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52" windowWidth="20376" windowHeight="9348" firstSheet="3" activeTab="10"/>
  </bookViews>
  <sheets>
    <sheet name="2012 Comparisons" sheetId="4" r:id="rId1"/>
    <sheet name="Sorted List" sheetId="5" r:id="rId2"/>
    <sheet name="2013 COS Filers" sheetId="7" r:id="rId3"/>
    <sheet name="Large Users" sheetId="6" r:id="rId4"/>
    <sheet name="General Service" sheetId="8" r:id="rId5"/>
    <sheet name="Number of Customers" sheetId="10" r:id="rId6"/>
    <sheet name="Sheet7" sheetId="9" r:id="rId7"/>
    <sheet name="Sheet8" sheetId="11" r:id="rId8"/>
    <sheet name="Sheet9" sheetId="3" r:id="rId9"/>
    <sheet name="Rate and Bill Data" sheetId="1" r:id="rId10"/>
    <sheet name="OM&amp;A and PP&amp;E data" sheetId="12" r:id="rId11"/>
  </sheets>
  <calcPr calcId="145621"/>
</workbook>
</file>

<file path=xl/calcChain.xml><?xml version="1.0" encoding="utf-8"?>
<calcChain xmlns="http://schemas.openxmlformats.org/spreadsheetml/2006/main">
  <c r="I80" i="12" l="1"/>
  <c r="H80" i="12"/>
  <c r="D80" i="12"/>
  <c r="E80" i="12" s="1"/>
  <c r="I79" i="12"/>
  <c r="H79" i="12"/>
  <c r="D79" i="12"/>
  <c r="E79" i="12" s="1"/>
  <c r="I77" i="12"/>
  <c r="H77" i="12"/>
  <c r="D77" i="12"/>
  <c r="E77" i="12" s="1"/>
  <c r="I76" i="12"/>
  <c r="H76" i="12"/>
  <c r="D76" i="12"/>
  <c r="E76" i="12" s="1"/>
  <c r="I75" i="12"/>
  <c r="H75" i="12"/>
  <c r="D75" i="12"/>
  <c r="E75" i="12" s="1"/>
  <c r="I74" i="12"/>
  <c r="H74" i="12"/>
  <c r="D74" i="12"/>
  <c r="E74" i="12" s="1"/>
  <c r="I73" i="12"/>
  <c r="H73" i="12"/>
  <c r="D73" i="12"/>
  <c r="E73" i="12" s="1"/>
  <c r="I72" i="12"/>
  <c r="H72" i="12"/>
  <c r="D72" i="12"/>
  <c r="E72" i="12" s="1"/>
  <c r="I71" i="12"/>
  <c r="H71" i="12"/>
  <c r="D71" i="12"/>
  <c r="E71" i="12" s="1"/>
  <c r="I70" i="12"/>
  <c r="H70" i="12"/>
  <c r="D70" i="12"/>
  <c r="E70" i="12" s="1"/>
  <c r="I69" i="12"/>
  <c r="H69" i="12"/>
  <c r="D69" i="12"/>
  <c r="E69" i="12" s="1"/>
  <c r="I68" i="12"/>
  <c r="H68" i="12"/>
  <c r="D68" i="12"/>
  <c r="E68" i="12" s="1"/>
  <c r="I67" i="12"/>
  <c r="H67" i="12"/>
  <c r="D67" i="12"/>
  <c r="E67" i="12" s="1"/>
  <c r="I66" i="12"/>
  <c r="H66" i="12"/>
  <c r="D66" i="12"/>
  <c r="E66" i="12" s="1"/>
  <c r="I65" i="12"/>
  <c r="H65" i="12"/>
  <c r="D65" i="12"/>
  <c r="E65" i="12" s="1"/>
  <c r="I64" i="12"/>
  <c r="H64" i="12"/>
  <c r="D64" i="12"/>
  <c r="E64" i="12" s="1"/>
  <c r="I63" i="12"/>
  <c r="H63" i="12"/>
  <c r="D63" i="12"/>
  <c r="E63" i="12" s="1"/>
  <c r="I62" i="12"/>
  <c r="H62" i="12"/>
  <c r="D62" i="12"/>
  <c r="E62" i="12" s="1"/>
  <c r="I61" i="12"/>
  <c r="H61" i="12"/>
  <c r="D61" i="12"/>
  <c r="E61" i="12" s="1"/>
  <c r="I60" i="12"/>
  <c r="H60" i="12"/>
  <c r="D60" i="12"/>
  <c r="E60" i="12" s="1"/>
  <c r="I59" i="12"/>
  <c r="H59" i="12"/>
  <c r="D59" i="12"/>
  <c r="E59" i="12" s="1"/>
  <c r="I58" i="12"/>
  <c r="H58" i="12"/>
  <c r="D58" i="12"/>
  <c r="E58" i="12" s="1"/>
  <c r="I57" i="12"/>
  <c r="H57" i="12"/>
  <c r="D57" i="12"/>
  <c r="E57" i="12" s="1"/>
  <c r="I56" i="12"/>
  <c r="H56" i="12"/>
  <c r="D56" i="12"/>
  <c r="E56" i="12" s="1"/>
  <c r="I55" i="12"/>
  <c r="H55" i="12"/>
  <c r="D55" i="12"/>
  <c r="E55" i="12" s="1"/>
  <c r="I54" i="12"/>
  <c r="H54" i="12"/>
  <c r="D54" i="12"/>
  <c r="E54" i="12" s="1"/>
  <c r="I53" i="12"/>
  <c r="H53" i="12"/>
  <c r="D53" i="12"/>
  <c r="E53" i="12" s="1"/>
  <c r="I52" i="12"/>
  <c r="H52" i="12"/>
  <c r="D52" i="12"/>
  <c r="E52" i="12" s="1"/>
  <c r="I51" i="12"/>
  <c r="H51" i="12"/>
  <c r="D51" i="12"/>
  <c r="E51" i="12" s="1"/>
  <c r="I50" i="12"/>
  <c r="H50" i="12"/>
  <c r="D50" i="12"/>
  <c r="E50" i="12" s="1"/>
  <c r="I49" i="12"/>
  <c r="H49" i="12"/>
  <c r="D49" i="12"/>
  <c r="E49" i="12" s="1"/>
  <c r="I48" i="12"/>
  <c r="H48" i="12"/>
  <c r="D48" i="12"/>
  <c r="E48" i="12" s="1"/>
  <c r="I47" i="12"/>
  <c r="H47" i="12"/>
  <c r="D47" i="12"/>
  <c r="E47" i="12" s="1"/>
  <c r="I46" i="12"/>
  <c r="H46" i="12"/>
  <c r="D46" i="12"/>
  <c r="E46" i="12" s="1"/>
  <c r="I45" i="12"/>
  <c r="H45" i="12"/>
  <c r="D45" i="12"/>
  <c r="E45" i="12" s="1"/>
  <c r="I44" i="12"/>
  <c r="H44" i="12"/>
  <c r="D44" i="12"/>
  <c r="E44" i="12" s="1"/>
  <c r="I43" i="12"/>
  <c r="H43" i="12"/>
  <c r="D43" i="12"/>
  <c r="E43" i="12" s="1"/>
  <c r="I42" i="12"/>
  <c r="H42" i="12"/>
  <c r="D42" i="12"/>
  <c r="E42" i="12" s="1"/>
  <c r="I41" i="12"/>
  <c r="H41" i="12"/>
  <c r="D41" i="12"/>
  <c r="E41" i="12" s="1"/>
  <c r="I40" i="12"/>
  <c r="H40" i="12"/>
  <c r="D40" i="12"/>
  <c r="E40" i="12" s="1"/>
  <c r="I39" i="12"/>
  <c r="H39" i="12"/>
  <c r="D39" i="12"/>
  <c r="E39" i="12" s="1"/>
  <c r="I38" i="12"/>
  <c r="H38" i="12"/>
  <c r="D38" i="12"/>
  <c r="E38" i="12" s="1"/>
  <c r="I37" i="12"/>
  <c r="H37" i="12"/>
  <c r="D37" i="12"/>
  <c r="E37" i="12" s="1"/>
  <c r="I36" i="12"/>
  <c r="H36" i="12"/>
  <c r="D36" i="12"/>
  <c r="E36" i="12" s="1"/>
  <c r="I35" i="12"/>
  <c r="H35" i="12"/>
  <c r="D35" i="12"/>
  <c r="E35" i="12" s="1"/>
  <c r="I34" i="12"/>
  <c r="H34" i="12"/>
  <c r="D34" i="12"/>
  <c r="E34" i="12" s="1"/>
  <c r="I33" i="12"/>
  <c r="H33" i="12"/>
  <c r="D33" i="12"/>
  <c r="E33" i="12" s="1"/>
  <c r="I32" i="12"/>
  <c r="H32" i="12"/>
  <c r="D32" i="12"/>
  <c r="E32" i="12" s="1"/>
  <c r="I31" i="12"/>
  <c r="H31" i="12"/>
  <c r="D31" i="12"/>
  <c r="E31" i="12" s="1"/>
  <c r="I30" i="12"/>
  <c r="H30" i="12"/>
  <c r="D30" i="12"/>
  <c r="E30" i="12" s="1"/>
  <c r="I29" i="12"/>
  <c r="H29" i="12"/>
  <c r="D29" i="12"/>
  <c r="E29" i="12" s="1"/>
  <c r="I28" i="12"/>
  <c r="H28" i="12"/>
  <c r="D28" i="12"/>
  <c r="E28" i="12" s="1"/>
  <c r="I27" i="12"/>
  <c r="H27" i="12"/>
  <c r="D27" i="12"/>
  <c r="E27" i="12" s="1"/>
  <c r="I26" i="12"/>
  <c r="H26" i="12"/>
  <c r="D26" i="12"/>
  <c r="E26" i="12" s="1"/>
  <c r="I25" i="12"/>
  <c r="H25" i="12"/>
  <c r="D25" i="12"/>
  <c r="E25" i="12" s="1"/>
  <c r="I24" i="12"/>
  <c r="H24" i="12"/>
  <c r="D24" i="12"/>
  <c r="E24" i="12" s="1"/>
  <c r="I23" i="12"/>
  <c r="H23" i="12"/>
  <c r="D23" i="12"/>
  <c r="E23" i="12" s="1"/>
  <c r="I22" i="12"/>
  <c r="H22" i="12"/>
  <c r="D22" i="12"/>
  <c r="E22" i="12" s="1"/>
  <c r="I21" i="12"/>
  <c r="H21" i="12"/>
  <c r="D21" i="12"/>
  <c r="E21" i="12" s="1"/>
  <c r="I20" i="12"/>
  <c r="H20" i="12"/>
  <c r="D20" i="12"/>
  <c r="E20" i="12" s="1"/>
  <c r="I19" i="12"/>
  <c r="H19" i="12"/>
  <c r="D19" i="12"/>
  <c r="E19" i="12" s="1"/>
  <c r="I18" i="12"/>
  <c r="H18" i="12"/>
  <c r="D18" i="12"/>
  <c r="E18" i="12" s="1"/>
  <c r="I17" i="12"/>
  <c r="H17" i="12"/>
  <c r="D17" i="12"/>
  <c r="E17" i="12" s="1"/>
  <c r="I16" i="12"/>
  <c r="H16" i="12"/>
  <c r="D16" i="12"/>
  <c r="E16" i="12" s="1"/>
  <c r="I15" i="12"/>
  <c r="H15" i="12"/>
  <c r="D15" i="12"/>
  <c r="E15" i="12" s="1"/>
  <c r="I14" i="12"/>
  <c r="H14" i="12"/>
  <c r="D14" i="12"/>
  <c r="E14" i="12" s="1"/>
  <c r="I13" i="12"/>
  <c r="H13" i="12"/>
  <c r="D13" i="12"/>
  <c r="E13" i="12" s="1"/>
  <c r="I12" i="12"/>
  <c r="H12" i="12"/>
  <c r="D12" i="12"/>
  <c r="E12" i="12" s="1"/>
  <c r="I11" i="12"/>
  <c r="H11" i="12"/>
  <c r="D11" i="12"/>
  <c r="E11" i="12" s="1"/>
  <c r="I10" i="12"/>
  <c r="H10" i="12"/>
  <c r="D10" i="12"/>
  <c r="E10" i="12" s="1"/>
  <c r="I9" i="12"/>
  <c r="H9" i="12"/>
  <c r="D9" i="12"/>
  <c r="E9" i="12" s="1"/>
  <c r="I8" i="12"/>
  <c r="H8" i="12"/>
  <c r="D8" i="12"/>
  <c r="E8" i="12" s="1"/>
  <c r="A47" i="10" l="1"/>
  <c r="A27" i="10"/>
  <c r="A38" i="10"/>
  <c r="A71" i="10"/>
  <c r="A72" i="10"/>
  <c r="A39" i="10"/>
  <c r="A21" i="10"/>
  <c r="A51" i="10"/>
  <c r="A15" i="10"/>
  <c r="A8" i="10"/>
  <c r="A64" i="10"/>
  <c r="A25" i="10"/>
  <c r="A74" i="10"/>
  <c r="A45" i="10"/>
  <c r="A67" i="10"/>
  <c r="A70" i="10"/>
  <c r="A32" i="10"/>
  <c r="A9" i="10"/>
  <c r="A30" i="10"/>
  <c r="K73" i="10"/>
  <c r="A73" i="10"/>
  <c r="A55" i="10"/>
  <c r="A20" i="10"/>
  <c r="A50" i="10"/>
  <c r="A53" i="10"/>
  <c r="A19" i="10"/>
  <c r="A66" i="10"/>
  <c r="A37" i="10"/>
  <c r="A44" i="10"/>
  <c r="A61" i="10"/>
  <c r="A22" i="10"/>
  <c r="A31" i="10"/>
  <c r="A34" i="10"/>
  <c r="A63" i="10"/>
  <c r="A13" i="10"/>
  <c r="A59" i="10"/>
  <c r="A58" i="10"/>
  <c r="A16" i="10"/>
  <c r="A36" i="10"/>
  <c r="A68" i="10"/>
  <c r="A48" i="10"/>
  <c r="A10" i="10"/>
  <c r="A14" i="10"/>
  <c r="A69" i="10"/>
  <c r="A77" i="10"/>
  <c r="K11" i="10"/>
  <c r="A11" i="10"/>
  <c r="A75" i="10"/>
  <c r="A41" i="10"/>
  <c r="A40" i="10"/>
  <c r="A24" i="10"/>
  <c r="A56" i="10"/>
  <c r="A26" i="10"/>
  <c r="A42" i="10"/>
  <c r="A35" i="10"/>
  <c r="A49" i="10"/>
  <c r="A17" i="10"/>
  <c r="A62" i="10"/>
  <c r="A33" i="10"/>
  <c r="A12" i="10"/>
  <c r="A76" i="10"/>
  <c r="A54" i="10"/>
  <c r="A46" i="10"/>
  <c r="A65" i="10"/>
  <c r="A60" i="10"/>
  <c r="A43" i="10"/>
  <c r="A23" i="10"/>
  <c r="K18" i="10"/>
  <c r="A18" i="10"/>
  <c r="A28" i="10"/>
  <c r="A57" i="10"/>
  <c r="A29" i="10"/>
  <c r="A52" i="10"/>
  <c r="K65" i="5"/>
  <c r="K54" i="5"/>
  <c r="K73" i="5"/>
  <c r="K32" i="5"/>
  <c r="K13" i="5"/>
  <c r="K11" i="5"/>
  <c r="K31" i="5"/>
  <c r="K15" i="5"/>
  <c r="K77" i="5"/>
  <c r="K42" i="5"/>
  <c r="K74" i="5"/>
  <c r="K51" i="5"/>
  <c r="K22" i="5"/>
  <c r="K9" i="5"/>
  <c r="K77" i="4"/>
  <c r="K47" i="10" s="1"/>
  <c r="K76" i="4"/>
  <c r="K75" i="4"/>
  <c r="K74" i="4"/>
  <c r="K71" i="10" s="1"/>
  <c r="K73" i="4"/>
  <c r="K72" i="10" s="1"/>
  <c r="K72" i="4"/>
  <c r="K39" i="10" s="1"/>
  <c r="K71" i="4"/>
  <c r="K21" i="10" s="1"/>
  <c r="K70" i="4"/>
  <c r="K51" i="10" s="1"/>
  <c r="K69" i="4"/>
  <c r="K15" i="10" s="1"/>
  <c r="K68" i="4"/>
  <c r="K67" i="4"/>
  <c r="K64" i="10" s="1"/>
  <c r="K66" i="4"/>
  <c r="K25" i="10" s="1"/>
  <c r="K65" i="4"/>
  <c r="K74" i="10" s="1"/>
  <c r="K64" i="4"/>
  <c r="K45" i="10" s="1"/>
  <c r="K63" i="4"/>
  <c r="K67" i="10" s="1"/>
  <c r="K62" i="4"/>
  <c r="K70" i="10" s="1"/>
  <c r="K61" i="4"/>
  <c r="K32" i="10" s="1"/>
  <c r="K60" i="4"/>
  <c r="K59" i="4"/>
  <c r="K30" i="10" s="1"/>
  <c r="K58" i="4"/>
  <c r="K57" i="4"/>
  <c r="K72" i="5" s="1"/>
  <c r="K56" i="4"/>
  <c r="K55" i="4"/>
  <c r="K50" i="10" s="1"/>
  <c r="K54" i="4"/>
  <c r="K53" i="10" s="1"/>
  <c r="K53" i="4"/>
  <c r="K19" i="10" s="1"/>
  <c r="K52" i="4"/>
  <c r="K51" i="4"/>
  <c r="K37" i="10" s="1"/>
  <c r="K50" i="4"/>
  <c r="K44" i="10" s="1"/>
  <c r="K49" i="4"/>
  <c r="K61" i="10" s="1"/>
  <c r="K48" i="4"/>
  <c r="K47" i="4"/>
  <c r="K46" i="4"/>
  <c r="K34" i="10" s="1"/>
  <c r="K45" i="4"/>
  <c r="K63" i="10" s="1"/>
  <c r="K44" i="4"/>
  <c r="K43" i="4"/>
  <c r="K43" i="5" s="1"/>
  <c r="K42" i="4"/>
  <c r="K58" i="10" s="1"/>
  <c r="K41" i="4"/>
  <c r="K16" i="10" s="1"/>
  <c r="K40" i="4"/>
  <c r="K36" i="10" s="1"/>
  <c r="K39" i="4"/>
  <c r="K38" i="4"/>
  <c r="K37" i="4"/>
  <c r="K10" i="10" s="1"/>
  <c r="K36" i="4"/>
  <c r="K35" i="4"/>
  <c r="K69" i="10" s="1"/>
  <c r="K34" i="4"/>
  <c r="K77" i="10" s="1"/>
  <c r="K33" i="4"/>
  <c r="K37" i="5" s="1"/>
  <c r="K32" i="4"/>
  <c r="K75" i="10" s="1"/>
  <c r="K31" i="4"/>
  <c r="K41" i="10" s="1"/>
  <c r="K30" i="4"/>
  <c r="K29" i="4"/>
  <c r="K28" i="4"/>
  <c r="K27" i="4"/>
  <c r="K26" i="10" s="1"/>
  <c r="K26" i="4"/>
  <c r="K42" i="10" s="1"/>
  <c r="K25" i="4"/>
  <c r="K35" i="10" s="1"/>
  <c r="K24" i="4"/>
  <c r="K49" i="10" s="1"/>
  <c r="K23" i="4"/>
  <c r="K17" i="10" s="1"/>
  <c r="K22" i="4"/>
  <c r="K62" i="10" s="1"/>
  <c r="K21" i="4"/>
  <c r="K36" i="5" s="1"/>
  <c r="K20" i="4"/>
  <c r="K19" i="4"/>
  <c r="K76" i="10" s="1"/>
  <c r="K18" i="4"/>
  <c r="K54" i="10" s="1"/>
  <c r="K17" i="4"/>
  <c r="K46" i="10" s="1"/>
  <c r="K16" i="4"/>
  <c r="K65" i="10" s="1"/>
  <c r="K15" i="4"/>
  <c r="K60" i="10" s="1"/>
  <c r="K14" i="4"/>
  <c r="K43" i="10" s="1"/>
  <c r="K13" i="4"/>
  <c r="K23" i="10" s="1"/>
  <c r="K12" i="4"/>
  <c r="K48" i="5" s="1"/>
  <c r="K11" i="4"/>
  <c r="K10" i="4"/>
  <c r="K57" i="10" s="1"/>
  <c r="K9" i="4"/>
  <c r="K29" i="10" s="1"/>
  <c r="K8" i="4"/>
  <c r="K52" i="10" s="1"/>
  <c r="P83" i="1"/>
  <c r="P18" i="1"/>
  <c r="K53" i="5" l="1"/>
  <c r="K38" i="5"/>
  <c r="K44" i="5"/>
  <c r="K10" i="5"/>
  <c r="K35" i="5"/>
  <c r="K61" i="5"/>
  <c r="K52" i="5"/>
  <c r="K34" i="5"/>
  <c r="K18" i="5"/>
  <c r="K75" i="5"/>
  <c r="K56" i="5"/>
  <c r="K30" i="5"/>
  <c r="K66" i="5"/>
  <c r="K55" i="10"/>
  <c r="K67" i="5"/>
  <c r="K21" i="5"/>
  <c r="K55" i="5"/>
  <c r="K33" i="10"/>
  <c r="K28" i="5"/>
  <c r="K69" i="5"/>
  <c r="K71" i="5"/>
  <c r="K41" i="5"/>
  <c r="K26" i="5"/>
  <c r="K50" i="5"/>
  <c r="K70" i="5"/>
  <c r="K14" i="5"/>
  <c r="K38" i="10"/>
  <c r="K45" i="5"/>
  <c r="K59" i="10"/>
  <c r="K24" i="10"/>
  <c r="K57" i="5"/>
  <c r="K24" i="5"/>
  <c r="K40" i="10"/>
  <c r="K12" i="5"/>
  <c r="K48" i="10"/>
  <c r="K27" i="5"/>
  <c r="K46" i="5"/>
  <c r="K68" i="10"/>
  <c r="K39" i="5"/>
  <c r="K31" i="10"/>
  <c r="K16" i="5"/>
  <c r="K25" i="5"/>
  <c r="K19" i="5"/>
  <c r="K40" i="5"/>
  <c r="K22" i="10"/>
  <c r="K17" i="5"/>
  <c r="K20" i="10"/>
  <c r="K59" i="5"/>
  <c r="K76" i="5"/>
  <c r="K49" i="5"/>
  <c r="K62" i="5"/>
  <c r="K28" i="10"/>
  <c r="K58" i="5"/>
  <c r="K12" i="10"/>
  <c r="K20" i="5"/>
  <c r="K56" i="10"/>
  <c r="K63" i="5"/>
  <c r="K14" i="10"/>
  <c r="K60" i="5"/>
  <c r="K13" i="10"/>
  <c r="K33" i="5"/>
  <c r="K66" i="10"/>
  <c r="K68" i="5"/>
  <c r="K9" i="10"/>
  <c r="K64" i="5"/>
  <c r="K8" i="10"/>
  <c r="K8" i="5"/>
  <c r="K27" i="10"/>
  <c r="K23" i="5"/>
  <c r="K47" i="5"/>
  <c r="K29" i="5"/>
  <c r="A8" i="8"/>
  <c r="A10" i="8"/>
  <c r="A9" i="8"/>
  <c r="A11" i="8"/>
  <c r="A12" i="8"/>
  <c r="A13" i="8"/>
  <c r="A14" i="8"/>
  <c r="A17" i="8"/>
  <c r="A16" i="8"/>
  <c r="A25" i="8"/>
  <c r="A15" i="8"/>
  <c r="A18" i="8"/>
  <c r="A19" i="8"/>
  <c r="A21" i="8"/>
  <c r="A27" i="8"/>
  <c r="A26" i="8"/>
  <c r="A22" i="8"/>
  <c r="A23" i="8"/>
  <c r="A24" i="8"/>
  <c r="A20" i="8"/>
  <c r="A30" i="8"/>
  <c r="A28" i="8"/>
  <c r="A29" i="8"/>
  <c r="A32" i="8"/>
  <c r="A34" i="8"/>
  <c r="A35" i="8"/>
  <c r="A36" i="8"/>
  <c r="A31" i="8"/>
  <c r="A37" i="8"/>
  <c r="A39" i="8"/>
  <c r="A38" i="8"/>
  <c r="A61" i="8"/>
  <c r="A48" i="8"/>
  <c r="A40" i="8"/>
  <c r="A41" i="8"/>
  <c r="A42" i="8"/>
  <c r="A43" i="8"/>
  <c r="A45" i="8"/>
  <c r="A33" i="8"/>
  <c r="A46" i="8"/>
  <c r="A47" i="8"/>
  <c r="A49" i="8"/>
  <c r="A50" i="8"/>
  <c r="A52" i="8"/>
  <c r="A53" i="8"/>
  <c r="A54" i="8"/>
  <c r="A56" i="8"/>
  <c r="A51" i="8"/>
  <c r="A55" i="8"/>
  <c r="A60" i="8"/>
  <c r="A63" i="8"/>
  <c r="A57" i="8"/>
  <c r="A65" i="8"/>
  <c r="A62" i="8"/>
  <c r="A68" i="8"/>
  <c r="A66" i="8"/>
  <c r="A70" i="8"/>
  <c r="A44" i="8"/>
  <c r="A67" i="8"/>
  <c r="A69" i="8"/>
  <c r="A64" i="8"/>
  <c r="A73" i="8"/>
  <c r="A59" i="8"/>
  <c r="A58" i="8"/>
  <c r="A71" i="8"/>
  <c r="A72" i="8"/>
  <c r="A75" i="8"/>
  <c r="A74" i="8"/>
  <c r="A76" i="8"/>
  <c r="A77" i="8"/>
  <c r="A26" i="7" l="1"/>
  <c r="A77" i="11"/>
  <c r="A76" i="11"/>
  <c r="F75" i="11"/>
  <c r="D75" i="11"/>
  <c r="B75" i="11"/>
  <c r="A75" i="11"/>
  <c r="A74" i="11"/>
  <c r="A73" i="11"/>
  <c r="D72" i="11"/>
  <c r="A72" i="11"/>
  <c r="A71" i="11"/>
  <c r="A70" i="11"/>
  <c r="A69" i="11"/>
  <c r="F68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F56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F38" i="11"/>
  <c r="A38" i="11"/>
  <c r="A37" i="11"/>
  <c r="A36" i="11"/>
  <c r="A35" i="11"/>
  <c r="A34" i="11"/>
  <c r="B33" i="11"/>
  <c r="A33" i="11"/>
  <c r="A32" i="11"/>
  <c r="A31" i="11"/>
  <c r="A30" i="11"/>
  <c r="A29" i="11"/>
  <c r="A28" i="11"/>
  <c r="F27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D15" i="11"/>
  <c r="A15" i="11"/>
  <c r="A14" i="11"/>
  <c r="A13" i="11"/>
  <c r="A12" i="11"/>
  <c r="A11" i="11"/>
  <c r="A10" i="11"/>
  <c r="A9" i="11"/>
  <c r="A8" i="11"/>
  <c r="A77" i="9"/>
  <c r="A76" i="9"/>
  <c r="A75" i="9"/>
  <c r="A74" i="9"/>
  <c r="A73" i="9"/>
  <c r="A72" i="9"/>
  <c r="A71" i="9"/>
  <c r="A70" i="9"/>
  <c r="D69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F53" i="9"/>
  <c r="A53" i="9"/>
  <c r="A52" i="9"/>
  <c r="A51" i="9"/>
  <c r="A50" i="9"/>
  <c r="A49" i="9"/>
  <c r="A48" i="9"/>
  <c r="A47" i="9"/>
  <c r="A46" i="9"/>
  <c r="B45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B26" i="9"/>
  <c r="A26" i="9"/>
  <c r="A25" i="9"/>
  <c r="A24" i="9"/>
  <c r="A23" i="9"/>
  <c r="A22" i="9"/>
  <c r="A21" i="9"/>
  <c r="A20" i="9"/>
  <c r="D19" i="9"/>
  <c r="A19" i="9"/>
  <c r="A18" i="9"/>
  <c r="A17" i="9"/>
  <c r="A16" i="9"/>
  <c r="A15" i="9"/>
  <c r="F14" i="9"/>
  <c r="A14" i="9"/>
  <c r="A13" i="9"/>
  <c r="A12" i="9"/>
  <c r="A11" i="9"/>
  <c r="B10" i="9"/>
  <c r="A10" i="9"/>
  <c r="A9" i="9"/>
  <c r="F8" i="9"/>
  <c r="A8" i="9"/>
  <c r="D30" i="7"/>
  <c r="A30" i="7"/>
  <c r="B29" i="7"/>
  <c r="A29" i="7"/>
  <c r="D25" i="7"/>
  <c r="A25" i="7"/>
  <c r="A27" i="7"/>
  <c r="A24" i="7"/>
  <c r="A28" i="7"/>
  <c r="B23" i="7"/>
  <c r="A23" i="7"/>
  <c r="A22" i="7"/>
  <c r="A21" i="7"/>
  <c r="A20" i="7"/>
  <c r="F19" i="7"/>
  <c r="A19" i="7"/>
  <c r="B18" i="7"/>
  <c r="A18" i="7"/>
  <c r="A17" i="7"/>
  <c r="A16" i="7"/>
  <c r="A15" i="7"/>
  <c r="A13" i="7"/>
  <c r="A14" i="7"/>
  <c r="A12" i="7"/>
  <c r="A11" i="7"/>
  <c r="D10" i="7"/>
  <c r="A10" i="7"/>
  <c r="A9" i="7"/>
  <c r="A8" i="7"/>
  <c r="H30" i="6"/>
  <c r="B30" i="6"/>
  <c r="A30" i="6"/>
  <c r="A29" i="6"/>
  <c r="A28" i="6"/>
  <c r="A27" i="6"/>
  <c r="H26" i="6"/>
  <c r="A26" i="6"/>
  <c r="A25" i="6"/>
  <c r="A24" i="6"/>
  <c r="A23" i="6"/>
  <c r="A22" i="6"/>
  <c r="A21" i="6"/>
  <c r="A20" i="6"/>
  <c r="A19" i="6"/>
  <c r="D18" i="6"/>
  <c r="A18" i="6"/>
  <c r="F17" i="6"/>
  <c r="A17" i="6"/>
  <c r="A16" i="6"/>
  <c r="D15" i="6"/>
  <c r="A15" i="6"/>
  <c r="A14" i="6"/>
  <c r="A13" i="6"/>
  <c r="A12" i="6"/>
  <c r="A11" i="6"/>
  <c r="B10" i="6"/>
  <c r="A10" i="6"/>
  <c r="A9" i="6"/>
  <c r="A8" i="6"/>
  <c r="D45" i="5"/>
  <c r="D41" i="5"/>
  <c r="D73" i="5"/>
  <c r="D55" i="5"/>
  <c r="F52" i="5"/>
  <c r="H64" i="5"/>
  <c r="B68" i="5"/>
  <c r="F16" i="5"/>
  <c r="B16" i="5"/>
  <c r="B49" i="5"/>
  <c r="D33" i="5"/>
  <c r="B43" i="5"/>
  <c r="B39" i="5"/>
  <c r="B27" i="5"/>
  <c r="B77" i="5"/>
  <c r="D37" i="5"/>
  <c r="F75" i="5"/>
  <c r="F35" i="5"/>
  <c r="D12" i="5"/>
  <c r="B12" i="5"/>
  <c r="H38" i="5"/>
  <c r="F38" i="5"/>
  <c r="F69" i="5"/>
  <c r="B26" i="5"/>
  <c r="B76" i="5"/>
  <c r="B36" i="5"/>
  <c r="B10" i="5"/>
  <c r="D48" i="5"/>
  <c r="B58" i="5"/>
  <c r="A40" i="5"/>
  <c r="A23" i="5"/>
  <c r="A66" i="5"/>
  <c r="A45" i="5"/>
  <c r="A34" i="5"/>
  <c r="A65" i="5"/>
  <c r="A14" i="5"/>
  <c r="A41" i="5"/>
  <c r="A54" i="5"/>
  <c r="A8" i="5"/>
  <c r="A62" i="5"/>
  <c r="A73" i="5"/>
  <c r="A30" i="5"/>
  <c r="A55" i="5"/>
  <c r="A52" i="5"/>
  <c r="A44" i="5"/>
  <c r="A32" i="5"/>
  <c r="A64" i="5"/>
  <c r="A71" i="5"/>
  <c r="A13" i="5"/>
  <c r="A72" i="5"/>
  <c r="A59" i="5"/>
  <c r="A19" i="5"/>
  <c r="A46" i="5"/>
  <c r="A29" i="5"/>
  <c r="A68" i="5"/>
  <c r="A47" i="5"/>
  <c r="A11" i="5"/>
  <c r="A21" i="5"/>
  <c r="A17" i="5"/>
  <c r="A16" i="5"/>
  <c r="A56" i="5"/>
  <c r="A49" i="5"/>
  <c r="A33" i="5"/>
  <c r="A43" i="5"/>
  <c r="A61" i="5"/>
  <c r="A31" i="5"/>
  <c r="A70" i="5"/>
  <c r="A39" i="5"/>
  <c r="A27" i="5"/>
  <c r="A15" i="5"/>
  <c r="A60" i="5"/>
  <c r="A77" i="5"/>
  <c r="A42" i="5"/>
  <c r="A37" i="5"/>
  <c r="A75" i="5"/>
  <c r="A35" i="5"/>
  <c r="A12" i="5"/>
  <c r="A57" i="5"/>
  <c r="A63" i="5"/>
  <c r="A24" i="5"/>
  <c r="A38" i="5"/>
  <c r="A50" i="5"/>
  <c r="A69" i="5"/>
  <c r="A26" i="5"/>
  <c r="A76" i="5"/>
  <c r="A36" i="5"/>
  <c r="A20" i="5"/>
  <c r="A25" i="5"/>
  <c r="A74" i="5"/>
  <c r="A67" i="5"/>
  <c r="A53" i="5"/>
  <c r="A18" i="5"/>
  <c r="A10" i="5"/>
  <c r="A51" i="5"/>
  <c r="A48" i="5"/>
  <c r="A58" i="5"/>
  <c r="A28" i="5"/>
  <c r="A22" i="5"/>
  <c r="A9" i="5"/>
  <c r="H74" i="4"/>
  <c r="H18" i="6" s="1"/>
  <c r="H72" i="4"/>
  <c r="H68" i="9" s="1"/>
  <c r="H71" i="4"/>
  <c r="H69" i="4"/>
  <c r="H20" i="6" s="1"/>
  <c r="H68" i="4"/>
  <c r="H60" i="4"/>
  <c r="H65" i="11" s="1"/>
  <c r="H59" i="4"/>
  <c r="H56" i="4"/>
  <c r="H23" i="6" s="1"/>
  <c r="H46" i="4"/>
  <c r="H44" i="4"/>
  <c r="H39" i="9" s="1"/>
  <c r="H41" i="4"/>
  <c r="H31" i="5" s="1"/>
  <c r="H40" i="4"/>
  <c r="H28" i="6" s="1"/>
  <c r="H37" i="4"/>
  <c r="H17" i="11" s="1"/>
  <c r="H36" i="4"/>
  <c r="H60" i="5" s="1"/>
  <c r="H33" i="4"/>
  <c r="H17" i="6" s="1"/>
  <c r="H29" i="4"/>
  <c r="H57" i="5" s="1"/>
  <c r="H26" i="4"/>
  <c r="H36" i="11" s="1"/>
  <c r="H24" i="4"/>
  <c r="H27" i="6" s="1"/>
  <c r="H23" i="4"/>
  <c r="H13" i="7" s="1"/>
  <c r="H22" i="4"/>
  <c r="H62" i="10" s="1"/>
  <c r="H20" i="4"/>
  <c r="H10" i="7" s="1"/>
  <c r="H13" i="4"/>
  <c r="H51" i="5" s="1"/>
  <c r="H9" i="4"/>
  <c r="F77" i="4"/>
  <c r="F76" i="4"/>
  <c r="F23" i="5" s="1"/>
  <c r="F75" i="4"/>
  <c r="F66" i="5" s="1"/>
  <c r="F74" i="4"/>
  <c r="F46" i="11" s="1"/>
  <c r="F73" i="4"/>
  <c r="F34" i="5" s="1"/>
  <c r="F72" i="4"/>
  <c r="F71" i="4"/>
  <c r="F9" i="6" s="1"/>
  <c r="F70" i="4"/>
  <c r="F41" i="5" s="1"/>
  <c r="F69" i="4"/>
  <c r="F68" i="4"/>
  <c r="F67" i="4"/>
  <c r="F66" i="4"/>
  <c r="F65" i="4"/>
  <c r="F64" i="4"/>
  <c r="F53" i="11" s="1"/>
  <c r="F63" i="4"/>
  <c r="F62" i="4"/>
  <c r="F61" i="4"/>
  <c r="F60" i="4"/>
  <c r="F25" i="6" s="1"/>
  <c r="F59" i="4"/>
  <c r="F29" i="7" s="1"/>
  <c r="F58" i="4"/>
  <c r="F13" i="5" s="1"/>
  <c r="F57" i="4"/>
  <c r="F72" i="5" s="1"/>
  <c r="F56" i="4"/>
  <c r="F55" i="4"/>
  <c r="F19" i="5" s="1"/>
  <c r="F54" i="4"/>
  <c r="F46" i="5" s="1"/>
  <c r="F53" i="4"/>
  <c r="F29" i="5" s="1"/>
  <c r="F52" i="4"/>
  <c r="F28" i="7" s="1"/>
  <c r="F51" i="4"/>
  <c r="F47" i="5" s="1"/>
  <c r="F50" i="4"/>
  <c r="F11" i="9" s="1"/>
  <c r="F49" i="4"/>
  <c r="F21" i="5" s="1"/>
  <c r="F48" i="4"/>
  <c r="F17" i="5" s="1"/>
  <c r="F47" i="4"/>
  <c r="F46" i="4"/>
  <c r="F56" i="5" s="1"/>
  <c r="F45" i="4"/>
  <c r="F20" i="7" s="1"/>
  <c r="F44" i="4"/>
  <c r="F33" i="5" s="1"/>
  <c r="F43" i="4"/>
  <c r="F42" i="4"/>
  <c r="F61" i="11" s="1"/>
  <c r="F41" i="4"/>
  <c r="F31" i="5" s="1"/>
  <c r="F40" i="4"/>
  <c r="F70" i="11" s="1"/>
  <c r="F39" i="4"/>
  <c r="F38" i="9" s="1"/>
  <c r="F38" i="4"/>
  <c r="F27" i="5" s="1"/>
  <c r="F37" i="4"/>
  <c r="F17" i="9" s="1"/>
  <c r="F36" i="4"/>
  <c r="F35" i="4"/>
  <c r="F34" i="4"/>
  <c r="F42" i="9" s="1"/>
  <c r="F33" i="4"/>
  <c r="F32" i="4"/>
  <c r="F31" i="4"/>
  <c r="F30" i="4"/>
  <c r="F12" i="5" s="1"/>
  <c r="F29" i="4"/>
  <c r="F22" i="6" s="1"/>
  <c r="F28" i="4"/>
  <c r="F27" i="4"/>
  <c r="F26" i="4"/>
  <c r="F36" i="9" s="1"/>
  <c r="F25" i="4"/>
  <c r="F50" i="9" s="1"/>
  <c r="F24" i="4"/>
  <c r="F23" i="4"/>
  <c r="F27" i="9" s="1"/>
  <c r="F22" i="4"/>
  <c r="F30" i="6" s="1"/>
  <c r="F21" i="4"/>
  <c r="F20" i="4"/>
  <c r="F11" i="6" s="1"/>
  <c r="F19" i="4"/>
  <c r="F25" i="5" s="1"/>
  <c r="F18" i="4"/>
  <c r="F17" i="4"/>
  <c r="F16" i="4"/>
  <c r="F21" i="7" s="1"/>
  <c r="F15" i="4"/>
  <c r="F9" i="7" s="1"/>
  <c r="F14" i="4"/>
  <c r="F13" i="4"/>
  <c r="F51" i="5" s="1"/>
  <c r="F12" i="4"/>
  <c r="F11" i="4"/>
  <c r="F57" i="9" s="1"/>
  <c r="F10" i="4"/>
  <c r="F9" i="4"/>
  <c r="F12" i="6" s="1"/>
  <c r="F8" i="4"/>
  <c r="F9" i="5" s="1"/>
  <c r="D77" i="4"/>
  <c r="D76" i="4"/>
  <c r="D21" i="9" s="1"/>
  <c r="D75" i="4"/>
  <c r="D26" i="7" s="1"/>
  <c r="D74" i="4"/>
  <c r="D46" i="9" s="1"/>
  <c r="D73" i="4"/>
  <c r="D72" i="4"/>
  <c r="D26" i="6" s="1"/>
  <c r="D71" i="4"/>
  <c r="D70" i="4"/>
  <c r="D69" i="4"/>
  <c r="D68" i="4"/>
  <c r="D8" i="6" s="1"/>
  <c r="D67" i="4"/>
  <c r="D58" i="9" s="1"/>
  <c r="D66" i="4"/>
  <c r="D73" i="9" s="1"/>
  <c r="D65" i="4"/>
  <c r="D64" i="4"/>
  <c r="D63" i="4"/>
  <c r="D51" i="9" s="1"/>
  <c r="D62" i="4"/>
  <c r="D44" i="5" s="1"/>
  <c r="D61" i="4"/>
  <c r="D16" i="7" s="1"/>
  <c r="D60" i="4"/>
  <c r="D25" i="6" s="1"/>
  <c r="D59" i="4"/>
  <c r="D29" i="6" s="1"/>
  <c r="D58" i="4"/>
  <c r="D13" i="9" s="1"/>
  <c r="D57" i="4"/>
  <c r="D56" i="4"/>
  <c r="D23" i="6" s="1"/>
  <c r="D55" i="4"/>
  <c r="D54" i="4"/>
  <c r="D53" i="4"/>
  <c r="D30" i="9" s="1"/>
  <c r="D52" i="4"/>
  <c r="D28" i="7" s="1"/>
  <c r="D51" i="4"/>
  <c r="D47" i="9" s="1"/>
  <c r="D50" i="4"/>
  <c r="D11" i="5" s="1"/>
  <c r="D49" i="4"/>
  <c r="D20" i="9" s="1"/>
  <c r="D48" i="4"/>
  <c r="D47" i="4"/>
  <c r="D16" i="5" s="1"/>
  <c r="D46" i="4"/>
  <c r="D56" i="9" s="1"/>
  <c r="D45" i="4"/>
  <c r="D44" i="4"/>
  <c r="D16" i="6" s="1"/>
  <c r="D43" i="4"/>
  <c r="D43" i="11" s="1"/>
  <c r="D42" i="4"/>
  <c r="D61" i="9" s="1"/>
  <c r="D41" i="4"/>
  <c r="D14" i="6" s="1"/>
  <c r="D40" i="4"/>
  <c r="D39" i="4"/>
  <c r="D38" i="4"/>
  <c r="D27" i="5" s="1"/>
  <c r="D37" i="4"/>
  <c r="D15" i="5" s="1"/>
  <c r="D36" i="4"/>
  <c r="D60" i="5" s="1"/>
  <c r="D35" i="4"/>
  <c r="D77" i="5" s="1"/>
  <c r="D34" i="4"/>
  <c r="D42" i="5" s="1"/>
  <c r="D33" i="4"/>
  <c r="D32" i="4"/>
  <c r="D75" i="5" s="1"/>
  <c r="D31" i="4"/>
  <c r="D30" i="4"/>
  <c r="D29" i="4"/>
  <c r="D28" i="4"/>
  <c r="D60" i="9" s="1"/>
  <c r="D27" i="4"/>
  <c r="D26" i="4"/>
  <c r="D38" i="5" s="1"/>
  <c r="D25" i="4"/>
  <c r="D50" i="9" s="1"/>
  <c r="D24" i="4"/>
  <c r="D23" i="4"/>
  <c r="D13" i="7" s="1"/>
  <c r="D22" i="4"/>
  <c r="D21" i="4"/>
  <c r="D20" i="4"/>
  <c r="D22" i="9" s="1"/>
  <c r="D19" i="4"/>
  <c r="D25" i="9" s="1"/>
  <c r="D18" i="4"/>
  <c r="D74" i="5" s="1"/>
  <c r="D17" i="4"/>
  <c r="D67" i="5" s="1"/>
  <c r="D16" i="4"/>
  <c r="D52" i="9" s="1"/>
  <c r="D15" i="4"/>
  <c r="D18" i="5" s="1"/>
  <c r="D14" i="4"/>
  <c r="D10" i="9" s="1"/>
  <c r="D13" i="4"/>
  <c r="D12" i="4"/>
  <c r="D48" i="9" s="1"/>
  <c r="D11" i="4"/>
  <c r="D10" i="4"/>
  <c r="D28" i="5" s="1"/>
  <c r="D9" i="4"/>
  <c r="D22" i="5" s="1"/>
  <c r="B77" i="4"/>
  <c r="B37" i="11" s="1"/>
  <c r="B76" i="4"/>
  <c r="B75" i="4"/>
  <c r="B74" i="4"/>
  <c r="B45" i="5" s="1"/>
  <c r="B73" i="4"/>
  <c r="B72" i="4"/>
  <c r="B25" i="7" s="1"/>
  <c r="B71" i="4"/>
  <c r="B15" i="9" s="1"/>
  <c r="B70" i="4"/>
  <c r="B41" i="9" s="1"/>
  <c r="B69" i="4"/>
  <c r="B68" i="4"/>
  <c r="B67" i="4"/>
  <c r="B62" i="5" s="1"/>
  <c r="B66" i="4"/>
  <c r="B65" i="4"/>
  <c r="B64" i="4"/>
  <c r="B63" i="4"/>
  <c r="B62" i="4"/>
  <c r="B61" i="4"/>
  <c r="B16" i="7" s="1"/>
  <c r="B60" i="4"/>
  <c r="B59" i="4"/>
  <c r="B71" i="9" s="1"/>
  <c r="B58" i="4"/>
  <c r="B57" i="4"/>
  <c r="B56" i="4"/>
  <c r="B55" i="4"/>
  <c r="B54" i="4"/>
  <c r="B53" i="4"/>
  <c r="B29" i="5" s="1"/>
  <c r="B52" i="4"/>
  <c r="B51" i="4"/>
  <c r="B47" i="11" s="1"/>
  <c r="B50" i="4"/>
  <c r="B11" i="11" s="1"/>
  <c r="B49" i="4"/>
  <c r="B48" i="4"/>
  <c r="B47" i="4"/>
  <c r="B14" i="11" s="1"/>
  <c r="B46" i="4"/>
  <c r="B45" i="4"/>
  <c r="B49" i="11" s="1"/>
  <c r="B44" i="4"/>
  <c r="B16" i="6" s="1"/>
  <c r="B43" i="4"/>
  <c r="B42" i="4"/>
  <c r="B41" i="4"/>
  <c r="B31" i="5" s="1"/>
  <c r="B40" i="4"/>
  <c r="B39" i="4"/>
  <c r="B38" i="9" s="1"/>
  <c r="B38" i="4"/>
  <c r="B26" i="11" s="1"/>
  <c r="B37" i="4"/>
  <c r="B36" i="4"/>
  <c r="B63" i="9" s="1"/>
  <c r="B35" i="4"/>
  <c r="B77" i="11" s="1"/>
  <c r="B34" i="4"/>
  <c r="B42" i="9" s="1"/>
  <c r="B33" i="4"/>
  <c r="B32" i="4"/>
  <c r="B31" i="4"/>
  <c r="B35" i="5" s="1"/>
  <c r="B30" i="4"/>
  <c r="B29" i="4"/>
  <c r="B57" i="5" s="1"/>
  <c r="B28" i="4"/>
  <c r="B27" i="4"/>
  <c r="B12" i="7" s="1"/>
  <c r="B26" i="4"/>
  <c r="B36" i="9" s="1"/>
  <c r="B25" i="4"/>
  <c r="B50" i="9" s="1"/>
  <c r="B24" i="4"/>
  <c r="B69" i="5" s="1"/>
  <c r="B23" i="4"/>
  <c r="B13" i="6" s="1"/>
  <c r="B22" i="4"/>
  <c r="B21" i="4"/>
  <c r="B34" i="11" s="1"/>
  <c r="B20" i="4"/>
  <c r="B20" i="5" s="1"/>
  <c r="B19" i="4"/>
  <c r="B18" i="4"/>
  <c r="B74" i="5" s="1"/>
  <c r="B17" i="4"/>
  <c r="B16" i="4"/>
  <c r="B21" i="7" s="1"/>
  <c r="B15" i="4"/>
  <c r="B9" i="7" s="1"/>
  <c r="B14" i="4"/>
  <c r="B8" i="7" s="1"/>
  <c r="B13" i="4"/>
  <c r="B54" i="9" s="1"/>
  <c r="B12" i="4"/>
  <c r="B48" i="5" s="1"/>
  <c r="B11" i="4"/>
  <c r="B10" i="4"/>
  <c r="B28" i="5" s="1"/>
  <c r="B9" i="4"/>
  <c r="B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C83" i="1"/>
  <c r="D66" i="5" l="1"/>
  <c r="H22" i="6"/>
  <c r="D64" i="9"/>
  <c r="D63" i="11"/>
  <c r="F76" i="5"/>
  <c r="D63" i="5"/>
  <c r="F39" i="5"/>
  <c r="D23" i="5"/>
  <c r="D29" i="9"/>
  <c r="H70" i="9"/>
  <c r="D75" i="9"/>
  <c r="B22" i="11"/>
  <c r="D51" i="11"/>
  <c r="B18" i="5"/>
  <c r="H76" i="5"/>
  <c r="D31" i="5"/>
  <c r="H59" i="5"/>
  <c r="F55" i="5"/>
  <c r="D12" i="6"/>
  <c r="F15" i="6"/>
  <c r="F15" i="9"/>
  <c r="F12" i="11"/>
  <c r="F16" i="11"/>
  <c r="H55" i="9"/>
  <c r="H76" i="9"/>
  <c r="F18" i="5"/>
  <c r="F61" i="5"/>
  <c r="D21" i="5"/>
  <c r="D13" i="5"/>
  <c r="F16" i="9"/>
  <c r="D13" i="11"/>
  <c r="B30" i="11"/>
  <c r="D71" i="9"/>
  <c r="H69" i="5"/>
  <c r="D27" i="9"/>
  <c r="H76" i="11"/>
  <c r="D43" i="5"/>
  <c r="D64" i="5"/>
  <c r="F13" i="6"/>
  <c r="E70" i="4"/>
  <c r="I71" i="4"/>
  <c r="E57" i="4"/>
  <c r="I72" i="4"/>
  <c r="I68" i="9" s="1"/>
  <c r="C48" i="4"/>
  <c r="C17" i="4"/>
  <c r="C27" i="4"/>
  <c r="E16" i="4"/>
  <c r="B52" i="10"/>
  <c r="B8" i="8"/>
  <c r="B8" i="9"/>
  <c r="B79" i="4"/>
  <c r="C9" i="4" s="1"/>
  <c r="B36" i="10"/>
  <c r="B59" i="8"/>
  <c r="B70" i="11"/>
  <c r="B70" i="9"/>
  <c r="B74" i="10"/>
  <c r="B54" i="8"/>
  <c r="B53" i="9"/>
  <c r="D23" i="10"/>
  <c r="D56" i="8"/>
  <c r="D54" i="11"/>
  <c r="D63" i="10"/>
  <c r="D49" i="8"/>
  <c r="D49" i="11"/>
  <c r="D49" i="5"/>
  <c r="D20" i="7"/>
  <c r="D15" i="10"/>
  <c r="D51" i="8"/>
  <c r="D55" i="11"/>
  <c r="D55" i="9"/>
  <c r="F69" i="10"/>
  <c r="F77" i="8"/>
  <c r="F77" i="11"/>
  <c r="F64" i="10"/>
  <c r="F63" i="8"/>
  <c r="F58" i="9"/>
  <c r="F23" i="7"/>
  <c r="F58" i="11"/>
  <c r="H29" i="10"/>
  <c r="H79" i="4"/>
  <c r="I33" i="4" s="1"/>
  <c r="H23" i="11"/>
  <c r="H12" i="6"/>
  <c r="H11" i="7"/>
  <c r="H22" i="5"/>
  <c r="B11" i="10"/>
  <c r="B48" i="8"/>
  <c r="B40" i="11"/>
  <c r="B40" i="9"/>
  <c r="B45" i="10"/>
  <c r="B30" i="8"/>
  <c r="B28" i="11"/>
  <c r="B30" i="5"/>
  <c r="D62" i="10"/>
  <c r="D76" i="8"/>
  <c r="D76" i="9"/>
  <c r="D76" i="11"/>
  <c r="D30" i="6"/>
  <c r="D53" i="10"/>
  <c r="D45" i="8"/>
  <c r="D45" i="9"/>
  <c r="D45" i="11"/>
  <c r="D46" i="5"/>
  <c r="F14" i="10"/>
  <c r="F66" i="8"/>
  <c r="F63" i="11"/>
  <c r="F63" i="9"/>
  <c r="F24" i="6"/>
  <c r="F8" i="10"/>
  <c r="F10" i="8"/>
  <c r="F9" i="9"/>
  <c r="F9" i="11"/>
  <c r="F8" i="6"/>
  <c r="B9" i="5"/>
  <c r="B14" i="6"/>
  <c r="B15" i="7"/>
  <c r="B42" i="10"/>
  <c r="B37" i="8"/>
  <c r="B36" i="11"/>
  <c r="B15" i="6"/>
  <c r="B73" i="10"/>
  <c r="B13" i="8"/>
  <c r="B13" i="11"/>
  <c r="B13" i="5"/>
  <c r="B13" i="9"/>
  <c r="D68" i="10"/>
  <c r="D38" i="8"/>
  <c r="D38" i="11"/>
  <c r="D39" i="5"/>
  <c r="D21" i="10"/>
  <c r="D17" i="8"/>
  <c r="D9" i="6"/>
  <c r="F23" i="10"/>
  <c r="F56" i="8"/>
  <c r="F63" i="10"/>
  <c r="F49" i="8"/>
  <c r="F49" i="11"/>
  <c r="F49" i="9"/>
  <c r="F15" i="10"/>
  <c r="F51" i="8"/>
  <c r="F55" i="11"/>
  <c r="F55" i="9"/>
  <c r="F20" i="6"/>
  <c r="H8" i="10"/>
  <c r="H9" i="11"/>
  <c r="F10" i="6"/>
  <c r="D21" i="6"/>
  <c r="F10" i="7"/>
  <c r="B23" i="9"/>
  <c r="B8" i="11"/>
  <c r="H22" i="11"/>
  <c r="D44" i="11"/>
  <c r="C26" i="4"/>
  <c r="C35" i="4"/>
  <c r="D28" i="10"/>
  <c r="D60" i="8"/>
  <c r="D58" i="5"/>
  <c r="D57" i="9"/>
  <c r="D57" i="11"/>
  <c r="D76" i="10"/>
  <c r="D23" i="8"/>
  <c r="D25" i="11"/>
  <c r="D26" i="10"/>
  <c r="D22" i="8"/>
  <c r="D24" i="9"/>
  <c r="D12" i="7"/>
  <c r="D24" i="11"/>
  <c r="D69" i="10"/>
  <c r="D77" i="8"/>
  <c r="D77" i="11"/>
  <c r="D77" i="9"/>
  <c r="D59" i="10"/>
  <c r="D42" i="8"/>
  <c r="D18" i="7"/>
  <c r="D43" i="9"/>
  <c r="D37" i="10"/>
  <c r="D46" i="8"/>
  <c r="D47" i="11"/>
  <c r="D30" i="10"/>
  <c r="D58" i="8"/>
  <c r="D71" i="11"/>
  <c r="D71" i="5"/>
  <c r="D29" i="7"/>
  <c r="D64" i="10"/>
  <c r="D63" i="8"/>
  <c r="D58" i="11"/>
  <c r="D23" i="7"/>
  <c r="D62" i="5"/>
  <c r="D71" i="10"/>
  <c r="D67" i="8"/>
  <c r="D66" i="11"/>
  <c r="F29" i="10"/>
  <c r="F26" i="8"/>
  <c r="F23" i="11"/>
  <c r="F11" i="7"/>
  <c r="G9" i="4"/>
  <c r="G22" i="5" s="1"/>
  <c r="F46" i="10"/>
  <c r="F69" i="8"/>
  <c r="F67" i="9"/>
  <c r="F67" i="11"/>
  <c r="F35" i="10"/>
  <c r="F50" i="8"/>
  <c r="G25" i="4"/>
  <c r="F11" i="10"/>
  <c r="F48" i="8"/>
  <c r="F40" i="11"/>
  <c r="F40" i="9"/>
  <c r="F37" i="5"/>
  <c r="F16" i="10"/>
  <c r="F31" i="8"/>
  <c r="F35" i="9"/>
  <c r="F14" i="6"/>
  <c r="F61" i="10"/>
  <c r="F19" i="8"/>
  <c r="F20" i="9"/>
  <c r="F55" i="10"/>
  <c r="F71" i="8"/>
  <c r="F72" i="9"/>
  <c r="F45" i="10"/>
  <c r="F30" i="8"/>
  <c r="F15" i="7"/>
  <c r="F28" i="11"/>
  <c r="F72" i="10"/>
  <c r="F34" i="8"/>
  <c r="H42" i="10"/>
  <c r="H15" i="6"/>
  <c r="H36" i="9"/>
  <c r="H34" i="10"/>
  <c r="H56" i="9"/>
  <c r="H56" i="11"/>
  <c r="H21" i="6"/>
  <c r="H38" i="10"/>
  <c r="H46" i="11"/>
  <c r="H46" i="9"/>
  <c r="B38" i="5"/>
  <c r="F70" i="5"/>
  <c r="F54" i="5"/>
  <c r="D65" i="5"/>
  <c r="F40" i="5"/>
  <c r="H9" i="6"/>
  <c r="D20" i="6"/>
  <c r="B22" i="6"/>
  <c r="B28" i="6"/>
  <c r="H19" i="7"/>
  <c r="D22" i="7"/>
  <c r="F32" i="9"/>
  <c r="H35" i="9"/>
  <c r="H40" i="9"/>
  <c r="D49" i="9"/>
  <c r="B52" i="9"/>
  <c r="F54" i="9"/>
  <c r="B74" i="9"/>
  <c r="F20" i="11"/>
  <c r="F35" i="11"/>
  <c r="B42" i="11"/>
  <c r="F50" i="11"/>
  <c r="F54" i="11"/>
  <c r="B59" i="11"/>
  <c r="B65" i="10"/>
  <c r="B16" i="8"/>
  <c r="C15" i="4"/>
  <c r="B17" i="10"/>
  <c r="B20" i="8"/>
  <c r="B27" i="11"/>
  <c r="B27" i="9"/>
  <c r="B13" i="7"/>
  <c r="C23" i="4"/>
  <c r="B41" i="10"/>
  <c r="B35" i="8"/>
  <c r="B33" i="9"/>
  <c r="C31" i="4"/>
  <c r="B68" i="10"/>
  <c r="B38" i="8"/>
  <c r="B38" i="11"/>
  <c r="C39" i="4"/>
  <c r="B31" i="10"/>
  <c r="B14" i="8"/>
  <c r="B14" i="9"/>
  <c r="C47" i="4"/>
  <c r="B50" i="10"/>
  <c r="B18" i="8"/>
  <c r="B19" i="9"/>
  <c r="B19" i="11"/>
  <c r="B19" i="5"/>
  <c r="C55" i="4"/>
  <c r="B67" i="10"/>
  <c r="B52" i="8"/>
  <c r="B51" i="11"/>
  <c r="B51" i="9"/>
  <c r="B52" i="5"/>
  <c r="C63" i="4"/>
  <c r="B21" i="10"/>
  <c r="B17" i="8"/>
  <c r="B9" i="6"/>
  <c r="B15" i="11"/>
  <c r="B14" i="5"/>
  <c r="C71" i="4"/>
  <c r="C64" i="4"/>
  <c r="D18" i="10"/>
  <c r="D47" i="8"/>
  <c r="D48" i="11"/>
  <c r="D12" i="10"/>
  <c r="D27" i="8"/>
  <c r="D22" i="11"/>
  <c r="D20" i="5"/>
  <c r="D11" i="6"/>
  <c r="D56" i="10"/>
  <c r="D65" i="8"/>
  <c r="D60" i="11"/>
  <c r="D14" i="10"/>
  <c r="D66" i="8"/>
  <c r="D63" i="9"/>
  <c r="D24" i="6"/>
  <c r="D13" i="10"/>
  <c r="D61" i="8"/>
  <c r="D39" i="11"/>
  <c r="D17" i="7"/>
  <c r="D39" i="9"/>
  <c r="D66" i="10"/>
  <c r="D70" i="8"/>
  <c r="D68" i="5"/>
  <c r="D64" i="11"/>
  <c r="D9" i="10"/>
  <c r="D44" i="8"/>
  <c r="D65" i="11"/>
  <c r="D65" i="9"/>
  <c r="D24" i="7"/>
  <c r="D8" i="10"/>
  <c r="D10" i="8"/>
  <c r="D9" i="9"/>
  <c r="D8" i="5"/>
  <c r="D9" i="11"/>
  <c r="D27" i="10"/>
  <c r="D21" i="8"/>
  <c r="D21" i="11"/>
  <c r="E52" i="4"/>
  <c r="F57" i="10"/>
  <c r="F28" i="8"/>
  <c r="F29" i="9"/>
  <c r="F29" i="11"/>
  <c r="F28" i="5"/>
  <c r="F54" i="10"/>
  <c r="F74" i="8"/>
  <c r="F75" i="9"/>
  <c r="F74" i="5"/>
  <c r="F42" i="10"/>
  <c r="F37" i="8"/>
  <c r="F36" i="11"/>
  <c r="F77" i="10"/>
  <c r="F41" i="8"/>
  <c r="F42" i="11"/>
  <c r="F42" i="5"/>
  <c r="F58" i="10"/>
  <c r="F62" i="8"/>
  <c r="F61" i="9"/>
  <c r="F44" i="10"/>
  <c r="F11" i="8"/>
  <c r="F11" i="11"/>
  <c r="F11" i="5"/>
  <c r="F73" i="10"/>
  <c r="F13" i="8"/>
  <c r="F13" i="11"/>
  <c r="F13" i="9"/>
  <c r="F25" i="10"/>
  <c r="F72" i="8"/>
  <c r="F73" i="11"/>
  <c r="F73" i="9"/>
  <c r="F30" i="7"/>
  <c r="F73" i="5"/>
  <c r="F38" i="10"/>
  <c r="F33" i="8"/>
  <c r="F45" i="5"/>
  <c r="F18" i="6"/>
  <c r="H24" i="10"/>
  <c r="H59" i="11"/>
  <c r="H59" i="9"/>
  <c r="I29" i="4"/>
  <c r="I57" i="5" s="1"/>
  <c r="H20" i="10"/>
  <c r="H62" i="11"/>
  <c r="H62" i="9"/>
  <c r="I44" i="4"/>
  <c r="F22" i="5"/>
  <c r="B51" i="5"/>
  <c r="F67" i="5"/>
  <c r="D76" i="5"/>
  <c r="F60" i="5"/>
  <c r="H33" i="5"/>
  <c r="H56" i="5"/>
  <c r="D47" i="5"/>
  <c r="D72" i="5"/>
  <c r="F64" i="5"/>
  <c r="B55" i="5"/>
  <c r="H11" i="6"/>
  <c r="H13" i="6"/>
  <c r="B17" i="6"/>
  <c r="H24" i="6"/>
  <c r="F26" i="6"/>
  <c r="H17" i="7"/>
  <c r="B16" i="9"/>
  <c r="F24" i="9"/>
  <c r="D38" i="9"/>
  <c r="F46" i="9"/>
  <c r="F24" i="11"/>
  <c r="F32" i="11"/>
  <c r="B49" i="10"/>
  <c r="B73" i="8"/>
  <c r="B69" i="11"/>
  <c r="B69" i="9"/>
  <c r="B27" i="6"/>
  <c r="B20" i="10"/>
  <c r="B68" i="8"/>
  <c r="B62" i="9"/>
  <c r="B62" i="11"/>
  <c r="B23" i="6"/>
  <c r="B59" i="5"/>
  <c r="C56" i="4"/>
  <c r="D33" i="10"/>
  <c r="D36" i="8"/>
  <c r="D34" i="11"/>
  <c r="D19" i="10"/>
  <c r="D29" i="8"/>
  <c r="D30" i="11"/>
  <c r="E53" i="4"/>
  <c r="F28" i="10"/>
  <c r="F60" i="8"/>
  <c r="F57" i="11"/>
  <c r="F22" i="7"/>
  <c r="F59" i="10"/>
  <c r="F42" i="8"/>
  <c r="F43" i="9"/>
  <c r="F18" i="7"/>
  <c r="F43" i="11"/>
  <c r="F71" i="10"/>
  <c r="F67" i="8"/>
  <c r="F66" i="11"/>
  <c r="F26" i="7"/>
  <c r="F66" i="9"/>
  <c r="H30" i="10"/>
  <c r="H71" i="11"/>
  <c r="H71" i="9"/>
  <c r="H71" i="5"/>
  <c r="I59" i="4"/>
  <c r="H29" i="6"/>
  <c r="B29" i="10"/>
  <c r="B26" i="8"/>
  <c r="B11" i="7"/>
  <c r="B12" i="6"/>
  <c r="B16" i="10"/>
  <c r="B31" i="8"/>
  <c r="B35" i="9"/>
  <c r="B35" i="11"/>
  <c r="B72" i="10"/>
  <c r="B34" i="8"/>
  <c r="B32" i="11"/>
  <c r="B34" i="5"/>
  <c r="B32" i="9"/>
  <c r="D48" i="10"/>
  <c r="D24" i="8"/>
  <c r="D26" i="11"/>
  <c r="D51" i="10"/>
  <c r="D40" i="8"/>
  <c r="D41" i="11"/>
  <c r="F12" i="10"/>
  <c r="F27" i="8"/>
  <c r="F22" i="11"/>
  <c r="F22" i="9"/>
  <c r="F66" i="10"/>
  <c r="F70" i="8"/>
  <c r="F64" i="11"/>
  <c r="F64" i="9"/>
  <c r="G43" i="4"/>
  <c r="H23" i="10"/>
  <c r="H54" i="11"/>
  <c r="H54" i="9"/>
  <c r="H19" i="6"/>
  <c r="B37" i="5"/>
  <c r="D32" i="5"/>
  <c r="F65" i="9"/>
  <c r="B54" i="10"/>
  <c r="B74" i="8"/>
  <c r="B75" i="9"/>
  <c r="B44" i="10"/>
  <c r="B11" i="8"/>
  <c r="B11" i="9"/>
  <c r="C58" i="4"/>
  <c r="D17" i="10"/>
  <c r="D20" i="8"/>
  <c r="D13" i="6"/>
  <c r="D50" i="10"/>
  <c r="D18" i="8"/>
  <c r="D19" i="11"/>
  <c r="F33" i="10"/>
  <c r="F36" i="8"/>
  <c r="F19" i="10"/>
  <c r="F29" i="8"/>
  <c r="F30" i="11"/>
  <c r="F30" i="9"/>
  <c r="B53" i="5"/>
  <c r="D19" i="6"/>
  <c r="B28" i="10"/>
  <c r="B60" i="8"/>
  <c r="B57" i="9"/>
  <c r="B22" i="7"/>
  <c r="B57" i="11"/>
  <c r="B76" i="10"/>
  <c r="B23" i="8"/>
  <c r="B25" i="11"/>
  <c r="B25" i="9"/>
  <c r="B26" i="10"/>
  <c r="B22" i="8"/>
  <c r="B24" i="11"/>
  <c r="B24" i="9"/>
  <c r="B69" i="10"/>
  <c r="B77" i="8"/>
  <c r="B77" i="9"/>
  <c r="B59" i="10"/>
  <c r="B42" i="8"/>
  <c r="B43" i="11"/>
  <c r="B43" i="9"/>
  <c r="B37" i="10"/>
  <c r="B46" i="8"/>
  <c r="B47" i="9"/>
  <c r="B30" i="10"/>
  <c r="B58" i="8"/>
  <c r="B71" i="11"/>
  <c r="B29" i="6"/>
  <c r="B64" i="10"/>
  <c r="B63" i="8"/>
  <c r="B58" i="9"/>
  <c r="B58" i="11"/>
  <c r="B71" i="10"/>
  <c r="B67" i="8"/>
  <c r="B66" i="9"/>
  <c r="B26" i="7"/>
  <c r="B66" i="5"/>
  <c r="C13" i="4"/>
  <c r="C41" i="4"/>
  <c r="C50" i="4"/>
  <c r="C59" i="4"/>
  <c r="D43" i="10"/>
  <c r="D53" i="8"/>
  <c r="D52" i="11"/>
  <c r="D21" i="7"/>
  <c r="D53" i="5"/>
  <c r="D49" i="10"/>
  <c r="D73" i="8"/>
  <c r="D69" i="5"/>
  <c r="D75" i="10"/>
  <c r="D75" i="8"/>
  <c r="D74" i="9"/>
  <c r="D74" i="11"/>
  <c r="D36" i="10"/>
  <c r="D59" i="8"/>
  <c r="D70" i="11"/>
  <c r="D70" i="9"/>
  <c r="D28" i="6"/>
  <c r="D22" i="10"/>
  <c r="D15" i="8"/>
  <c r="D18" i="11"/>
  <c r="D18" i="9"/>
  <c r="D20" i="10"/>
  <c r="D68" i="8"/>
  <c r="D62" i="11"/>
  <c r="D62" i="9"/>
  <c r="D74" i="10"/>
  <c r="D54" i="8"/>
  <c r="D53" i="9"/>
  <c r="D53" i="11"/>
  <c r="D39" i="10"/>
  <c r="D64" i="8"/>
  <c r="D68" i="11"/>
  <c r="D68" i="9"/>
  <c r="E39" i="4"/>
  <c r="F60" i="10"/>
  <c r="F9" i="8"/>
  <c r="F10" i="11"/>
  <c r="F10" i="9"/>
  <c r="F62" i="10"/>
  <c r="F76" i="8"/>
  <c r="F76" i="11"/>
  <c r="F40" i="10"/>
  <c r="F12" i="8"/>
  <c r="F12" i="9"/>
  <c r="F48" i="10"/>
  <c r="F24" i="8"/>
  <c r="F26" i="11"/>
  <c r="F26" i="9"/>
  <c r="F34" i="10"/>
  <c r="F55" i="8"/>
  <c r="F53" i="10"/>
  <c r="F45" i="8"/>
  <c r="F45" i="11"/>
  <c r="F45" i="9"/>
  <c r="F70" i="10"/>
  <c r="F43" i="8"/>
  <c r="F44" i="11"/>
  <c r="F44" i="9"/>
  <c r="F51" i="10"/>
  <c r="F40" i="8"/>
  <c r="F41" i="11"/>
  <c r="F41" i="9"/>
  <c r="B25" i="5"/>
  <c r="B24" i="5"/>
  <c r="H37" i="5"/>
  <c r="F77" i="5"/>
  <c r="F15" i="5"/>
  <c r="B70" i="5"/>
  <c r="F43" i="5"/>
  <c r="F49" i="5"/>
  <c r="B17" i="5"/>
  <c r="F68" i="5"/>
  <c r="B71" i="5"/>
  <c r="F30" i="5"/>
  <c r="F8" i="5"/>
  <c r="D14" i="5"/>
  <c r="H8" i="6"/>
  <c r="F19" i="6"/>
  <c r="F21" i="6"/>
  <c r="D27" i="6"/>
  <c r="F8" i="7"/>
  <c r="D14" i="7"/>
  <c r="H9" i="9"/>
  <c r="F23" i="9"/>
  <c r="B28" i="9"/>
  <c r="D34" i="9"/>
  <c r="D66" i="9"/>
  <c r="H69" i="9"/>
  <c r="B16" i="11"/>
  <c r="B53" i="11"/>
  <c r="F72" i="11"/>
  <c r="B75" i="10"/>
  <c r="B75" i="8"/>
  <c r="B74" i="11"/>
  <c r="B39" i="10"/>
  <c r="B64" i="8"/>
  <c r="B68" i="11"/>
  <c r="B68" i="9"/>
  <c r="D10" i="10"/>
  <c r="D25" i="8"/>
  <c r="D10" i="6"/>
  <c r="D17" i="9"/>
  <c r="D17" i="11"/>
  <c r="D47" i="10"/>
  <c r="D39" i="8"/>
  <c r="D37" i="9"/>
  <c r="F76" i="10"/>
  <c r="F23" i="8"/>
  <c r="F25" i="9"/>
  <c r="F25" i="11"/>
  <c r="F30" i="10"/>
  <c r="F58" i="8"/>
  <c r="F71" i="11"/>
  <c r="F79" i="11" s="1"/>
  <c r="F71" i="9"/>
  <c r="F29" i="6"/>
  <c r="H11" i="10"/>
  <c r="H40" i="11"/>
  <c r="F62" i="5"/>
  <c r="F77" i="9"/>
  <c r="B46" i="10"/>
  <c r="B69" i="8"/>
  <c r="B67" i="11"/>
  <c r="B27" i="7"/>
  <c r="B61" i="10"/>
  <c r="B19" i="8"/>
  <c r="B20" i="9"/>
  <c r="B21" i="5"/>
  <c r="D60" i="10"/>
  <c r="D9" i="8"/>
  <c r="D8" i="7"/>
  <c r="D10" i="11"/>
  <c r="D10" i="5"/>
  <c r="D34" i="10"/>
  <c r="D55" i="8"/>
  <c r="F18" i="10"/>
  <c r="F47" i="8"/>
  <c r="F48" i="11"/>
  <c r="F48" i="9"/>
  <c r="F48" i="5"/>
  <c r="F13" i="10"/>
  <c r="F61" i="8"/>
  <c r="F39" i="11"/>
  <c r="F39" i="9"/>
  <c r="F17" i="7"/>
  <c r="F27" i="10"/>
  <c r="F21" i="8"/>
  <c r="F21" i="9"/>
  <c r="F21" i="11"/>
  <c r="H14" i="10"/>
  <c r="H63" i="9"/>
  <c r="H63" i="11"/>
  <c r="F20" i="5"/>
  <c r="F63" i="5"/>
  <c r="D41" i="9"/>
  <c r="B77" i="10"/>
  <c r="B41" i="8"/>
  <c r="B25" i="10"/>
  <c r="B72" i="8"/>
  <c r="B73" i="11"/>
  <c r="B73" i="9"/>
  <c r="B30" i="7"/>
  <c r="B73" i="5"/>
  <c r="C40" i="4"/>
  <c r="D65" i="10"/>
  <c r="D16" i="8"/>
  <c r="D16" i="9"/>
  <c r="D16" i="11"/>
  <c r="D9" i="7"/>
  <c r="D31" i="10"/>
  <c r="D14" i="8"/>
  <c r="D14" i="11"/>
  <c r="D14" i="9"/>
  <c r="E47" i="4"/>
  <c r="F10" i="10"/>
  <c r="F25" i="8"/>
  <c r="F17" i="11"/>
  <c r="F47" i="10"/>
  <c r="F39" i="8"/>
  <c r="F37" i="9"/>
  <c r="F37" i="11"/>
  <c r="H10" i="10"/>
  <c r="H17" i="9"/>
  <c r="H15" i="5"/>
  <c r="H10" i="6"/>
  <c r="D19" i="5"/>
  <c r="B18" i="10"/>
  <c r="B47" i="8"/>
  <c r="B48" i="11"/>
  <c r="B48" i="9"/>
  <c r="B12" i="10"/>
  <c r="B27" i="8"/>
  <c r="B22" i="9"/>
  <c r="B10" i="7"/>
  <c r="B56" i="10"/>
  <c r="B65" i="8"/>
  <c r="B60" i="9"/>
  <c r="B63" i="5"/>
  <c r="B60" i="11"/>
  <c r="B14" i="10"/>
  <c r="B66" i="8"/>
  <c r="B63" i="11"/>
  <c r="B13" i="10"/>
  <c r="B61" i="8"/>
  <c r="B39" i="9"/>
  <c r="B33" i="5"/>
  <c r="B17" i="7"/>
  <c r="B39" i="11"/>
  <c r="B66" i="10"/>
  <c r="B70" i="8"/>
  <c r="B64" i="9"/>
  <c r="B64" i="11"/>
  <c r="B9" i="10"/>
  <c r="B44" i="8"/>
  <c r="B65" i="9"/>
  <c r="B65" i="11"/>
  <c r="B24" i="7"/>
  <c r="B25" i="6"/>
  <c r="B8" i="10"/>
  <c r="B10" i="8"/>
  <c r="B8" i="6"/>
  <c r="B9" i="9"/>
  <c r="B8" i="5"/>
  <c r="B27" i="10"/>
  <c r="B21" i="8"/>
  <c r="B21" i="11"/>
  <c r="B23" i="5"/>
  <c r="B21" i="9"/>
  <c r="C24" i="4"/>
  <c r="C33" i="4"/>
  <c r="C51" i="4"/>
  <c r="C60" i="4"/>
  <c r="D29" i="10"/>
  <c r="D26" i="8"/>
  <c r="D79" i="4"/>
  <c r="E24" i="4" s="1"/>
  <c r="D23" i="11"/>
  <c r="D23" i="9"/>
  <c r="D46" i="10"/>
  <c r="D69" i="8"/>
  <c r="D67" i="9"/>
  <c r="D27" i="7"/>
  <c r="D67" i="11"/>
  <c r="D35" i="10"/>
  <c r="D50" i="8"/>
  <c r="D50" i="11"/>
  <c r="D11" i="10"/>
  <c r="D48" i="8"/>
  <c r="D40" i="11"/>
  <c r="D40" i="9"/>
  <c r="D17" i="6"/>
  <c r="D16" i="10"/>
  <c r="D31" i="8"/>
  <c r="D35" i="11"/>
  <c r="D35" i="9"/>
  <c r="D61" i="10"/>
  <c r="D19" i="8"/>
  <c r="D55" i="10"/>
  <c r="D71" i="8"/>
  <c r="D72" i="9"/>
  <c r="D45" i="10"/>
  <c r="D30" i="8"/>
  <c r="D28" i="11"/>
  <c r="D28" i="9"/>
  <c r="D15" i="7"/>
  <c r="D30" i="5"/>
  <c r="D72" i="10"/>
  <c r="D34" i="8"/>
  <c r="D32" i="11"/>
  <c r="D34" i="5"/>
  <c r="E40" i="4"/>
  <c r="E67" i="4"/>
  <c r="G64" i="4"/>
  <c r="H17" i="10"/>
  <c r="H27" i="11"/>
  <c r="H27" i="9"/>
  <c r="H16" i="10"/>
  <c r="H35" i="11"/>
  <c r="H21" i="10"/>
  <c r="H15" i="11"/>
  <c r="H15" i="9"/>
  <c r="H14" i="5"/>
  <c r="I9" i="4"/>
  <c r="I37" i="4"/>
  <c r="B67" i="5"/>
  <c r="D36" i="5"/>
  <c r="D26" i="5"/>
  <c r="D50" i="5"/>
  <c r="D59" i="5"/>
  <c r="F71" i="5"/>
  <c r="H8" i="5"/>
  <c r="B65" i="5"/>
  <c r="B11" i="6"/>
  <c r="H14" i="6"/>
  <c r="F16" i="6"/>
  <c r="F14" i="7"/>
  <c r="B28" i="7"/>
  <c r="F27" i="7"/>
  <c r="H29" i="7"/>
  <c r="D15" i="9"/>
  <c r="F28" i="9"/>
  <c r="F34" i="9"/>
  <c r="F56" i="9"/>
  <c r="F76" i="9"/>
  <c r="B9" i="11"/>
  <c r="B20" i="11"/>
  <c r="B23" i="11"/>
  <c r="F34" i="11"/>
  <c r="D37" i="11"/>
  <c r="D69" i="11"/>
  <c r="B43" i="10"/>
  <c r="B53" i="8"/>
  <c r="B52" i="11"/>
  <c r="B22" i="10"/>
  <c r="B15" i="8"/>
  <c r="B18" i="11"/>
  <c r="D24" i="10"/>
  <c r="D57" i="8"/>
  <c r="D59" i="11"/>
  <c r="D59" i="9"/>
  <c r="D22" i="6"/>
  <c r="D57" i="5"/>
  <c r="E29" i="4"/>
  <c r="D32" i="10"/>
  <c r="D32" i="8"/>
  <c r="D31" i="11"/>
  <c r="D31" i="9"/>
  <c r="E61" i="4"/>
  <c r="F26" i="10"/>
  <c r="F22" i="8"/>
  <c r="F12" i="7"/>
  <c r="F24" i="5"/>
  <c r="F37" i="10"/>
  <c r="F46" i="8"/>
  <c r="F47" i="11"/>
  <c r="F47" i="9"/>
  <c r="G51" i="4"/>
  <c r="D51" i="5"/>
  <c r="B35" i="10"/>
  <c r="B50" i="8"/>
  <c r="B50" i="5"/>
  <c r="B50" i="11"/>
  <c r="B55" i="10"/>
  <c r="B71" i="8"/>
  <c r="B72" i="11"/>
  <c r="B72" i="9"/>
  <c r="B72" i="5"/>
  <c r="D40" i="10"/>
  <c r="D12" i="8"/>
  <c r="D12" i="11"/>
  <c r="D12" i="9"/>
  <c r="D70" i="10"/>
  <c r="D43" i="8"/>
  <c r="D44" i="9"/>
  <c r="F56" i="10"/>
  <c r="F65" i="8"/>
  <c r="F60" i="11"/>
  <c r="F9" i="10"/>
  <c r="F44" i="8"/>
  <c r="F24" i="7"/>
  <c r="F65" i="11"/>
  <c r="H9" i="10"/>
  <c r="H25" i="6"/>
  <c r="H65" i="9"/>
  <c r="I60" i="4"/>
  <c r="H24" i="7"/>
  <c r="D56" i="11"/>
  <c r="B57" i="10"/>
  <c r="B28" i="8"/>
  <c r="B29" i="11"/>
  <c r="B29" i="9"/>
  <c r="B58" i="10"/>
  <c r="B62" i="8"/>
  <c r="B61" i="11"/>
  <c r="B61" i="9"/>
  <c r="B38" i="10"/>
  <c r="B33" i="8"/>
  <c r="B46" i="11"/>
  <c r="B19" i="7"/>
  <c r="B18" i="6"/>
  <c r="B46" i="9"/>
  <c r="D41" i="10"/>
  <c r="D35" i="8"/>
  <c r="D33" i="9"/>
  <c r="D33" i="11"/>
  <c r="D35" i="5"/>
  <c r="D67" i="10"/>
  <c r="D52" i="8"/>
  <c r="D52" i="5"/>
  <c r="F24" i="10"/>
  <c r="F57" i="8"/>
  <c r="F59" i="11"/>
  <c r="F59" i="9"/>
  <c r="F57" i="5"/>
  <c r="F32" i="10"/>
  <c r="F32" i="8"/>
  <c r="F31" i="9"/>
  <c r="H12" i="10"/>
  <c r="H22" i="9"/>
  <c r="H20" i="5"/>
  <c r="F58" i="5"/>
  <c r="B11" i="5"/>
  <c r="F32" i="5"/>
  <c r="B23" i="10"/>
  <c r="B56" i="8"/>
  <c r="B54" i="11"/>
  <c r="B19" i="6"/>
  <c r="B33" i="10"/>
  <c r="B36" i="8"/>
  <c r="B34" i="9"/>
  <c r="B24" i="10"/>
  <c r="B57" i="8"/>
  <c r="B59" i="9"/>
  <c r="B10" i="10"/>
  <c r="B25" i="8"/>
  <c r="B17" i="11"/>
  <c r="B17" i="9"/>
  <c r="B15" i="5"/>
  <c r="B63" i="10"/>
  <c r="B49" i="8"/>
  <c r="B49" i="9"/>
  <c r="B20" i="7"/>
  <c r="B19" i="10"/>
  <c r="B29" i="8"/>
  <c r="B30" i="9"/>
  <c r="B32" i="10"/>
  <c r="B32" i="8"/>
  <c r="B31" i="11"/>
  <c r="B32" i="5"/>
  <c r="B31" i="9"/>
  <c r="B15" i="10"/>
  <c r="B51" i="8"/>
  <c r="B20" i="6"/>
  <c r="B55" i="11"/>
  <c r="B55" i="9"/>
  <c r="B54" i="5"/>
  <c r="B47" i="10"/>
  <c r="B39" i="8"/>
  <c r="B37" i="9"/>
  <c r="B40" i="5"/>
  <c r="C16" i="4"/>
  <c r="C25" i="4"/>
  <c r="C34" i="4"/>
  <c r="C43" i="4"/>
  <c r="C52" i="4"/>
  <c r="C61" i="4"/>
  <c r="E14" i="4"/>
  <c r="E23" i="4"/>
  <c r="E59" i="4"/>
  <c r="F52" i="10"/>
  <c r="F8" i="8"/>
  <c r="F79" i="4"/>
  <c r="G27" i="4" s="1"/>
  <c r="F8" i="11"/>
  <c r="F43" i="10"/>
  <c r="F53" i="8"/>
  <c r="F52" i="11"/>
  <c r="F52" i="9"/>
  <c r="F53" i="5"/>
  <c r="F49" i="10"/>
  <c r="F73" i="8"/>
  <c r="F69" i="11"/>
  <c r="F69" i="9"/>
  <c r="F27" i="6"/>
  <c r="F75" i="10"/>
  <c r="F75" i="8"/>
  <c r="F74" i="9"/>
  <c r="F74" i="11"/>
  <c r="F36" i="10"/>
  <c r="F59" i="8"/>
  <c r="F70" i="9"/>
  <c r="F28" i="6"/>
  <c r="F22" i="10"/>
  <c r="F15" i="8"/>
  <c r="F18" i="11"/>
  <c r="F18" i="9"/>
  <c r="F20" i="10"/>
  <c r="F68" i="8"/>
  <c r="F62" i="11"/>
  <c r="F62" i="9"/>
  <c r="F23" i="6"/>
  <c r="F74" i="10"/>
  <c r="F54" i="8"/>
  <c r="F39" i="10"/>
  <c r="F64" i="8"/>
  <c r="F68" i="9"/>
  <c r="F25" i="7"/>
  <c r="F65" i="5"/>
  <c r="G20" i="4"/>
  <c r="H49" i="10"/>
  <c r="H69" i="11"/>
  <c r="H13" i="10"/>
  <c r="H39" i="11"/>
  <c r="H16" i="6"/>
  <c r="H39" i="10"/>
  <c r="H25" i="7"/>
  <c r="H65" i="5"/>
  <c r="H68" i="11"/>
  <c r="I13" i="4"/>
  <c r="I23" i="10" s="1"/>
  <c r="I74" i="4"/>
  <c r="B22" i="5"/>
  <c r="F10" i="5"/>
  <c r="D25" i="5"/>
  <c r="F36" i="5"/>
  <c r="H26" i="5"/>
  <c r="F50" i="5"/>
  <c r="D24" i="5"/>
  <c r="B75" i="5"/>
  <c r="B42" i="5"/>
  <c r="B60" i="5"/>
  <c r="D70" i="5"/>
  <c r="B61" i="5"/>
  <c r="D56" i="5"/>
  <c r="D17" i="5"/>
  <c r="B47" i="5"/>
  <c r="D29" i="5"/>
  <c r="F59" i="5"/>
  <c r="B64" i="5"/>
  <c r="F44" i="5"/>
  <c r="D54" i="5"/>
  <c r="H45" i="5"/>
  <c r="D40" i="5"/>
  <c r="B24" i="6"/>
  <c r="B26" i="6"/>
  <c r="D11" i="7"/>
  <c r="F16" i="7"/>
  <c r="B18" i="9"/>
  <c r="H23" i="9"/>
  <c r="D26" i="9"/>
  <c r="D32" i="9"/>
  <c r="D54" i="9"/>
  <c r="F60" i="9"/>
  <c r="B67" i="9"/>
  <c r="D20" i="11"/>
  <c r="D27" i="11"/>
  <c r="F31" i="11"/>
  <c r="B66" i="11"/>
  <c r="B60" i="10"/>
  <c r="B9" i="8"/>
  <c r="B10" i="11"/>
  <c r="B62" i="10"/>
  <c r="B76" i="8"/>
  <c r="B76" i="9"/>
  <c r="B76" i="11"/>
  <c r="B40" i="10"/>
  <c r="B12" i="8"/>
  <c r="B12" i="11"/>
  <c r="B12" i="9"/>
  <c r="B48" i="10"/>
  <c r="B24" i="8"/>
  <c r="B34" i="10"/>
  <c r="B55" i="8"/>
  <c r="B56" i="11"/>
  <c r="B56" i="9"/>
  <c r="B53" i="10"/>
  <c r="B45" i="8"/>
  <c r="B70" i="10"/>
  <c r="B43" i="8"/>
  <c r="B44" i="11"/>
  <c r="B44" i="9"/>
  <c r="B51" i="10"/>
  <c r="B40" i="8"/>
  <c r="B41" i="5"/>
  <c r="D57" i="10"/>
  <c r="D28" i="8"/>
  <c r="D29" i="11"/>
  <c r="D54" i="10"/>
  <c r="D74" i="8"/>
  <c r="D42" i="10"/>
  <c r="D37" i="8"/>
  <c r="D36" i="11"/>
  <c r="D36" i="9"/>
  <c r="D77" i="10"/>
  <c r="D41" i="8"/>
  <c r="D42" i="9"/>
  <c r="D42" i="11"/>
  <c r="D58" i="10"/>
  <c r="D62" i="8"/>
  <c r="D61" i="11"/>
  <c r="D61" i="5"/>
  <c r="D44" i="10"/>
  <c r="D11" i="8"/>
  <c r="D11" i="11"/>
  <c r="D73" i="10"/>
  <c r="D13" i="8"/>
  <c r="D25" i="10"/>
  <c r="D72" i="8"/>
  <c r="D38" i="10"/>
  <c r="D33" i="8"/>
  <c r="F65" i="10"/>
  <c r="F16" i="8"/>
  <c r="F17" i="10"/>
  <c r="F20" i="8"/>
  <c r="F26" i="5"/>
  <c r="F41" i="10"/>
  <c r="F35" i="8"/>
  <c r="F33" i="9"/>
  <c r="F33" i="11"/>
  <c r="F68" i="10"/>
  <c r="F38" i="8"/>
  <c r="F31" i="10"/>
  <c r="F14" i="8"/>
  <c r="F14" i="11"/>
  <c r="F50" i="10"/>
  <c r="F18" i="8"/>
  <c r="F19" i="11"/>
  <c r="F67" i="10"/>
  <c r="F52" i="8"/>
  <c r="F51" i="11"/>
  <c r="F51" i="9"/>
  <c r="F21" i="10"/>
  <c r="F17" i="8"/>
  <c r="F14" i="5"/>
  <c r="H36" i="10"/>
  <c r="H70" i="11"/>
  <c r="H15" i="10"/>
  <c r="H55" i="11"/>
  <c r="H70" i="5"/>
  <c r="B56" i="5"/>
  <c r="B46" i="5"/>
  <c r="B44" i="5"/>
  <c r="H54" i="5"/>
  <c r="B21" i="6"/>
  <c r="B14" i="7"/>
  <c r="F13" i="7"/>
  <c r="D19" i="7"/>
  <c r="D11" i="9"/>
  <c r="F19" i="9"/>
  <c r="F15" i="11"/>
  <c r="B41" i="11"/>
  <c r="D46" i="11"/>
  <c r="B45" i="11"/>
  <c r="D73" i="11"/>
  <c r="I17" i="11"/>
  <c r="I46" i="11"/>
  <c r="I71" i="11"/>
  <c r="I15" i="5"/>
  <c r="I22" i="6"/>
  <c r="I65" i="11"/>
  <c r="I71" i="5"/>
  <c r="I29" i="6"/>
  <c r="I29" i="7"/>
  <c r="I15" i="9"/>
  <c r="I19" i="7"/>
  <c r="I25" i="7"/>
  <c r="M83" i="1"/>
  <c r="J83" i="1"/>
  <c r="G83" i="1"/>
  <c r="D83" i="1"/>
  <c r="L83" i="1"/>
  <c r="I83" i="1"/>
  <c r="F83" i="1"/>
  <c r="E70" i="9" l="1"/>
  <c r="E16" i="11"/>
  <c r="F32" i="7"/>
  <c r="G65" i="4"/>
  <c r="G30" i="8" s="1"/>
  <c r="E22" i="4"/>
  <c r="E16" i="9"/>
  <c r="E37" i="4"/>
  <c r="H79" i="9"/>
  <c r="D79" i="9"/>
  <c r="E62" i="9" s="1"/>
  <c r="C45" i="4"/>
  <c r="I20" i="4"/>
  <c r="I20" i="5" s="1"/>
  <c r="I26" i="4"/>
  <c r="G49" i="4"/>
  <c r="C72" i="4"/>
  <c r="C25" i="7" s="1"/>
  <c r="E38" i="4"/>
  <c r="E13" i="4"/>
  <c r="E30" i="4"/>
  <c r="E25" i="4"/>
  <c r="E33" i="9"/>
  <c r="E12" i="9"/>
  <c r="E59" i="9"/>
  <c r="E59" i="11"/>
  <c r="E32" i="9"/>
  <c r="G36" i="4"/>
  <c r="G24" i="6" s="1"/>
  <c r="D32" i="6"/>
  <c r="E17" i="6" s="1"/>
  <c r="E21" i="4"/>
  <c r="G59" i="4"/>
  <c r="E51" i="4"/>
  <c r="J51" i="4" s="1"/>
  <c r="B32" i="6"/>
  <c r="E45" i="4"/>
  <c r="E31" i="4"/>
  <c r="J31" i="4" s="1"/>
  <c r="B32" i="7"/>
  <c r="G53" i="4"/>
  <c r="E62" i="11"/>
  <c r="E49" i="9"/>
  <c r="I51" i="5"/>
  <c r="G75" i="4"/>
  <c r="G66" i="9" s="1"/>
  <c r="G13" i="4"/>
  <c r="E39" i="9"/>
  <c r="E44" i="11"/>
  <c r="G77" i="4"/>
  <c r="G40" i="5" s="1"/>
  <c r="C68" i="4"/>
  <c r="E74" i="9"/>
  <c r="E28" i="9"/>
  <c r="H79" i="11"/>
  <c r="D79" i="11"/>
  <c r="E52" i="11" s="1"/>
  <c r="G68" i="4"/>
  <c r="G9" i="11" s="1"/>
  <c r="H32" i="7"/>
  <c r="G56" i="4"/>
  <c r="E33" i="11"/>
  <c r="D32" i="7"/>
  <c r="E77" i="4"/>
  <c r="E48" i="11"/>
  <c r="G73" i="4"/>
  <c r="G32" i="11" s="1"/>
  <c r="G57" i="4"/>
  <c r="G41" i="4"/>
  <c r="G35" i="11" s="1"/>
  <c r="E57" i="9"/>
  <c r="G44" i="4"/>
  <c r="G17" i="7" s="1"/>
  <c r="G21" i="4"/>
  <c r="G34" i="11" s="1"/>
  <c r="G72" i="4"/>
  <c r="D79" i="5"/>
  <c r="E53" i="5" s="1"/>
  <c r="F79" i="5"/>
  <c r="B79" i="5"/>
  <c r="H79" i="5"/>
  <c r="B79" i="8"/>
  <c r="F79" i="8"/>
  <c r="D79" i="8"/>
  <c r="E50" i="8" s="1"/>
  <c r="H50" i="8" s="1"/>
  <c r="G12" i="7"/>
  <c r="G26" i="10"/>
  <c r="G22" i="8"/>
  <c r="G24" i="11"/>
  <c r="G24" i="9"/>
  <c r="G24" i="5"/>
  <c r="C29" i="10"/>
  <c r="C26" i="8"/>
  <c r="C23" i="9"/>
  <c r="C22" i="5"/>
  <c r="C11" i="7"/>
  <c r="C12" i="6"/>
  <c r="C23" i="11"/>
  <c r="J68" i="4"/>
  <c r="I11" i="10"/>
  <c r="I17" i="6"/>
  <c r="I40" i="11"/>
  <c r="I40" i="9"/>
  <c r="I37" i="5"/>
  <c r="E67" i="8"/>
  <c r="E65" i="9"/>
  <c r="I54" i="11"/>
  <c r="I39" i="9"/>
  <c r="I13" i="10"/>
  <c r="I16" i="6"/>
  <c r="I17" i="7"/>
  <c r="I33" i="5"/>
  <c r="I39" i="11"/>
  <c r="G45" i="10"/>
  <c r="G28" i="11"/>
  <c r="G30" i="5"/>
  <c r="G39" i="10"/>
  <c r="G64" i="8"/>
  <c r="E25" i="9"/>
  <c r="I19" i="6"/>
  <c r="E17" i="9"/>
  <c r="E58" i="9"/>
  <c r="E75" i="9"/>
  <c r="E69" i="11"/>
  <c r="E35" i="11"/>
  <c r="E58" i="11"/>
  <c r="E75" i="11"/>
  <c r="G9" i="9"/>
  <c r="G25" i="7"/>
  <c r="G20" i="5"/>
  <c r="G12" i="10"/>
  <c r="G27" i="8"/>
  <c r="G22" i="11"/>
  <c r="G11" i="6"/>
  <c r="G22" i="9"/>
  <c r="J59" i="4"/>
  <c r="C35" i="10"/>
  <c r="C50" i="8"/>
  <c r="C50" i="11"/>
  <c r="C50" i="9"/>
  <c r="C50" i="5"/>
  <c r="G63" i="11"/>
  <c r="G14" i="10"/>
  <c r="G66" i="8"/>
  <c r="G63" i="9"/>
  <c r="E15" i="8"/>
  <c r="G59" i="10"/>
  <c r="G42" i="8"/>
  <c r="G43" i="5"/>
  <c r="C20" i="10"/>
  <c r="C68" i="8"/>
  <c r="C62" i="11"/>
  <c r="C59" i="5"/>
  <c r="C23" i="6"/>
  <c r="C62" i="9"/>
  <c r="G23" i="10"/>
  <c r="G56" i="8"/>
  <c r="C63" i="10"/>
  <c r="C49" i="8"/>
  <c r="C49" i="9"/>
  <c r="C20" i="7"/>
  <c r="C49" i="11"/>
  <c r="C49" i="5"/>
  <c r="C67" i="10"/>
  <c r="C52" i="8"/>
  <c r="C51" i="11"/>
  <c r="C52" i="5"/>
  <c r="C51" i="9"/>
  <c r="C68" i="10"/>
  <c r="C38" i="8"/>
  <c r="C38" i="9"/>
  <c r="C38" i="11"/>
  <c r="C39" i="5"/>
  <c r="C17" i="10"/>
  <c r="C20" i="8"/>
  <c r="C13" i="7"/>
  <c r="C13" i="6"/>
  <c r="C27" i="11"/>
  <c r="C26" i="5"/>
  <c r="C27" i="9"/>
  <c r="G72" i="10"/>
  <c r="G34" i="8"/>
  <c r="G32" i="9"/>
  <c r="G34" i="5"/>
  <c r="G71" i="8"/>
  <c r="G14" i="6"/>
  <c r="G31" i="5"/>
  <c r="C42" i="10"/>
  <c r="C37" i="8"/>
  <c r="C36" i="11"/>
  <c r="C38" i="5"/>
  <c r="C36" i="9"/>
  <c r="C15" i="6"/>
  <c r="F79" i="10"/>
  <c r="C46" i="10"/>
  <c r="C69" i="8"/>
  <c r="C27" i="7"/>
  <c r="C67" i="5"/>
  <c r="C67" i="11"/>
  <c r="C67" i="9"/>
  <c r="I39" i="10"/>
  <c r="I68" i="11"/>
  <c r="I65" i="5"/>
  <c r="E19" i="9"/>
  <c r="E69" i="9"/>
  <c r="E76" i="9"/>
  <c r="E24" i="11"/>
  <c r="E51" i="11"/>
  <c r="G15" i="7"/>
  <c r="I38" i="10"/>
  <c r="I18" i="6"/>
  <c r="I46" i="9"/>
  <c r="I45" i="5"/>
  <c r="G11" i="4"/>
  <c r="E32" i="4"/>
  <c r="C43" i="10"/>
  <c r="C53" i="8"/>
  <c r="C52" i="11"/>
  <c r="C21" i="7"/>
  <c r="C53" i="5"/>
  <c r="C52" i="9"/>
  <c r="I10" i="6"/>
  <c r="I10" i="10"/>
  <c r="I17" i="9"/>
  <c r="E49" i="4"/>
  <c r="C9" i="10"/>
  <c r="C44" i="8"/>
  <c r="C65" i="11"/>
  <c r="C64" i="5"/>
  <c r="C65" i="9"/>
  <c r="C25" i="6"/>
  <c r="C24" i="7"/>
  <c r="G8" i="4"/>
  <c r="E11" i="4"/>
  <c r="J11" i="4" s="1"/>
  <c r="B79" i="9"/>
  <c r="E43" i="4"/>
  <c r="J43" i="4" s="1"/>
  <c r="D79" i="10"/>
  <c r="E62" i="10" s="1"/>
  <c r="C36" i="4"/>
  <c r="I46" i="4"/>
  <c r="C8" i="4"/>
  <c r="E15" i="4"/>
  <c r="J15" i="4" s="1"/>
  <c r="C21" i="10"/>
  <c r="C17" i="8"/>
  <c r="C15" i="11"/>
  <c r="C15" i="9"/>
  <c r="C9" i="6"/>
  <c r="C14" i="5"/>
  <c r="G39" i="8"/>
  <c r="E71" i="9"/>
  <c r="E37" i="9"/>
  <c r="G50" i="5"/>
  <c r="G35" i="10"/>
  <c r="G50" i="8"/>
  <c r="G50" i="9"/>
  <c r="G50" i="11"/>
  <c r="E22" i="9"/>
  <c r="G34" i="9"/>
  <c r="G11" i="7"/>
  <c r="G67" i="8"/>
  <c r="G66" i="5"/>
  <c r="G26" i="7"/>
  <c r="C32" i="10"/>
  <c r="C32" i="8"/>
  <c r="C31" i="11"/>
  <c r="C31" i="9"/>
  <c r="C32" i="5"/>
  <c r="C16" i="7"/>
  <c r="G47" i="9"/>
  <c r="G37" i="10"/>
  <c r="G46" i="8"/>
  <c r="G47" i="11"/>
  <c r="G47" i="5"/>
  <c r="G74" i="10"/>
  <c r="G54" i="8"/>
  <c r="G55" i="5"/>
  <c r="C49" i="10"/>
  <c r="C73" i="8"/>
  <c r="C69" i="11"/>
  <c r="C69" i="9"/>
  <c r="C69" i="5"/>
  <c r="C27" i="6"/>
  <c r="E68" i="8"/>
  <c r="C44" i="10"/>
  <c r="C11" i="8"/>
  <c r="C11" i="9"/>
  <c r="C11" i="5"/>
  <c r="C11" i="11"/>
  <c r="G71" i="11"/>
  <c r="G30" i="10"/>
  <c r="G58" i="8"/>
  <c r="G29" i="6"/>
  <c r="F32" i="6"/>
  <c r="C26" i="10"/>
  <c r="C22" i="8"/>
  <c r="C24" i="9"/>
  <c r="C12" i="7"/>
  <c r="C24" i="5"/>
  <c r="C24" i="11"/>
  <c r="C22" i="10"/>
  <c r="C15" i="8"/>
  <c r="C18" i="11"/>
  <c r="C17" i="5"/>
  <c r="C18" i="9"/>
  <c r="E36" i="9"/>
  <c r="E72" i="9"/>
  <c r="E15" i="11"/>
  <c r="E25" i="11"/>
  <c r="E45" i="11"/>
  <c r="G18" i="7"/>
  <c r="G43" i="11"/>
  <c r="G53" i="9"/>
  <c r="G66" i="4"/>
  <c r="G47" i="4"/>
  <c r="G61" i="4"/>
  <c r="J61" i="4" s="1"/>
  <c r="G24" i="4"/>
  <c r="G69" i="4"/>
  <c r="G14" i="4"/>
  <c r="G74" i="4"/>
  <c r="G55" i="4"/>
  <c r="G10" i="4"/>
  <c r="G42" i="4"/>
  <c r="G63" i="4"/>
  <c r="G18" i="4"/>
  <c r="G62" i="4"/>
  <c r="G16" i="4"/>
  <c r="G15" i="4"/>
  <c r="G60" i="4"/>
  <c r="G23" i="4"/>
  <c r="J23" i="4" s="1"/>
  <c r="G31" i="4"/>
  <c r="G58" i="4"/>
  <c r="G48" i="4"/>
  <c r="G39" i="4"/>
  <c r="G30" i="4"/>
  <c r="G71" i="4"/>
  <c r="G26" i="4"/>
  <c r="G70" i="4"/>
  <c r="G34" i="4"/>
  <c r="G32" i="4"/>
  <c r="C66" i="10"/>
  <c r="C70" i="8"/>
  <c r="C64" i="11"/>
  <c r="C28" i="7"/>
  <c r="C64" i="9"/>
  <c r="C68" i="5"/>
  <c r="G35" i="4"/>
  <c r="G46" i="4"/>
  <c r="E31" i="8"/>
  <c r="G52" i="4"/>
  <c r="C16" i="10"/>
  <c r="C31" i="8"/>
  <c r="C35" i="11"/>
  <c r="C31" i="5"/>
  <c r="C35" i="9"/>
  <c r="C14" i="6"/>
  <c r="I30" i="10"/>
  <c r="I71" i="9"/>
  <c r="G50" i="4"/>
  <c r="G33" i="4"/>
  <c r="I40" i="4"/>
  <c r="I68" i="4"/>
  <c r="I69" i="4"/>
  <c r="I23" i="4"/>
  <c r="I24" i="4"/>
  <c r="I22" i="4"/>
  <c r="I41" i="4"/>
  <c r="I56" i="4"/>
  <c r="C70" i="4"/>
  <c r="C67" i="4"/>
  <c r="C30" i="4"/>
  <c r="J30" i="4" s="1"/>
  <c r="C66" i="4"/>
  <c r="C38" i="4"/>
  <c r="C74" i="4"/>
  <c r="C46" i="4"/>
  <c r="C10" i="4"/>
  <c r="C14" i="4"/>
  <c r="C11" i="4"/>
  <c r="C65" i="4"/>
  <c r="C28" i="4"/>
  <c r="C22" i="4"/>
  <c r="C12" i="4"/>
  <c r="C75" i="4"/>
  <c r="C29" i="4"/>
  <c r="C19" i="4"/>
  <c r="C54" i="4"/>
  <c r="C62" i="4"/>
  <c r="C53" i="4"/>
  <c r="C44" i="4"/>
  <c r="C76" i="4"/>
  <c r="C21" i="4"/>
  <c r="C20" i="4"/>
  <c r="C37" i="4"/>
  <c r="C73" i="4"/>
  <c r="C32" i="4"/>
  <c r="I36" i="4"/>
  <c r="I23" i="11"/>
  <c r="I29" i="10"/>
  <c r="I23" i="9"/>
  <c r="I22" i="5"/>
  <c r="I12" i="6"/>
  <c r="I11" i="7"/>
  <c r="C37" i="10"/>
  <c r="C46" i="8"/>
  <c r="C47" i="11"/>
  <c r="C47" i="9"/>
  <c r="C47" i="5"/>
  <c r="C73" i="10"/>
  <c r="C13" i="8"/>
  <c r="C13" i="11"/>
  <c r="C13" i="5"/>
  <c r="C13" i="9"/>
  <c r="E27" i="8"/>
  <c r="I22" i="9"/>
  <c r="E21" i="9"/>
  <c r="E46" i="10"/>
  <c r="B79" i="11"/>
  <c r="G29" i="10"/>
  <c r="G26" i="8"/>
  <c r="G23" i="11"/>
  <c r="G12" i="6"/>
  <c r="G23" i="9"/>
  <c r="G36" i="8"/>
  <c r="E15" i="9"/>
  <c r="E65" i="11"/>
  <c r="E31" i="11"/>
  <c r="G37" i="11"/>
  <c r="C31" i="10"/>
  <c r="C14" i="8"/>
  <c r="C16" i="5"/>
  <c r="C14" i="9"/>
  <c r="C14" i="11"/>
  <c r="G61" i="10"/>
  <c r="J70" i="4"/>
  <c r="E56" i="9"/>
  <c r="E38" i="9"/>
  <c r="E47" i="9"/>
  <c r="E60" i="9"/>
  <c r="E46" i="9"/>
  <c r="E64" i="11"/>
  <c r="E63" i="11"/>
  <c r="E46" i="11"/>
  <c r="G43" i="9"/>
  <c r="G71" i="5"/>
  <c r="G60" i="5"/>
  <c r="G36" i="5"/>
  <c r="G53" i="11"/>
  <c r="I26" i="6"/>
  <c r="I11" i="6"/>
  <c r="E11" i="11"/>
  <c r="G38" i="4"/>
  <c r="C59" i="10"/>
  <c r="C42" i="8"/>
  <c r="C43" i="11"/>
  <c r="C43" i="9"/>
  <c r="C18" i="7"/>
  <c r="C43" i="5"/>
  <c r="G37" i="4"/>
  <c r="E16" i="10"/>
  <c r="E68" i="4"/>
  <c r="E50" i="4"/>
  <c r="E41" i="4"/>
  <c r="E65" i="4"/>
  <c r="J65" i="4" s="1"/>
  <c r="E28" i="4"/>
  <c r="E55" i="4"/>
  <c r="E18" i="4"/>
  <c r="E63" i="4"/>
  <c r="J63" i="4" s="1"/>
  <c r="E26" i="4"/>
  <c r="E76" i="4"/>
  <c r="E58" i="4"/>
  <c r="E12" i="4"/>
  <c r="E74" i="4"/>
  <c r="E10" i="4"/>
  <c r="E27" i="4"/>
  <c r="J27" i="4" s="1"/>
  <c r="E44" i="4"/>
  <c r="E66" i="4"/>
  <c r="E20" i="4"/>
  <c r="E56" i="4"/>
  <c r="J56" i="4" s="1"/>
  <c r="J59" i="5" s="1"/>
  <c r="E19" i="4"/>
  <c r="J19" i="4" s="1"/>
  <c r="E64" i="4"/>
  <c r="J64" i="4" s="1"/>
  <c r="E36" i="4"/>
  <c r="E54" i="4"/>
  <c r="E17" i="4"/>
  <c r="E34" i="4"/>
  <c r="E60" i="4"/>
  <c r="E42" i="4"/>
  <c r="E33" i="4"/>
  <c r="E73" i="4"/>
  <c r="E9" i="4"/>
  <c r="J9" i="4" s="1"/>
  <c r="E72" i="4"/>
  <c r="E35" i="4"/>
  <c r="B79" i="10"/>
  <c r="C36" i="10"/>
  <c r="C59" i="8"/>
  <c r="C70" i="11"/>
  <c r="C70" i="9"/>
  <c r="C28" i="6"/>
  <c r="C70" i="5"/>
  <c r="G54" i="4"/>
  <c r="E75" i="4"/>
  <c r="C23" i="10"/>
  <c r="C56" i="8"/>
  <c r="C54" i="11"/>
  <c r="C54" i="9"/>
  <c r="C51" i="5"/>
  <c r="C19" i="6"/>
  <c r="G40" i="4"/>
  <c r="E71" i="4"/>
  <c r="C50" i="10"/>
  <c r="C18" i="8"/>
  <c r="C19" i="9"/>
  <c r="C19" i="5"/>
  <c r="C19" i="11"/>
  <c r="C65" i="10"/>
  <c r="C16" i="8"/>
  <c r="C16" i="11"/>
  <c r="C16" i="9"/>
  <c r="C18" i="5"/>
  <c r="C9" i="7"/>
  <c r="G76" i="4"/>
  <c r="G17" i="4"/>
  <c r="C65" i="5"/>
  <c r="C68" i="11"/>
  <c r="E38" i="8"/>
  <c r="E46" i="4"/>
  <c r="C57" i="4"/>
  <c r="J57" i="4" s="1"/>
  <c r="G28" i="4"/>
  <c r="C77" i="4"/>
  <c r="C42" i="4"/>
  <c r="E29" i="8"/>
  <c r="E66" i="10"/>
  <c r="I36" i="11"/>
  <c r="I42" i="10"/>
  <c r="I36" i="9"/>
  <c r="I15" i="6"/>
  <c r="I38" i="5"/>
  <c r="C8" i="10"/>
  <c r="C10" i="8"/>
  <c r="C9" i="11"/>
  <c r="C9" i="9"/>
  <c r="C8" i="5"/>
  <c r="C8" i="6"/>
  <c r="E52" i="9"/>
  <c r="E67" i="9"/>
  <c r="G37" i="9"/>
  <c r="I54" i="9"/>
  <c r="C11" i="10"/>
  <c r="C48" i="8"/>
  <c r="C40" i="9"/>
  <c r="C40" i="11"/>
  <c r="C37" i="5"/>
  <c r="C17" i="6"/>
  <c r="C30" i="10"/>
  <c r="C58" i="8"/>
  <c r="C29" i="7"/>
  <c r="C71" i="11"/>
  <c r="C71" i="5"/>
  <c r="C71" i="9"/>
  <c r="C29" i="6"/>
  <c r="G8" i="5"/>
  <c r="G8" i="10"/>
  <c r="G10" i="8"/>
  <c r="G8" i="6"/>
  <c r="H79" i="10"/>
  <c r="J25" i="4"/>
  <c r="E53" i="9"/>
  <c r="E68" i="9"/>
  <c r="E68" i="11"/>
  <c r="G68" i="11"/>
  <c r="F79" i="9"/>
  <c r="E35" i="8"/>
  <c r="G29" i="8"/>
  <c r="C41" i="10"/>
  <c r="C35" i="8"/>
  <c r="C35" i="5"/>
  <c r="C33" i="9"/>
  <c r="C33" i="11"/>
  <c r="G13" i="10"/>
  <c r="G16" i="6"/>
  <c r="G39" i="9"/>
  <c r="G39" i="11"/>
  <c r="I21" i="10"/>
  <c r="I15" i="11"/>
  <c r="E9" i="9"/>
  <c r="E63" i="9"/>
  <c r="E55" i="9"/>
  <c r="E48" i="9"/>
  <c r="E61" i="9"/>
  <c r="E18" i="11"/>
  <c r="E49" i="11"/>
  <c r="E57" i="11"/>
  <c r="G10" i="7"/>
  <c r="J58" i="4"/>
  <c r="J73" i="10" s="1"/>
  <c r="N73" i="10" s="1"/>
  <c r="G26" i="6"/>
  <c r="G51" i="5"/>
  <c r="I9" i="6"/>
  <c r="I14" i="5"/>
  <c r="I10" i="7"/>
  <c r="G29" i="4"/>
  <c r="C77" i="10"/>
  <c r="C41" i="8"/>
  <c r="C42" i="11"/>
  <c r="C42" i="9"/>
  <c r="C42" i="5"/>
  <c r="I9" i="10"/>
  <c r="I65" i="9"/>
  <c r="I25" i="6"/>
  <c r="I64" i="5"/>
  <c r="I24" i="7"/>
  <c r="E12" i="8"/>
  <c r="E57" i="8"/>
  <c r="G19" i="4"/>
  <c r="H32" i="6"/>
  <c r="G45" i="4"/>
  <c r="E48" i="4"/>
  <c r="I59" i="9"/>
  <c r="I24" i="10"/>
  <c r="I59" i="11"/>
  <c r="G22" i="4"/>
  <c r="E62" i="4"/>
  <c r="E13" i="10"/>
  <c r="C74" i="10"/>
  <c r="C54" i="8"/>
  <c r="C53" i="11"/>
  <c r="C53" i="9"/>
  <c r="C55" i="5"/>
  <c r="G67" i="4"/>
  <c r="C69" i="10"/>
  <c r="C77" i="8"/>
  <c r="C77" i="11"/>
  <c r="C77" i="9"/>
  <c r="C77" i="5"/>
  <c r="E69" i="4"/>
  <c r="C49" i="4"/>
  <c r="G12" i="4"/>
  <c r="C69" i="4"/>
  <c r="C18" i="4"/>
  <c r="E12" i="5"/>
  <c r="E35" i="5"/>
  <c r="E41" i="5"/>
  <c r="E18" i="5"/>
  <c r="E10" i="5"/>
  <c r="E26" i="7"/>
  <c r="E24" i="7"/>
  <c r="E23" i="7"/>
  <c r="E20" i="7"/>
  <c r="E11" i="7"/>
  <c r="E8" i="7"/>
  <c r="E18" i="7"/>
  <c r="E27" i="7"/>
  <c r="E28" i="7"/>
  <c r="E16" i="7"/>
  <c r="E25" i="7"/>
  <c r="E10" i="7"/>
  <c r="E19" i="7"/>
  <c r="E30" i="7"/>
  <c r="E12" i="7"/>
  <c r="E17" i="7"/>
  <c r="E9" i="7"/>
  <c r="E22" i="7"/>
  <c r="E14" i="7"/>
  <c r="E29" i="7"/>
  <c r="E21" i="7"/>
  <c r="E13" i="7"/>
  <c r="E15" i="7"/>
  <c r="E29" i="6"/>
  <c r="E15" i="6"/>
  <c r="E11" i="6"/>
  <c r="E14" i="6"/>
  <c r="E26" i="6"/>
  <c r="E23" i="6"/>
  <c r="E18" i="6"/>
  <c r="E25" i="6"/>
  <c r="E19" i="6"/>
  <c r="E13" i="6"/>
  <c r="E10" i="6"/>
  <c r="E22" i="6"/>
  <c r="E30" i="6"/>
  <c r="E28" i="6"/>
  <c r="E24" i="6"/>
  <c r="E20" i="6"/>
  <c r="E16" i="6"/>
  <c r="E12" i="6"/>
  <c r="E8" i="6"/>
  <c r="E9" i="6"/>
  <c r="E21" i="6"/>
  <c r="E27" i="6"/>
  <c r="E17" i="5"/>
  <c r="E63" i="5"/>
  <c r="E44" i="5"/>
  <c r="E31" i="5"/>
  <c r="E23" i="5"/>
  <c r="E34" i="5"/>
  <c r="E13" i="5"/>
  <c r="E39" i="5"/>
  <c r="E20" i="5"/>
  <c r="E65" i="5"/>
  <c r="E61" i="5"/>
  <c r="E28" i="5"/>
  <c r="E54" i="5"/>
  <c r="E32" i="5"/>
  <c r="E57" i="5"/>
  <c r="E36" i="5"/>
  <c r="E62" i="5"/>
  <c r="E47" i="5"/>
  <c r="E24" i="5"/>
  <c r="E25" i="5"/>
  <c r="E58" i="5"/>
  <c r="E40" i="5"/>
  <c r="E15" i="5"/>
  <c r="E42" i="5"/>
  <c r="E69" i="5"/>
  <c r="E48" i="5"/>
  <c r="E73" i="5"/>
  <c r="E59" i="5"/>
  <c r="E30" i="5"/>
  <c r="E33" i="5"/>
  <c r="E75" i="5"/>
  <c r="E76" i="5"/>
  <c r="K81" i="1"/>
  <c r="H81" i="1"/>
  <c r="E81" i="1"/>
  <c r="K80" i="1"/>
  <c r="H80" i="1"/>
  <c r="E80" i="1"/>
  <c r="K79" i="1"/>
  <c r="H79" i="1"/>
  <c r="E79" i="1"/>
  <c r="N78" i="1"/>
  <c r="K78" i="1"/>
  <c r="H78" i="1"/>
  <c r="E78" i="1"/>
  <c r="K77" i="1"/>
  <c r="H77" i="1"/>
  <c r="E77" i="1"/>
  <c r="N76" i="1"/>
  <c r="K76" i="1"/>
  <c r="H76" i="1"/>
  <c r="E76" i="1"/>
  <c r="N75" i="1"/>
  <c r="K75" i="1"/>
  <c r="H75" i="1"/>
  <c r="E75" i="1"/>
  <c r="K74" i="1"/>
  <c r="H74" i="1"/>
  <c r="E74" i="1"/>
  <c r="N73" i="1"/>
  <c r="K73" i="1"/>
  <c r="H73" i="1"/>
  <c r="E73" i="1"/>
  <c r="K71" i="1"/>
  <c r="H71" i="1"/>
  <c r="E71" i="1"/>
  <c r="K70" i="1"/>
  <c r="H70" i="1"/>
  <c r="E70" i="1"/>
  <c r="K69" i="1"/>
  <c r="H69" i="1"/>
  <c r="E69" i="1"/>
  <c r="K68" i="1"/>
  <c r="H68" i="1"/>
  <c r="E68" i="1"/>
  <c r="K67" i="1"/>
  <c r="H67" i="1"/>
  <c r="E67" i="1"/>
  <c r="K66" i="1"/>
  <c r="H66" i="1"/>
  <c r="E66" i="1"/>
  <c r="K65" i="1"/>
  <c r="H65" i="1"/>
  <c r="E65" i="1"/>
  <c r="H29" i="1"/>
  <c r="K22" i="1"/>
  <c r="H22" i="1"/>
  <c r="E22" i="1"/>
  <c r="N64" i="1"/>
  <c r="K64" i="1"/>
  <c r="H64" i="1"/>
  <c r="E64" i="1"/>
  <c r="N63" i="1"/>
  <c r="K63" i="1"/>
  <c r="H63" i="1"/>
  <c r="E63" i="1"/>
  <c r="K62" i="1"/>
  <c r="H62" i="1"/>
  <c r="E62" i="1"/>
  <c r="K61" i="1"/>
  <c r="H61" i="1"/>
  <c r="E61" i="1"/>
  <c r="N60" i="1"/>
  <c r="K60" i="1"/>
  <c r="H60" i="1"/>
  <c r="E60" i="1"/>
  <c r="K59" i="1"/>
  <c r="H59" i="1"/>
  <c r="E59" i="1"/>
  <c r="K58" i="1"/>
  <c r="H58" i="1"/>
  <c r="E58" i="1"/>
  <c r="K57" i="1"/>
  <c r="H57" i="1"/>
  <c r="E57" i="1"/>
  <c r="K56" i="1"/>
  <c r="H56" i="1"/>
  <c r="E56" i="1"/>
  <c r="K55" i="1"/>
  <c r="H55" i="1"/>
  <c r="E55" i="1"/>
  <c r="K54" i="1"/>
  <c r="H54" i="1"/>
  <c r="E54" i="1"/>
  <c r="K53" i="1"/>
  <c r="H53" i="1"/>
  <c r="E53" i="1"/>
  <c r="K52" i="1"/>
  <c r="H52" i="1"/>
  <c r="E52" i="1"/>
  <c r="K51" i="1"/>
  <c r="H51" i="1"/>
  <c r="E51" i="1"/>
  <c r="N50" i="1"/>
  <c r="K50" i="1"/>
  <c r="H50" i="1"/>
  <c r="E50" i="1"/>
  <c r="K49" i="1"/>
  <c r="H49" i="1"/>
  <c r="E49" i="1"/>
  <c r="N26" i="1"/>
  <c r="K26" i="1"/>
  <c r="H26" i="1"/>
  <c r="E26" i="1"/>
  <c r="N48" i="1"/>
  <c r="K48" i="1"/>
  <c r="H48" i="1"/>
  <c r="E48" i="1"/>
  <c r="K47" i="1"/>
  <c r="H47" i="1"/>
  <c r="E47" i="1"/>
  <c r="K46" i="1"/>
  <c r="H46" i="1"/>
  <c r="E46" i="1"/>
  <c r="N45" i="1"/>
  <c r="K45" i="1"/>
  <c r="H45" i="1"/>
  <c r="E45" i="1"/>
  <c r="N44" i="1"/>
  <c r="K44" i="1"/>
  <c r="H44" i="1"/>
  <c r="E44" i="1"/>
  <c r="K43" i="1"/>
  <c r="H43" i="1"/>
  <c r="E43" i="1"/>
  <c r="K42" i="1"/>
  <c r="H42" i="1"/>
  <c r="E42" i="1"/>
  <c r="N41" i="1"/>
  <c r="K41" i="1"/>
  <c r="H41" i="1"/>
  <c r="E41" i="1"/>
  <c r="N40" i="1"/>
  <c r="K40" i="1"/>
  <c r="H40" i="1"/>
  <c r="E40" i="1"/>
  <c r="K39" i="1"/>
  <c r="H39" i="1"/>
  <c r="E39" i="1"/>
  <c r="K38" i="1"/>
  <c r="H38" i="1"/>
  <c r="E38" i="1"/>
  <c r="N37" i="1"/>
  <c r="K37" i="1"/>
  <c r="H37" i="1"/>
  <c r="E37" i="1"/>
  <c r="K36" i="1"/>
  <c r="H36" i="1"/>
  <c r="E36" i="1"/>
  <c r="K35" i="1"/>
  <c r="H35" i="1"/>
  <c r="E35" i="1"/>
  <c r="K34" i="1"/>
  <c r="H34" i="1"/>
  <c r="E34" i="1"/>
  <c r="N33" i="1"/>
  <c r="K33" i="1"/>
  <c r="H33" i="1"/>
  <c r="E33" i="1"/>
  <c r="K32" i="1"/>
  <c r="H32" i="1"/>
  <c r="E32" i="1"/>
  <c r="K31" i="1"/>
  <c r="H31" i="1"/>
  <c r="E31" i="1"/>
  <c r="N30" i="1"/>
  <c r="K30" i="1"/>
  <c r="H30" i="1"/>
  <c r="E30" i="1"/>
  <c r="K29" i="1"/>
  <c r="E29" i="1"/>
  <c r="N28" i="1"/>
  <c r="K28" i="1"/>
  <c r="H28" i="1"/>
  <c r="E28" i="1"/>
  <c r="N27" i="1"/>
  <c r="K27" i="1"/>
  <c r="H27" i="1"/>
  <c r="E27" i="1"/>
  <c r="N24" i="1"/>
  <c r="K24" i="1"/>
  <c r="H24" i="1"/>
  <c r="E24" i="1"/>
  <c r="K23" i="1"/>
  <c r="H23" i="1"/>
  <c r="E23" i="1"/>
  <c r="K21" i="1"/>
  <c r="H21" i="1"/>
  <c r="E21" i="1"/>
  <c r="K25" i="1"/>
  <c r="H25" i="1"/>
  <c r="E25" i="1"/>
  <c r="K20" i="1"/>
  <c r="H20" i="1"/>
  <c r="E20" i="1"/>
  <c r="K19" i="1"/>
  <c r="H19" i="1"/>
  <c r="E19" i="1"/>
  <c r="K18" i="1"/>
  <c r="H18" i="1"/>
  <c r="E18" i="1"/>
  <c r="N17" i="1"/>
  <c r="K17" i="1"/>
  <c r="H17" i="1"/>
  <c r="E17" i="1"/>
  <c r="K16" i="1"/>
  <c r="H16" i="1"/>
  <c r="E16" i="1"/>
  <c r="J33" i="11" l="1"/>
  <c r="J35" i="5"/>
  <c r="J17" i="10"/>
  <c r="N17" i="10" s="1"/>
  <c r="J27" i="11"/>
  <c r="J27" i="9"/>
  <c r="C26" i="6"/>
  <c r="H68" i="8"/>
  <c r="G31" i="8"/>
  <c r="H31" i="8" s="1"/>
  <c r="G72" i="5"/>
  <c r="G72" i="11"/>
  <c r="G72" i="9"/>
  <c r="E56" i="11"/>
  <c r="G54" i="11"/>
  <c r="G19" i="6"/>
  <c r="G30" i="9"/>
  <c r="G30" i="11"/>
  <c r="G29" i="5"/>
  <c r="G20" i="11"/>
  <c r="G20" i="9"/>
  <c r="E9" i="11"/>
  <c r="E19" i="5"/>
  <c r="E16" i="5"/>
  <c r="E71" i="5"/>
  <c r="E74" i="5"/>
  <c r="E50" i="5"/>
  <c r="E21" i="5"/>
  <c r="J62" i="4"/>
  <c r="J70" i="10" s="1"/>
  <c r="N70" i="10" s="1"/>
  <c r="E10" i="11"/>
  <c r="E68" i="5"/>
  <c r="G61" i="8"/>
  <c r="E26" i="11"/>
  <c r="J29" i="6"/>
  <c r="C68" i="9"/>
  <c r="J71" i="4"/>
  <c r="J15" i="9" s="1"/>
  <c r="J75" i="4"/>
  <c r="J66" i="11" s="1"/>
  <c r="G54" i="9"/>
  <c r="E39" i="11"/>
  <c r="E64" i="9"/>
  <c r="G33" i="10"/>
  <c r="E30" i="9"/>
  <c r="J67" i="4"/>
  <c r="J64" i="10" s="1"/>
  <c r="N64" i="10" s="1"/>
  <c r="E72" i="11"/>
  <c r="E45" i="9"/>
  <c r="E11" i="8"/>
  <c r="G66" i="11"/>
  <c r="G47" i="10"/>
  <c r="E10" i="9"/>
  <c r="I22" i="11"/>
  <c r="E41" i="9"/>
  <c r="G16" i="10"/>
  <c r="E17" i="11"/>
  <c r="E18" i="9"/>
  <c r="G28" i="9"/>
  <c r="E20" i="11"/>
  <c r="E44" i="9"/>
  <c r="E54" i="9"/>
  <c r="G71" i="9"/>
  <c r="G29" i="7"/>
  <c r="J29" i="7" s="1"/>
  <c r="E24" i="9"/>
  <c r="E35" i="9"/>
  <c r="G62" i="11"/>
  <c r="G59" i="5"/>
  <c r="G23" i="6"/>
  <c r="J23" i="6" s="1"/>
  <c r="J13" i="9"/>
  <c r="C64" i="8"/>
  <c r="E74" i="11"/>
  <c r="E67" i="11"/>
  <c r="E21" i="11"/>
  <c r="E70" i="11"/>
  <c r="E14" i="11"/>
  <c r="E22" i="11"/>
  <c r="E42" i="11"/>
  <c r="E23" i="11"/>
  <c r="E53" i="11"/>
  <c r="E30" i="11"/>
  <c r="E66" i="11"/>
  <c r="E43" i="11"/>
  <c r="E13" i="11"/>
  <c r="E71" i="11"/>
  <c r="E36" i="11"/>
  <c r="E28" i="11"/>
  <c r="E37" i="11"/>
  <c r="E26" i="5"/>
  <c r="E29" i="5"/>
  <c r="E66" i="5"/>
  <c r="E45" i="5"/>
  <c r="E38" i="5"/>
  <c r="J13" i="11"/>
  <c r="E55" i="5"/>
  <c r="E34" i="11"/>
  <c r="G33" i="5"/>
  <c r="G19" i="10"/>
  <c r="E15" i="10"/>
  <c r="C39" i="10"/>
  <c r="J72" i="4"/>
  <c r="J68" i="11" s="1"/>
  <c r="E34" i="8"/>
  <c r="E73" i="9"/>
  <c r="G21" i="5"/>
  <c r="E26" i="9"/>
  <c r="E26" i="10"/>
  <c r="G62" i="9"/>
  <c r="E32" i="11"/>
  <c r="G71" i="10"/>
  <c r="E76" i="11"/>
  <c r="E50" i="9"/>
  <c r="G55" i="10"/>
  <c r="E50" i="11"/>
  <c r="E38" i="11"/>
  <c r="G68" i="9"/>
  <c r="G65" i="5"/>
  <c r="E60" i="11"/>
  <c r="E23" i="9"/>
  <c r="E40" i="9"/>
  <c r="E73" i="11"/>
  <c r="E11" i="9"/>
  <c r="E29" i="11"/>
  <c r="G35" i="9"/>
  <c r="E27" i="11"/>
  <c r="G19" i="8"/>
  <c r="I12" i="10"/>
  <c r="G68" i="8"/>
  <c r="E55" i="11"/>
  <c r="E41" i="11"/>
  <c r="E19" i="11"/>
  <c r="E31" i="9"/>
  <c r="E43" i="9"/>
  <c r="E12" i="11"/>
  <c r="J11" i="7"/>
  <c r="J13" i="5"/>
  <c r="J28" i="4"/>
  <c r="G20" i="10"/>
  <c r="E47" i="11"/>
  <c r="E77" i="11"/>
  <c r="E40" i="11"/>
  <c r="E61" i="11"/>
  <c r="E54" i="11"/>
  <c r="J13" i="4"/>
  <c r="E34" i="9"/>
  <c r="E20" i="9"/>
  <c r="E66" i="9"/>
  <c r="E51" i="9"/>
  <c r="E27" i="9"/>
  <c r="E13" i="9"/>
  <c r="E14" i="9"/>
  <c r="E29" i="9"/>
  <c r="E77" i="9"/>
  <c r="E42" i="9"/>
  <c r="E37" i="5"/>
  <c r="E72" i="5"/>
  <c r="E77" i="5"/>
  <c r="E51" i="5"/>
  <c r="E27" i="5"/>
  <c r="E70" i="5"/>
  <c r="E52" i="5"/>
  <c r="E67" i="5"/>
  <c r="E22" i="5"/>
  <c r="E56" i="5"/>
  <c r="E8" i="5"/>
  <c r="E43" i="5"/>
  <c r="E49" i="5"/>
  <c r="E46" i="5"/>
  <c r="E64" i="5"/>
  <c r="E60" i="5"/>
  <c r="B82" i="5"/>
  <c r="B81" i="5"/>
  <c r="E14" i="5"/>
  <c r="E11" i="5"/>
  <c r="E63" i="8"/>
  <c r="E61" i="8"/>
  <c r="E24" i="8"/>
  <c r="J58" i="11"/>
  <c r="J62" i="5"/>
  <c r="J58" i="9"/>
  <c r="J21" i="10"/>
  <c r="N21" i="10" s="1"/>
  <c r="J14" i="5"/>
  <c r="J15" i="11"/>
  <c r="J74" i="10"/>
  <c r="N74" i="10" s="1"/>
  <c r="J55" i="5"/>
  <c r="J53" i="9"/>
  <c r="J53" i="11"/>
  <c r="G63" i="10"/>
  <c r="G49" i="8"/>
  <c r="G49" i="11"/>
  <c r="G49" i="9"/>
  <c r="G20" i="7"/>
  <c r="G49" i="5"/>
  <c r="J45" i="4"/>
  <c r="J52" i="5"/>
  <c r="J67" i="10"/>
  <c r="N67" i="10" s="1"/>
  <c r="J51" i="11"/>
  <c r="J51" i="9"/>
  <c r="C38" i="10"/>
  <c r="C33" i="8"/>
  <c r="C45" i="5"/>
  <c r="C46" i="11"/>
  <c r="C46" i="9"/>
  <c r="C18" i="6"/>
  <c r="C19" i="7"/>
  <c r="J74" i="4"/>
  <c r="G36" i="11"/>
  <c r="G42" i="10"/>
  <c r="G37" i="8"/>
  <c r="G38" i="5"/>
  <c r="G15" i="6"/>
  <c r="J15" i="6" s="1"/>
  <c r="G36" i="9"/>
  <c r="J31" i="11"/>
  <c r="J32" i="10"/>
  <c r="N32" i="10" s="1"/>
  <c r="J32" i="5"/>
  <c r="J31" i="9"/>
  <c r="E51" i="10"/>
  <c r="J65" i="10"/>
  <c r="N65" i="10" s="1"/>
  <c r="J16" i="11"/>
  <c r="J18" i="5"/>
  <c r="J16" i="9"/>
  <c r="E32" i="10"/>
  <c r="E64" i="10"/>
  <c r="E31" i="10"/>
  <c r="G58" i="9"/>
  <c r="G64" i="10"/>
  <c r="G63" i="8"/>
  <c r="G58" i="11"/>
  <c r="G23" i="7"/>
  <c r="G62" i="5"/>
  <c r="G26" i="11"/>
  <c r="G48" i="10"/>
  <c r="G24" i="8"/>
  <c r="G14" i="7"/>
  <c r="G26" i="9"/>
  <c r="G27" i="5"/>
  <c r="I30" i="6"/>
  <c r="I62" i="10"/>
  <c r="I76" i="9"/>
  <c r="I76" i="11"/>
  <c r="I76" i="5"/>
  <c r="J40" i="10"/>
  <c r="N40" i="10" s="1"/>
  <c r="J12" i="5"/>
  <c r="J12" i="9"/>
  <c r="J12" i="11"/>
  <c r="E29" i="10"/>
  <c r="C15" i="10"/>
  <c r="C51" i="8"/>
  <c r="C55" i="11"/>
  <c r="C55" i="9"/>
  <c r="C54" i="5"/>
  <c r="C20" i="6"/>
  <c r="J20" i="6" s="1"/>
  <c r="J69" i="4"/>
  <c r="G76" i="11"/>
  <c r="G62" i="10"/>
  <c r="G76" i="8"/>
  <c r="G30" i="6"/>
  <c r="G76" i="5"/>
  <c r="G76" i="9"/>
  <c r="G17" i="9"/>
  <c r="G10" i="10"/>
  <c r="G25" i="8"/>
  <c r="G17" i="11"/>
  <c r="G10" i="6"/>
  <c r="G15" i="5"/>
  <c r="C25" i="10"/>
  <c r="C72" i="8"/>
  <c r="C73" i="11"/>
  <c r="C73" i="9"/>
  <c r="C30" i="7"/>
  <c r="C73" i="5"/>
  <c r="J66" i="4"/>
  <c r="E76" i="8"/>
  <c r="E77" i="8"/>
  <c r="E33" i="10"/>
  <c r="E72" i="10"/>
  <c r="E41" i="8"/>
  <c r="E30" i="8"/>
  <c r="G60" i="9"/>
  <c r="G56" i="10"/>
  <c r="G65" i="8"/>
  <c r="G63" i="5"/>
  <c r="G60" i="11"/>
  <c r="E18" i="10"/>
  <c r="E50" i="10"/>
  <c r="J66" i="5"/>
  <c r="J66" i="9"/>
  <c r="J26" i="4"/>
  <c r="E55" i="8"/>
  <c r="E43" i="10"/>
  <c r="C12" i="10"/>
  <c r="C27" i="8"/>
  <c r="H27" i="8" s="1"/>
  <c r="C10" i="7"/>
  <c r="J10" i="7" s="1"/>
  <c r="C22" i="11"/>
  <c r="C11" i="6"/>
  <c r="J11" i="6" s="1"/>
  <c r="C20" i="5"/>
  <c r="C22" i="9"/>
  <c r="J20" i="4"/>
  <c r="C24" i="10"/>
  <c r="C57" i="8"/>
  <c r="C22" i="6"/>
  <c r="C59" i="9"/>
  <c r="C57" i="5"/>
  <c r="C59" i="11"/>
  <c r="J29" i="4"/>
  <c r="C57" i="10"/>
  <c r="C28" i="8"/>
  <c r="C29" i="11"/>
  <c r="C29" i="9"/>
  <c r="C28" i="5"/>
  <c r="J10" i="4"/>
  <c r="E23" i="10"/>
  <c r="I36" i="10"/>
  <c r="I70" i="9"/>
  <c r="I28" i="6"/>
  <c r="I70" i="5"/>
  <c r="I70" i="11"/>
  <c r="G11" i="5"/>
  <c r="G44" i="10"/>
  <c r="G11" i="8"/>
  <c r="H11" i="8" s="1"/>
  <c r="G11" i="11"/>
  <c r="G11" i="9"/>
  <c r="G64" i="11"/>
  <c r="G66" i="10"/>
  <c r="G70" i="8"/>
  <c r="G64" i="9"/>
  <c r="G28" i="7"/>
  <c r="J28" i="7" s="1"/>
  <c r="G68" i="5"/>
  <c r="J34" i="4"/>
  <c r="G77" i="10"/>
  <c r="G41" i="8"/>
  <c r="G42" i="11"/>
  <c r="G42" i="5"/>
  <c r="G42" i="9"/>
  <c r="G41" i="10"/>
  <c r="G35" i="8"/>
  <c r="H35" i="8" s="1"/>
  <c r="G33" i="11"/>
  <c r="G33" i="9"/>
  <c r="G35" i="5"/>
  <c r="G61" i="11"/>
  <c r="G58" i="10"/>
  <c r="G62" i="8"/>
  <c r="G61" i="5"/>
  <c r="G61" i="9"/>
  <c r="G31" i="10"/>
  <c r="G14" i="8"/>
  <c r="G16" i="5"/>
  <c r="G14" i="11"/>
  <c r="G14" i="9"/>
  <c r="E60" i="8"/>
  <c r="E51" i="8"/>
  <c r="E69" i="8"/>
  <c r="E70" i="8"/>
  <c r="E22" i="10"/>
  <c r="E57" i="10"/>
  <c r="E69" i="10"/>
  <c r="E40" i="10"/>
  <c r="E44" i="10"/>
  <c r="J12" i="7"/>
  <c r="J18" i="7"/>
  <c r="J26" i="5"/>
  <c r="E68" i="10"/>
  <c r="E46" i="8"/>
  <c r="H46" i="8" s="1"/>
  <c r="J48" i="4"/>
  <c r="G76" i="10"/>
  <c r="G23" i="8"/>
  <c r="G25" i="9"/>
  <c r="G25" i="11"/>
  <c r="G25" i="5"/>
  <c r="E52" i="8"/>
  <c r="E70" i="10"/>
  <c r="J35" i="10"/>
  <c r="N35" i="10" s="1"/>
  <c r="J50" i="5"/>
  <c r="J50" i="9"/>
  <c r="J50" i="11"/>
  <c r="E43" i="8"/>
  <c r="C55" i="10"/>
  <c r="C71" i="8"/>
  <c r="C72" i="5"/>
  <c r="C72" i="11"/>
  <c r="C72" i="9"/>
  <c r="E56" i="10"/>
  <c r="J19" i="6"/>
  <c r="G53" i="10"/>
  <c r="G45" i="8"/>
  <c r="G45" i="11"/>
  <c r="G45" i="9"/>
  <c r="G46" i="5"/>
  <c r="J35" i="4"/>
  <c r="J17" i="4"/>
  <c r="J44" i="4"/>
  <c r="E35" i="10"/>
  <c r="E16" i="8"/>
  <c r="C33" i="10"/>
  <c r="C36" i="8"/>
  <c r="C34" i="11"/>
  <c r="C36" i="5"/>
  <c r="C34" i="9"/>
  <c r="J21" i="4"/>
  <c r="C71" i="10"/>
  <c r="C67" i="8"/>
  <c r="H67" i="8" s="1"/>
  <c r="C66" i="9"/>
  <c r="C66" i="11"/>
  <c r="C26" i="7"/>
  <c r="J26" i="7" s="1"/>
  <c r="C66" i="5"/>
  <c r="C34" i="10"/>
  <c r="C55" i="8"/>
  <c r="C21" i="6"/>
  <c r="J46" i="4"/>
  <c r="C56" i="11"/>
  <c r="C56" i="5"/>
  <c r="C56" i="9"/>
  <c r="I59" i="5"/>
  <c r="I20" i="10"/>
  <c r="I23" i="6"/>
  <c r="I62" i="11"/>
  <c r="I62" i="9"/>
  <c r="E28" i="10"/>
  <c r="E65" i="10"/>
  <c r="J52" i="4"/>
  <c r="G51" i="10"/>
  <c r="G40" i="8"/>
  <c r="G41" i="9"/>
  <c r="G41" i="5"/>
  <c r="G41" i="11"/>
  <c r="G17" i="10"/>
  <c r="G20" i="8"/>
  <c r="G27" i="9"/>
  <c r="G27" i="11"/>
  <c r="G13" i="7"/>
  <c r="G26" i="5"/>
  <c r="G13" i="6"/>
  <c r="G57" i="10"/>
  <c r="G28" i="8"/>
  <c r="G29" i="11"/>
  <c r="G29" i="9"/>
  <c r="G28" i="5"/>
  <c r="G25" i="10"/>
  <c r="G72" i="8"/>
  <c r="G73" i="9"/>
  <c r="G73" i="5"/>
  <c r="G30" i="7"/>
  <c r="G73" i="11"/>
  <c r="E72" i="8"/>
  <c r="E8" i="10"/>
  <c r="E74" i="10"/>
  <c r="E38" i="10"/>
  <c r="E37" i="10"/>
  <c r="E20" i="8"/>
  <c r="E25" i="8"/>
  <c r="E67" i="10"/>
  <c r="E33" i="8"/>
  <c r="I35" i="9"/>
  <c r="I16" i="10"/>
  <c r="I14" i="6"/>
  <c r="J14" i="6" s="1"/>
  <c r="I35" i="11"/>
  <c r="I31" i="5"/>
  <c r="G24" i="7"/>
  <c r="J24" i="7" s="1"/>
  <c r="G9" i="10"/>
  <c r="G44" i="8"/>
  <c r="G65" i="11"/>
  <c r="G25" i="6"/>
  <c r="J25" i="6" s="1"/>
  <c r="G64" i="5"/>
  <c r="G65" i="9"/>
  <c r="J57" i="9"/>
  <c r="J28" i="10"/>
  <c r="J57" i="11"/>
  <c r="J58" i="5"/>
  <c r="G46" i="10"/>
  <c r="G69" i="8"/>
  <c r="G67" i="5"/>
  <c r="G67" i="9"/>
  <c r="G27" i="7"/>
  <c r="J27" i="7" s="1"/>
  <c r="G67" i="11"/>
  <c r="E53" i="10"/>
  <c r="C62" i="10"/>
  <c r="C76" i="8"/>
  <c r="C76" i="11"/>
  <c r="C76" i="5"/>
  <c r="C76" i="9"/>
  <c r="C30" i="6"/>
  <c r="J22" i="4"/>
  <c r="E30" i="10"/>
  <c r="E49" i="10"/>
  <c r="G65" i="10"/>
  <c r="G16" i="8"/>
  <c r="G16" i="11"/>
  <c r="G9" i="7"/>
  <c r="J9" i="7" s="1"/>
  <c r="G16" i="9"/>
  <c r="G18" i="5"/>
  <c r="E37" i="8"/>
  <c r="J47" i="9"/>
  <c r="J37" i="10"/>
  <c r="J47" i="5"/>
  <c r="J47" i="11"/>
  <c r="E66" i="8"/>
  <c r="J62" i="11"/>
  <c r="J20" i="10"/>
  <c r="N20" i="10" s="1"/>
  <c r="E42" i="10"/>
  <c r="G23" i="5"/>
  <c r="G27" i="10"/>
  <c r="G21" i="8"/>
  <c r="G21" i="11"/>
  <c r="G21" i="9"/>
  <c r="E13" i="8"/>
  <c r="C19" i="10"/>
  <c r="C29" i="8"/>
  <c r="H29" i="8" s="1"/>
  <c r="C29" i="5"/>
  <c r="C30" i="9"/>
  <c r="C30" i="11"/>
  <c r="J53" i="4"/>
  <c r="I49" i="10"/>
  <c r="I69" i="11"/>
  <c r="I27" i="6"/>
  <c r="I69" i="9"/>
  <c r="I69" i="5"/>
  <c r="E59" i="8"/>
  <c r="H59" i="8" s="1"/>
  <c r="G43" i="10"/>
  <c r="G53" i="8"/>
  <c r="G53" i="5"/>
  <c r="G21" i="7"/>
  <c r="J21" i="7" s="1"/>
  <c r="G52" i="11"/>
  <c r="G52" i="9"/>
  <c r="E63" i="10"/>
  <c r="E75" i="10"/>
  <c r="J25" i="7"/>
  <c r="J62" i="9"/>
  <c r="G48" i="9"/>
  <c r="G18" i="10"/>
  <c r="G47" i="8"/>
  <c r="G48" i="5"/>
  <c r="G48" i="11"/>
  <c r="E14" i="8"/>
  <c r="E22" i="8"/>
  <c r="H22" i="8" s="1"/>
  <c r="E12" i="10"/>
  <c r="E48" i="8"/>
  <c r="G36" i="10"/>
  <c r="G59" i="8"/>
  <c r="G70" i="11"/>
  <c r="G70" i="9"/>
  <c r="G28" i="6"/>
  <c r="J28" i="6" s="1"/>
  <c r="G70" i="5"/>
  <c r="J76" i="10"/>
  <c r="N76" i="10" s="1"/>
  <c r="J25" i="9"/>
  <c r="J25" i="5"/>
  <c r="J25" i="11"/>
  <c r="J12" i="4"/>
  <c r="J45" i="10"/>
  <c r="N45" i="10" s="1"/>
  <c r="J28" i="11"/>
  <c r="J28" i="9"/>
  <c r="J30" i="5"/>
  <c r="E54" i="10"/>
  <c r="E59" i="10"/>
  <c r="C75" i="10"/>
  <c r="C75" i="8"/>
  <c r="C74" i="9"/>
  <c r="C74" i="11"/>
  <c r="C75" i="5"/>
  <c r="J32" i="4"/>
  <c r="C70" i="10"/>
  <c r="C43" i="8"/>
  <c r="C44" i="11"/>
  <c r="C44" i="9"/>
  <c r="C44" i="5"/>
  <c r="C45" i="10"/>
  <c r="C30" i="8"/>
  <c r="C28" i="11"/>
  <c r="C15" i="7"/>
  <c r="J15" i="7" s="1"/>
  <c r="C30" i="5"/>
  <c r="C28" i="9"/>
  <c r="C40" i="10"/>
  <c r="C12" i="8"/>
  <c r="C12" i="11"/>
  <c r="C12" i="9"/>
  <c r="C12" i="5"/>
  <c r="I27" i="9"/>
  <c r="I17" i="10"/>
  <c r="I13" i="6"/>
  <c r="J13" i="6" s="1"/>
  <c r="I27" i="11"/>
  <c r="I13" i="7"/>
  <c r="J13" i="7" s="1"/>
  <c r="I26" i="5"/>
  <c r="E47" i="8"/>
  <c r="E20" i="10"/>
  <c r="G56" i="11"/>
  <c r="G34" i="10"/>
  <c r="G55" i="8"/>
  <c r="G56" i="9"/>
  <c r="G21" i="6"/>
  <c r="G56" i="5"/>
  <c r="G68" i="10"/>
  <c r="G38" i="8"/>
  <c r="G38" i="9"/>
  <c r="G39" i="5"/>
  <c r="J39" i="4"/>
  <c r="G38" i="11"/>
  <c r="G44" i="11"/>
  <c r="G70" i="10"/>
  <c r="G43" i="8"/>
  <c r="G44" i="9"/>
  <c r="G44" i="5"/>
  <c r="G15" i="10"/>
  <c r="G51" i="8"/>
  <c r="G54" i="5"/>
  <c r="G55" i="9"/>
  <c r="G55" i="11"/>
  <c r="G20" i="6"/>
  <c r="E74" i="8"/>
  <c r="C52" i="10"/>
  <c r="C8" i="8"/>
  <c r="C8" i="11"/>
  <c r="C8" i="9"/>
  <c r="C9" i="5"/>
  <c r="J8" i="4"/>
  <c r="E17" i="10"/>
  <c r="E9" i="8"/>
  <c r="E19" i="8"/>
  <c r="E10" i="8"/>
  <c r="H10" i="8" s="1"/>
  <c r="E14" i="10"/>
  <c r="E11" i="10"/>
  <c r="E60" i="10"/>
  <c r="J47" i="4"/>
  <c r="C18" i="10"/>
  <c r="C47" i="8"/>
  <c r="C48" i="11"/>
  <c r="C48" i="5"/>
  <c r="C48" i="9"/>
  <c r="G50" i="10"/>
  <c r="G18" i="8"/>
  <c r="G19" i="9"/>
  <c r="G19" i="5"/>
  <c r="G19" i="11"/>
  <c r="J9" i="6"/>
  <c r="J44" i="9"/>
  <c r="J29" i="10"/>
  <c r="N29" i="10" s="1"/>
  <c r="J23" i="11"/>
  <c r="J23" i="9"/>
  <c r="J22" i="5"/>
  <c r="E25" i="10"/>
  <c r="C13" i="10"/>
  <c r="C61" i="8"/>
  <c r="C39" i="11"/>
  <c r="C17" i="7"/>
  <c r="J17" i="7" s="1"/>
  <c r="C16" i="6"/>
  <c r="J16" i="6" s="1"/>
  <c r="C33" i="5"/>
  <c r="C39" i="9"/>
  <c r="G21" i="10"/>
  <c r="G17" i="8"/>
  <c r="G15" i="9"/>
  <c r="G15" i="11"/>
  <c r="G9" i="6"/>
  <c r="G14" i="5"/>
  <c r="J59" i="10"/>
  <c r="N59" i="10" s="1"/>
  <c r="J43" i="11"/>
  <c r="J43" i="5"/>
  <c r="J43" i="9"/>
  <c r="G58" i="5"/>
  <c r="G28" i="10"/>
  <c r="G60" i="8"/>
  <c r="G57" i="9"/>
  <c r="G22" i="7"/>
  <c r="J22" i="7" s="1"/>
  <c r="G57" i="11"/>
  <c r="J20" i="7"/>
  <c r="E42" i="8"/>
  <c r="H42" i="8" s="1"/>
  <c r="E45" i="8"/>
  <c r="C56" i="10"/>
  <c r="C65" i="8"/>
  <c r="C60" i="9"/>
  <c r="C60" i="11"/>
  <c r="C63" i="5"/>
  <c r="J33" i="4"/>
  <c r="G11" i="10"/>
  <c r="G48" i="8"/>
  <c r="G40" i="9"/>
  <c r="G40" i="11"/>
  <c r="G17" i="6"/>
  <c r="J17" i="6" s="1"/>
  <c r="G37" i="5"/>
  <c r="E45" i="10"/>
  <c r="G12" i="11"/>
  <c r="G40" i="10"/>
  <c r="G12" i="8"/>
  <c r="G12" i="5"/>
  <c r="G12" i="9"/>
  <c r="G10" i="11"/>
  <c r="G60" i="10"/>
  <c r="G9" i="8"/>
  <c r="G10" i="9"/>
  <c r="G10" i="5"/>
  <c r="G8" i="7"/>
  <c r="E21" i="10"/>
  <c r="E10" i="10"/>
  <c r="E55" i="10"/>
  <c r="J41" i="10"/>
  <c r="N41" i="10" s="1"/>
  <c r="J33" i="9"/>
  <c r="C61" i="10"/>
  <c r="C19" i="8"/>
  <c r="C20" i="11"/>
  <c r="C21" i="5"/>
  <c r="C20" i="9"/>
  <c r="E26" i="8"/>
  <c r="H26" i="8" s="1"/>
  <c r="E58" i="8"/>
  <c r="H58" i="8" s="1"/>
  <c r="E21" i="8"/>
  <c r="C58" i="10"/>
  <c r="C62" i="8"/>
  <c r="C61" i="9"/>
  <c r="C61" i="5"/>
  <c r="C61" i="11"/>
  <c r="J42" i="4"/>
  <c r="E36" i="8"/>
  <c r="J41" i="4"/>
  <c r="E73" i="8"/>
  <c r="J55" i="10"/>
  <c r="N55" i="10" s="1"/>
  <c r="J72" i="11"/>
  <c r="J72" i="9"/>
  <c r="J72" i="5"/>
  <c r="C72" i="10"/>
  <c r="C34" i="8"/>
  <c r="H34" i="8" s="1"/>
  <c r="C32" i="11"/>
  <c r="C32" i="9"/>
  <c r="C34" i="5"/>
  <c r="J73" i="4"/>
  <c r="C53" i="10"/>
  <c r="C45" i="8"/>
  <c r="C45" i="11"/>
  <c r="C45" i="9"/>
  <c r="J54" i="4"/>
  <c r="C46" i="5"/>
  <c r="C28" i="10"/>
  <c r="C60" i="8"/>
  <c r="C57" i="11"/>
  <c r="C57" i="9"/>
  <c r="C22" i="7"/>
  <c r="C58" i="5"/>
  <c r="C64" i="10"/>
  <c r="C63" i="8"/>
  <c r="H63" i="8" s="1"/>
  <c r="C58" i="11"/>
  <c r="C23" i="7"/>
  <c r="J23" i="7" s="1"/>
  <c r="C62" i="5"/>
  <c r="C58" i="9"/>
  <c r="I15" i="10"/>
  <c r="I20" i="6"/>
  <c r="I55" i="11"/>
  <c r="I55" i="9"/>
  <c r="I54" i="5"/>
  <c r="E65" i="8"/>
  <c r="E39" i="10"/>
  <c r="E41" i="10"/>
  <c r="G22" i="10"/>
  <c r="G15" i="8"/>
  <c r="H15" i="8" s="1"/>
  <c r="G18" i="11"/>
  <c r="G17" i="5"/>
  <c r="G18" i="9"/>
  <c r="G75" i="9"/>
  <c r="G54" i="10"/>
  <c r="G74" i="8"/>
  <c r="G75" i="11"/>
  <c r="G74" i="5"/>
  <c r="G49" i="10"/>
  <c r="G73" i="8"/>
  <c r="G69" i="5"/>
  <c r="G69" i="9"/>
  <c r="G27" i="6"/>
  <c r="J27" i="6" s="1"/>
  <c r="G69" i="11"/>
  <c r="E73" i="10"/>
  <c r="I34" i="10"/>
  <c r="I56" i="11"/>
  <c r="I21" i="6"/>
  <c r="I56" i="5"/>
  <c r="I56" i="9"/>
  <c r="E53" i="8"/>
  <c r="J49" i="4"/>
  <c r="J16" i="4"/>
  <c r="E24" i="10"/>
  <c r="E28" i="8"/>
  <c r="E62" i="8"/>
  <c r="E61" i="10"/>
  <c r="J12" i="6"/>
  <c r="J40" i="4"/>
  <c r="J26" i="10"/>
  <c r="N26" i="10" s="1"/>
  <c r="J24" i="5"/>
  <c r="J24" i="9"/>
  <c r="J24" i="11"/>
  <c r="C27" i="10"/>
  <c r="C21" i="8"/>
  <c r="C21" i="11"/>
  <c r="C21" i="9"/>
  <c r="C23" i="5"/>
  <c r="C54" i="10"/>
  <c r="C74" i="8"/>
  <c r="C75" i="11"/>
  <c r="C75" i="9"/>
  <c r="C74" i="5"/>
  <c r="J18" i="4"/>
  <c r="E19" i="10"/>
  <c r="H38" i="8"/>
  <c r="E9" i="10"/>
  <c r="J55" i="4"/>
  <c r="J51" i="10"/>
  <c r="N51" i="10" s="1"/>
  <c r="J41" i="11"/>
  <c r="J41" i="9"/>
  <c r="J41" i="5"/>
  <c r="C48" i="10"/>
  <c r="C24" i="8"/>
  <c r="H24" i="8" s="1"/>
  <c r="C26" i="11"/>
  <c r="C26" i="9"/>
  <c r="C27" i="5"/>
  <c r="C14" i="7"/>
  <c r="J14" i="7" s="1"/>
  <c r="J38" i="4"/>
  <c r="G19" i="7"/>
  <c r="J19" i="7" s="1"/>
  <c r="G38" i="10"/>
  <c r="G33" i="8"/>
  <c r="G46" i="11"/>
  <c r="G18" i="6"/>
  <c r="G46" i="9"/>
  <c r="G45" i="5"/>
  <c r="G52" i="10"/>
  <c r="G8" i="8"/>
  <c r="G9" i="5"/>
  <c r="G8" i="11"/>
  <c r="G8" i="9"/>
  <c r="E54" i="8"/>
  <c r="H54" i="8" s="1"/>
  <c r="E27" i="10"/>
  <c r="E39" i="8"/>
  <c r="J56" i="10"/>
  <c r="N56" i="10" s="1"/>
  <c r="J63" i="5"/>
  <c r="J60" i="9"/>
  <c r="J60" i="11"/>
  <c r="E56" i="8"/>
  <c r="H56" i="8" s="1"/>
  <c r="I14" i="10"/>
  <c r="I60" i="5"/>
  <c r="I63" i="9"/>
  <c r="I63" i="11"/>
  <c r="I24" i="6"/>
  <c r="E18" i="8"/>
  <c r="E47" i="10"/>
  <c r="J8" i="10"/>
  <c r="J9" i="11"/>
  <c r="J8" i="5"/>
  <c r="J9" i="9"/>
  <c r="E23" i="8"/>
  <c r="E71" i="8"/>
  <c r="G24" i="10"/>
  <c r="G57" i="8"/>
  <c r="G57" i="5"/>
  <c r="G22" i="6"/>
  <c r="G59" i="11"/>
  <c r="G59" i="9"/>
  <c r="C47" i="10"/>
  <c r="C39" i="8"/>
  <c r="C37" i="9"/>
  <c r="C40" i="5"/>
  <c r="C37" i="11"/>
  <c r="J77" i="4"/>
  <c r="J26" i="6"/>
  <c r="E48" i="10"/>
  <c r="E36" i="10"/>
  <c r="J60" i="4"/>
  <c r="J76" i="4"/>
  <c r="J50" i="4"/>
  <c r="E64" i="8"/>
  <c r="H64" i="8" s="1"/>
  <c r="E17" i="8"/>
  <c r="H17" i="8" s="1"/>
  <c r="C10" i="10"/>
  <c r="C25" i="8"/>
  <c r="C17" i="11"/>
  <c r="C17" i="9"/>
  <c r="C10" i="6"/>
  <c r="C15" i="5"/>
  <c r="J37" i="4"/>
  <c r="C76" i="10"/>
  <c r="C23" i="8"/>
  <c r="C25" i="5"/>
  <c r="C25" i="11"/>
  <c r="C25" i="9"/>
  <c r="C60" i="10"/>
  <c r="C9" i="8"/>
  <c r="C10" i="11"/>
  <c r="C8" i="7"/>
  <c r="J8" i="7" s="1"/>
  <c r="C10" i="5"/>
  <c r="C10" i="9"/>
  <c r="J14" i="4"/>
  <c r="C51" i="10"/>
  <c r="C40" i="8"/>
  <c r="C41" i="9"/>
  <c r="C41" i="11"/>
  <c r="C41" i="5"/>
  <c r="I8" i="10"/>
  <c r="I8" i="6"/>
  <c r="J8" i="6" s="1"/>
  <c r="I9" i="11"/>
  <c r="I8" i="5"/>
  <c r="I9" i="9"/>
  <c r="E44" i="8"/>
  <c r="H44" i="8" s="1"/>
  <c r="E34" i="10"/>
  <c r="G77" i="9"/>
  <c r="G69" i="10"/>
  <c r="G77" i="8"/>
  <c r="G77" i="5"/>
  <c r="G77" i="11"/>
  <c r="G75" i="5"/>
  <c r="G75" i="10"/>
  <c r="G75" i="8"/>
  <c r="G74" i="9"/>
  <c r="G74" i="11"/>
  <c r="G13" i="11"/>
  <c r="G73" i="10"/>
  <c r="G13" i="8"/>
  <c r="G13" i="9"/>
  <c r="G13" i="5"/>
  <c r="G51" i="11"/>
  <c r="G67" i="10"/>
  <c r="G52" i="8"/>
  <c r="G52" i="5"/>
  <c r="G51" i="9"/>
  <c r="G32" i="10"/>
  <c r="G32" i="8"/>
  <c r="G31" i="9"/>
  <c r="G32" i="5"/>
  <c r="G31" i="11"/>
  <c r="G16" i="7"/>
  <c r="J16" i="7" s="1"/>
  <c r="E58" i="10"/>
  <c r="E40" i="8"/>
  <c r="C14" i="10"/>
  <c r="C66" i="8"/>
  <c r="C60" i="5"/>
  <c r="C63" i="9"/>
  <c r="C63" i="11"/>
  <c r="C24" i="6"/>
  <c r="J36" i="4"/>
  <c r="E75" i="8"/>
  <c r="E49" i="8"/>
  <c r="E76" i="10"/>
  <c r="E32" i="8"/>
  <c r="J30" i="10"/>
  <c r="N30" i="10" s="1"/>
  <c r="J71" i="5"/>
  <c r="J71" i="11"/>
  <c r="J71" i="9"/>
  <c r="E77" i="10"/>
  <c r="E71" i="10"/>
  <c r="J24" i="4"/>
  <c r="N83" i="1"/>
  <c r="B10" i="1"/>
  <c r="H39" i="8" l="1"/>
  <c r="H71" i="8"/>
  <c r="H57" i="8"/>
  <c r="J71" i="10"/>
  <c r="N71" i="10" s="1"/>
  <c r="J30" i="7"/>
  <c r="H28" i="8"/>
  <c r="H61" i="8"/>
  <c r="J44" i="5"/>
  <c r="H70" i="8"/>
  <c r="H73" i="8"/>
  <c r="J24" i="6"/>
  <c r="H52" i="8"/>
  <c r="J44" i="11"/>
  <c r="J23" i="10"/>
  <c r="N23" i="10" s="1"/>
  <c r="J54" i="11"/>
  <c r="J51" i="5"/>
  <c r="J54" i="9"/>
  <c r="J39" i="10"/>
  <c r="N39" i="10" s="1"/>
  <c r="J65" i="5"/>
  <c r="J10" i="6"/>
  <c r="J68" i="9"/>
  <c r="H12" i="8"/>
  <c r="H75" i="8"/>
  <c r="H25" i="8"/>
  <c r="H36" i="8"/>
  <c r="H20" i="8"/>
  <c r="H18" i="8"/>
  <c r="H77" i="8"/>
  <c r="H53" i="8"/>
  <c r="H8" i="8"/>
  <c r="H37" i="8"/>
  <c r="H32" i="8"/>
  <c r="J27" i="10"/>
  <c r="N27" i="10" s="1"/>
  <c r="J21" i="9"/>
  <c r="J23" i="5"/>
  <c r="J21" i="11"/>
  <c r="J18" i="6"/>
  <c r="H40" i="8"/>
  <c r="J68" i="10"/>
  <c r="J38" i="9"/>
  <c r="J39" i="5"/>
  <c r="J38" i="11"/>
  <c r="J66" i="10"/>
  <c r="N66" i="10" s="1"/>
  <c r="J64" i="11"/>
  <c r="J68" i="5"/>
  <c r="J64" i="9"/>
  <c r="H69" i="8"/>
  <c r="J77" i="10"/>
  <c r="N77" i="10" s="1"/>
  <c r="J42" i="5"/>
  <c r="J42" i="9"/>
  <c r="J42" i="11"/>
  <c r="J15" i="10"/>
  <c r="N15" i="10" s="1"/>
  <c r="J55" i="11"/>
  <c r="J54" i="5"/>
  <c r="J55" i="9"/>
  <c r="J45" i="9"/>
  <c r="J53" i="10"/>
  <c r="N53" i="10" s="1"/>
  <c r="J46" i="5"/>
  <c r="J45" i="11"/>
  <c r="J49" i="10"/>
  <c r="N49" i="10" s="1"/>
  <c r="J69" i="5"/>
  <c r="J69" i="9"/>
  <c r="J69" i="11"/>
  <c r="J15" i="5"/>
  <c r="J10" i="10"/>
  <c r="N10" i="10" s="1"/>
  <c r="J17" i="11"/>
  <c r="J17" i="9"/>
  <c r="H21" i="8"/>
  <c r="J70" i="9"/>
  <c r="J36" i="10"/>
  <c r="N36" i="10" s="1"/>
  <c r="J70" i="5"/>
  <c r="J70" i="11"/>
  <c r="J11" i="10"/>
  <c r="N11" i="10" s="1"/>
  <c r="J40" i="9"/>
  <c r="J40" i="11"/>
  <c r="J37" i="5"/>
  <c r="J52" i="10"/>
  <c r="N52" i="10" s="1"/>
  <c r="J8" i="9"/>
  <c r="J9" i="5"/>
  <c r="J8" i="11"/>
  <c r="H47" i="8"/>
  <c r="N28" i="10"/>
  <c r="H33" i="8"/>
  <c r="J33" i="10"/>
  <c r="N33" i="10" s="1"/>
  <c r="J34" i="9"/>
  <c r="J36" i="5"/>
  <c r="J34" i="11"/>
  <c r="J13" i="10"/>
  <c r="N13" i="10" s="1"/>
  <c r="J39" i="9"/>
  <c r="J33" i="5"/>
  <c r="J39" i="11"/>
  <c r="H43" i="8"/>
  <c r="H30" i="8"/>
  <c r="J25" i="10"/>
  <c r="N25" i="10" s="1"/>
  <c r="J73" i="11"/>
  <c r="J73" i="5"/>
  <c r="J73" i="9"/>
  <c r="H51" i="8"/>
  <c r="J38" i="10"/>
  <c r="J46" i="9"/>
  <c r="J45" i="5"/>
  <c r="J46" i="11"/>
  <c r="H49" i="8"/>
  <c r="H66" i="8"/>
  <c r="J44" i="10"/>
  <c r="N44" i="10" s="1"/>
  <c r="J11" i="11"/>
  <c r="J11" i="5"/>
  <c r="J11" i="9"/>
  <c r="H65" i="8"/>
  <c r="J32" i="11"/>
  <c r="J72" i="10"/>
  <c r="N72" i="10" s="1"/>
  <c r="J34" i="5"/>
  <c r="J32" i="9"/>
  <c r="H14" i="8"/>
  <c r="J19" i="10"/>
  <c r="N19" i="10" s="1"/>
  <c r="J30" i="11"/>
  <c r="J29" i="5"/>
  <c r="J30" i="9"/>
  <c r="J46" i="10"/>
  <c r="N46" i="10" s="1"/>
  <c r="J67" i="5"/>
  <c r="J67" i="11"/>
  <c r="J67" i="9"/>
  <c r="H41" i="8"/>
  <c r="J20" i="5"/>
  <c r="J12" i="10"/>
  <c r="N12" i="10" s="1"/>
  <c r="J22" i="9"/>
  <c r="J22" i="11"/>
  <c r="L8" i="10"/>
  <c r="N8" i="10"/>
  <c r="N37" i="10"/>
  <c r="H55" i="8"/>
  <c r="J60" i="5"/>
  <c r="J14" i="10"/>
  <c r="N14" i="10" s="1"/>
  <c r="J63" i="11"/>
  <c r="J63" i="9"/>
  <c r="H23" i="8"/>
  <c r="J18" i="11"/>
  <c r="J22" i="10"/>
  <c r="N22" i="10" s="1"/>
  <c r="J18" i="9"/>
  <c r="J17" i="5"/>
  <c r="J29" i="9"/>
  <c r="J57" i="10"/>
  <c r="J28" i="5"/>
  <c r="J29" i="11"/>
  <c r="H76" i="8"/>
  <c r="H72" i="8"/>
  <c r="J49" i="11"/>
  <c r="J63" i="10"/>
  <c r="N63" i="10" s="1"/>
  <c r="J49" i="9"/>
  <c r="J49" i="5"/>
  <c r="J75" i="11"/>
  <c r="J54" i="10"/>
  <c r="N54" i="10" s="1"/>
  <c r="J75" i="9"/>
  <c r="J74" i="5"/>
  <c r="J43" i="10"/>
  <c r="N43" i="10" s="1"/>
  <c r="J52" i="9"/>
  <c r="J52" i="11"/>
  <c r="J53" i="5"/>
  <c r="J61" i="5"/>
  <c r="J58" i="10"/>
  <c r="J61" i="9"/>
  <c r="J61" i="11"/>
  <c r="H45" i="8"/>
  <c r="H9" i="8"/>
  <c r="H74" i="8"/>
  <c r="H48" i="8"/>
  <c r="J62" i="10"/>
  <c r="N62" i="10" s="1"/>
  <c r="J76" i="5"/>
  <c r="J76" i="9"/>
  <c r="J76" i="11"/>
  <c r="J34" i="10"/>
  <c r="N34" i="10" s="1"/>
  <c r="J56" i="9"/>
  <c r="J56" i="11"/>
  <c r="J56" i="5"/>
  <c r="H16" i="8"/>
  <c r="H60" i="8"/>
  <c r="J50" i="10"/>
  <c r="N50" i="10" s="1"/>
  <c r="J19" i="5"/>
  <c r="J19" i="11"/>
  <c r="J19" i="9"/>
  <c r="J77" i="9"/>
  <c r="J69" i="10"/>
  <c r="N69" i="10" s="1"/>
  <c r="J77" i="5"/>
  <c r="J77" i="11"/>
  <c r="J65" i="11"/>
  <c r="J9" i="10"/>
  <c r="N9" i="10" s="1"/>
  <c r="J64" i="5"/>
  <c r="J65" i="9"/>
  <c r="H62" i="8"/>
  <c r="J18" i="10"/>
  <c r="J48" i="11"/>
  <c r="J48" i="9"/>
  <c r="J48" i="5"/>
  <c r="J24" i="10"/>
  <c r="N24" i="10" s="1"/>
  <c r="J59" i="9"/>
  <c r="J57" i="5"/>
  <c r="J59" i="11"/>
  <c r="J60" i="10"/>
  <c r="N60" i="10" s="1"/>
  <c r="J10" i="9"/>
  <c r="J10" i="11"/>
  <c r="J10" i="5"/>
  <c r="J16" i="10"/>
  <c r="J35" i="9"/>
  <c r="J31" i="5"/>
  <c r="J35" i="11"/>
  <c r="J36" i="11"/>
  <c r="J42" i="10"/>
  <c r="N42" i="10" s="1"/>
  <c r="J36" i="9"/>
  <c r="J38" i="5"/>
  <c r="H19" i="8"/>
  <c r="J47" i="10"/>
  <c r="N47" i="10" s="1"/>
  <c r="J40" i="5"/>
  <c r="J37" i="9"/>
  <c r="J37" i="11"/>
  <c r="J48" i="10"/>
  <c r="J26" i="11"/>
  <c r="J26" i="9"/>
  <c r="J27" i="5"/>
  <c r="J61" i="10"/>
  <c r="N61" i="10" s="1"/>
  <c r="J20" i="9"/>
  <c r="J21" i="5"/>
  <c r="J20" i="11"/>
  <c r="J31" i="10"/>
  <c r="N31" i="10" s="1"/>
  <c r="J16" i="5"/>
  <c r="J14" i="11"/>
  <c r="J14" i="9"/>
  <c r="J75" i="10"/>
  <c r="N75" i="10" s="1"/>
  <c r="J74" i="11"/>
  <c r="J75" i="5"/>
  <c r="J74" i="9"/>
  <c r="H13" i="8"/>
  <c r="J30" i="6"/>
  <c r="J21" i="6"/>
  <c r="J22" i="6"/>
  <c r="N72" i="1"/>
  <c r="K72" i="1"/>
  <c r="K83" i="1" s="1"/>
  <c r="S10" i="10" l="1"/>
  <c r="O37" i="10"/>
  <c r="L11" i="10"/>
  <c r="L39" i="10"/>
  <c r="L26" i="10"/>
  <c r="L71" i="10"/>
  <c r="L48" i="10"/>
  <c r="S12" i="10"/>
  <c r="L16" i="10"/>
  <c r="L28" i="10"/>
  <c r="L33" i="10"/>
  <c r="L13" i="10"/>
  <c r="M27" i="10"/>
  <c r="N18" i="10"/>
  <c r="O27" i="10" s="1"/>
  <c r="L44" i="10"/>
  <c r="L55" i="10"/>
  <c r="L65" i="10"/>
  <c r="L68" i="10"/>
  <c r="L53" i="10"/>
  <c r="L29" i="10"/>
  <c r="L49" i="10"/>
  <c r="L74" i="10"/>
  <c r="L12" i="10"/>
  <c r="S9" i="10"/>
  <c r="N57" i="10"/>
  <c r="L59" i="10"/>
  <c r="L47" i="10"/>
  <c r="L9" i="10"/>
  <c r="L75" i="10"/>
  <c r="L60" i="10"/>
  <c r="L64" i="10"/>
  <c r="L56" i="10"/>
  <c r="L10" i="10"/>
  <c r="L19" i="10"/>
  <c r="M77" i="10"/>
  <c r="N68" i="10"/>
  <c r="O77" i="10" s="1"/>
  <c r="L45" i="10"/>
  <c r="L67" i="10"/>
  <c r="L66" i="10"/>
  <c r="L51" i="10"/>
  <c r="L58" i="10"/>
  <c r="L23" i="10"/>
  <c r="L72" i="10"/>
  <c r="L37" i="10"/>
  <c r="L50" i="10"/>
  <c r="L43" i="10"/>
  <c r="L34" i="10"/>
  <c r="L25" i="10"/>
  <c r="L35" i="10"/>
  <c r="L40" i="10"/>
  <c r="L63" i="10"/>
  <c r="L62" i="10"/>
  <c r="L32" i="10"/>
  <c r="L17" i="10"/>
  <c r="L15" i="10"/>
  <c r="L20" i="10"/>
  <c r="L70" i="10"/>
  <c r="M17" i="10"/>
  <c r="M37" i="10"/>
  <c r="L46" i="10"/>
  <c r="L36" i="10"/>
  <c r="L22" i="10"/>
  <c r="L41" i="10"/>
  <c r="L42" i="10"/>
  <c r="L21" i="10"/>
  <c r="S11" i="10"/>
  <c r="N16" i="10"/>
  <c r="O17" i="10" s="1"/>
  <c r="L77" i="10"/>
  <c r="L14" i="10"/>
  <c r="M47" i="10"/>
  <c r="N38" i="10"/>
  <c r="L38" i="10"/>
  <c r="L76" i="10"/>
  <c r="L31" i="10"/>
  <c r="L57" i="10"/>
  <c r="N58" i="10"/>
  <c r="O67" i="10" s="1"/>
  <c r="M67" i="10"/>
  <c r="L52" i="10"/>
  <c r="M57" i="10"/>
  <c r="N48" i="10"/>
  <c r="O47" i="10"/>
  <c r="L30" i="10"/>
  <c r="L73" i="10"/>
  <c r="L61" i="10"/>
  <c r="L54" i="10"/>
  <c r="L24" i="10"/>
  <c r="L18" i="10"/>
  <c r="L27" i="10"/>
  <c r="L69" i="10"/>
  <c r="K13" i="1"/>
  <c r="N13" i="1"/>
  <c r="K15" i="1"/>
  <c r="K14" i="1"/>
  <c r="K12" i="1"/>
  <c r="H15" i="1"/>
  <c r="H14" i="1"/>
  <c r="H13" i="1"/>
  <c r="E12" i="1"/>
  <c r="H72" i="1"/>
  <c r="E15" i="1"/>
  <c r="E14" i="1"/>
  <c r="E13" i="1"/>
  <c r="E72" i="1"/>
  <c r="O57" i="10" l="1"/>
  <c r="H83" i="1"/>
  <c r="E83" i="1"/>
</calcChain>
</file>

<file path=xl/sharedStrings.xml><?xml version="1.0" encoding="utf-8"?>
<sst xmlns="http://schemas.openxmlformats.org/spreadsheetml/2006/main" count="340" uniqueCount="131">
  <si>
    <t>Residential</t>
  </si>
  <si>
    <t>Fixed</t>
  </si>
  <si>
    <t>kwh.</t>
  </si>
  <si>
    <t>GS&lt;50</t>
  </si>
  <si>
    <t>GS&gt;50</t>
  </si>
  <si>
    <t>kwh</t>
  </si>
  <si>
    <t>Large</t>
  </si>
  <si>
    <t>Typical</t>
  </si>
  <si>
    <t>KW</t>
  </si>
  <si>
    <t>Hydro Ottawa</t>
  </si>
  <si>
    <t>Powerstream</t>
  </si>
  <si>
    <t>Enersource</t>
  </si>
  <si>
    <t>Horizon</t>
  </si>
  <si>
    <t>Hydro One Brampton</t>
  </si>
  <si>
    <t>EnWin</t>
  </si>
  <si>
    <t>Veridian</t>
  </si>
  <si>
    <t>Kitchener-Wilmot</t>
  </si>
  <si>
    <t xml:space="preserve">KW </t>
  </si>
  <si>
    <t>(monthly charge and volumetric rate)</t>
  </si>
  <si>
    <t>Utility</t>
  </si>
  <si>
    <t>800 kwh</t>
  </si>
  <si>
    <t>2000 kwh</t>
  </si>
  <si>
    <t>250 KW</t>
  </si>
  <si>
    <t>10 MW</t>
  </si>
  <si>
    <t>% of Avg</t>
  </si>
  <si>
    <t>AVERAGE</t>
  </si>
  <si>
    <t>Ranking</t>
  </si>
  <si>
    <t>Overall</t>
  </si>
  <si>
    <t>Annual Distribution Bill Comparison - All LDCs 2012 Rates</t>
  </si>
  <si>
    <t>Bluewater</t>
  </si>
  <si>
    <t>Brant County</t>
  </si>
  <si>
    <t>Algoma</t>
  </si>
  <si>
    <t>Brantford</t>
  </si>
  <si>
    <t>Burlington</t>
  </si>
  <si>
    <t>Cambridge North Dumfries</t>
  </si>
  <si>
    <t>CNP Fort Erie/Eastern</t>
  </si>
  <si>
    <t>CNP Port Colborne</t>
  </si>
  <si>
    <t>Centre Wellington</t>
  </si>
  <si>
    <t>COLLUS</t>
  </si>
  <si>
    <t>Embrun</t>
  </si>
  <si>
    <t>Erie Thames (2011)</t>
  </si>
  <si>
    <t>E.L.K. (2011)</t>
  </si>
  <si>
    <t>Essex</t>
  </si>
  <si>
    <t>Festival - Main</t>
  </si>
  <si>
    <t>Greater Sudbury</t>
  </si>
  <si>
    <t>Grimsby</t>
  </si>
  <si>
    <t>Guelph</t>
  </si>
  <si>
    <t>Haldimand County</t>
  </si>
  <si>
    <t>Hearst</t>
  </si>
  <si>
    <t>Hydro Hawkesbury</t>
  </si>
  <si>
    <t>Innisfil</t>
  </si>
  <si>
    <t>Kingston</t>
  </si>
  <si>
    <t>Lakefront</t>
  </si>
  <si>
    <t>Lakeland</t>
  </si>
  <si>
    <t>London</t>
  </si>
  <si>
    <t>Entegrus - Middlesex</t>
  </si>
  <si>
    <t>Entegrus - Chatham</t>
  </si>
  <si>
    <t>Midland</t>
  </si>
  <si>
    <t>Milton</t>
  </si>
  <si>
    <t>Newmarket-Tay (2011)</t>
  </si>
  <si>
    <t>Niagara Peninsula</t>
  </si>
  <si>
    <t>Niagara-on-the-Lake</t>
  </si>
  <si>
    <t>Norfolk</t>
  </si>
  <si>
    <t>North Bay</t>
  </si>
  <si>
    <t>Northern Ontario Wires</t>
  </si>
  <si>
    <t>Oakville</t>
  </si>
  <si>
    <t>Orangeville</t>
  </si>
  <si>
    <t>Orillia</t>
  </si>
  <si>
    <t>Oshawa</t>
  </si>
  <si>
    <t>Ottawa River</t>
  </si>
  <si>
    <t>Parry Sound</t>
  </si>
  <si>
    <t>Peterborough</t>
  </si>
  <si>
    <t>PUC Distribution</t>
  </si>
  <si>
    <t>Renfrew</t>
  </si>
  <si>
    <t>St.Thomas</t>
  </si>
  <si>
    <t>Sioux Lookout</t>
  </si>
  <si>
    <t>Thunder Bay</t>
  </si>
  <si>
    <t>Wasaga (2011)</t>
  </si>
  <si>
    <t>Waterloo North</t>
  </si>
  <si>
    <t>Welland</t>
  </si>
  <si>
    <t>WestCoast Huron</t>
  </si>
  <si>
    <t>Westario</t>
  </si>
  <si>
    <t>Whitby</t>
  </si>
  <si>
    <t>Woodstock</t>
  </si>
  <si>
    <t>Averages</t>
  </si>
  <si>
    <t>30 Day Factor</t>
  </si>
  <si>
    <t>Rate and Distribution Cost Comparison - 2012</t>
  </si>
  <si>
    <t>Tillsonburg</t>
  </si>
  <si>
    <t>Wellington North (2011)</t>
  </si>
  <si>
    <t>Halton Hills (proposed 2012)</t>
  </si>
  <si>
    <t>Hydro 2000 (proposed 2012)</t>
  </si>
  <si>
    <t>Kenora (proposed 2012)</t>
  </si>
  <si>
    <t>Rideau St. Lawr. (proposed 2012)</t>
  </si>
  <si>
    <t>Toronto Hydro (proposed 2012)</t>
  </si>
  <si>
    <t>Annual Distribution Bill Comparison - LDCs with Large Users 2012 Rates</t>
  </si>
  <si>
    <t>Annual Distribution Bill Comparison - 2013 COS LDCs - 2012 Rates</t>
  </si>
  <si>
    <t>Compare</t>
  </si>
  <si>
    <t>Annual Distribution Bill Comparison - All LDCs 2012 General Service Rates</t>
  </si>
  <si>
    <t>Customers</t>
  </si>
  <si>
    <t>Number of</t>
  </si>
  <si>
    <t xml:space="preserve">Cumulative </t>
  </si>
  <si>
    <t>Average</t>
  </si>
  <si>
    <t>Annual Distribution Bill Comparison - All LDCs 2012 Rates - Sorted by Number of Customers</t>
  </si>
  <si>
    <t>Under 10,000</t>
  </si>
  <si>
    <t>10,000 to 25,000</t>
  </si>
  <si>
    <t>25,000 to 100,000</t>
  </si>
  <si>
    <t>Over 100,000</t>
  </si>
  <si>
    <t>LDC Groups</t>
  </si>
  <si>
    <t>Section</t>
  </si>
  <si>
    <t>Weighted Section</t>
  </si>
  <si>
    <t>(data from Electricity Distributors Yearbook)</t>
  </si>
  <si>
    <t>OM&amp;A per Customer</t>
  </si>
  <si>
    <t>PP&amp;E per Customer</t>
  </si>
  <si>
    <t>Number of Customers</t>
  </si>
  <si>
    <t>Increase</t>
  </si>
  <si>
    <t>Percent</t>
  </si>
  <si>
    <t>Hydro One Networks</t>
  </si>
  <si>
    <t>Toronto Hydro</t>
  </si>
  <si>
    <t xml:space="preserve">Newmarket-Tay </t>
  </si>
  <si>
    <t>Halton Hills</t>
  </si>
  <si>
    <t>Erie Thames</t>
  </si>
  <si>
    <t xml:space="preserve">Wasaga </t>
  </si>
  <si>
    <t xml:space="preserve">Rideau St. Lawrence </t>
  </si>
  <si>
    <t xml:space="preserve">Kenora </t>
  </si>
  <si>
    <t>Wellington North</t>
  </si>
  <si>
    <t xml:space="preserve">Hydro 2000 </t>
  </si>
  <si>
    <t>WEIGHTED AVERAGE</t>
  </si>
  <si>
    <t>SIMPLE AVERAGE</t>
  </si>
  <si>
    <t>Schedule 1</t>
  </si>
  <si>
    <t>Schedule 2</t>
  </si>
  <si>
    <t>Cost Increases Comparison - 2005 to 2010 - (by # of Customers)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</si>
</sst>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164" formatCode="&quot;$&quot;#,##0.00"/>
    <numFmt numFmtId="165" formatCode="&quot;$&quot;#,##0.0000"/>
    <numFmt numFmtId="166" formatCode="0.000000"/>
    <numFmt numFmtId="167" formatCode="0.0%"/>
    <numFmt numFmtId="168" formatCode="&quot;$&quot;#,##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Calibri"/>
      <family val="2"/>
    </font>
    <font>
      <b/>
      <i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Continuous"/>
    </xf>
    <xf numFmtId="0" fontId="0" fillId="0" borderId="1" xfId="0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Font="1"/>
    <xf numFmtId="164" fontId="0" fillId="0" borderId="0" xfId="0" applyNumberFormat="1"/>
    <xf numFmtId="165" fontId="0" fillId="0" borderId="0" xfId="0" applyNumberFormat="1"/>
    <xf numFmtId="165" fontId="0" fillId="0" borderId="1" xfId="0" applyNumberFormat="1" applyBorder="1" applyAlignment="1">
      <alignment horizontal="centerContinuous"/>
    </xf>
    <xf numFmtId="165" fontId="0" fillId="0" borderId="1" xfId="0" applyNumberFormat="1" applyBorder="1"/>
    <xf numFmtId="165" fontId="0" fillId="0" borderId="0" xfId="0" applyNumberFormat="1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Continuous"/>
    </xf>
    <xf numFmtId="0" fontId="6" fillId="0" borderId="1" xfId="0" applyFont="1" applyBorder="1" applyAlignment="1">
      <alignment horizontal="centerContinuous"/>
    </xf>
    <xf numFmtId="0" fontId="6" fillId="0" borderId="1" xfId="0" applyFont="1" applyBorder="1"/>
    <xf numFmtId="0" fontId="5" fillId="0" borderId="1" xfId="0" applyFont="1" applyBorder="1"/>
    <xf numFmtId="10" fontId="6" fillId="0" borderId="0" xfId="0" applyNumberFormat="1" applyFont="1"/>
    <xf numFmtId="166" fontId="0" fillId="0" borderId="0" xfId="0" applyNumberFormat="1"/>
    <xf numFmtId="0" fontId="1" fillId="0" borderId="0" xfId="0" applyFont="1" applyAlignment="1">
      <alignment horizontal="left"/>
    </xf>
    <xf numFmtId="164" fontId="1" fillId="0" borderId="0" xfId="0" applyNumberFormat="1" applyFont="1"/>
    <xf numFmtId="165" fontId="1" fillId="0" borderId="0" xfId="0" applyNumberFormat="1" applyFont="1"/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7" fontId="6" fillId="0" borderId="1" xfId="0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0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" fontId="1" fillId="0" borderId="0" xfId="0" applyNumberFormat="1" applyFont="1"/>
    <xf numFmtId="0" fontId="5" fillId="0" borderId="1" xfId="0" applyFont="1" applyFill="1" applyBorder="1" applyAlignment="1">
      <alignment horizontal="centerContinuous"/>
    </xf>
    <xf numFmtId="0" fontId="5" fillId="0" borderId="1" xfId="0" applyFont="1" applyFill="1" applyBorder="1" applyAlignment="1">
      <alignment horizontal="center"/>
    </xf>
    <xf numFmtId="3" fontId="6" fillId="0" borderId="1" xfId="0" applyNumberFormat="1" applyFont="1" applyBorder="1"/>
    <xf numFmtId="0" fontId="6" fillId="0" borderId="0" xfId="0" applyFont="1"/>
    <xf numFmtId="167" fontId="6" fillId="0" borderId="1" xfId="1" applyNumberFormat="1" applyFont="1" applyBorder="1"/>
    <xf numFmtId="167" fontId="6" fillId="0" borderId="1" xfId="0" applyNumberFormat="1" applyFont="1" applyBorder="1"/>
    <xf numFmtId="0" fontId="8" fillId="0" borderId="0" xfId="0" applyFont="1"/>
    <xf numFmtId="167" fontId="1" fillId="0" borderId="0" xfId="0" applyNumberFormat="1" applyFont="1"/>
    <xf numFmtId="0" fontId="0" fillId="0" borderId="0" xfId="0" applyAlignment="1"/>
    <xf numFmtId="10" fontId="6" fillId="0" borderId="1" xfId="0" applyNumberFormat="1" applyFont="1" applyBorder="1"/>
    <xf numFmtId="168" fontId="6" fillId="0" borderId="1" xfId="0" applyNumberFormat="1" applyFont="1" applyBorder="1" applyAlignment="1">
      <alignment horizontal="center"/>
    </xf>
    <xf numFmtId="3" fontId="10" fillId="0" borderId="1" xfId="0" applyNumberFormat="1" applyFont="1" applyBorder="1"/>
    <xf numFmtId="164" fontId="10" fillId="0" borderId="1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1" xfId="0" applyBorder="1" applyAlignment="1"/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2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85"/>
  <sheetViews>
    <sheetView topLeftCell="A55" workbookViewId="0">
      <selection activeCell="M59" sqref="M59"/>
    </sheetView>
  </sheetViews>
  <sheetFormatPr defaultRowHeight="14.4" x14ac:dyDescent="0.3"/>
  <cols>
    <col min="1" max="1" width="23.88671875" customWidth="1"/>
    <col min="2" max="2" width="8.44140625" customWidth="1"/>
    <col min="3" max="3" width="6.6640625" customWidth="1"/>
    <col min="4" max="4" width="7.21875" customWidth="1"/>
    <col min="5" max="5" width="6.6640625" customWidth="1"/>
    <col min="6" max="6" width="7.77734375" customWidth="1"/>
    <col min="7" max="7" width="6.33203125" customWidth="1"/>
    <col min="8" max="8" width="8.88671875" customWidth="1"/>
    <col min="9" max="9" width="6.33203125" customWidth="1"/>
    <col min="10" max="10" width="6.88671875" customWidth="1"/>
    <col min="11" max="11" width="8.88671875" style="35"/>
  </cols>
  <sheetData>
    <row r="2" spans="1:11" ht="18" x14ac:dyDescent="0.35">
      <c r="A2" s="5" t="s">
        <v>28</v>
      </c>
    </row>
    <row r="3" spans="1:11" x14ac:dyDescent="0.3">
      <c r="A3" s="4" t="s">
        <v>18</v>
      </c>
    </row>
    <row r="5" spans="1:11" x14ac:dyDescent="0.3">
      <c r="A5" s="14" t="s">
        <v>19</v>
      </c>
      <c r="B5" s="15" t="s">
        <v>0</v>
      </c>
      <c r="C5" s="15"/>
      <c r="D5" s="15" t="s">
        <v>3</v>
      </c>
      <c r="E5" s="15"/>
      <c r="F5" s="15" t="s">
        <v>4</v>
      </c>
      <c r="G5" s="15"/>
      <c r="H5" s="15" t="s">
        <v>6</v>
      </c>
      <c r="I5" s="16"/>
      <c r="J5" s="14" t="s">
        <v>27</v>
      </c>
      <c r="K5" s="18" t="s">
        <v>99</v>
      </c>
    </row>
    <row r="6" spans="1:11" x14ac:dyDescent="0.3">
      <c r="A6" s="17"/>
      <c r="B6" s="14" t="s">
        <v>20</v>
      </c>
      <c r="C6" s="14" t="s">
        <v>24</v>
      </c>
      <c r="D6" s="14" t="s">
        <v>21</v>
      </c>
      <c r="E6" s="14" t="s">
        <v>24</v>
      </c>
      <c r="F6" s="14" t="s">
        <v>22</v>
      </c>
      <c r="G6" s="14" t="s">
        <v>24</v>
      </c>
      <c r="H6" s="14" t="s">
        <v>23</v>
      </c>
      <c r="I6" s="14" t="s">
        <v>24</v>
      </c>
      <c r="J6" s="14" t="s">
        <v>26</v>
      </c>
      <c r="K6" s="18" t="s">
        <v>98</v>
      </c>
    </row>
    <row r="7" spans="1:11" x14ac:dyDescent="0.3">
      <c r="A7" s="17"/>
      <c r="B7" s="14"/>
      <c r="C7" s="14"/>
      <c r="D7" s="14"/>
      <c r="E7" s="14"/>
      <c r="F7" s="14"/>
      <c r="G7" s="14"/>
      <c r="H7" s="14"/>
      <c r="I7" s="14"/>
      <c r="J7" s="14"/>
      <c r="K7" s="17"/>
    </row>
    <row r="8" spans="1:11" x14ac:dyDescent="0.3">
      <c r="A8" s="17" t="str">
        <f>+'Rate and Bill Data'!A12</f>
        <v>Algoma</v>
      </c>
      <c r="B8" s="25">
        <f>+'Rate and Bill Data'!E12*12</f>
        <v>548.04</v>
      </c>
      <c r="C8" s="26">
        <f>+B8/$B$79</f>
        <v>1.7493835509002618</v>
      </c>
      <c r="D8" s="25"/>
      <c r="E8" s="24"/>
      <c r="F8" s="25">
        <f>+'Rate and Bill Data'!K12*12</f>
        <v>15279.24</v>
      </c>
      <c r="G8" s="26">
        <f>+F8/$F$79</f>
        <v>1.355209118571888</v>
      </c>
      <c r="H8" s="25"/>
      <c r="I8" s="24"/>
      <c r="J8" s="27">
        <f>+(C8+G8)/2</f>
        <v>1.552296334736075</v>
      </c>
      <c r="K8" s="34">
        <f>+'Rate and Bill Data'!P12</f>
        <v>11612</v>
      </c>
    </row>
    <row r="9" spans="1:11" x14ac:dyDescent="0.3">
      <c r="A9" s="17" t="str">
        <f>+'Rate and Bill Data'!A13</f>
        <v>Bluewater</v>
      </c>
      <c r="B9" s="25">
        <f>+'Rate and Bill Data'!E13*12</f>
        <v>346.08000000000004</v>
      </c>
      <c r="C9" s="26">
        <f t="shared" ref="C9:C72" si="0">+B9/$B$79</f>
        <v>1.1047125379453373</v>
      </c>
      <c r="D9" s="25">
        <f>+'Rate and Bill Data'!H13*12</f>
        <v>682.92000000000007</v>
      </c>
      <c r="E9" s="26">
        <f>+D9/$D$79</f>
        <v>1.1072348924811644</v>
      </c>
      <c r="F9" s="25">
        <f>+'Rate and Bill Data'!K13*12</f>
        <v>12389.100000000002</v>
      </c>
      <c r="G9" s="26">
        <f t="shared" ref="G9:G72" si="1">+F9/$F$79</f>
        <v>1.0988649494934946</v>
      </c>
      <c r="H9" s="25">
        <f>+'Rate and Bill Data'!N13*12</f>
        <v>468451.19999999995</v>
      </c>
      <c r="I9" s="26">
        <f>+H9/$H$79</f>
        <v>1.3742851141519841</v>
      </c>
      <c r="J9" s="27">
        <f>+(C9+E9+G9+I9)/4</f>
        <v>1.1712743735179951</v>
      </c>
      <c r="K9" s="34">
        <f>+'Rate and Bill Data'!P13</f>
        <v>35688</v>
      </c>
    </row>
    <row r="10" spans="1:11" x14ac:dyDescent="0.3">
      <c r="A10" s="17" t="str">
        <f>+'Rate and Bill Data'!A14</f>
        <v>Brant County</v>
      </c>
      <c r="B10" s="25">
        <f>+'Rate and Bill Data'!E14*12</f>
        <v>331.79999999999995</v>
      </c>
      <c r="C10" s="26">
        <f t="shared" si="0"/>
        <v>1.0591297390495342</v>
      </c>
      <c r="D10" s="25">
        <f>+'Rate and Bill Data'!H14*12</f>
        <v>632.64</v>
      </c>
      <c r="E10" s="26">
        <f t="shared" ref="E10:E73" si="2">+D10/$D$79</f>
        <v>1.0257146992023718</v>
      </c>
      <c r="F10" s="25">
        <f>+'Rate and Bill Data'!K14*12</f>
        <v>12775.800000000001</v>
      </c>
      <c r="G10" s="26">
        <f t="shared" si="1"/>
        <v>1.1331637343906324</v>
      </c>
      <c r="H10" s="25"/>
      <c r="I10" s="24"/>
      <c r="J10" s="27">
        <f t="shared" ref="J10:J70" si="3">+(C10+E10+G10)/3</f>
        <v>1.0726693908808462</v>
      </c>
      <c r="K10" s="34">
        <f>+'Rate and Bill Data'!P14</f>
        <v>9667</v>
      </c>
    </row>
    <row r="11" spans="1:11" x14ac:dyDescent="0.3">
      <c r="A11" s="17" t="str">
        <f>+'Rate and Bill Data'!A15</f>
        <v>Brantford</v>
      </c>
      <c r="B11" s="25">
        <f>+'Rate and Bill Data'!E15*12</f>
        <v>270</v>
      </c>
      <c r="C11" s="26">
        <f t="shared" si="0"/>
        <v>0.8618596429878671</v>
      </c>
      <c r="D11" s="25">
        <f>+'Rate and Bill Data'!H15*12</f>
        <v>453.72</v>
      </c>
      <c r="E11" s="26">
        <f t="shared" si="2"/>
        <v>0.73562732884752802</v>
      </c>
      <c r="F11" s="25">
        <f>+'Rate and Bill Data'!K15*12</f>
        <v>11337.419999999998</v>
      </c>
      <c r="G11" s="26">
        <f t="shared" si="1"/>
        <v>1.0055850268128057</v>
      </c>
      <c r="H11" s="25"/>
      <c r="I11" s="24"/>
      <c r="J11" s="27">
        <f t="shared" si="3"/>
        <v>0.86769066621606694</v>
      </c>
      <c r="K11" s="34">
        <f>+'Rate and Bill Data'!P15</f>
        <v>37654</v>
      </c>
    </row>
    <row r="12" spans="1:11" x14ac:dyDescent="0.3">
      <c r="A12" s="17" t="str">
        <f>+'Rate and Bill Data'!A16</f>
        <v>Burlington</v>
      </c>
      <c r="B12" s="25">
        <f>+'Rate and Bill Data'!E16*12</f>
        <v>306.12</v>
      </c>
      <c r="C12" s="26">
        <f t="shared" si="0"/>
        <v>0.97715731078313284</v>
      </c>
      <c r="D12" s="25">
        <f>+'Rate and Bill Data'!H16*12</f>
        <v>631.31999999999994</v>
      </c>
      <c r="E12" s="26">
        <f t="shared" si="2"/>
        <v>1.0235745509301362</v>
      </c>
      <c r="F12" s="25">
        <f>+'Rate and Bill Data'!K16*12</f>
        <v>9444.84</v>
      </c>
      <c r="G12" s="26">
        <f t="shared" si="1"/>
        <v>0.83772054705944221</v>
      </c>
      <c r="H12" s="25"/>
      <c r="I12" s="24"/>
      <c r="J12" s="27">
        <f t="shared" si="3"/>
        <v>0.94615080292423703</v>
      </c>
      <c r="K12" s="34">
        <f>+'Rate and Bill Data'!P16</f>
        <v>64329</v>
      </c>
    </row>
    <row r="13" spans="1:11" x14ac:dyDescent="0.3">
      <c r="A13" s="17" t="str">
        <f>+'Rate and Bill Data'!A17</f>
        <v>Cambridge North Dumfries</v>
      </c>
      <c r="B13" s="25">
        <f>+'Rate and Bill Data'!E17*12</f>
        <v>276</v>
      </c>
      <c r="C13" s="26">
        <f t="shared" si="0"/>
        <v>0.88101207949870863</v>
      </c>
      <c r="D13" s="25">
        <f>+'Rate and Bill Data'!H17*12</f>
        <v>444.72</v>
      </c>
      <c r="E13" s="26">
        <f t="shared" si="2"/>
        <v>0.72103540880955808</v>
      </c>
      <c r="F13" s="25">
        <f>+'Rate and Bill Data'!K17*12</f>
        <v>12303.36</v>
      </c>
      <c r="G13" s="26">
        <f t="shared" si="1"/>
        <v>1.0912601452083104</v>
      </c>
      <c r="H13" s="25">
        <f>+'Rate and Bill Data'!N17*12</f>
        <v>351166.80000000005</v>
      </c>
      <c r="I13" s="26">
        <f t="shared" ref="I13:I74" si="4">+H13/$H$79</f>
        <v>1.0302104164198684</v>
      </c>
      <c r="J13" s="27">
        <f>+(C13+E13+G13+I13)/4</f>
        <v>0.93087951248411138</v>
      </c>
      <c r="K13" s="34">
        <f>+'Rate and Bill Data'!P17</f>
        <v>50890</v>
      </c>
    </row>
    <row r="14" spans="1:11" x14ac:dyDescent="0.3">
      <c r="A14" s="17" t="str">
        <f>+'Rate and Bill Data'!A18</f>
        <v>CNP Fort Erie/Eastern</v>
      </c>
      <c r="B14" s="25">
        <f>+'Rate and Bill Data'!E18*12</f>
        <v>363.96000000000004</v>
      </c>
      <c r="C14" s="26">
        <f t="shared" si="0"/>
        <v>1.1617867987476449</v>
      </c>
      <c r="D14" s="25">
        <f>+'Rate and Bill Data'!H18*12</f>
        <v>794.15999999999985</v>
      </c>
      <c r="E14" s="26">
        <f t="shared" si="2"/>
        <v>1.2875910241504733</v>
      </c>
      <c r="F14" s="25">
        <f>+'Rate and Bill Data'!K18*12</f>
        <v>23372.460000000003</v>
      </c>
      <c r="G14" s="26">
        <f t="shared" si="1"/>
        <v>2.0730462323686725</v>
      </c>
      <c r="H14" s="25"/>
      <c r="I14" s="26"/>
      <c r="J14" s="27">
        <f t="shared" si="3"/>
        <v>1.5074746850889305</v>
      </c>
      <c r="K14" s="34">
        <f>+'Rate and Bill Data'!P18</f>
        <v>19196</v>
      </c>
    </row>
    <row r="15" spans="1:11" x14ac:dyDescent="0.3">
      <c r="A15" s="17" t="str">
        <f>+'Rate and Bill Data'!A19</f>
        <v>CNP Port Colborne</v>
      </c>
      <c r="B15" s="25">
        <f>+'Rate and Bill Data'!E19*12</f>
        <v>398.04</v>
      </c>
      <c r="C15" s="26">
        <f t="shared" si="0"/>
        <v>1.2705726381292246</v>
      </c>
      <c r="D15" s="25">
        <f>+'Rate and Bill Data'!H19*12</f>
        <v>718.68000000000006</v>
      </c>
      <c r="E15" s="26">
        <f t="shared" si="2"/>
        <v>1.1652134547653652</v>
      </c>
      <c r="F15" s="25">
        <f>+'Rate and Bill Data'!K19*12</f>
        <v>13508.399999999998</v>
      </c>
      <c r="G15" s="26">
        <f t="shared" si="1"/>
        <v>1.1981425029855208</v>
      </c>
      <c r="H15" s="25"/>
      <c r="I15" s="26"/>
      <c r="J15" s="27">
        <f t="shared" si="3"/>
        <v>1.2113095319600369</v>
      </c>
      <c r="K15" s="34">
        <f>+'Rate and Bill Data'!P19</f>
        <v>9169</v>
      </c>
    </row>
    <row r="16" spans="1:11" x14ac:dyDescent="0.3">
      <c r="A16" s="17" t="str">
        <f>+'Rate and Bill Data'!A20</f>
        <v>Centre Wellington</v>
      </c>
      <c r="B16" s="25">
        <f>+'Rate and Bill Data'!E20*12</f>
        <v>289.44</v>
      </c>
      <c r="C16" s="26">
        <f t="shared" si="0"/>
        <v>0.92391353728299352</v>
      </c>
      <c r="D16" s="25">
        <f>+'Rate and Bill Data'!H20*12</f>
        <v>567.72</v>
      </c>
      <c r="E16" s="26">
        <f t="shared" si="2"/>
        <v>0.92045831599514816</v>
      </c>
      <c r="F16" s="25">
        <f>+'Rate and Bill Data'!K20*12</f>
        <v>10317</v>
      </c>
      <c r="G16" s="26">
        <f t="shared" si="1"/>
        <v>0.91507774446282464</v>
      </c>
      <c r="H16" s="25"/>
      <c r="I16" s="26"/>
      <c r="J16" s="27">
        <f t="shared" si="3"/>
        <v>0.91981653258032203</v>
      </c>
      <c r="K16" s="34">
        <f>+'Rate and Bill Data'!P20</f>
        <v>6463</v>
      </c>
    </row>
    <row r="17" spans="1:11" x14ac:dyDescent="0.3">
      <c r="A17" s="17" t="str">
        <f>+'Rate and Bill Data'!A21</f>
        <v>COLLUS</v>
      </c>
      <c r="B17" s="25">
        <f>+'Rate and Bill Data'!E21*12</f>
        <v>271.20000000000005</v>
      </c>
      <c r="C17" s="26">
        <f t="shared" si="0"/>
        <v>0.8656901302900355</v>
      </c>
      <c r="D17" s="25">
        <f>+'Rate and Bill Data'!H21*12</f>
        <v>486.96</v>
      </c>
      <c r="E17" s="26">
        <f t="shared" si="2"/>
        <v>0.78952015352109717</v>
      </c>
      <c r="F17" s="25">
        <f>+'Rate and Bill Data'!K21*12</f>
        <v>9288.24</v>
      </c>
      <c r="G17" s="26">
        <f t="shared" si="1"/>
        <v>0.82383073657355688</v>
      </c>
      <c r="H17" s="25"/>
      <c r="I17" s="26"/>
      <c r="J17" s="27">
        <f t="shared" si="3"/>
        <v>0.82634700679489648</v>
      </c>
      <c r="K17" s="34">
        <f>+'Rate and Bill Data'!P21</f>
        <v>15533</v>
      </c>
    </row>
    <row r="18" spans="1:11" x14ac:dyDescent="0.3">
      <c r="A18" s="17" t="str">
        <f>+'Rate and Bill Data'!A22</f>
        <v>E.L.K. (2011)</v>
      </c>
      <c r="B18" s="25">
        <f>+'Rate and Bill Data'!E22*12</f>
        <v>209.40000000000003</v>
      </c>
      <c r="C18" s="26">
        <f t="shared" si="0"/>
        <v>0.66842003422836815</v>
      </c>
      <c r="D18" s="25">
        <f>+'Rate and Bill Data'!H22*12</f>
        <v>173.52</v>
      </c>
      <c r="E18" s="26">
        <f t="shared" si="2"/>
        <v>0.28133221833206179</v>
      </c>
      <c r="F18" s="25">
        <f>+'Rate and Bill Data'!K22*12</f>
        <v>13736.28</v>
      </c>
      <c r="G18" s="26">
        <f t="shared" si="1"/>
        <v>1.2183545720373956</v>
      </c>
      <c r="H18" s="25"/>
      <c r="I18" s="26"/>
      <c r="J18" s="27">
        <f t="shared" si="3"/>
        <v>0.72270227486594185</v>
      </c>
      <c r="K18" s="34">
        <f>+'Rate and Bill Data'!P22</f>
        <v>11205</v>
      </c>
    </row>
    <row r="19" spans="1:11" x14ac:dyDescent="0.3">
      <c r="A19" s="17" t="str">
        <f>+'Rate and Bill Data'!A23</f>
        <v>Embrun</v>
      </c>
      <c r="B19" s="25">
        <f>+'Rate and Bill Data'!E23*12</f>
        <v>285.48</v>
      </c>
      <c r="C19" s="26">
        <f t="shared" si="0"/>
        <v>0.91127292918583824</v>
      </c>
      <c r="D19" s="25">
        <f>+'Rate and Bill Data'!H23*12</f>
        <v>643.68000000000006</v>
      </c>
      <c r="E19" s="26">
        <f t="shared" si="2"/>
        <v>1.0436141211156151</v>
      </c>
      <c r="F19" s="25">
        <f>+'Rate and Bill Data'!K23*12</f>
        <v>16497.599999999999</v>
      </c>
      <c r="G19" s="26">
        <f t="shared" si="1"/>
        <v>1.4632729085053693</v>
      </c>
      <c r="H19" s="25"/>
      <c r="I19" s="26"/>
      <c r="J19" s="27">
        <f t="shared" si="3"/>
        <v>1.1393866529356076</v>
      </c>
      <c r="K19" s="34">
        <f>+'Rate and Bill Data'!P23</f>
        <v>1958</v>
      </c>
    </row>
    <row r="20" spans="1:11" x14ac:dyDescent="0.3">
      <c r="A20" s="17" t="str">
        <f>+'Rate and Bill Data'!A24</f>
        <v>Enersource</v>
      </c>
      <c r="B20" s="25">
        <f>+'Rate and Bill Data'!E24*12</f>
        <v>256.68</v>
      </c>
      <c r="C20" s="26">
        <f t="shared" si="0"/>
        <v>0.81934123393379898</v>
      </c>
      <c r="D20" s="25">
        <f>+'Rate and Bill Data'!H24*12</f>
        <v>757.56</v>
      </c>
      <c r="E20" s="26">
        <f t="shared" si="2"/>
        <v>1.2282505493293954</v>
      </c>
      <c r="F20" s="25">
        <f>+'Rate and Bill Data'!K24*12</f>
        <v>13451.519999999997</v>
      </c>
      <c r="G20" s="26">
        <f t="shared" si="1"/>
        <v>1.1930974683722566</v>
      </c>
      <c r="H20" s="25">
        <f>+'Rate and Bill Data'!N24*12</f>
        <v>516982.80000000005</v>
      </c>
      <c r="I20" s="26">
        <f t="shared" si="4"/>
        <v>1.5166612153253372</v>
      </c>
      <c r="J20" s="27">
        <f>+(C20+E20+G20+I20)/4</f>
        <v>1.189337616740197</v>
      </c>
      <c r="K20" s="34">
        <f>+'Rate and Bill Data'!P24</f>
        <v>192960</v>
      </c>
    </row>
    <row r="21" spans="1:11" x14ac:dyDescent="0.3">
      <c r="A21" s="17" t="str">
        <f>+'Rate and Bill Data'!A25</f>
        <v>Entegrus - Chatham</v>
      </c>
      <c r="B21" s="25">
        <f>+'Rate and Bill Data'!E25*12</f>
        <v>301.20000000000005</v>
      </c>
      <c r="C21" s="26">
        <f t="shared" si="0"/>
        <v>0.96145231284424304</v>
      </c>
      <c r="D21" s="25">
        <f>+'Rate and Bill Data'!H25*12</f>
        <v>674.28</v>
      </c>
      <c r="E21" s="26">
        <f t="shared" si="2"/>
        <v>1.0932266492447129</v>
      </c>
      <c r="F21" s="25">
        <f>+'Rate and Bill Data'!K25*12</f>
        <v>11494.380000000001</v>
      </c>
      <c r="G21" s="26">
        <f t="shared" si="1"/>
        <v>1.0195067678975094</v>
      </c>
      <c r="H21" s="25"/>
      <c r="I21" s="26"/>
      <c r="J21" s="27">
        <f t="shared" si="3"/>
        <v>1.0247285766621552</v>
      </c>
      <c r="K21" s="34">
        <f>+'Rate and Bill Data'!P25</f>
        <v>32033</v>
      </c>
    </row>
    <row r="22" spans="1:11" x14ac:dyDescent="0.3">
      <c r="A22" s="17" t="str">
        <f>+'Rate and Bill Data'!A26</f>
        <v>Entegrus - Middlesex</v>
      </c>
      <c r="B22" s="25">
        <f>+'Rate and Bill Data'!E26*12</f>
        <v>285</v>
      </c>
      <c r="C22" s="26">
        <f t="shared" si="0"/>
        <v>0.90974073426497082</v>
      </c>
      <c r="D22" s="25">
        <f>+'Rate and Bill Data'!H26*12</f>
        <v>338.15999999999997</v>
      </c>
      <c r="E22" s="26">
        <f t="shared" si="2"/>
        <v>0.5482670755599931</v>
      </c>
      <c r="F22" s="25">
        <f>+'Rate and Bill Data'!K26*12</f>
        <v>4892.5200000000004</v>
      </c>
      <c r="G22" s="26">
        <f t="shared" si="1"/>
        <v>0.43394748147128615</v>
      </c>
      <c r="H22" s="25">
        <f>+'Rate and Bill Data'!N26*12</f>
        <v>51040.799999999996</v>
      </c>
      <c r="I22" s="26">
        <f t="shared" si="4"/>
        <v>0.14973728673212619</v>
      </c>
      <c r="J22" s="27">
        <f t="shared" ref="J22:J24" si="5">+(C22+E22+G22+I22)/4</f>
        <v>0.51042314450709403</v>
      </c>
      <c r="K22" s="34">
        <f>+'Rate and Bill Data'!P26</f>
        <v>7859</v>
      </c>
    </row>
    <row r="23" spans="1:11" x14ac:dyDescent="0.3">
      <c r="A23" s="17" t="str">
        <f>+'Rate and Bill Data'!A27</f>
        <v>EnWin</v>
      </c>
      <c r="B23" s="25">
        <f>+'Rate and Bill Data'!E27*12</f>
        <v>322.2</v>
      </c>
      <c r="C23" s="26">
        <f t="shared" si="0"/>
        <v>1.028485840632188</v>
      </c>
      <c r="D23" s="25">
        <f>+'Rate and Bill Data'!H27*12</f>
        <v>695.87999999999988</v>
      </c>
      <c r="E23" s="26">
        <f t="shared" si="2"/>
        <v>1.1282472573358409</v>
      </c>
      <c r="F23" s="25">
        <f>+'Rate and Bill Data'!K27*12</f>
        <v>15172.619999999999</v>
      </c>
      <c r="G23" s="26">
        <f t="shared" si="1"/>
        <v>1.3457523395552526</v>
      </c>
      <c r="H23" s="25">
        <f>+'Rate and Bill Data'!N27*12</f>
        <v>355769.52</v>
      </c>
      <c r="I23" s="26">
        <f t="shared" si="4"/>
        <v>1.0437133161469043</v>
      </c>
      <c r="J23" s="27">
        <f t="shared" si="5"/>
        <v>1.1365496884175466</v>
      </c>
      <c r="K23" s="34">
        <f>+'Rate and Bill Data'!P27</f>
        <v>84866</v>
      </c>
    </row>
    <row r="24" spans="1:11" x14ac:dyDescent="0.3">
      <c r="A24" s="17" t="str">
        <f>+'Rate and Bill Data'!A28</f>
        <v>Erie Thames (2011)</v>
      </c>
      <c r="B24" s="25">
        <f>+'Rate and Bill Data'!E28*12</f>
        <v>291.24</v>
      </c>
      <c r="C24" s="26">
        <f t="shared" si="0"/>
        <v>0.92965926823624601</v>
      </c>
      <c r="D24" s="25">
        <f>+'Rate and Bill Data'!H28*12</f>
        <v>443.28</v>
      </c>
      <c r="E24" s="26">
        <f t="shared" si="2"/>
        <v>0.71870070160348276</v>
      </c>
      <c r="F24" s="25">
        <f>+'Rate and Bill Data'!K28*12</f>
        <v>5931.2999999999993</v>
      </c>
      <c r="G24" s="26">
        <f t="shared" si="1"/>
        <v>0.52608322436099164</v>
      </c>
      <c r="H24" s="25">
        <f>+'Rate and Bill Data'!N28*12</f>
        <v>355501.92</v>
      </c>
      <c r="I24" s="26">
        <f t="shared" si="4"/>
        <v>1.0429282638371928</v>
      </c>
      <c r="J24" s="27">
        <f t="shared" si="5"/>
        <v>0.80434286450947834</v>
      </c>
      <c r="K24" s="34">
        <f>+'Rate and Bill Data'!P28</f>
        <v>14373</v>
      </c>
    </row>
    <row r="25" spans="1:11" x14ac:dyDescent="0.3">
      <c r="A25" s="17" t="str">
        <f>+'Rate and Bill Data'!A29</f>
        <v>Essex</v>
      </c>
      <c r="B25" s="25">
        <f>+'Rate and Bill Data'!E29*12</f>
        <v>295.20000000000005</v>
      </c>
      <c r="C25" s="26">
        <f t="shared" si="0"/>
        <v>0.94229987633340151</v>
      </c>
      <c r="D25" s="25">
        <f>+'Rate and Bill Data'!H29*12</f>
        <v>669.4799999999999</v>
      </c>
      <c r="E25" s="26">
        <f t="shared" si="2"/>
        <v>1.0854442918911289</v>
      </c>
      <c r="F25" s="25">
        <f>+'Rate and Bill Data'!K29*12</f>
        <v>8690.94</v>
      </c>
      <c r="G25" s="26">
        <f t="shared" si="1"/>
        <v>0.7708525513678145</v>
      </c>
      <c r="H25" s="25"/>
      <c r="I25" s="26"/>
      <c r="J25" s="27">
        <f t="shared" si="3"/>
        <v>0.93286557319744834</v>
      </c>
      <c r="K25" s="34">
        <f>+'Rate and Bill Data'!P29</f>
        <v>28183</v>
      </c>
    </row>
    <row r="26" spans="1:11" x14ac:dyDescent="0.3">
      <c r="A26" s="17" t="str">
        <f>+'Rate and Bill Data'!A30</f>
        <v>Festival - Main</v>
      </c>
      <c r="B26" s="25">
        <f>+'Rate and Bill Data'!E30*12</f>
        <v>338.4</v>
      </c>
      <c r="C26" s="26">
        <f t="shared" si="0"/>
        <v>1.0801974192114601</v>
      </c>
      <c r="D26" s="25">
        <f>+'Rate and Bill Data'!H30*12</f>
        <v>696.96</v>
      </c>
      <c r="E26" s="26">
        <f t="shared" si="2"/>
        <v>1.1299982877403976</v>
      </c>
      <c r="F26" s="25">
        <f>+'Rate and Bill Data'!K30*12</f>
        <v>9545.58</v>
      </c>
      <c r="G26" s="26">
        <f t="shared" si="1"/>
        <v>0.84665579296204807</v>
      </c>
      <c r="H26" s="25">
        <f>+'Rate and Bill Data'!N30*12</f>
        <v>247019.03999999998</v>
      </c>
      <c r="I26" s="26">
        <f t="shared" si="4"/>
        <v>0.72467439422529722</v>
      </c>
      <c r="J26" s="27">
        <f t="shared" si="3"/>
        <v>1.0189504999713019</v>
      </c>
      <c r="K26" s="34">
        <f>+'Rate and Bill Data'!P30</f>
        <v>19579</v>
      </c>
    </row>
    <row r="27" spans="1:11" x14ac:dyDescent="0.3">
      <c r="A27" s="17" t="str">
        <f>+'Rate and Bill Data'!A31</f>
        <v>Greater Sudbury</v>
      </c>
      <c r="B27" s="25">
        <f>+'Rate and Bill Data'!E31*12</f>
        <v>312.72000000000003</v>
      </c>
      <c r="C27" s="26">
        <f t="shared" si="0"/>
        <v>0.99822499094505857</v>
      </c>
      <c r="D27" s="25">
        <f>+'Rate and Bill Data'!H31*12</f>
        <v>705</v>
      </c>
      <c r="E27" s="26">
        <f t="shared" si="2"/>
        <v>1.1430337363076506</v>
      </c>
      <c r="F27" s="25">
        <f>+'Rate and Bill Data'!K31*12</f>
        <v>14786.580000000002</v>
      </c>
      <c r="G27" s="26">
        <f t="shared" si="1"/>
        <v>1.3115120940892813</v>
      </c>
      <c r="H27" s="25"/>
      <c r="I27" s="26"/>
      <c r="J27" s="27">
        <f t="shared" si="3"/>
        <v>1.1509236071139968</v>
      </c>
      <c r="K27" s="34">
        <f>+'Rate and Bill Data'!P31</f>
        <v>46710</v>
      </c>
    </row>
    <row r="28" spans="1:11" x14ac:dyDescent="0.3">
      <c r="A28" s="17" t="str">
        <f>+'Rate and Bill Data'!A32</f>
        <v>Grimsby</v>
      </c>
      <c r="B28" s="25">
        <f>+'Rate and Bill Data'!E32*12</f>
        <v>292.68</v>
      </c>
      <c r="C28" s="26">
        <f t="shared" si="0"/>
        <v>0.93425585299884795</v>
      </c>
      <c r="D28" s="25">
        <f>+'Rate and Bill Data'!H32*12</f>
        <v>606.72</v>
      </c>
      <c r="E28" s="26">
        <f t="shared" si="2"/>
        <v>0.98368996949301823</v>
      </c>
      <c r="F28" s="25">
        <f>+'Rate and Bill Data'!K32*12</f>
        <v>7061.76</v>
      </c>
      <c r="G28" s="26">
        <f t="shared" si="1"/>
        <v>0.6263506264163804</v>
      </c>
      <c r="H28" s="25"/>
      <c r="I28" s="26"/>
      <c r="J28" s="27">
        <f t="shared" si="3"/>
        <v>0.84809881630274886</v>
      </c>
      <c r="K28" s="34">
        <f>+'Rate and Bill Data'!P32</f>
        <v>10151</v>
      </c>
    </row>
    <row r="29" spans="1:11" x14ac:dyDescent="0.3">
      <c r="A29" s="17" t="str">
        <f>+'Rate and Bill Data'!A33</f>
        <v>Guelph</v>
      </c>
      <c r="B29" s="25">
        <f>+'Rate and Bill Data'!E33*12</f>
        <v>330.6</v>
      </c>
      <c r="C29" s="26">
        <f t="shared" si="0"/>
        <v>1.0552992517473663</v>
      </c>
      <c r="D29" s="25">
        <f>+'Rate and Bill Data'!H33*12</f>
        <v>482.40000000000003</v>
      </c>
      <c r="E29" s="26">
        <f t="shared" si="2"/>
        <v>0.78212691403519252</v>
      </c>
      <c r="F29" s="25">
        <f>+'Rate and Bill Data'!K33*12</f>
        <v>9391.5000000000018</v>
      </c>
      <c r="G29" s="26">
        <f t="shared" si="1"/>
        <v>0.83298949666788979</v>
      </c>
      <c r="H29" s="25">
        <f>+'Rate and Bill Data'!N33*12</f>
        <v>283051.43999999994</v>
      </c>
      <c r="I29" s="26">
        <f t="shared" si="4"/>
        <v>0.83038186374863265</v>
      </c>
      <c r="J29" s="27">
        <f>+(C29+E29+G29+I29)/4</f>
        <v>0.87519938154977028</v>
      </c>
      <c r="K29" s="34">
        <f>+'Rate and Bill Data'!P33</f>
        <v>50250</v>
      </c>
    </row>
    <row r="30" spans="1:11" x14ac:dyDescent="0.3">
      <c r="A30" s="17" t="str">
        <f>+'Rate and Bill Data'!A34</f>
        <v>Haldimand County</v>
      </c>
      <c r="B30" s="25">
        <f>+'Rate and Bill Data'!E34*12</f>
        <v>471.36</v>
      </c>
      <c r="C30" s="26">
        <f t="shared" si="0"/>
        <v>1.5046154122917075</v>
      </c>
      <c r="D30" s="25">
        <f>+'Rate and Bill Data'!H34*12</f>
        <v>836.40000000000009</v>
      </c>
      <c r="E30" s="26">
        <f t="shared" si="2"/>
        <v>1.3560757688620129</v>
      </c>
      <c r="F30" s="25">
        <f>+'Rate and Bill Data'!K34*12</f>
        <v>15659.22</v>
      </c>
      <c r="G30" s="26">
        <f t="shared" si="1"/>
        <v>1.388911865624421</v>
      </c>
      <c r="H30" s="25"/>
      <c r="I30" s="26"/>
      <c r="J30" s="27">
        <f t="shared" si="3"/>
        <v>1.4165343489260473</v>
      </c>
      <c r="K30" s="34">
        <f>+'Rate and Bill Data'!P34</f>
        <v>20971</v>
      </c>
    </row>
    <row r="31" spans="1:11" x14ac:dyDescent="0.3">
      <c r="A31" s="17" t="str">
        <f>+'Rate and Bill Data'!A35</f>
        <v>Halton Hills (proposed 2012)</v>
      </c>
      <c r="B31" s="25">
        <f>+'Rate and Bill Data'!E35*12</f>
        <v>302.40000000000003</v>
      </c>
      <c r="C31" s="26">
        <f t="shared" si="0"/>
        <v>0.96528280014641121</v>
      </c>
      <c r="D31" s="25">
        <f>+'Rate and Bill Data'!H35*12</f>
        <v>578.87999999999988</v>
      </c>
      <c r="E31" s="26">
        <f t="shared" si="2"/>
        <v>0.93855229684223074</v>
      </c>
      <c r="F31" s="25">
        <f>+'Rate and Bill Data'!K35*12</f>
        <v>13366.080000000002</v>
      </c>
      <c r="G31" s="26">
        <f t="shared" si="1"/>
        <v>1.1855192729194217</v>
      </c>
      <c r="H31" s="25"/>
      <c r="I31" s="26"/>
      <c r="J31" s="27">
        <f t="shared" si="3"/>
        <v>1.0297847899693544</v>
      </c>
      <c r="K31" s="34">
        <f>+'Rate and Bill Data'!P35</f>
        <v>20790</v>
      </c>
    </row>
    <row r="32" spans="1:11" x14ac:dyDescent="0.3">
      <c r="A32" s="17" t="str">
        <f>+'Rate and Bill Data'!A36</f>
        <v>Hearst</v>
      </c>
      <c r="B32" s="25">
        <f>+'Rate and Bill Data'!E36*12</f>
        <v>262.44</v>
      </c>
      <c r="C32" s="26">
        <f t="shared" si="0"/>
        <v>0.83772757298420686</v>
      </c>
      <c r="D32" s="25">
        <f>+'Rate and Bill Data'!H36*12</f>
        <v>396.84000000000003</v>
      </c>
      <c r="E32" s="26">
        <f t="shared" si="2"/>
        <v>0.64340639420755763</v>
      </c>
      <c r="F32" s="25">
        <f>+'Rate and Bill Data'!K36*12</f>
        <v>7585.3199999999988</v>
      </c>
      <c r="G32" s="26">
        <f t="shared" si="1"/>
        <v>0.67278836063087644</v>
      </c>
      <c r="H32" s="25"/>
      <c r="I32" s="26"/>
      <c r="J32" s="27">
        <f t="shared" si="3"/>
        <v>0.71797410927421357</v>
      </c>
      <c r="K32" s="34">
        <f>+'Rate and Bill Data'!P36</f>
        <v>2734</v>
      </c>
    </row>
    <row r="33" spans="1:11" x14ac:dyDescent="0.3">
      <c r="A33" s="17" t="str">
        <f>+'Rate and Bill Data'!A37</f>
        <v>Horizon</v>
      </c>
      <c r="B33" s="25">
        <f>+'Rate and Bill Data'!E37*12</f>
        <v>311.64</v>
      </c>
      <c r="C33" s="26">
        <f t="shared" si="0"/>
        <v>0.99477755237310705</v>
      </c>
      <c r="D33" s="25">
        <f>+'Rate and Bill Data'!H37*12</f>
        <v>589.80000000000007</v>
      </c>
      <c r="E33" s="26">
        <f t="shared" si="2"/>
        <v>0.95625715982163462</v>
      </c>
      <c r="F33" s="25">
        <f>+'Rate and Bill Data'!K37*12</f>
        <v>9677.2199999999993</v>
      </c>
      <c r="G33" s="26">
        <f t="shared" si="1"/>
        <v>0.85833174859654315</v>
      </c>
      <c r="H33" s="25">
        <f>+'Rate and Bill Data'!N37*12</f>
        <v>434513.04</v>
      </c>
      <c r="I33" s="26">
        <f t="shared" si="4"/>
        <v>1.2747214710452779</v>
      </c>
      <c r="J33" s="27">
        <f>+(C33+E33+G33+I33)/4</f>
        <v>1.0210219829591407</v>
      </c>
      <c r="K33" s="34">
        <f>+'Rate and Bill Data'!P37</f>
        <v>234464</v>
      </c>
    </row>
    <row r="34" spans="1:11" x14ac:dyDescent="0.3">
      <c r="A34" s="17" t="str">
        <f>+'Rate and Bill Data'!A38</f>
        <v>Hydro 2000 (proposed 2012)</v>
      </c>
      <c r="B34" s="25">
        <f>+'Rate and Bill Data'!E38*12</f>
        <v>294.59999999999997</v>
      </c>
      <c r="C34" s="26">
        <f t="shared" si="0"/>
        <v>0.94038463268231709</v>
      </c>
      <c r="D34" s="25">
        <f>+'Rate and Bill Data'!H38*12</f>
        <v>728.40000000000009</v>
      </c>
      <c r="E34" s="26">
        <f t="shared" si="2"/>
        <v>1.1809727284063729</v>
      </c>
      <c r="F34" s="25">
        <f>+'Rate and Bill Data'!K38*12</f>
        <v>9372.36</v>
      </c>
      <c r="G34" s="26">
        <f t="shared" si="1"/>
        <v>0.83129185316405929</v>
      </c>
      <c r="H34" s="25"/>
      <c r="I34" s="26"/>
      <c r="J34" s="27">
        <f t="shared" si="3"/>
        <v>0.98421640475091643</v>
      </c>
      <c r="K34" s="34">
        <f>+'Rate and Bill Data'!P38</f>
        <v>1196</v>
      </c>
    </row>
    <row r="35" spans="1:11" x14ac:dyDescent="0.3">
      <c r="A35" s="17" t="str">
        <f>+'Rate and Bill Data'!A39</f>
        <v>Hydro Hawkesbury</v>
      </c>
      <c r="B35" s="25">
        <f>+'Rate and Bill Data'!E39*12</f>
        <v>148.20000000000002</v>
      </c>
      <c r="C35" s="26">
        <f t="shared" si="0"/>
        <v>0.4730651818177849</v>
      </c>
      <c r="D35" s="25">
        <f>+'Rate and Bill Data'!H39*12</f>
        <v>297</v>
      </c>
      <c r="E35" s="26">
        <f t="shared" si="2"/>
        <v>0.48153336125301027</v>
      </c>
      <c r="F35" s="25">
        <f>+'Rate and Bill Data'!K39*12</f>
        <v>5796.18</v>
      </c>
      <c r="G35" s="26">
        <f t="shared" si="1"/>
        <v>0.5140986062712547</v>
      </c>
      <c r="H35" s="25"/>
      <c r="I35" s="26"/>
      <c r="J35" s="27">
        <f t="shared" si="3"/>
        <v>0.48956571644734997</v>
      </c>
      <c r="K35" s="34">
        <f>+'Rate and Bill Data'!P39</f>
        <v>5496</v>
      </c>
    </row>
    <row r="36" spans="1:11" x14ac:dyDescent="0.3">
      <c r="A36" s="17" t="str">
        <f>+'Rate and Bill Data'!A40</f>
        <v>Hydro One Brampton</v>
      </c>
      <c r="B36" s="25">
        <f>+'Rate and Bill Data'!E40*12</f>
        <v>255.24</v>
      </c>
      <c r="C36" s="26">
        <f t="shared" si="0"/>
        <v>0.81474464917119704</v>
      </c>
      <c r="D36" s="25">
        <f>+'Rate and Bill Data'!H40*12</f>
        <v>587.40000000000009</v>
      </c>
      <c r="E36" s="26">
        <f t="shared" si="2"/>
        <v>0.95236598114484272</v>
      </c>
      <c r="F36" s="25">
        <f>+'Rate and Bill Data'!K40*12</f>
        <v>8614.14</v>
      </c>
      <c r="G36" s="26">
        <f t="shared" si="1"/>
        <v>0.76404069028661392</v>
      </c>
      <c r="H36" s="25">
        <f>+'Rate and Bill Data'!N40*12</f>
        <v>310669.68</v>
      </c>
      <c r="I36" s="26">
        <f t="shared" si="4"/>
        <v>0.91140489477315978</v>
      </c>
      <c r="J36" s="27">
        <f t="shared" ref="J36:J37" si="6">+(C36+E36+G36+I36)/4</f>
        <v>0.86063905384395334</v>
      </c>
      <c r="K36" s="34">
        <f>+'Rate and Bill Data'!P40</f>
        <v>134228</v>
      </c>
    </row>
    <row r="37" spans="1:11" x14ac:dyDescent="0.3">
      <c r="A37" s="17" t="str">
        <f>+'Rate and Bill Data'!A41</f>
        <v>Hydro Ottawa</v>
      </c>
      <c r="B37" s="25">
        <f>+'Rate and Bill Data'!E41*12</f>
        <v>328.79999999999995</v>
      </c>
      <c r="C37" s="26">
        <f t="shared" si="0"/>
        <v>1.0495535207941136</v>
      </c>
      <c r="D37" s="25">
        <f>+'Rate and Bill Data'!H41*12</f>
        <v>678.12</v>
      </c>
      <c r="E37" s="26">
        <f t="shared" si="2"/>
        <v>1.0994525351275803</v>
      </c>
      <c r="F37" s="25">
        <f>+'Rate and Bill Data'!K41*12</f>
        <v>13327.320000000002</v>
      </c>
      <c r="G37" s="26">
        <f t="shared" si="1"/>
        <v>1.1820814117800031</v>
      </c>
      <c r="H37" s="25">
        <f>+'Rate and Bill Data'!N41*12</f>
        <v>558921.84</v>
      </c>
      <c r="I37" s="26">
        <f t="shared" si="4"/>
        <v>1.6396968663682301</v>
      </c>
      <c r="J37" s="27">
        <f t="shared" si="6"/>
        <v>1.2426960835174818</v>
      </c>
      <c r="K37" s="34">
        <f>+'Rate and Bill Data'!P41</f>
        <v>300664</v>
      </c>
    </row>
    <row r="38" spans="1:11" x14ac:dyDescent="0.3">
      <c r="A38" s="17" t="str">
        <f>+'Rate and Bill Data'!A42</f>
        <v>Innisfil</v>
      </c>
      <c r="B38" s="25">
        <f>+'Rate and Bill Data'!E42*12</f>
        <v>411.12</v>
      </c>
      <c r="C38" s="26">
        <f t="shared" si="0"/>
        <v>1.3123249497228591</v>
      </c>
      <c r="D38" s="25">
        <f>+'Rate and Bill Data'!H42*12</f>
        <v>552.59999999999991</v>
      </c>
      <c r="E38" s="26">
        <f t="shared" si="2"/>
        <v>0.89594389033135835</v>
      </c>
      <c r="F38" s="25">
        <f>+'Rate and Bill Data'!K42*12</f>
        <v>12772.98</v>
      </c>
      <c r="G38" s="26">
        <f t="shared" si="1"/>
        <v>1.132913611366557</v>
      </c>
      <c r="H38" s="25"/>
      <c r="I38" s="26"/>
      <c r="J38" s="27">
        <f t="shared" si="3"/>
        <v>1.1137274838069249</v>
      </c>
      <c r="K38" s="34">
        <f>+'Rate and Bill Data'!P42</f>
        <v>14707</v>
      </c>
    </row>
    <row r="39" spans="1:11" x14ac:dyDescent="0.3">
      <c r="A39" s="17" t="str">
        <f>+'Rate and Bill Data'!A43</f>
        <v>Kenora (proposed 2012)</v>
      </c>
      <c r="B39" s="25">
        <f>+'Rate and Bill Data'!E43*12</f>
        <v>357.12</v>
      </c>
      <c r="C39" s="26">
        <f t="shared" si="0"/>
        <v>1.1399530211252855</v>
      </c>
      <c r="D39" s="25">
        <f>+'Rate and Bill Data'!H43*12</f>
        <v>579.96</v>
      </c>
      <c r="E39" s="26">
        <f t="shared" si="2"/>
        <v>0.94030332724678745</v>
      </c>
      <c r="F39" s="25">
        <f>+'Rate and Bill Data'!K43*12</f>
        <v>11005.380000000001</v>
      </c>
      <c r="G39" s="26">
        <f t="shared" si="1"/>
        <v>0.97613437116955337</v>
      </c>
      <c r="H39" s="25"/>
      <c r="I39" s="26"/>
      <c r="J39" s="27">
        <f t="shared" si="3"/>
        <v>1.0187969065138753</v>
      </c>
      <c r="K39" s="34">
        <f>+'Rate and Bill Data'!P43</f>
        <v>5580</v>
      </c>
    </row>
    <row r="40" spans="1:11" x14ac:dyDescent="0.3">
      <c r="A40" s="17" t="str">
        <f>+'Rate and Bill Data'!A44</f>
        <v>Kingston</v>
      </c>
      <c r="B40" s="25">
        <f>+'Rate and Bill Data'!E44*12</f>
        <v>289.08</v>
      </c>
      <c r="C40" s="26">
        <f t="shared" si="0"/>
        <v>0.92276439109234298</v>
      </c>
      <c r="D40" s="25">
        <f>+'Rate and Bill Data'!H44*12</f>
        <v>550.20000000000005</v>
      </c>
      <c r="E40" s="26">
        <f t="shared" si="2"/>
        <v>0.89205271165456657</v>
      </c>
      <c r="F40" s="25">
        <f>+'Rate and Bill Data'!K44*12</f>
        <v>9088.56</v>
      </c>
      <c r="G40" s="26">
        <f t="shared" si="1"/>
        <v>0.80611989776243564</v>
      </c>
      <c r="H40" s="25">
        <f>+'Rate and Bill Data'!N44*12</f>
        <v>182523.96</v>
      </c>
      <c r="I40" s="26">
        <f t="shared" si="4"/>
        <v>0.53546657838441269</v>
      </c>
      <c r="J40" s="27">
        <f t="shared" ref="J40:J41" si="7">+(C40+E40+G40+I40)/4</f>
        <v>0.78910089472343947</v>
      </c>
      <c r="K40" s="34">
        <f>+'Rate and Bill Data'!P44</f>
        <v>26944</v>
      </c>
    </row>
    <row r="41" spans="1:11" x14ac:dyDescent="0.3">
      <c r="A41" s="17" t="str">
        <f>+'Rate and Bill Data'!A45</f>
        <v>Kitchener-Wilmot</v>
      </c>
      <c r="B41" s="25">
        <f>+'Rate and Bill Data'!E45*12</f>
        <v>281.39999999999998</v>
      </c>
      <c r="C41" s="26">
        <f t="shared" si="0"/>
        <v>0.89824927235846586</v>
      </c>
      <c r="D41" s="25">
        <f>+'Rate and Bill Data'!H45*12</f>
        <v>601.68000000000006</v>
      </c>
      <c r="E41" s="26">
        <f t="shared" si="2"/>
        <v>0.97551849427175508</v>
      </c>
      <c r="F41" s="25">
        <f>+'Rate and Bill Data'!K45*12</f>
        <v>14929.02</v>
      </c>
      <c r="G41" s="26">
        <f t="shared" si="1"/>
        <v>1.32414596768832</v>
      </c>
      <c r="H41" s="25">
        <f>+'Rate and Bill Data'!N45*12</f>
        <v>337568.04</v>
      </c>
      <c r="I41" s="26">
        <f t="shared" si="4"/>
        <v>0.9903160294721447</v>
      </c>
      <c r="J41" s="27">
        <f t="shared" si="7"/>
        <v>1.0470574409476714</v>
      </c>
      <c r="K41" s="34">
        <f>+'Rate and Bill Data'!P45</f>
        <v>86611</v>
      </c>
    </row>
    <row r="42" spans="1:11" x14ac:dyDescent="0.3">
      <c r="A42" s="17" t="str">
        <f>+'Rate and Bill Data'!A46</f>
        <v>Lakefront</v>
      </c>
      <c r="B42" s="25">
        <f>+'Rate and Bill Data'!E46*12</f>
        <v>256.32</v>
      </c>
      <c r="C42" s="26">
        <f t="shared" si="0"/>
        <v>0.81819208774314844</v>
      </c>
      <c r="D42" s="25">
        <f>+'Rate and Bill Data'!H46*12</f>
        <v>469.20000000000005</v>
      </c>
      <c r="E42" s="26">
        <f t="shared" si="2"/>
        <v>0.76072543131283654</v>
      </c>
      <c r="F42" s="25">
        <f>+'Rate and Bill Data'!K46*12</f>
        <v>11142.3</v>
      </c>
      <c r="G42" s="26">
        <f t="shared" si="1"/>
        <v>0.98827864225338091</v>
      </c>
      <c r="H42" s="25"/>
      <c r="I42" s="26"/>
      <c r="J42" s="27">
        <f t="shared" si="3"/>
        <v>0.85573205376978867</v>
      </c>
      <c r="K42" s="34">
        <f>+'Rate and Bill Data'!P46</f>
        <v>9571</v>
      </c>
    </row>
    <row r="43" spans="1:11" x14ac:dyDescent="0.3">
      <c r="A43" s="17" t="str">
        <f>+'Rate and Bill Data'!A47</f>
        <v>Lakeland</v>
      </c>
      <c r="B43" s="25">
        <f>+'Rate and Bill Data'!E47*12</f>
        <v>316.68</v>
      </c>
      <c r="C43" s="26">
        <f t="shared" si="0"/>
        <v>1.010865599042214</v>
      </c>
      <c r="D43" s="25">
        <f>+'Rate and Bill Data'!H47*12</f>
        <v>641.40000000000009</v>
      </c>
      <c r="E43" s="26">
        <f t="shared" si="2"/>
        <v>1.0399175013726627</v>
      </c>
      <c r="F43" s="25">
        <f>+'Rate and Bill Data'!K47*12</f>
        <v>10083.299999999999</v>
      </c>
      <c r="G43" s="26">
        <f t="shared" si="1"/>
        <v>0.89434946406339044</v>
      </c>
      <c r="H43" s="25"/>
      <c r="I43" s="26"/>
      <c r="J43" s="27">
        <f t="shared" si="3"/>
        <v>0.981710854826089</v>
      </c>
      <c r="K43" s="34">
        <f>+'Rate and Bill Data'!P47</f>
        <v>9439</v>
      </c>
    </row>
    <row r="44" spans="1:11" x14ac:dyDescent="0.3">
      <c r="A44" s="17" t="str">
        <f>+'Rate and Bill Data'!A48</f>
        <v>London</v>
      </c>
      <c r="B44" s="25">
        <f>+'Rate and Bill Data'!E48*12</f>
        <v>289.92</v>
      </c>
      <c r="C44" s="26">
        <f t="shared" si="0"/>
        <v>0.92544573220386095</v>
      </c>
      <c r="D44" s="25">
        <f>+'Rate and Bill Data'!H48*12</f>
        <v>575.76</v>
      </c>
      <c r="E44" s="26">
        <f t="shared" si="2"/>
        <v>0.9334937645624013</v>
      </c>
      <c r="F44" s="25">
        <f>+'Rate and Bill Data'!K48*12</f>
        <v>8379.4200000000019</v>
      </c>
      <c r="G44" s="26">
        <f t="shared" si="1"/>
        <v>0.74322193985719531</v>
      </c>
      <c r="H44" s="25">
        <f>+'Rate and Bill Data'!N48*12</f>
        <v>521169.48</v>
      </c>
      <c r="I44" s="26">
        <f t="shared" si="4"/>
        <v>1.528943587537678</v>
      </c>
      <c r="J44" s="27">
        <f>+(C44+E44+G44+I44)/4</f>
        <v>1.0327762560402838</v>
      </c>
      <c r="K44" s="34">
        <f>+'Rate and Bill Data'!P48</f>
        <v>146974</v>
      </c>
    </row>
    <row r="45" spans="1:11" x14ac:dyDescent="0.3">
      <c r="A45" s="17" t="str">
        <f>+'Rate and Bill Data'!A49</f>
        <v>Midland</v>
      </c>
      <c r="B45" s="25">
        <f>+'Rate and Bill Data'!E49*12</f>
        <v>329.52</v>
      </c>
      <c r="C45" s="26">
        <f t="shared" si="0"/>
        <v>1.0518518131754147</v>
      </c>
      <c r="D45" s="25">
        <f>+'Rate and Bill Data'!H49*12</f>
        <v>550.31999999999994</v>
      </c>
      <c r="E45" s="26">
        <f t="shared" si="2"/>
        <v>0.89224727058840603</v>
      </c>
      <c r="F45" s="25">
        <f>+'Rate and Bill Data'!K49*12</f>
        <v>9687.9600000000009</v>
      </c>
      <c r="G45" s="26">
        <f t="shared" si="1"/>
        <v>0.85928434479461735</v>
      </c>
      <c r="H45" s="25"/>
      <c r="I45" s="26"/>
      <c r="J45" s="27">
        <f t="shared" si="3"/>
        <v>0.93446114285281279</v>
      </c>
      <c r="K45" s="34">
        <f>+'Rate and Bill Data'!P49</f>
        <v>6914</v>
      </c>
    </row>
    <row r="46" spans="1:11" x14ac:dyDescent="0.3">
      <c r="A46" s="17" t="str">
        <f>+'Rate and Bill Data'!A50</f>
        <v>Milton</v>
      </c>
      <c r="B46" s="25">
        <f>+'Rate and Bill Data'!E50*12</f>
        <v>312.59999999999997</v>
      </c>
      <c r="C46" s="26">
        <f t="shared" si="0"/>
        <v>0.99784194221484157</v>
      </c>
      <c r="D46" s="25">
        <f>+'Rate and Bill Data'!H50*12</f>
        <v>596.28</v>
      </c>
      <c r="E46" s="26">
        <f t="shared" si="2"/>
        <v>0.96676334224897287</v>
      </c>
      <c r="F46" s="25">
        <f>+'Rate and Bill Data'!K50*12</f>
        <v>8446.7999999999993</v>
      </c>
      <c r="G46" s="26">
        <f t="shared" si="1"/>
        <v>0.7491982836026545</v>
      </c>
      <c r="H46" s="25">
        <f>+'Rate and Bill Data'!N50*12</f>
        <v>304622.39999999997</v>
      </c>
      <c r="I46" s="26">
        <f t="shared" si="4"/>
        <v>0.89366412073926027</v>
      </c>
      <c r="J46" s="27">
        <f>+(C46+E46+G46+I46)/4</f>
        <v>0.90186692220143228</v>
      </c>
      <c r="K46" s="34">
        <f>+'Rate and Bill Data'!P50</f>
        <v>29142</v>
      </c>
    </row>
    <row r="47" spans="1:11" x14ac:dyDescent="0.3">
      <c r="A47" s="17" t="str">
        <f>+'Rate and Bill Data'!A51</f>
        <v>Newmarket-Tay (2011)</v>
      </c>
      <c r="B47" s="25">
        <f>+'Rate and Bill Data'!E51*12</f>
        <v>313.79999999999995</v>
      </c>
      <c r="C47" s="26">
        <f t="shared" si="0"/>
        <v>1.0016724295170099</v>
      </c>
      <c r="D47" s="25">
        <f>+'Rate and Bill Data'!H51*12</f>
        <v>809.75999999999988</v>
      </c>
      <c r="E47" s="26">
        <f t="shared" si="2"/>
        <v>1.3128836855496213</v>
      </c>
      <c r="F47" s="25">
        <f>+'Rate and Bill Data'!K51*12</f>
        <v>15333.24</v>
      </c>
      <c r="G47" s="26">
        <f t="shared" si="1"/>
        <v>1.359998708394607</v>
      </c>
      <c r="H47" s="25"/>
      <c r="I47" s="26"/>
      <c r="J47" s="27">
        <f t="shared" si="3"/>
        <v>1.2248516078204128</v>
      </c>
      <c r="K47" s="34">
        <f>+'Rate and Bill Data'!P51</f>
        <v>32911</v>
      </c>
    </row>
    <row r="48" spans="1:11" x14ac:dyDescent="0.3">
      <c r="A48" s="17" t="str">
        <f>+'Rate and Bill Data'!A52</f>
        <v>Niagara Peninsula</v>
      </c>
      <c r="B48" s="25">
        <f>+'Rate and Bill Data'!E52*12</f>
        <v>340.79999999999995</v>
      </c>
      <c r="C48" s="26">
        <f t="shared" si="0"/>
        <v>1.0878583938157966</v>
      </c>
      <c r="D48" s="25">
        <f>+'Rate and Bill Data'!H52*12</f>
        <v>769.08</v>
      </c>
      <c r="E48" s="26">
        <f t="shared" si="2"/>
        <v>1.2469282069779972</v>
      </c>
      <c r="F48" s="25">
        <f>+'Rate and Bill Data'!K52*12</f>
        <v>14694.900000000001</v>
      </c>
      <c r="G48" s="26">
        <f t="shared" si="1"/>
        <v>1.3033804349235982</v>
      </c>
      <c r="H48" s="25"/>
      <c r="I48" s="26"/>
      <c r="J48" s="27">
        <f t="shared" si="3"/>
        <v>1.2127223452391307</v>
      </c>
      <c r="K48" s="34">
        <f>+'Rate and Bill Data'!P52</f>
        <v>51048</v>
      </c>
    </row>
    <row r="49" spans="1:11" x14ac:dyDescent="0.3">
      <c r="A49" s="17" t="str">
        <f>+'Rate and Bill Data'!A53</f>
        <v>Niagara-on-the-Lake</v>
      </c>
      <c r="B49" s="25">
        <f>+'Rate and Bill Data'!E53*12</f>
        <v>341.52</v>
      </c>
      <c r="C49" s="26">
        <f t="shared" si="0"/>
        <v>1.0901566861970977</v>
      </c>
      <c r="D49" s="25">
        <f>+'Rate and Bill Data'!H53*12</f>
        <v>877.80000000000007</v>
      </c>
      <c r="E49" s="26">
        <f t="shared" si="2"/>
        <v>1.4231986010366748</v>
      </c>
      <c r="F49" s="25">
        <f>+'Rate and Bill Data'!K53*12</f>
        <v>11584.380000000001</v>
      </c>
      <c r="G49" s="26">
        <f t="shared" si="1"/>
        <v>1.027489417602041</v>
      </c>
      <c r="H49" s="25"/>
      <c r="I49" s="26"/>
      <c r="J49" s="27">
        <f t="shared" si="3"/>
        <v>1.1802815682786045</v>
      </c>
      <c r="K49" s="34">
        <f>+'Rate and Bill Data'!P53</f>
        <v>7882</v>
      </c>
    </row>
    <row r="50" spans="1:11" x14ac:dyDescent="0.3">
      <c r="A50" s="17" t="str">
        <f>+'Rate and Bill Data'!A54</f>
        <v>Norfolk</v>
      </c>
      <c r="B50" s="25">
        <f>+'Rate and Bill Data'!E54*12</f>
        <v>457.55999999999995</v>
      </c>
      <c r="C50" s="26">
        <f t="shared" si="0"/>
        <v>1.4605648083167719</v>
      </c>
      <c r="D50" s="25">
        <f>+'Rate and Bill Data'!H54*12</f>
        <v>968.88000000000011</v>
      </c>
      <c r="E50" s="26">
        <f t="shared" si="2"/>
        <v>1.5708688318209314</v>
      </c>
      <c r="F50" s="25">
        <f>+'Rate and Bill Data'!K54*12</f>
        <v>14756.46</v>
      </c>
      <c r="G50" s="26">
        <f t="shared" si="1"/>
        <v>1.3088405673214978</v>
      </c>
      <c r="H50" s="25"/>
      <c r="I50" s="26"/>
      <c r="J50" s="27">
        <f t="shared" si="3"/>
        <v>1.446758069153067</v>
      </c>
      <c r="K50" s="34">
        <f>+'Rate and Bill Data'!P54</f>
        <v>18940</v>
      </c>
    </row>
    <row r="51" spans="1:11" x14ac:dyDescent="0.3">
      <c r="A51" s="17" t="str">
        <f>+'Rate and Bill Data'!A55</f>
        <v>North Bay</v>
      </c>
      <c r="B51" s="25">
        <f>+'Rate and Bill Data'!E55*12</f>
        <v>294.95999999999998</v>
      </c>
      <c r="C51" s="26">
        <f t="shared" si="0"/>
        <v>0.94153377887296763</v>
      </c>
      <c r="D51" s="25">
        <f>+'Rate and Bill Data'!H55*12</f>
        <v>648.6</v>
      </c>
      <c r="E51" s="26">
        <f t="shared" si="2"/>
        <v>1.0515910374030386</v>
      </c>
      <c r="F51" s="25">
        <f>+'Rate and Bill Data'!K55*12</f>
        <v>9616.5</v>
      </c>
      <c r="G51" s="26">
        <f t="shared" si="1"/>
        <v>0.85294612092921906</v>
      </c>
      <c r="H51" s="25"/>
      <c r="I51" s="26"/>
      <c r="J51" s="27">
        <f t="shared" si="3"/>
        <v>0.94869031240174184</v>
      </c>
      <c r="K51" s="34">
        <f>+'Rate and Bill Data'!P55</f>
        <v>23754</v>
      </c>
    </row>
    <row r="52" spans="1:11" x14ac:dyDescent="0.3">
      <c r="A52" s="17" t="str">
        <f>+'Rate and Bill Data'!A56</f>
        <v>Northern Ontario Wires</v>
      </c>
      <c r="B52" s="25">
        <f>+'Rate and Bill Data'!E56*12</f>
        <v>343.56</v>
      </c>
      <c r="C52" s="26">
        <f t="shared" si="0"/>
        <v>1.0966685146107837</v>
      </c>
      <c r="D52" s="25">
        <f>+'Rate and Bill Data'!H56*12</f>
        <v>608.40000000000009</v>
      </c>
      <c r="E52" s="26">
        <f t="shared" si="2"/>
        <v>0.98641379456677269</v>
      </c>
      <c r="F52" s="25">
        <f>+'Rate and Bill Data'!K56*12</f>
        <v>4243.32</v>
      </c>
      <c r="G52" s="26">
        <f t="shared" si="1"/>
        <v>0.37636596826926361</v>
      </c>
      <c r="H52" s="25"/>
      <c r="I52" s="26"/>
      <c r="J52" s="27">
        <f t="shared" si="3"/>
        <v>0.81981609248227338</v>
      </c>
      <c r="K52" s="34">
        <f>+'Rate and Bill Data'!P56</f>
        <v>6026</v>
      </c>
    </row>
    <row r="53" spans="1:11" x14ac:dyDescent="0.3">
      <c r="A53" s="17" t="str">
        <f>+'Rate and Bill Data'!A57</f>
        <v>Oakville</v>
      </c>
      <c r="B53" s="25">
        <f>+'Rate and Bill Data'!E57*12</f>
        <v>292.92000000000007</v>
      </c>
      <c r="C53" s="26">
        <f t="shared" si="0"/>
        <v>0.93502195045928183</v>
      </c>
      <c r="D53" s="25">
        <f>+'Rate and Bill Data'!H57*12</f>
        <v>723.48</v>
      </c>
      <c r="E53" s="26">
        <f t="shared" si="2"/>
        <v>1.1729958121189492</v>
      </c>
      <c r="F53" s="25">
        <f>+'Rate and Bill Data'!K57*12</f>
        <v>12394.560000000001</v>
      </c>
      <c r="G53" s="26">
        <f t="shared" si="1"/>
        <v>1.0993492302422361</v>
      </c>
      <c r="H53" s="25"/>
      <c r="I53" s="26"/>
      <c r="J53" s="27">
        <f t="shared" si="3"/>
        <v>1.0691223309401556</v>
      </c>
      <c r="K53" s="34">
        <f>+'Rate and Bill Data'!P57</f>
        <v>62674</v>
      </c>
    </row>
    <row r="54" spans="1:11" x14ac:dyDescent="0.3">
      <c r="A54" s="17" t="str">
        <f>+'Rate and Bill Data'!A58</f>
        <v>Orangeville</v>
      </c>
      <c r="B54" s="25">
        <f>+'Rate and Bill Data'!E58*12</f>
        <v>329.52</v>
      </c>
      <c r="C54" s="26">
        <f t="shared" si="0"/>
        <v>1.0518518131754147</v>
      </c>
      <c r="D54" s="25">
        <f>+'Rate and Bill Data'!H58*12</f>
        <v>639.72</v>
      </c>
      <c r="E54" s="26">
        <f t="shared" si="2"/>
        <v>1.0371936762989082</v>
      </c>
      <c r="F54" s="25">
        <f>+'Rate and Bill Data'!K58*12</f>
        <v>8770.68</v>
      </c>
      <c r="G54" s="26">
        <f t="shared" si="1"/>
        <v>0.77792517900602953</v>
      </c>
      <c r="H54" s="25"/>
      <c r="I54" s="26"/>
      <c r="J54" s="27">
        <f t="shared" si="3"/>
        <v>0.95565688949345073</v>
      </c>
      <c r="K54" s="34">
        <f>+'Rate and Bill Data'!P58</f>
        <v>11256</v>
      </c>
    </row>
    <row r="55" spans="1:11" x14ac:dyDescent="0.3">
      <c r="A55" s="17" t="str">
        <f>+'Rate and Bill Data'!A59</f>
        <v>Orillia</v>
      </c>
      <c r="B55" s="25">
        <f>+'Rate and Bill Data'!E59*12</f>
        <v>319.79999999999995</v>
      </c>
      <c r="C55" s="26">
        <f t="shared" si="0"/>
        <v>1.0208248660278514</v>
      </c>
      <c r="D55" s="25">
        <f>+'Rate and Bill Data'!H59*12</f>
        <v>807.4799999999999</v>
      </c>
      <c r="E55" s="26">
        <f t="shared" si="2"/>
        <v>1.3091870658066691</v>
      </c>
      <c r="F55" s="25">
        <f>+'Rate and Bill Data'!K59*12</f>
        <v>14147.04</v>
      </c>
      <c r="G55" s="26">
        <f t="shared" si="1"/>
        <v>1.2547873852888785</v>
      </c>
      <c r="H55" s="25"/>
      <c r="I55" s="26"/>
      <c r="J55" s="27">
        <f t="shared" si="3"/>
        <v>1.1949331057077996</v>
      </c>
      <c r="K55" s="34">
        <f>+'Rate and Bill Data'!P59</f>
        <v>12862</v>
      </c>
    </row>
    <row r="56" spans="1:11" x14ac:dyDescent="0.3">
      <c r="A56" s="17" t="str">
        <f>+'Rate and Bill Data'!A60</f>
        <v>Oshawa</v>
      </c>
      <c r="B56" s="25">
        <f>+'Rate and Bill Data'!E60*12</f>
        <v>211.32</v>
      </c>
      <c r="C56" s="26">
        <f t="shared" si="0"/>
        <v>0.6745488139118373</v>
      </c>
      <c r="D56" s="25">
        <f>+'Rate and Bill Data'!H60*12</f>
        <v>493.91999999999996</v>
      </c>
      <c r="E56" s="26">
        <f t="shared" si="2"/>
        <v>0.80080457168379404</v>
      </c>
      <c r="F56" s="25">
        <f>+'Rate and Bill Data'!K60*12</f>
        <v>11346.539999999999</v>
      </c>
      <c r="G56" s="26">
        <f t="shared" si="1"/>
        <v>1.0063939353161984</v>
      </c>
      <c r="H56" s="25">
        <f>+'Rate and Bill Data'!N60*12</f>
        <v>336712.44</v>
      </c>
      <c r="I56" s="26">
        <f t="shared" si="4"/>
        <v>0.98780597432943529</v>
      </c>
      <c r="J56" s="27">
        <f>+(C56+E56+G56+I56)/4</f>
        <v>0.86738832381031628</v>
      </c>
      <c r="K56" s="34">
        <f>+'Rate and Bill Data'!P60</f>
        <v>52710</v>
      </c>
    </row>
    <row r="57" spans="1:11" x14ac:dyDescent="0.3">
      <c r="A57" s="17" t="str">
        <f>+'Rate and Bill Data'!A61</f>
        <v>Ottawa River</v>
      </c>
      <c r="B57" s="25">
        <f>+'Rate and Bill Data'!E61*12</f>
        <v>273.24</v>
      </c>
      <c r="C57" s="26">
        <f t="shared" si="0"/>
        <v>0.87220195870372152</v>
      </c>
      <c r="D57" s="25">
        <f>+'Rate and Bill Data'!H61*12</f>
        <v>520.91999999999996</v>
      </c>
      <c r="E57" s="26">
        <f t="shared" si="2"/>
        <v>0.84458033179770398</v>
      </c>
      <c r="F57" s="25">
        <f>+'Rate and Bill Data'!K61*12</f>
        <v>6389.82</v>
      </c>
      <c r="G57" s="26">
        <f t="shared" si="1"/>
        <v>0.56675216372234616</v>
      </c>
      <c r="H57" s="25"/>
      <c r="I57" s="26"/>
      <c r="J57" s="27">
        <f t="shared" si="3"/>
        <v>0.76117815140792378</v>
      </c>
      <c r="K57" s="34">
        <f>+'Rate and Bill Data'!P61</f>
        <v>10475</v>
      </c>
    </row>
    <row r="58" spans="1:11" x14ac:dyDescent="0.3">
      <c r="A58" s="17" t="str">
        <f>+'Rate and Bill Data'!A62</f>
        <v>Parry Sound</v>
      </c>
      <c r="B58" s="25">
        <f>+'Rate and Bill Data'!E62*12</f>
        <v>426.12000000000006</v>
      </c>
      <c r="C58" s="26">
        <f t="shared" si="0"/>
        <v>1.3602060409999628</v>
      </c>
      <c r="D58" s="25">
        <f>+'Rate and Bill Data'!H62*12</f>
        <v>707.76</v>
      </c>
      <c r="E58" s="26">
        <f t="shared" si="2"/>
        <v>1.1475085917859615</v>
      </c>
      <c r="F58" s="25">
        <f>+'Rate and Bill Data'!K62*12</f>
        <v>14137.380000000001</v>
      </c>
      <c r="G58" s="26">
        <f t="shared" si="1"/>
        <v>1.2539305808872587</v>
      </c>
      <c r="H58" s="25"/>
      <c r="I58" s="26"/>
      <c r="J58" s="27">
        <f t="shared" si="3"/>
        <v>1.2538817378910609</v>
      </c>
      <c r="K58" s="34">
        <f>+'Rate and Bill Data'!P62</f>
        <v>3377</v>
      </c>
    </row>
    <row r="59" spans="1:11" x14ac:dyDescent="0.3">
      <c r="A59" s="17" t="str">
        <f>+'Rate and Bill Data'!A63</f>
        <v>Peterborough</v>
      </c>
      <c r="B59" s="25">
        <f>+'Rate and Bill Data'!E63*12</f>
        <v>254.27999999999997</v>
      </c>
      <c r="C59" s="26">
        <f t="shared" si="0"/>
        <v>0.81168025932946231</v>
      </c>
      <c r="D59" s="25">
        <f>+'Rate and Bill Data'!H63*12</f>
        <v>574.79999999999995</v>
      </c>
      <c r="E59" s="26">
        <f t="shared" si="2"/>
        <v>0.93193729309168449</v>
      </c>
      <c r="F59" s="25">
        <f>+'Rate and Bill Data'!K63*12</f>
        <v>10276.08</v>
      </c>
      <c r="G59" s="26">
        <f t="shared" si="1"/>
        <v>0.91144829973049757</v>
      </c>
      <c r="H59" s="25">
        <f>+'Rate and Bill Data'!N63*12</f>
        <v>164217.48000000001</v>
      </c>
      <c r="I59" s="26">
        <f t="shared" si="4"/>
        <v>0.48176125548947513</v>
      </c>
      <c r="J59" s="27">
        <f t="shared" ref="J59:J60" si="8">+(C59+E59+G59+I59)/4</f>
        <v>0.78420677691027985</v>
      </c>
      <c r="K59" s="34">
        <f>+'Rate and Bill Data'!P63</f>
        <v>35012</v>
      </c>
    </row>
    <row r="60" spans="1:11" x14ac:dyDescent="0.3">
      <c r="A60" s="17" t="str">
        <f>+'Rate and Bill Data'!A64</f>
        <v>Powerstream</v>
      </c>
      <c r="B60" s="25">
        <f>+'Rate and Bill Data'!E64*12</f>
        <v>273.48</v>
      </c>
      <c r="C60" s="26">
        <f t="shared" si="0"/>
        <v>0.87296805616415518</v>
      </c>
      <c r="D60" s="25">
        <f>+'Rate and Bill Data'!H64*12</f>
        <v>622.08000000000004</v>
      </c>
      <c r="E60" s="26">
        <f t="shared" si="2"/>
        <v>1.008593513024487</v>
      </c>
      <c r="F60" s="25">
        <f>+'Rate and Bill Data'!K64*12</f>
        <v>11524.2</v>
      </c>
      <c r="G60" s="26">
        <f t="shared" si="1"/>
        <v>1.022151685832944</v>
      </c>
      <c r="H60" s="25">
        <f>+'Rate and Bill Data'!N64*12</f>
        <v>151891.56</v>
      </c>
      <c r="I60" s="26">
        <f t="shared" si="4"/>
        <v>0.44560097161310075</v>
      </c>
      <c r="J60" s="27">
        <f t="shared" si="8"/>
        <v>0.83732855665867167</v>
      </c>
      <c r="K60" s="34">
        <f>+'Rate and Bill Data'!P64</f>
        <v>325540</v>
      </c>
    </row>
    <row r="61" spans="1:11" x14ac:dyDescent="0.3">
      <c r="A61" s="17" t="str">
        <f>+'Rate and Bill Data'!A65</f>
        <v>PUC Distribution</v>
      </c>
      <c r="B61" s="25">
        <f>+'Rate and Bill Data'!E65*12</f>
        <v>251.64</v>
      </c>
      <c r="C61" s="26">
        <f t="shared" si="0"/>
        <v>0.80325318726469208</v>
      </c>
      <c r="D61" s="25">
        <f>+'Rate and Bill Data'!H65*12</f>
        <v>612</v>
      </c>
      <c r="E61" s="26">
        <f t="shared" si="2"/>
        <v>0.99225056258196054</v>
      </c>
      <c r="F61" s="25">
        <f>+'Rate and Bill Data'!K65*12</f>
        <v>15031.079999999998</v>
      </c>
      <c r="G61" s="26">
        <f t="shared" si="1"/>
        <v>1.333198292453259</v>
      </c>
      <c r="H61" s="25"/>
      <c r="I61" s="26"/>
      <c r="J61" s="27">
        <f t="shared" si="3"/>
        <v>1.0429006807666372</v>
      </c>
      <c r="K61" s="34">
        <f>+'Rate and Bill Data'!P65</f>
        <v>32870</v>
      </c>
    </row>
    <row r="62" spans="1:11" x14ac:dyDescent="0.3">
      <c r="A62" s="17" t="str">
        <f>+'Rate and Bill Data'!A66</f>
        <v>Renfrew</v>
      </c>
      <c r="B62" s="25">
        <f>+'Rate and Bill Data'!E66*12</f>
        <v>305.15999999999997</v>
      </c>
      <c r="C62" s="26">
        <f t="shared" si="0"/>
        <v>0.9740929209413981</v>
      </c>
      <c r="D62" s="25">
        <f>+'Rate and Bill Data'!H66*12</f>
        <v>686.28</v>
      </c>
      <c r="E62" s="26">
        <f t="shared" si="2"/>
        <v>1.1126825426286731</v>
      </c>
      <c r="F62" s="25">
        <f>+'Rate and Bill Data'!K66*12</f>
        <v>9314.2199999999993</v>
      </c>
      <c r="G62" s="26">
        <f t="shared" si="1"/>
        <v>0.82613506145493165</v>
      </c>
      <c r="H62" s="25"/>
      <c r="I62" s="26"/>
      <c r="J62" s="27">
        <f t="shared" si="3"/>
        <v>0.97097017500833427</v>
      </c>
      <c r="K62" s="34">
        <f>+'Rate and Bill Data'!P66</f>
        <v>4155</v>
      </c>
    </row>
    <row r="63" spans="1:11" x14ac:dyDescent="0.3">
      <c r="A63" s="17" t="str">
        <f>+'Rate and Bill Data'!A67</f>
        <v>Rideau St. Lawr. (proposed 2012)</v>
      </c>
      <c r="B63" s="25">
        <f>+'Rate and Bill Data'!E67*12</f>
        <v>300.24</v>
      </c>
      <c r="C63" s="26">
        <f t="shared" si="0"/>
        <v>0.95838792300250819</v>
      </c>
      <c r="D63" s="25">
        <f>+'Rate and Bill Data'!H67*12</f>
        <v>607.55999999999995</v>
      </c>
      <c r="E63" s="26">
        <f t="shared" si="2"/>
        <v>0.98505188202989524</v>
      </c>
      <c r="F63" s="25">
        <f>+'Rate and Bill Data'!K67*12</f>
        <v>9284.2800000000007</v>
      </c>
      <c r="G63" s="26">
        <f t="shared" si="1"/>
        <v>0.82347949998655756</v>
      </c>
      <c r="H63" s="25"/>
      <c r="I63" s="26"/>
      <c r="J63" s="27">
        <f t="shared" si="3"/>
        <v>0.92230643500632026</v>
      </c>
      <c r="K63" s="34">
        <f>+'Rate and Bill Data'!P67</f>
        <v>5818</v>
      </c>
    </row>
    <row r="64" spans="1:11" x14ac:dyDescent="0.3">
      <c r="A64" s="17" t="str">
        <f>+'Rate and Bill Data'!A68</f>
        <v>St.Thomas</v>
      </c>
      <c r="B64" s="25">
        <f>+'Rate and Bill Data'!E68*12</f>
        <v>290.15999999999997</v>
      </c>
      <c r="C64" s="26">
        <f t="shared" si="0"/>
        <v>0.92621182966429438</v>
      </c>
      <c r="D64" s="25">
        <f>+'Rate and Bill Data'!H68*12</f>
        <v>561</v>
      </c>
      <c r="E64" s="26">
        <f t="shared" si="2"/>
        <v>0.90956301570013054</v>
      </c>
      <c r="F64" s="25">
        <f>+'Rate and Bill Data'!K68*12</f>
        <v>10381.74</v>
      </c>
      <c r="G64" s="26">
        <f t="shared" si="1"/>
        <v>0.92081993048361777</v>
      </c>
      <c r="H64" s="25"/>
      <c r="I64" s="26"/>
      <c r="J64" s="27">
        <f t="shared" si="3"/>
        <v>0.91886492528268082</v>
      </c>
      <c r="K64" s="34">
        <f>+'Rate and Bill Data'!P68</f>
        <v>16419</v>
      </c>
    </row>
    <row r="65" spans="1:11" x14ac:dyDescent="0.3">
      <c r="A65" s="17" t="str">
        <f>+'Rate and Bill Data'!A69</f>
        <v>Sioux Lookout</v>
      </c>
      <c r="B65" s="25">
        <f>+'Rate and Bill Data'!E69*12</f>
        <v>390.96</v>
      </c>
      <c r="C65" s="26">
        <f t="shared" si="0"/>
        <v>1.2479727630464315</v>
      </c>
      <c r="D65" s="25">
        <f>+'Rate and Bill Data'!H69*12</f>
        <v>714.12000000000012</v>
      </c>
      <c r="E65" s="26">
        <f t="shared" si="2"/>
        <v>1.1578202152794606</v>
      </c>
      <c r="F65" s="25">
        <f>+'Rate and Bill Data'!K69*12</f>
        <v>8936.16</v>
      </c>
      <c r="G65" s="26">
        <f t="shared" si="1"/>
        <v>0.79260261092942863</v>
      </c>
      <c r="H65" s="25"/>
      <c r="I65" s="26"/>
      <c r="J65" s="27">
        <f t="shared" si="3"/>
        <v>1.0661318630851069</v>
      </c>
      <c r="K65" s="34">
        <f>+'Rate and Bill Data'!P69</f>
        <v>2754</v>
      </c>
    </row>
    <row r="66" spans="1:11" x14ac:dyDescent="0.3">
      <c r="A66" s="17" t="str">
        <f>+'Rate and Bill Data'!A70</f>
        <v>Thunder Bay</v>
      </c>
      <c r="B66" s="25">
        <f>+'Rate and Bill Data'!E70*12</f>
        <v>237.24</v>
      </c>
      <c r="C66" s="26">
        <f t="shared" si="0"/>
        <v>0.75728733963867256</v>
      </c>
      <c r="D66" s="25">
        <f>+'Rate and Bill Data'!H70*12</f>
        <v>526.08000000000004</v>
      </c>
      <c r="E66" s="26">
        <f t="shared" si="2"/>
        <v>0.85294636595280693</v>
      </c>
      <c r="F66" s="25">
        <f>+'Rate and Bill Data'!K70*12</f>
        <v>6982.26</v>
      </c>
      <c r="G66" s="26">
        <f t="shared" si="1"/>
        <v>0.61929928584404403</v>
      </c>
      <c r="H66" s="25"/>
      <c r="I66" s="26"/>
      <c r="J66" s="27">
        <f t="shared" si="3"/>
        <v>0.74317766381184125</v>
      </c>
      <c r="K66" s="34">
        <f>+'Rate and Bill Data'!P70</f>
        <v>49508</v>
      </c>
    </row>
    <row r="67" spans="1:11" x14ac:dyDescent="0.3">
      <c r="A67" s="17" t="str">
        <f>+'Rate and Bill Data'!A71</f>
        <v>Tillsonburg</v>
      </c>
      <c r="B67" s="25">
        <f>+'Rate and Bill Data'!E71*12</f>
        <v>281.15999999999997</v>
      </c>
      <c r="C67" s="26">
        <f t="shared" si="0"/>
        <v>0.8974831748980322</v>
      </c>
      <c r="D67" s="25">
        <f>+'Rate and Bill Data'!H71*12</f>
        <v>665.64</v>
      </c>
      <c r="E67" s="26">
        <f t="shared" si="2"/>
        <v>1.0792184060082617</v>
      </c>
      <c r="F67" s="25">
        <f>+'Rate and Bill Data'!K71*12</f>
        <v>6656.1600000000008</v>
      </c>
      <c r="G67" s="26">
        <f t="shared" si="1"/>
        <v>0.59037548508129067</v>
      </c>
      <c r="H67" s="25"/>
      <c r="I67" s="26"/>
      <c r="J67" s="27">
        <f t="shared" si="3"/>
        <v>0.85569235532919485</v>
      </c>
      <c r="K67" s="34">
        <f>+'Rate and Bill Data'!P71</f>
        <v>6700</v>
      </c>
    </row>
    <row r="68" spans="1:11" x14ac:dyDescent="0.3">
      <c r="A68" s="17" t="str">
        <f>+'Rate and Bill Data'!A72</f>
        <v>Toronto Hydro (proposed 2012)</v>
      </c>
      <c r="B68" s="25">
        <f>+'Rate and Bill Data'!E72*12</f>
        <v>397.84475000000009</v>
      </c>
      <c r="C68" s="26">
        <f t="shared" si="0"/>
        <v>1.2699493859244344</v>
      </c>
      <c r="D68" s="25">
        <f>+'Rate and Bill Data'!H72*12</f>
        <v>903.63900000000012</v>
      </c>
      <c r="E68" s="26">
        <f t="shared" si="2"/>
        <v>1.4650920034656869</v>
      </c>
      <c r="F68" s="25">
        <f>+'Rate and Bill Data'!K72*12</f>
        <v>18872.771874999999</v>
      </c>
      <c r="G68" s="26">
        <f t="shared" si="1"/>
        <v>1.6739414092407128</v>
      </c>
      <c r="H68" s="25">
        <f>+'Rate and Bill Data'!N72*12</f>
        <v>613803.96424999996</v>
      </c>
      <c r="I68" s="26">
        <f t="shared" si="4"/>
        <v>1.8007033626474895</v>
      </c>
      <c r="J68" s="27">
        <f t="shared" ref="J68:J69" si="9">+(C68+E68+G68+I68)/4</f>
        <v>1.5524215403195809</v>
      </c>
      <c r="K68" s="34">
        <f>+'Rate and Bill Data'!P72</f>
        <v>700386</v>
      </c>
    </row>
    <row r="69" spans="1:11" x14ac:dyDescent="0.3">
      <c r="A69" s="17" t="str">
        <f>+'Rate and Bill Data'!A73</f>
        <v>Veridian</v>
      </c>
      <c r="B69" s="25">
        <f>+'Rate and Bill Data'!E73*12</f>
        <v>284.88</v>
      </c>
      <c r="C69" s="26">
        <f t="shared" si="0"/>
        <v>0.90935768553475393</v>
      </c>
      <c r="D69" s="25">
        <f>+'Rate and Bill Data'!H73*12</f>
        <v>573.72</v>
      </c>
      <c r="E69" s="26">
        <f t="shared" si="2"/>
        <v>0.93018626268712823</v>
      </c>
      <c r="F69" s="25">
        <f>+'Rate and Bill Data'!K73*12</f>
        <v>10781.4</v>
      </c>
      <c r="G69" s="26">
        <f t="shared" si="1"/>
        <v>0.95626821693820852</v>
      </c>
      <c r="H69" s="25">
        <f>+'Rate and Bill Data'!N73*12</f>
        <v>300977.03999999998</v>
      </c>
      <c r="I69" s="26">
        <f t="shared" si="4"/>
        <v>0.88296980725746099</v>
      </c>
      <c r="J69" s="27">
        <f t="shared" si="9"/>
        <v>0.91969549310438792</v>
      </c>
      <c r="K69" s="34">
        <f>+'Rate and Bill Data'!P73</f>
        <v>112569</v>
      </c>
    </row>
    <row r="70" spans="1:11" x14ac:dyDescent="0.3">
      <c r="A70" s="17" t="str">
        <f>+'Rate and Bill Data'!A74</f>
        <v>Wasaga (2011)</v>
      </c>
      <c r="B70" s="25">
        <f>+'Rate and Bill Data'!E74*12</f>
        <v>282.95999999999998</v>
      </c>
      <c r="C70" s="26">
        <f t="shared" si="0"/>
        <v>0.90322890585128468</v>
      </c>
      <c r="D70" s="25">
        <f>+'Rate and Bill Data'!H74*12</f>
        <v>495</v>
      </c>
      <c r="E70" s="26">
        <f t="shared" si="2"/>
        <v>0.80255560208835042</v>
      </c>
      <c r="F70" s="25">
        <f>+'Rate and Bill Data'!K74*12</f>
        <v>14617.080000000002</v>
      </c>
      <c r="G70" s="26">
        <f t="shared" si="1"/>
        <v>1.2964781038124131</v>
      </c>
      <c r="H70" s="25"/>
      <c r="I70" s="26"/>
      <c r="J70" s="27">
        <f t="shared" si="3"/>
        <v>1.0007542039173494</v>
      </c>
      <c r="K70" s="34">
        <f>+'Rate and Bill Data'!P74</f>
        <v>12046</v>
      </c>
    </row>
    <row r="71" spans="1:11" x14ac:dyDescent="0.3">
      <c r="A71" s="17" t="str">
        <f>+'Rate and Bill Data'!A75</f>
        <v>Waterloo North</v>
      </c>
      <c r="B71" s="25">
        <f>+'Rate and Bill Data'!E75*12</f>
        <v>355.20000000000005</v>
      </c>
      <c r="C71" s="26">
        <f t="shared" si="0"/>
        <v>1.1338242414418165</v>
      </c>
      <c r="D71" s="25">
        <f>+'Rate and Bill Data'!H75*12</f>
        <v>702.72</v>
      </c>
      <c r="E71" s="26">
        <f t="shared" si="2"/>
        <v>1.1393371165646984</v>
      </c>
      <c r="F71" s="25">
        <f>+'Rate and Bill Data'!K75*12</f>
        <v>15093.300000000001</v>
      </c>
      <c r="G71" s="26">
        <f t="shared" si="1"/>
        <v>1.3387169642823256</v>
      </c>
      <c r="H71" s="25">
        <f>+'Rate and Bill Data'!N75*12</f>
        <v>469148.15999999992</v>
      </c>
      <c r="I71" s="26">
        <f t="shared" si="4"/>
        <v>1.3763297705711786</v>
      </c>
      <c r="J71" s="27">
        <f t="shared" ref="J71:J72" si="10">+(C71+E71+G71+I71)/4</f>
        <v>1.2470520232150049</v>
      </c>
      <c r="K71" s="34">
        <f>+'Rate and Bill Data'!P75</f>
        <v>51914</v>
      </c>
    </row>
    <row r="72" spans="1:11" x14ac:dyDescent="0.3">
      <c r="A72" s="17" t="str">
        <f>+'Rate and Bill Data'!A76</f>
        <v>Welland</v>
      </c>
      <c r="B72" s="25">
        <f>+'Rate and Bill Data'!E76*12</f>
        <v>310.68</v>
      </c>
      <c r="C72" s="26">
        <f t="shared" si="0"/>
        <v>0.99171316253137243</v>
      </c>
      <c r="D72" s="25">
        <f>+'Rate and Bill Data'!H76*12</f>
        <v>506.40000000000003</v>
      </c>
      <c r="E72" s="26">
        <f t="shared" si="2"/>
        <v>0.82103870080311248</v>
      </c>
      <c r="F72" s="25">
        <f>+'Rate and Bill Data'!K76*12</f>
        <v>8346.48</v>
      </c>
      <c r="G72" s="26">
        <f t="shared" si="1"/>
        <v>0.74030029006533649</v>
      </c>
      <c r="H72" s="25">
        <f>+'Rate and Bill Data'!N76*12</f>
        <v>260977.68</v>
      </c>
      <c r="I72" s="26">
        <f t="shared" si="4"/>
        <v>0.7656245533150946</v>
      </c>
      <c r="J72" s="27">
        <f t="shared" si="10"/>
        <v>0.82966917667872897</v>
      </c>
      <c r="K72" s="34">
        <f>+'Rate and Bill Data'!P76</f>
        <v>21411</v>
      </c>
    </row>
    <row r="73" spans="1:11" x14ac:dyDescent="0.3">
      <c r="A73" s="17" t="str">
        <f>+'Rate and Bill Data'!A77</f>
        <v>Wellington North (2011)</v>
      </c>
      <c r="B73" s="25">
        <f>+'Rate and Bill Data'!E77*12</f>
        <v>300</v>
      </c>
      <c r="C73" s="26">
        <f t="shared" ref="C73:C77" si="11">+B73/$B$79</f>
        <v>0.95762182554207453</v>
      </c>
      <c r="D73" s="25">
        <f>+'Rate and Bill Data'!H77*12</f>
        <v>622.55999999999995</v>
      </c>
      <c r="E73" s="26">
        <f t="shared" si="2"/>
        <v>1.0093717487598453</v>
      </c>
      <c r="F73" s="25">
        <f>+'Rate and Bill Data'!K77*12</f>
        <v>12710.580000000002</v>
      </c>
      <c r="G73" s="26">
        <f t="shared" ref="G73:G77" si="12">+F73/$F$79</f>
        <v>1.127378974238082</v>
      </c>
      <c r="H73" s="25"/>
      <c r="I73" s="26"/>
      <c r="J73" s="27">
        <f t="shared" ref="J73:J77" si="13">+(C73+E73+G73)/3</f>
        <v>1.0314575161800006</v>
      </c>
      <c r="K73" s="34">
        <f>+'Rate and Bill Data'!P77</f>
        <v>3613</v>
      </c>
    </row>
    <row r="74" spans="1:11" x14ac:dyDescent="0.3">
      <c r="A74" s="17" t="str">
        <f>+'Rate and Bill Data'!A78</f>
        <v>WestCoast Huron</v>
      </c>
      <c r="B74" s="25">
        <f>+'Rate and Bill Data'!E78*12</f>
        <v>347.03999999999996</v>
      </c>
      <c r="C74" s="26">
        <f t="shared" si="11"/>
        <v>1.1077769277870717</v>
      </c>
      <c r="D74" s="25">
        <f>+'Rate and Bill Data'!H78*12</f>
        <v>683.04</v>
      </c>
      <c r="E74" s="26">
        <f t="shared" ref="E74:E77" si="14">+D74/$D$79</f>
        <v>1.1074294514150038</v>
      </c>
      <c r="F74" s="25">
        <f>+'Rate and Bill Data'!K78*12</f>
        <v>10030.68</v>
      </c>
      <c r="G74" s="26">
        <f t="shared" si="12"/>
        <v>0.88968227486947427</v>
      </c>
      <c r="H74" s="25">
        <f>+'Rate and Bill Data'!N78*12</f>
        <v>263286.83999999997</v>
      </c>
      <c r="I74" s="26">
        <f t="shared" si="4"/>
        <v>0.7723988858692542</v>
      </c>
      <c r="J74" s="27">
        <f>+(C74+E74+G74+I74)/4</f>
        <v>0.969321884985201</v>
      </c>
      <c r="K74" s="34">
        <f>+'Rate and Bill Data'!P78</f>
        <v>3770</v>
      </c>
    </row>
    <row r="75" spans="1:11" x14ac:dyDescent="0.3">
      <c r="A75" s="17" t="str">
        <f>+'Rate and Bill Data'!A79</f>
        <v>Westario</v>
      </c>
      <c r="B75" s="25">
        <f>+'Rate and Bill Data'!E79*12</f>
        <v>272.40000000000003</v>
      </c>
      <c r="C75" s="26">
        <f t="shared" si="11"/>
        <v>0.86952061759220378</v>
      </c>
      <c r="D75" s="25">
        <f>+'Rate and Bill Data'!H79*12</f>
        <v>470.04</v>
      </c>
      <c r="E75" s="26">
        <f t="shared" si="14"/>
        <v>0.76208734384971366</v>
      </c>
      <c r="F75" s="25">
        <f>+'Rate and Bill Data'!K79*12</f>
        <v>9593.6999999999989</v>
      </c>
      <c r="G75" s="26">
        <f t="shared" si="12"/>
        <v>0.85092384967073764</v>
      </c>
      <c r="H75" s="25"/>
      <c r="I75" s="27"/>
      <c r="J75" s="27">
        <f t="shared" si="13"/>
        <v>0.82751060370421836</v>
      </c>
      <c r="K75" s="34">
        <f>+'Rate and Bill Data'!P79</f>
        <v>22007</v>
      </c>
    </row>
    <row r="76" spans="1:11" x14ac:dyDescent="0.3">
      <c r="A76" s="17" t="str">
        <f>+'Rate and Bill Data'!A80</f>
        <v>Whitby</v>
      </c>
      <c r="B76" s="25">
        <f>+'Rate and Bill Data'!E80*12</f>
        <v>343.79999999999995</v>
      </c>
      <c r="C76" s="26">
        <f t="shared" si="11"/>
        <v>1.0974346120712173</v>
      </c>
      <c r="D76" s="25">
        <f>+'Rate and Bill Data'!H80*12</f>
        <v>706.92</v>
      </c>
      <c r="E76" s="26">
        <f t="shared" si="14"/>
        <v>1.1461466792490842</v>
      </c>
      <c r="F76" s="25">
        <f>+'Rate and Bill Data'!K80*12</f>
        <v>14130.900000000001</v>
      </c>
      <c r="G76" s="26">
        <f t="shared" si="12"/>
        <v>1.2533558301085326</v>
      </c>
      <c r="H76" s="25"/>
      <c r="I76" s="27"/>
      <c r="J76" s="27">
        <f t="shared" si="13"/>
        <v>1.1656457071429447</v>
      </c>
      <c r="K76" s="34">
        <f>+'Rate and Bill Data'!P80</f>
        <v>39669</v>
      </c>
    </row>
    <row r="77" spans="1:11" x14ac:dyDescent="0.3">
      <c r="A77" s="17" t="str">
        <f>+'Rate and Bill Data'!A81</f>
        <v>Woodstock</v>
      </c>
      <c r="B77" s="25">
        <f>+'Rate and Bill Data'!E81*12</f>
        <v>365.15999999999997</v>
      </c>
      <c r="C77" s="26">
        <f t="shared" si="11"/>
        <v>1.1656172860498131</v>
      </c>
      <c r="D77" s="25">
        <f>+'Rate and Bill Data'!H81*12</f>
        <v>638.40000000000009</v>
      </c>
      <c r="E77" s="26">
        <f t="shared" si="14"/>
        <v>1.0350535280266728</v>
      </c>
      <c r="F77" s="25">
        <f>+'Rate and Bill Data'!K81*12</f>
        <v>9631.7400000000016</v>
      </c>
      <c r="G77" s="26">
        <f t="shared" si="12"/>
        <v>0.85429784961251998</v>
      </c>
      <c r="H77" s="25"/>
      <c r="I77" s="27"/>
      <c r="J77" s="27">
        <f t="shared" si="13"/>
        <v>1.0183228878963353</v>
      </c>
      <c r="K77" s="34">
        <f>+'Rate and Bill Data'!P81</f>
        <v>15074</v>
      </c>
    </row>
    <row r="78" spans="1:11" x14ac:dyDescent="0.3">
      <c r="A78" s="17"/>
      <c r="B78" s="25"/>
      <c r="C78" s="25"/>
      <c r="D78" s="25"/>
      <c r="E78" s="25"/>
      <c r="F78" s="25"/>
      <c r="G78" s="25"/>
      <c r="H78" s="25"/>
      <c r="I78" s="24"/>
      <c r="J78" s="24"/>
      <c r="K78" s="34"/>
    </row>
    <row r="79" spans="1:11" x14ac:dyDescent="0.3">
      <c r="A79" s="18" t="s">
        <v>25</v>
      </c>
      <c r="B79" s="25">
        <f>AVERAGE(B8:B77)</f>
        <v>313.27606785714289</v>
      </c>
      <c r="C79" s="25"/>
      <c r="D79" s="25">
        <f>AVERAGE(D8:D77)</f>
        <v>616.77969565217393</v>
      </c>
      <c r="E79" s="25"/>
      <c r="F79" s="25">
        <f>AVERAGE(F8:F77)</f>
        <v>11274.45188392857</v>
      </c>
      <c r="G79" s="25"/>
      <c r="H79" s="25">
        <f>AVERAGE(H8:H77)</f>
        <v>340869.00540217396</v>
      </c>
      <c r="I79" s="24"/>
      <c r="J79" s="24"/>
      <c r="K79" s="34"/>
    </row>
    <row r="80" spans="1:11" x14ac:dyDescent="0.3">
      <c r="B80" s="28"/>
      <c r="C80" s="29"/>
      <c r="D80" s="28"/>
      <c r="E80" s="29"/>
      <c r="F80" s="28"/>
      <c r="G80" s="29"/>
      <c r="H80" s="28"/>
      <c r="I80" s="29"/>
      <c r="J80" s="30"/>
    </row>
    <row r="81" spans="2:8" x14ac:dyDescent="0.3">
      <c r="B81" s="9"/>
      <c r="C81" s="9"/>
      <c r="D81" s="9"/>
      <c r="E81" s="9"/>
      <c r="F81" s="9"/>
      <c r="G81" s="9"/>
      <c r="H81" s="9"/>
    </row>
    <row r="82" spans="2:8" x14ac:dyDescent="0.3">
      <c r="B82" s="9"/>
      <c r="C82" s="9"/>
      <c r="D82" s="9"/>
      <c r="E82" s="9"/>
      <c r="F82" s="9"/>
      <c r="G82" s="9"/>
      <c r="H82" s="9"/>
    </row>
    <row r="83" spans="2:8" x14ac:dyDescent="0.3">
      <c r="B83" s="9"/>
      <c r="C83" s="9"/>
      <c r="D83" s="9"/>
      <c r="E83" s="9"/>
      <c r="F83" s="9"/>
      <c r="G83" s="9"/>
      <c r="H83" s="9"/>
    </row>
    <row r="84" spans="2:8" x14ac:dyDescent="0.3">
      <c r="B84" s="9"/>
      <c r="C84" s="9"/>
      <c r="D84" s="9"/>
      <c r="E84" s="9"/>
      <c r="F84" s="9"/>
      <c r="G84" s="9"/>
      <c r="H84" s="9"/>
    </row>
    <row r="85" spans="2:8" x14ac:dyDescent="0.3">
      <c r="B85" s="9"/>
      <c r="C85" s="9"/>
      <c r="D85" s="9"/>
      <c r="E85" s="9"/>
      <c r="F85" s="9"/>
      <c r="G85" s="9"/>
      <c r="H85" s="9"/>
    </row>
  </sheetData>
  <sortState ref="A8:J17">
    <sortCondition ref="J8:J17"/>
  </sortState>
  <pageMargins left="0.7" right="0.7" top="0.75" bottom="0.75" header="0.3" footer="0.3"/>
  <pageSetup orientation="landscape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0"/>
  <sheetViews>
    <sheetView workbookViewId="0">
      <selection activeCell="J2" sqref="J2"/>
    </sheetView>
  </sheetViews>
  <sheetFormatPr defaultRowHeight="14.4" x14ac:dyDescent="0.3"/>
  <cols>
    <col min="1" max="1" width="14.21875" customWidth="1"/>
    <col min="2" max="2" width="16.109375" customWidth="1"/>
    <col min="7" max="7" width="8.88671875" style="10"/>
    <col min="9" max="9" width="9.5546875" bestFit="1" customWidth="1"/>
    <col min="10" max="10" width="9.5546875" style="10" bestFit="1" customWidth="1"/>
    <col min="12" max="12" width="10" bestFit="1" customWidth="1"/>
    <col min="13" max="13" width="9.5546875" style="10" bestFit="1" customWidth="1"/>
    <col min="14" max="14" width="11.109375" customWidth="1"/>
  </cols>
  <sheetData>
    <row r="2" spans="1:16" ht="18" x14ac:dyDescent="0.35">
      <c r="A2" s="7" t="s">
        <v>86</v>
      </c>
    </row>
    <row r="3" spans="1:16" s="8" customFormat="1" x14ac:dyDescent="0.3">
      <c r="G3" s="13"/>
      <c r="J3" s="13"/>
      <c r="M3" s="13"/>
    </row>
    <row r="4" spans="1:16" s="8" customFormat="1" x14ac:dyDescent="0.3">
      <c r="A4" s="8" t="s">
        <v>0</v>
      </c>
      <c r="B4" s="8">
        <v>800</v>
      </c>
      <c r="C4" s="8" t="s">
        <v>5</v>
      </c>
      <c r="G4" s="13"/>
      <c r="J4" s="13"/>
      <c r="M4" s="13"/>
    </row>
    <row r="5" spans="1:16" s="8" customFormat="1" x14ac:dyDescent="0.3">
      <c r="A5" s="8" t="s">
        <v>3</v>
      </c>
      <c r="B5" s="8">
        <v>2000</v>
      </c>
      <c r="C5" s="8" t="s">
        <v>5</v>
      </c>
      <c r="G5" s="13"/>
      <c r="J5" s="13"/>
      <c r="M5" s="13"/>
    </row>
    <row r="6" spans="1:16" s="8" customFormat="1" x14ac:dyDescent="0.3">
      <c r="A6" s="8" t="s">
        <v>4</v>
      </c>
      <c r="B6" s="8">
        <v>250</v>
      </c>
      <c r="C6" s="8" t="s">
        <v>17</v>
      </c>
      <c r="G6" s="13"/>
      <c r="J6" s="13"/>
      <c r="M6" s="13"/>
    </row>
    <row r="7" spans="1:16" s="8" customFormat="1" x14ac:dyDescent="0.3">
      <c r="A7" s="8" t="s">
        <v>6</v>
      </c>
      <c r="B7" s="8">
        <v>10000</v>
      </c>
      <c r="C7" s="8" t="s">
        <v>8</v>
      </c>
      <c r="G7" s="13"/>
      <c r="J7" s="13"/>
      <c r="M7" s="13"/>
    </row>
    <row r="9" spans="1:16" ht="18" x14ac:dyDescent="0.35">
      <c r="A9" s="6"/>
      <c r="C9" s="2" t="s">
        <v>0</v>
      </c>
      <c r="D9" s="2"/>
      <c r="E9" s="2"/>
      <c r="F9" s="2" t="s">
        <v>3</v>
      </c>
      <c r="G9" s="11"/>
      <c r="H9" s="2"/>
      <c r="I9" s="2" t="s">
        <v>4</v>
      </c>
      <c r="J9" s="11"/>
      <c r="K9" s="2"/>
      <c r="L9" s="2" t="s">
        <v>6</v>
      </c>
      <c r="M9" s="11"/>
      <c r="N9" s="2"/>
      <c r="P9" t="s">
        <v>98</v>
      </c>
    </row>
    <row r="10" spans="1:16" x14ac:dyDescent="0.3">
      <c r="A10" t="s">
        <v>85</v>
      </c>
      <c r="B10" s="20">
        <f>365.25/360</f>
        <v>1.0145833333333334</v>
      </c>
      <c r="C10" s="3" t="s">
        <v>1</v>
      </c>
      <c r="D10" s="3" t="s">
        <v>2</v>
      </c>
      <c r="E10" s="3" t="s">
        <v>7</v>
      </c>
      <c r="F10" s="3" t="s">
        <v>1</v>
      </c>
      <c r="G10" s="12" t="s">
        <v>2</v>
      </c>
      <c r="H10" s="3" t="s">
        <v>7</v>
      </c>
      <c r="I10" s="3" t="s">
        <v>1</v>
      </c>
      <c r="J10" s="12" t="s">
        <v>8</v>
      </c>
      <c r="K10" s="3" t="s">
        <v>7</v>
      </c>
      <c r="L10" s="3" t="s">
        <v>1</v>
      </c>
      <c r="M10" s="12" t="s">
        <v>8</v>
      </c>
      <c r="N10" s="3" t="s">
        <v>7</v>
      </c>
    </row>
    <row r="11" spans="1:16" x14ac:dyDescent="0.3">
      <c r="A11" s="1"/>
      <c r="C11" s="9"/>
      <c r="D11" s="10"/>
      <c r="E11" s="9"/>
      <c r="F11" s="9"/>
      <c r="H11" s="9"/>
      <c r="I11" s="9"/>
      <c r="K11" s="9"/>
      <c r="L11" s="9"/>
      <c r="N11" s="9"/>
    </row>
    <row r="12" spans="1:16" x14ac:dyDescent="0.3">
      <c r="A12" s="1" t="s">
        <v>31</v>
      </c>
      <c r="C12" s="9">
        <v>21.51</v>
      </c>
      <c r="D12" s="10">
        <v>3.0200000000000001E-2</v>
      </c>
      <c r="E12" s="9">
        <f t="shared" ref="E12" si="0">+C12+(D12*$B$4)</f>
        <v>45.67</v>
      </c>
      <c r="F12" s="9"/>
      <c r="H12" s="9"/>
      <c r="I12" s="9">
        <v>596.12</v>
      </c>
      <c r="J12" s="10">
        <v>2.7086000000000001</v>
      </c>
      <c r="K12" s="9">
        <f>+I12+(J12*$B$6)</f>
        <v>1273.27</v>
      </c>
      <c r="L12" s="9"/>
      <c r="N12" s="9"/>
      <c r="P12">
        <v>11612</v>
      </c>
    </row>
    <row r="13" spans="1:16" x14ac:dyDescent="0.3">
      <c r="A13" s="1" t="s">
        <v>29</v>
      </c>
      <c r="C13" s="9">
        <v>13.8</v>
      </c>
      <c r="D13" s="10">
        <v>1.8800000000000001E-2</v>
      </c>
      <c r="E13" s="9">
        <f t="shared" ref="E13" si="1">+C13+(D13*$B$4)</f>
        <v>28.840000000000003</v>
      </c>
      <c r="F13" s="9">
        <v>23.71</v>
      </c>
      <c r="G13" s="10">
        <v>1.66E-2</v>
      </c>
      <c r="H13" s="9">
        <f t="shared" ref="H13" si="2">+F13+(G13*$B$5)</f>
        <v>56.910000000000004</v>
      </c>
      <c r="I13" s="9">
        <v>142</v>
      </c>
      <c r="J13" s="10">
        <v>3.5617000000000001</v>
      </c>
      <c r="K13" s="9">
        <f t="shared" ref="K13" si="3">+I13+(J13*$B$6)</f>
        <v>1032.4250000000002</v>
      </c>
      <c r="L13" s="9">
        <v>24427.599999999999</v>
      </c>
      <c r="M13" s="10">
        <v>1.4610000000000001</v>
      </c>
      <c r="N13" s="9">
        <f t="shared" ref="N13" si="4">+L13+(M13*$B$7)</f>
        <v>39037.599999999999</v>
      </c>
      <c r="P13">
        <v>35688</v>
      </c>
    </row>
    <row r="14" spans="1:16" x14ac:dyDescent="0.3">
      <c r="A14" s="1" t="s">
        <v>30</v>
      </c>
      <c r="C14" s="9">
        <v>11.01</v>
      </c>
      <c r="D14" s="10">
        <v>2.0799999999999999E-2</v>
      </c>
      <c r="E14" s="9">
        <f t="shared" ref="E14" si="5">+C14+(D14*$B$4)</f>
        <v>27.65</v>
      </c>
      <c r="F14" s="9">
        <v>17.12</v>
      </c>
      <c r="G14" s="10">
        <v>1.78E-2</v>
      </c>
      <c r="H14" s="9">
        <f t="shared" ref="H14" si="6">+F14+(G14*$B$5)</f>
        <v>52.72</v>
      </c>
      <c r="I14" s="9">
        <v>95.65</v>
      </c>
      <c r="J14" s="10">
        <v>3.8759999999999999</v>
      </c>
      <c r="K14" s="9">
        <f t="shared" ref="K14" si="7">+I14+(J14*$B$6)</f>
        <v>1064.6500000000001</v>
      </c>
      <c r="L14" s="9"/>
      <c r="N14" s="9"/>
      <c r="P14">
        <v>9667</v>
      </c>
    </row>
    <row r="15" spans="1:16" x14ac:dyDescent="0.3">
      <c r="A15" s="1" t="s">
        <v>32</v>
      </c>
      <c r="C15" s="9">
        <v>11.46</v>
      </c>
      <c r="D15" s="10">
        <v>1.38E-2</v>
      </c>
      <c r="E15" s="9">
        <f t="shared" ref="E15" si="8">+C15+(D15*$B$4)</f>
        <v>22.5</v>
      </c>
      <c r="F15" s="9">
        <v>24.81</v>
      </c>
      <c r="G15" s="10">
        <v>6.4999999999999997E-3</v>
      </c>
      <c r="H15" s="9">
        <f t="shared" ref="H15" si="9">+F15+(G15*$B$5)</f>
        <v>37.81</v>
      </c>
      <c r="I15" s="9">
        <v>293.70999999999998</v>
      </c>
      <c r="J15" s="10">
        <v>2.6042999999999998</v>
      </c>
      <c r="K15" s="9">
        <f t="shared" ref="K15" si="10">+I15+(J15*$B$6)</f>
        <v>944.78499999999985</v>
      </c>
      <c r="L15" s="9"/>
      <c r="N15" s="9"/>
      <c r="P15">
        <v>37654</v>
      </c>
    </row>
    <row r="16" spans="1:16" x14ac:dyDescent="0.3">
      <c r="A16" s="1" t="s">
        <v>33</v>
      </c>
      <c r="C16" s="9">
        <v>12.23</v>
      </c>
      <c r="D16" s="10">
        <v>1.66E-2</v>
      </c>
      <c r="E16" s="9">
        <f t="shared" ref="E16:E64" si="11">+C16+(D16*$B$4)</f>
        <v>25.509999999999998</v>
      </c>
      <c r="F16" s="9">
        <v>25.41</v>
      </c>
      <c r="G16" s="10">
        <v>1.3599999999999999E-2</v>
      </c>
      <c r="H16" s="9">
        <f t="shared" ref="H16:H64" si="12">+F16+(G16*$B$5)</f>
        <v>52.61</v>
      </c>
      <c r="I16" s="9">
        <v>72.42</v>
      </c>
      <c r="J16" s="10">
        <v>2.8586</v>
      </c>
      <c r="K16" s="9">
        <f t="shared" ref="K16:K64" si="13">+I16+(J16*$B$6)</f>
        <v>787.06999999999994</v>
      </c>
      <c r="L16" s="9"/>
      <c r="N16" s="9"/>
      <c r="P16">
        <v>64329</v>
      </c>
    </row>
    <row r="17" spans="1:16" x14ac:dyDescent="0.3">
      <c r="A17" s="1" t="s">
        <v>34</v>
      </c>
      <c r="C17" s="9">
        <v>10.039999999999999</v>
      </c>
      <c r="D17" s="10">
        <v>1.6199999999999999E-2</v>
      </c>
      <c r="E17" s="9">
        <f t="shared" si="11"/>
        <v>23</v>
      </c>
      <c r="F17" s="9">
        <v>11.86</v>
      </c>
      <c r="G17" s="10">
        <v>1.26E-2</v>
      </c>
      <c r="H17" s="9">
        <f t="shared" si="12"/>
        <v>37.06</v>
      </c>
      <c r="I17" s="9">
        <v>108.83</v>
      </c>
      <c r="J17" s="10">
        <v>3.6657999999999999</v>
      </c>
      <c r="K17" s="9">
        <f t="shared" si="13"/>
        <v>1025.28</v>
      </c>
      <c r="L17" s="9">
        <v>7747.9</v>
      </c>
      <c r="M17" s="10">
        <v>2.1516000000000002</v>
      </c>
      <c r="N17" s="9">
        <f t="shared" ref="N17:N64" si="14">+L17+(M17*$B$7)</f>
        <v>29263.9</v>
      </c>
      <c r="P17">
        <v>50890</v>
      </c>
    </row>
    <row r="18" spans="1:16" x14ac:dyDescent="0.3">
      <c r="A18" s="1" t="s">
        <v>35</v>
      </c>
      <c r="C18" s="9">
        <v>18.170000000000002</v>
      </c>
      <c r="D18" s="10">
        <v>1.52E-2</v>
      </c>
      <c r="E18" s="9">
        <f t="shared" si="11"/>
        <v>30.330000000000002</v>
      </c>
      <c r="F18" s="9">
        <v>20.98</v>
      </c>
      <c r="G18" s="10">
        <v>2.2599999999999999E-2</v>
      </c>
      <c r="H18" s="9">
        <f t="shared" si="12"/>
        <v>66.179999999999993</v>
      </c>
      <c r="I18" s="9">
        <v>133.68</v>
      </c>
      <c r="J18" s="10">
        <v>7.2561</v>
      </c>
      <c r="K18" s="9">
        <f t="shared" si="13"/>
        <v>1947.7050000000002</v>
      </c>
      <c r="L18" s="9"/>
      <c r="N18" s="9"/>
      <c r="P18">
        <f>15635+3561</f>
        <v>19196</v>
      </c>
    </row>
    <row r="19" spans="1:16" x14ac:dyDescent="0.3">
      <c r="A19" s="1" t="s">
        <v>36</v>
      </c>
      <c r="C19" s="9">
        <v>15.57</v>
      </c>
      <c r="D19" s="10">
        <v>2.1999999999999999E-2</v>
      </c>
      <c r="E19" s="9">
        <f t="shared" si="11"/>
        <v>33.17</v>
      </c>
      <c r="F19" s="9">
        <v>30.89</v>
      </c>
      <c r="G19" s="10">
        <v>1.4500000000000001E-2</v>
      </c>
      <c r="H19" s="9">
        <f t="shared" si="12"/>
        <v>59.89</v>
      </c>
      <c r="I19" s="9">
        <v>557.9</v>
      </c>
      <c r="J19" s="10">
        <v>2.2711999999999999</v>
      </c>
      <c r="K19" s="9">
        <f t="shared" si="13"/>
        <v>1125.6999999999998</v>
      </c>
      <c r="L19" s="9"/>
      <c r="N19" s="9"/>
      <c r="P19">
        <v>9169</v>
      </c>
    </row>
    <row r="20" spans="1:16" x14ac:dyDescent="0.3">
      <c r="A20" s="1" t="s">
        <v>37</v>
      </c>
      <c r="C20" s="9">
        <v>13.88</v>
      </c>
      <c r="D20" s="10">
        <v>1.2800000000000001E-2</v>
      </c>
      <c r="E20" s="9">
        <f t="shared" si="11"/>
        <v>24.12</v>
      </c>
      <c r="F20" s="9">
        <v>15.31</v>
      </c>
      <c r="G20" s="10">
        <v>1.6E-2</v>
      </c>
      <c r="H20" s="9">
        <f t="shared" si="12"/>
        <v>47.31</v>
      </c>
      <c r="I20" s="9">
        <v>131.15</v>
      </c>
      <c r="J20" s="10">
        <v>2.9144000000000001</v>
      </c>
      <c r="K20" s="9">
        <f t="shared" si="13"/>
        <v>859.75</v>
      </c>
      <c r="L20" s="9"/>
      <c r="N20" s="9"/>
      <c r="P20">
        <v>6463</v>
      </c>
    </row>
    <row r="21" spans="1:16" x14ac:dyDescent="0.3">
      <c r="A21" s="1" t="s">
        <v>38</v>
      </c>
      <c r="C21" s="9">
        <v>9</v>
      </c>
      <c r="D21" s="10">
        <v>1.7000000000000001E-2</v>
      </c>
      <c r="E21" s="9">
        <f t="shared" si="11"/>
        <v>22.6</v>
      </c>
      <c r="F21" s="9">
        <v>17.98</v>
      </c>
      <c r="G21" s="10">
        <v>1.1299999999999999E-2</v>
      </c>
      <c r="H21" s="9">
        <f t="shared" si="12"/>
        <v>40.58</v>
      </c>
      <c r="I21" s="9">
        <v>114.02</v>
      </c>
      <c r="J21" s="10">
        <v>2.64</v>
      </c>
      <c r="K21" s="9">
        <f t="shared" si="13"/>
        <v>774.02</v>
      </c>
      <c r="L21" s="9"/>
      <c r="N21" s="9"/>
      <c r="P21">
        <v>15533</v>
      </c>
    </row>
    <row r="22" spans="1:16" x14ac:dyDescent="0.3">
      <c r="A22" s="1" t="s">
        <v>41</v>
      </c>
      <c r="C22" s="9">
        <v>11.13</v>
      </c>
      <c r="D22" s="10">
        <v>7.9000000000000008E-3</v>
      </c>
      <c r="E22" s="9">
        <f t="shared" ref="E22" si="15">+C22+(D22*$B$4)</f>
        <v>17.450000000000003</v>
      </c>
      <c r="F22" s="9">
        <v>11.06</v>
      </c>
      <c r="G22" s="10">
        <v>1.6999999999999999E-3</v>
      </c>
      <c r="H22" s="9">
        <f t="shared" ref="H22" si="16">+F22+(G22*$B$5)</f>
        <v>14.46</v>
      </c>
      <c r="I22" s="9">
        <v>436.99</v>
      </c>
      <c r="J22" s="10">
        <v>2.8308</v>
      </c>
      <c r="K22" s="9">
        <f t="shared" ref="K22" si="17">+I22+(J22*$B$6)</f>
        <v>1144.69</v>
      </c>
      <c r="L22" s="9"/>
      <c r="N22" s="9"/>
      <c r="P22">
        <v>11205</v>
      </c>
    </row>
    <row r="23" spans="1:16" x14ac:dyDescent="0.3">
      <c r="A23" s="1" t="s">
        <v>39</v>
      </c>
      <c r="C23" s="9">
        <v>13.63</v>
      </c>
      <c r="D23" s="10">
        <v>1.2699999999999999E-2</v>
      </c>
      <c r="E23" s="9">
        <f t="shared" si="11"/>
        <v>23.79</v>
      </c>
      <c r="F23" s="9">
        <v>20.239999999999998</v>
      </c>
      <c r="G23" s="10">
        <v>1.67E-2</v>
      </c>
      <c r="H23" s="9">
        <f t="shared" si="12"/>
        <v>53.64</v>
      </c>
      <c r="I23" s="9">
        <v>244.1</v>
      </c>
      <c r="J23" s="10">
        <v>4.5228000000000002</v>
      </c>
      <c r="K23" s="9">
        <f t="shared" si="13"/>
        <v>1374.8</v>
      </c>
      <c r="L23" s="9"/>
      <c r="N23" s="9"/>
      <c r="P23">
        <v>1958</v>
      </c>
    </row>
    <row r="24" spans="1:16" x14ac:dyDescent="0.3">
      <c r="A24" s="1" t="s">
        <v>11</v>
      </c>
      <c r="C24" s="9">
        <v>11.87</v>
      </c>
      <c r="D24" s="10">
        <v>1.1900000000000001E-2</v>
      </c>
      <c r="E24" s="9">
        <f t="shared" si="11"/>
        <v>21.39</v>
      </c>
      <c r="F24" s="9">
        <v>39.93</v>
      </c>
      <c r="G24" s="10">
        <v>1.1599999999999999E-2</v>
      </c>
      <c r="H24" s="9">
        <f t="shared" si="12"/>
        <v>63.129999999999995</v>
      </c>
      <c r="I24" s="9">
        <v>69.86</v>
      </c>
      <c r="J24" s="10">
        <v>4.2043999999999997</v>
      </c>
      <c r="K24" s="9">
        <f t="shared" si="13"/>
        <v>1120.9599999999998</v>
      </c>
      <c r="L24" s="9">
        <v>13856.9</v>
      </c>
      <c r="M24" s="10">
        <v>2.9224999999999999</v>
      </c>
      <c r="N24" s="9">
        <f t="shared" si="14"/>
        <v>43081.9</v>
      </c>
      <c r="P24">
        <v>192960</v>
      </c>
    </row>
    <row r="25" spans="1:16" x14ac:dyDescent="0.3">
      <c r="A25" s="1" t="s">
        <v>56</v>
      </c>
      <c r="C25" s="9">
        <v>18.3</v>
      </c>
      <c r="D25" s="10">
        <v>8.5000000000000006E-3</v>
      </c>
      <c r="E25" s="9">
        <f>+C25+(D25*$B$4)</f>
        <v>25.1</v>
      </c>
      <c r="F25" s="9">
        <v>33.590000000000003</v>
      </c>
      <c r="G25" s="10">
        <v>1.1299999999999999E-2</v>
      </c>
      <c r="H25" s="9">
        <f>+F25+(G25*$B$5)</f>
        <v>56.19</v>
      </c>
      <c r="I25" s="9">
        <v>118.44</v>
      </c>
      <c r="J25" s="10">
        <v>3.3576999999999999</v>
      </c>
      <c r="K25" s="9">
        <f>+I25+(J25*$B$6)</f>
        <v>957.86500000000001</v>
      </c>
      <c r="L25" s="9"/>
      <c r="N25" s="9"/>
      <c r="P25">
        <v>32033</v>
      </c>
    </row>
    <row r="26" spans="1:16" x14ac:dyDescent="0.3">
      <c r="A26" s="1" t="s">
        <v>55</v>
      </c>
      <c r="C26" s="9">
        <v>13.91</v>
      </c>
      <c r="D26" s="10">
        <v>1.23E-2</v>
      </c>
      <c r="E26" s="9">
        <f>+C26+(D26*$B$4)</f>
        <v>23.75</v>
      </c>
      <c r="F26" s="9">
        <v>18.38</v>
      </c>
      <c r="G26" s="10">
        <v>4.8999999999999998E-3</v>
      </c>
      <c r="H26" s="9">
        <f>+F26+(G26*$B$5)</f>
        <v>28.18</v>
      </c>
      <c r="I26" s="9">
        <v>43.91</v>
      </c>
      <c r="J26" s="10">
        <v>1.4552</v>
      </c>
      <c r="K26" s="9">
        <f>+I26+(J26*$B$6)</f>
        <v>407.71000000000004</v>
      </c>
      <c r="L26" s="9">
        <v>3707.4</v>
      </c>
      <c r="M26" s="10">
        <v>5.4600000000000003E-2</v>
      </c>
      <c r="N26" s="9">
        <f>+L26+(M26*$B$7)</f>
        <v>4253.3999999999996</v>
      </c>
      <c r="P26">
        <v>7859</v>
      </c>
    </row>
    <row r="27" spans="1:16" x14ac:dyDescent="0.3">
      <c r="A27" s="1" t="s">
        <v>14</v>
      </c>
      <c r="C27" s="9">
        <v>10.77</v>
      </c>
      <c r="D27" s="10">
        <v>2.01E-2</v>
      </c>
      <c r="E27" s="9">
        <f t="shared" si="11"/>
        <v>26.849999999999998</v>
      </c>
      <c r="F27" s="9">
        <v>25.39</v>
      </c>
      <c r="G27" s="10">
        <v>1.6299999999999999E-2</v>
      </c>
      <c r="H27" s="9">
        <f t="shared" si="12"/>
        <v>57.989999999999995</v>
      </c>
      <c r="I27" s="9">
        <v>100.81</v>
      </c>
      <c r="J27" s="10">
        <v>4.6543000000000001</v>
      </c>
      <c r="K27" s="9">
        <f t="shared" si="13"/>
        <v>1264.385</v>
      </c>
      <c r="L27" s="9">
        <v>7635.46</v>
      </c>
      <c r="M27" s="10">
        <v>2.2012</v>
      </c>
      <c r="N27" s="9">
        <f t="shared" si="14"/>
        <v>29647.46</v>
      </c>
      <c r="P27">
        <v>84866</v>
      </c>
    </row>
    <row r="28" spans="1:16" x14ac:dyDescent="0.3">
      <c r="A28" s="1" t="s">
        <v>40</v>
      </c>
      <c r="C28" s="9">
        <v>14.19</v>
      </c>
      <c r="D28" s="10">
        <v>1.26E-2</v>
      </c>
      <c r="E28" s="9">
        <f t="shared" si="11"/>
        <v>24.27</v>
      </c>
      <c r="F28" s="9">
        <v>18.940000000000001</v>
      </c>
      <c r="G28" s="10">
        <v>8.9999999999999993E-3</v>
      </c>
      <c r="H28" s="9">
        <f t="shared" si="12"/>
        <v>36.94</v>
      </c>
      <c r="I28" s="9">
        <v>206</v>
      </c>
      <c r="J28" s="10">
        <v>1.1531</v>
      </c>
      <c r="K28" s="9">
        <f t="shared" si="13"/>
        <v>494.27499999999998</v>
      </c>
      <c r="L28" s="9">
        <v>9741.16</v>
      </c>
      <c r="M28" s="10">
        <v>1.9883999999999999</v>
      </c>
      <c r="N28" s="9">
        <f t="shared" si="14"/>
        <v>29625.16</v>
      </c>
      <c r="P28">
        <v>14373</v>
      </c>
    </row>
    <row r="29" spans="1:16" x14ac:dyDescent="0.3">
      <c r="A29" s="1" t="s">
        <v>42</v>
      </c>
      <c r="C29" s="9">
        <v>12.68</v>
      </c>
      <c r="D29" s="10">
        <v>1.49E-2</v>
      </c>
      <c r="E29" s="9">
        <f t="shared" si="11"/>
        <v>24.6</v>
      </c>
      <c r="F29" s="9">
        <v>33.19</v>
      </c>
      <c r="G29" s="10">
        <v>1.1299999999999999E-2</v>
      </c>
      <c r="H29" s="9">
        <f t="shared" si="12"/>
        <v>55.789999999999992</v>
      </c>
      <c r="I29" s="9">
        <v>214.62</v>
      </c>
      <c r="J29" s="10">
        <v>2.0385</v>
      </c>
      <c r="K29" s="9">
        <f t="shared" si="13"/>
        <v>724.245</v>
      </c>
      <c r="L29" s="9"/>
      <c r="N29" s="9"/>
      <c r="P29">
        <v>28183</v>
      </c>
    </row>
    <row r="30" spans="1:16" x14ac:dyDescent="0.3">
      <c r="A30" s="1" t="s">
        <v>43</v>
      </c>
      <c r="C30" s="9">
        <v>14.92</v>
      </c>
      <c r="D30" s="10">
        <v>1.66E-2</v>
      </c>
      <c r="E30" s="9">
        <f t="shared" si="11"/>
        <v>28.2</v>
      </c>
      <c r="F30" s="9">
        <v>28.88</v>
      </c>
      <c r="G30" s="10">
        <v>1.46E-2</v>
      </c>
      <c r="H30" s="9">
        <f t="shared" si="12"/>
        <v>58.08</v>
      </c>
      <c r="I30" s="9">
        <v>223.24</v>
      </c>
      <c r="J30" s="10">
        <v>2.2888999999999999</v>
      </c>
      <c r="K30" s="9">
        <f t="shared" si="13"/>
        <v>795.46500000000003</v>
      </c>
      <c r="L30" s="9">
        <v>10676.92</v>
      </c>
      <c r="M30" s="10">
        <v>0.99080000000000001</v>
      </c>
      <c r="N30" s="9">
        <f t="shared" si="14"/>
        <v>20584.919999999998</v>
      </c>
      <c r="P30">
        <v>19579</v>
      </c>
    </row>
    <row r="31" spans="1:16" x14ac:dyDescent="0.3">
      <c r="A31" s="1" t="s">
        <v>44</v>
      </c>
      <c r="C31" s="9">
        <v>16.14</v>
      </c>
      <c r="D31" s="10">
        <v>1.24E-2</v>
      </c>
      <c r="E31" s="9">
        <f t="shared" si="11"/>
        <v>26.060000000000002</v>
      </c>
      <c r="F31" s="9">
        <v>21.55</v>
      </c>
      <c r="G31" s="10">
        <v>1.8599999999999998E-2</v>
      </c>
      <c r="H31" s="9">
        <f t="shared" si="12"/>
        <v>58.75</v>
      </c>
      <c r="I31" s="9">
        <v>164.49</v>
      </c>
      <c r="J31" s="10">
        <v>4.2709000000000001</v>
      </c>
      <c r="K31" s="9">
        <f t="shared" si="13"/>
        <v>1232.2150000000001</v>
      </c>
      <c r="L31" s="9"/>
      <c r="N31" s="9"/>
      <c r="P31">
        <v>46710</v>
      </c>
    </row>
    <row r="32" spans="1:16" x14ac:dyDescent="0.3">
      <c r="A32" s="1" t="s">
        <v>45</v>
      </c>
      <c r="C32" s="9">
        <v>15.11</v>
      </c>
      <c r="D32" s="10">
        <v>1.1599999999999999E-2</v>
      </c>
      <c r="E32" s="9">
        <f t="shared" si="11"/>
        <v>24.39</v>
      </c>
      <c r="F32" s="9">
        <v>25.56</v>
      </c>
      <c r="G32" s="10">
        <v>1.2500000000000001E-2</v>
      </c>
      <c r="H32" s="9">
        <f t="shared" si="12"/>
        <v>50.56</v>
      </c>
      <c r="I32" s="9">
        <v>165.08</v>
      </c>
      <c r="J32" s="10">
        <v>1.6936</v>
      </c>
      <c r="K32" s="9">
        <f t="shared" si="13"/>
        <v>588.48</v>
      </c>
      <c r="L32" s="9"/>
      <c r="N32" s="9"/>
      <c r="P32">
        <v>10151</v>
      </c>
    </row>
    <row r="33" spans="1:16" x14ac:dyDescent="0.3">
      <c r="A33" s="1" t="s">
        <v>46</v>
      </c>
      <c r="C33" s="9">
        <v>13.95</v>
      </c>
      <c r="D33" s="10">
        <v>1.7000000000000001E-2</v>
      </c>
      <c r="E33" s="9">
        <f t="shared" si="11"/>
        <v>27.55</v>
      </c>
      <c r="F33" s="9">
        <v>15</v>
      </c>
      <c r="G33" s="10">
        <v>1.26E-2</v>
      </c>
      <c r="H33" s="9">
        <f t="shared" si="12"/>
        <v>40.200000000000003</v>
      </c>
      <c r="I33" s="9">
        <v>162.6</v>
      </c>
      <c r="J33" s="10">
        <v>2.4801000000000002</v>
      </c>
      <c r="K33" s="9">
        <f t="shared" si="13"/>
        <v>782.62500000000011</v>
      </c>
      <c r="L33" s="9">
        <v>907.62</v>
      </c>
      <c r="M33" s="10">
        <v>2.2679999999999998</v>
      </c>
      <c r="N33" s="9">
        <f t="shared" si="14"/>
        <v>23587.619999999995</v>
      </c>
      <c r="P33">
        <v>50250</v>
      </c>
    </row>
    <row r="34" spans="1:16" x14ac:dyDescent="0.3">
      <c r="A34" s="1" t="s">
        <v>47</v>
      </c>
      <c r="C34" s="9">
        <v>16.16</v>
      </c>
      <c r="D34" s="10">
        <v>2.8899999999999999E-2</v>
      </c>
      <c r="E34" s="9">
        <f t="shared" si="11"/>
        <v>39.28</v>
      </c>
      <c r="F34" s="9">
        <v>28.9</v>
      </c>
      <c r="G34" s="10">
        <v>2.0400000000000001E-2</v>
      </c>
      <c r="H34" s="9">
        <f t="shared" si="12"/>
        <v>69.7</v>
      </c>
      <c r="I34" s="9">
        <v>103.56</v>
      </c>
      <c r="J34" s="10">
        <v>4.8055000000000003</v>
      </c>
      <c r="K34" s="9">
        <f t="shared" si="13"/>
        <v>1304.9349999999999</v>
      </c>
      <c r="L34" s="9"/>
      <c r="N34" s="9"/>
      <c r="P34">
        <v>20971</v>
      </c>
    </row>
    <row r="35" spans="1:16" x14ac:dyDescent="0.3">
      <c r="A35" s="1" t="s">
        <v>89</v>
      </c>
      <c r="C35" s="9">
        <v>14.4</v>
      </c>
      <c r="D35" s="10">
        <v>1.35E-2</v>
      </c>
      <c r="E35" s="9">
        <f t="shared" si="11"/>
        <v>25.200000000000003</v>
      </c>
      <c r="F35" s="9">
        <v>29.64</v>
      </c>
      <c r="G35" s="10">
        <v>9.2999999999999992E-3</v>
      </c>
      <c r="H35" s="9">
        <f t="shared" si="12"/>
        <v>48.239999999999995</v>
      </c>
      <c r="I35" s="9">
        <v>92.54</v>
      </c>
      <c r="J35" s="10">
        <v>4.0852000000000004</v>
      </c>
      <c r="K35" s="9">
        <f t="shared" si="13"/>
        <v>1113.8400000000001</v>
      </c>
      <c r="L35" s="9"/>
      <c r="N35" s="9"/>
      <c r="P35">
        <v>20790</v>
      </c>
    </row>
    <row r="36" spans="1:16" x14ac:dyDescent="0.3">
      <c r="A36" s="1" t="s">
        <v>48</v>
      </c>
      <c r="C36" s="9">
        <v>9.15</v>
      </c>
      <c r="D36" s="10">
        <v>1.5900000000000001E-2</v>
      </c>
      <c r="E36" s="9">
        <f t="shared" si="11"/>
        <v>21.87</v>
      </c>
      <c r="F36" s="9">
        <v>19.670000000000002</v>
      </c>
      <c r="G36" s="10">
        <v>6.7000000000000002E-3</v>
      </c>
      <c r="H36" s="9">
        <f t="shared" si="12"/>
        <v>33.07</v>
      </c>
      <c r="I36" s="9">
        <v>54.56</v>
      </c>
      <c r="J36" s="10">
        <v>2.3102</v>
      </c>
      <c r="K36" s="9">
        <f t="shared" si="13"/>
        <v>632.1099999999999</v>
      </c>
      <c r="L36" s="9"/>
      <c r="N36" s="9"/>
      <c r="P36">
        <v>2734</v>
      </c>
    </row>
    <row r="37" spans="1:16" x14ac:dyDescent="0.3">
      <c r="A37" s="1" t="s">
        <v>12</v>
      </c>
      <c r="C37" s="9">
        <v>14.53</v>
      </c>
      <c r="D37" s="10">
        <v>1.43E-2</v>
      </c>
      <c r="E37" s="9">
        <f t="shared" si="11"/>
        <v>25.97</v>
      </c>
      <c r="F37" s="9">
        <v>32.35</v>
      </c>
      <c r="G37" s="10">
        <v>8.3999999999999995E-3</v>
      </c>
      <c r="H37" s="9">
        <f t="shared" si="12"/>
        <v>49.150000000000006</v>
      </c>
      <c r="I37" s="9">
        <v>294.95999999999998</v>
      </c>
      <c r="J37" s="10">
        <v>2.0459000000000001</v>
      </c>
      <c r="K37" s="9">
        <f t="shared" si="13"/>
        <v>806.43499999999995</v>
      </c>
      <c r="L37" s="9">
        <v>22773.42</v>
      </c>
      <c r="M37" s="10">
        <v>1.3435999999999999</v>
      </c>
      <c r="N37" s="9">
        <f t="shared" si="14"/>
        <v>36209.42</v>
      </c>
      <c r="P37">
        <v>234464</v>
      </c>
    </row>
    <row r="38" spans="1:16" x14ac:dyDescent="0.3">
      <c r="A38" s="1" t="s">
        <v>90</v>
      </c>
      <c r="C38" s="9">
        <v>12.87</v>
      </c>
      <c r="D38" s="10">
        <v>1.46E-2</v>
      </c>
      <c r="E38" s="9">
        <f t="shared" si="11"/>
        <v>24.549999999999997</v>
      </c>
      <c r="F38" s="9">
        <v>29.5</v>
      </c>
      <c r="G38" s="10">
        <v>1.5599999999999999E-2</v>
      </c>
      <c r="H38" s="9">
        <f t="shared" si="12"/>
        <v>60.7</v>
      </c>
      <c r="I38" s="9">
        <v>120.73</v>
      </c>
      <c r="J38" s="10">
        <v>2.6412</v>
      </c>
      <c r="K38" s="9">
        <f t="shared" si="13"/>
        <v>781.03</v>
      </c>
      <c r="L38" s="9"/>
      <c r="N38" s="9"/>
      <c r="P38">
        <v>1196</v>
      </c>
    </row>
    <row r="39" spans="1:16" x14ac:dyDescent="0.3">
      <c r="A39" s="1" t="s">
        <v>49</v>
      </c>
      <c r="C39" s="9">
        <v>5.95</v>
      </c>
      <c r="D39" s="10">
        <v>8.0000000000000002E-3</v>
      </c>
      <c r="E39" s="9">
        <f t="shared" si="11"/>
        <v>12.350000000000001</v>
      </c>
      <c r="F39" s="9">
        <v>13.75</v>
      </c>
      <c r="G39" s="10">
        <v>5.4999999999999997E-3</v>
      </c>
      <c r="H39" s="9">
        <f t="shared" si="12"/>
        <v>24.75</v>
      </c>
      <c r="I39" s="9">
        <v>96.69</v>
      </c>
      <c r="J39" s="10">
        <v>1.5452999999999999</v>
      </c>
      <c r="K39" s="9">
        <f t="shared" si="13"/>
        <v>483.01499999999999</v>
      </c>
      <c r="L39" s="9"/>
      <c r="N39" s="9"/>
      <c r="P39">
        <v>5496</v>
      </c>
    </row>
    <row r="40" spans="1:16" x14ac:dyDescent="0.3">
      <c r="A40" s="1" t="s">
        <v>13</v>
      </c>
      <c r="C40" s="9">
        <v>9.83</v>
      </c>
      <c r="D40" s="10">
        <v>1.43E-2</v>
      </c>
      <c r="E40" s="9">
        <f t="shared" si="11"/>
        <v>21.27</v>
      </c>
      <c r="F40" s="9">
        <v>17.75</v>
      </c>
      <c r="G40" s="10">
        <v>1.5599999999999999E-2</v>
      </c>
      <c r="H40" s="9">
        <f t="shared" si="12"/>
        <v>48.95</v>
      </c>
      <c r="I40" s="9">
        <v>108.32</v>
      </c>
      <c r="J40" s="10">
        <v>2.4380999999999999</v>
      </c>
      <c r="K40" s="9">
        <f t="shared" si="13"/>
        <v>717.84500000000003</v>
      </c>
      <c r="L40" s="9">
        <v>4430.1400000000003</v>
      </c>
      <c r="M40" s="10">
        <v>2.1459000000000001</v>
      </c>
      <c r="N40" s="9">
        <f t="shared" si="14"/>
        <v>25889.14</v>
      </c>
      <c r="P40">
        <v>134228</v>
      </c>
    </row>
    <row r="41" spans="1:16" x14ac:dyDescent="0.3">
      <c r="A41" s="1" t="s">
        <v>9</v>
      </c>
      <c r="C41" s="9">
        <v>9.32</v>
      </c>
      <c r="D41" s="10">
        <v>2.2599999999999999E-2</v>
      </c>
      <c r="E41" s="9">
        <f t="shared" si="11"/>
        <v>27.4</v>
      </c>
      <c r="F41" s="9">
        <v>16.11</v>
      </c>
      <c r="G41" s="10">
        <v>2.0199999999999999E-2</v>
      </c>
      <c r="H41" s="9">
        <f t="shared" si="12"/>
        <v>56.51</v>
      </c>
      <c r="I41" s="9">
        <v>251.21</v>
      </c>
      <c r="J41" s="10">
        <v>3.4376000000000002</v>
      </c>
      <c r="K41" s="9">
        <f t="shared" si="13"/>
        <v>1110.6100000000001</v>
      </c>
      <c r="L41" s="9">
        <v>14669.82</v>
      </c>
      <c r="M41" s="10">
        <v>3.1907000000000001</v>
      </c>
      <c r="N41" s="9">
        <f t="shared" si="14"/>
        <v>46576.82</v>
      </c>
      <c r="P41">
        <v>300664</v>
      </c>
    </row>
    <row r="42" spans="1:16" x14ac:dyDescent="0.3">
      <c r="A42" s="1" t="s">
        <v>50</v>
      </c>
      <c r="C42" s="9">
        <v>19.22</v>
      </c>
      <c r="D42" s="10">
        <v>1.8800000000000001E-2</v>
      </c>
      <c r="E42" s="9">
        <f t="shared" si="11"/>
        <v>34.26</v>
      </c>
      <c r="F42" s="9">
        <v>28.85</v>
      </c>
      <c r="G42" s="10">
        <v>8.6E-3</v>
      </c>
      <c r="H42" s="9">
        <f t="shared" si="12"/>
        <v>46.05</v>
      </c>
      <c r="I42" s="9">
        <v>320.64</v>
      </c>
      <c r="J42" s="10">
        <v>2.9750999999999999</v>
      </c>
      <c r="K42" s="9">
        <f t="shared" si="13"/>
        <v>1064.415</v>
      </c>
      <c r="L42" s="9"/>
      <c r="N42" s="9"/>
      <c r="P42">
        <v>14707</v>
      </c>
    </row>
    <row r="43" spans="1:16" x14ac:dyDescent="0.3">
      <c r="A43" s="1" t="s">
        <v>91</v>
      </c>
      <c r="C43" s="9">
        <v>18.8</v>
      </c>
      <c r="D43" s="10">
        <v>1.37E-2</v>
      </c>
      <c r="E43" s="9">
        <f t="shared" si="11"/>
        <v>29.76</v>
      </c>
      <c r="F43" s="9">
        <v>36.93</v>
      </c>
      <c r="G43" s="10">
        <v>5.7000000000000002E-3</v>
      </c>
      <c r="H43" s="9">
        <f t="shared" si="12"/>
        <v>48.33</v>
      </c>
      <c r="I43" s="9">
        <v>510.49</v>
      </c>
      <c r="J43" s="10">
        <v>1.6265000000000001</v>
      </c>
      <c r="K43" s="9">
        <f t="shared" si="13"/>
        <v>917.11500000000001</v>
      </c>
      <c r="L43" s="9"/>
      <c r="N43" s="9"/>
      <c r="P43">
        <v>5580</v>
      </c>
    </row>
    <row r="44" spans="1:16" x14ac:dyDescent="0.3">
      <c r="A44" s="1" t="s">
        <v>51</v>
      </c>
      <c r="C44" s="9">
        <v>12.17</v>
      </c>
      <c r="D44" s="10">
        <v>1.49E-2</v>
      </c>
      <c r="E44" s="9">
        <f t="shared" si="11"/>
        <v>24.09</v>
      </c>
      <c r="F44" s="9">
        <v>25.05</v>
      </c>
      <c r="G44" s="10">
        <v>1.04E-2</v>
      </c>
      <c r="H44" s="9">
        <f t="shared" si="12"/>
        <v>45.85</v>
      </c>
      <c r="I44" s="9">
        <v>271.38</v>
      </c>
      <c r="J44" s="10">
        <v>1.944</v>
      </c>
      <c r="K44" s="9">
        <f t="shared" si="13"/>
        <v>757.38</v>
      </c>
      <c r="L44" s="9">
        <v>5003.33</v>
      </c>
      <c r="M44" s="10">
        <v>1.0206999999999999</v>
      </c>
      <c r="N44" s="9">
        <f t="shared" si="14"/>
        <v>15210.33</v>
      </c>
      <c r="P44">
        <v>26944</v>
      </c>
    </row>
    <row r="45" spans="1:16" x14ac:dyDescent="0.3">
      <c r="A45" s="1" t="s">
        <v>16</v>
      </c>
      <c r="C45" s="9">
        <v>9.69</v>
      </c>
      <c r="D45" s="10">
        <v>1.72E-2</v>
      </c>
      <c r="E45" s="9">
        <f t="shared" si="11"/>
        <v>23.45</v>
      </c>
      <c r="F45" s="9">
        <v>25.54</v>
      </c>
      <c r="G45" s="10">
        <v>1.23E-2</v>
      </c>
      <c r="H45" s="9">
        <f t="shared" si="12"/>
        <v>50.14</v>
      </c>
      <c r="I45" s="9">
        <v>236.11</v>
      </c>
      <c r="J45" s="10">
        <v>4.0319000000000003</v>
      </c>
      <c r="K45" s="9">
        <f t="shared" si="13"/>
        <v>1244.085</v>
      </c>
      <c r="L45" s="9">
        <v>14403.67</v>
      </c>
      <c r="M45" s="10">
        <v>1.3727</v>
      </c>
      <c r="N45" s="9">
        <f t="shared" si="14"/>
        <v>28130.67</v>
      </c>
      <c r="P45">
        <v>86611</v>
      </c>
    </row>
    <row r="46" spans="1:16" x14ac:dyDescent="0.3">
      <c r="A46" s="1" t="s">
        <v>52</v>
      </c>
      <c r="C46" s="9">
        <v>9.92</v>
      </c>
      <c r="D46" s="10">
        <v>1.43E-2</v>
      </c>
      <c r="E46" s="9">
        <f t="shared" si="11"/>
        <v>21.36</v>
      </c>
      <c r="F46" s="9">
        <v>22.7</v>
      </c>
      <c r="G46" s="10">
        <v>8.2000000000000007E-3</v>
      </c>
      <c r="H46" s="9">
        <f t="shared" si="12"/>
        <v>39.1</v>
      </c>
      <c r="I46" s="9">
        <v>76.849999999999994</v>
      </c>
      <c r="J46" s="10">
        <v>3.4066999999999998</v>
      </c>
      <c r="K46" s="9">
        <f t="shared" si="13"/>
        <v>928.52499999999998</v>
      </c>
      <c r="L46" s="9"/>
      <c r="N46" s="9"/>
      <c r="P46">
        <v>9571</v>
      </c>
    </row>
    <row r="47" spans="1:16" x14ac:dyDescent="0.3">
      <c r="A47" s="1" t="s">
        <v>53</v>
      </c>
      <c r="C47" s="9">
        <v>15.35</v>
      </c>
      <c r="D47" s="10">
        <v>1.38E-2</v>
      </c>
      <c r="E47" s="9">
        <f t="shared" si="11"/>
        <v>26.39</v>
      </c>
      <c r="F47" s="9">
        <v>36.65</v>
      </c>
      <c r="G47" s="10">
        <v>8.3999999999999995E-3</v>
      </c>
      <c r="H47" s="9">
        <f t="shared" si="12"/>
        <v>53.45</v>
      </c>
      <c r="I47" s="9">
        <v>487.45</v>
      </c>
      <c r="J47" s="10">
        <v>1.4113</v>
      </c>
      <c r="K47" s="9">
        <f t="shared" si="13"/>
        <v>840.27499999999998</v>
      </c>
      <c r="L47" s="9"/>
      <c r="N47" s="9"/>
      <c r="P47">
        <v>9439</v>
      </c>
    </row>
    <row r="48" spans="1:16" x14ac:dyDescent="0.3">
      <c r="A48" s="1" t="s">
        <v>54</v>
      </c>
      <c r="C48" s="9">
        <v>12.72</v>
      </c>
      <c r="D48" s="10">
        <v>1.43E-2</v>
      </c>
      <c r="E48" s="9">
        <f t="shared" si="11"/>
        <v>24.16</v>
      </c>
      <c r="F48" s="9">
        <v>29.58</v>
      </c>
      <c r="G48" s="10">
        <v>9.1999999999999998E-3</v>
      </c>
      <c r="H48" s="9">
        <f t="shared" si="12"/>
        <v>47.98</v>
      </c>
      <c r="I48" s="9">
        <v>292.70999999999998</v>
      </c>
      <c r="J48" s="10">
        <v>1.6223000000000001</v>
      </c>
      <c r="K48" s="9">
        <f t="shared" si="13"/>
        <v>698.28500000000008</v>
      </c>
      <c r="L48" s="9">
        <v>20638.79</v>
      </c>
      <c r="M48" s="10">
        <v>2.2791999999999999</v>
      </c>
      <c r="N48" s="9">
        <f t="shared" si="14"/>
        <v>43430.79</v>
      </c>
      <c r="P48">
        <v>146974</v>
      </c>
    </row>
    <row r="49" spans="1:16" x14ac:dyDescent="0.3">
      <c r="A49" s="1" t="s">
        <v>57</v>
      </c>
      <c r="C49" s="9">
        <v>11.78</v>
      </c>
      <c r="D49" s="10">
        <v>1.9599999999999999E-2</v>
      </c>
      <c r="E49" s="9">
        <f t="shared" si="11"/>
        <v>27.46</v>
      </c>
      <c r="F49" s="9">
        <v>14.86</v>
      </c>
      <c r="G49" s="10">
        <v>1.55E-2</v>
      </c>
      <c r="H49" s="9">
        <f t="shared" si="12"/>
        <v>45.86</v>
      </c>
      <c r="I49" s="9">
        <v>58.48</v>
      </c>
      <c r="J49" s="10">
        <v>2.9954000000000001</v>
      </c>
      <c r="K49" s="9">
        <f t="shared" si="13"/>
        <v>807.33</v>
      </c>
      <c r="L49" s="9"/>
      <c r="N49" s="9"/>
      <c r="P49">
        <v>6914</v>
      </c>
    </row>
    <row r="50" spans="1:16" x14ac:dyDescent="0.3">
      <c r="A50" s="1" t="s">
        <v>58</v>
      </c>
      <c r="C50" s="9">
        <v>14.93</v>
      </c>
      <c r="D50" s="10">
        <v>1.3899999999999999E-2</v>
      </c>
      <c r="E50" s="9">
        <f t="shared" si="11"/>
        <v>26.049999999999997</v>
      </c>
      <c r="F50" s="9">
        <v>15.89</v>
      </c>
      <c r="G50" s="10">
        <v>1.6899999999999998E-2</v>
      </c>
      <c r="H50" s="9">
        <f t="shared" si="12"/>
        <v>49.69</v>
      </c>
      <c r="I50" s="9">
        <v>75.45</v>
      </c>
      <c r="J50" s="10">
        <v>2.5137999999999998</v>
      </c>
      <c r="K50" s="9">
        <f t="shared" si="13"/>
        <v>703.9</v>
      </c>
      <c r="L50" s="9">
        <v>3633.2</v>
      </c>
      <c r="M50" s="10">
        <v>2.1751999999999998</v>
      </c>
      <c r="N50" s="9">
        <f t="shared" si="14"/>
        <v>25385.199999999997</v>
      </c>
      <c r="P50">
        <v>29142</v>
      </c>
    </row>
    <row r="51" spans="1:16" x14ac:dyDescent="0.3">
      <c r="A51" s="1" t="s">
        <v>59</v>
      </c>
      <c r="C51" s="9">
        <v>14.71</v>
      </c>
      <c r="D51" s="10">
        <v>1.43E-2</v>
      </c>
      <c r="E51" s="9">
        <f t="shared" si="11"/>
        <v>26.15</v>
      </c>
      <c r="F51" s="9">
        <v>29.28</v>
      </c>
      <c r="G51" s="10">
        <v>1.9099999999999999E-2</v>
      </c>
      <c r="H51" s="9">
        <f t="shared" si="12"/>
        <v>67.47999999999999</v>
      </c>
      <c r="I51" s="9">
        <v>132.77000000000001</v>
      </c>
      <c r="J51" s="10">
        <v>4.58</v>
      </c>
      <c r="K51" s="9">
        <f t="shared" si="13"/>
        <v>1277.77</v>
      </c>
      <c r="L51" s="9"/>
      <c r="N51" s="9"/>
      <c r="P51">
        <v>32911</v>
      </c>
    </row>
    <row r="52" spans="1:16" x14ac:dyDescent="0.3">
      <c r="A52" s="1" t="s">
        <v>60</v>
      </c>
      <c r="C52" s="9">
        <v>15.76</v>
      </c>
      <c r="D52" s="10">
        <v>1.5800000000000002E-2</v>
      </c>
      <c r="E52" s="9">
        <f t="shared" si="11"/>
        <v>28.4</v>
      </c>
      <c r="F52" s="9">
        <v>37.090000000000003</v>
      </c>
      <c r="G52" s="10">
        <v>1.35E-2</v>
      </c>
      <c r="H52" s="9">
        <f t="shared" si="12"/>
        <v>64.09</v>
      </c>
      <c r="I52" s="9">
        <v>177.4</v>
      </c>
      <c r="J52" s="10">
        <v>4.1886999999999999</v>
      </c>
      <c r="K52" s="9">
        <f t="shared" si="13"/>
        <v>1224.575</v>
      </c>
      <c r="L52" s="9"/>
      <c r="N52" s="9"/>
      <c r="P52">
        <v>51048</v>
      </c>
    </row>
    <row r="53" spans="1:16" x14ac:dyDescent="0.3">
      <c r="A53" s="1" t="s">
        <v>61</v>
      </c>
      <c r="C53" s="9">
        <v>18.22</v>
      </c>
      <c r="D53" s="10">
        <v>1.2800000000000001E-2</v>
      </c>
      <c r="E53" s="9">
        <f t="shared" si="11"/>
        <v>28.46</v>
      </c>
      <c r="F53" s="9">
        <v>45.75</v>
      </c>
      <c r="G53" s="10">
        <v>1.37E-2</v>
      </c>
      <c r="H53" s="9">
        <f t="shared" si="12"/>
        <v>73.150000000000006</v>
      </c>
      <c r="I53" s="9">
        <v>326.83999999999997</v>
      </c>
      <c r="J53" s="10">
        <v>2.5541</v>
      </c>
      <c r="K53" s="9">
        <f t="shared" si="13"/>
        <v>965.36500000000001</v>
      </c>
      <c r="L53" s="9"/>
      <c r="N53" s="9"/>
      <c r="P53">
        <v>7882</v>
      </c>
    </row>
    <row r="54" spans="1:16" x14ac:dyDescent="0.3">
      <c r="A54" s="1" t="s">
        <v>62</v>
      </c>
      <c r="C54" s="9">
        <v>20.77</v>
      </c>
      <c r="D54" s="10">
        <v>2.1700000000000001E-2</v>
      </c>
      <c r="E54" s="9">
        <f t="shared" si="11"/>
        <v>38.129999999999995</v>
      </c>
      <c r="F54" s="9">
        <v>49.74</v>
      </c>
      <c r="G54" s="10">
        <v>1.55E-2</v>
      </c>
      <c r="H54" s="9">
        <f t="shared" si="12"/>
        <v>80.740000000000009</v>
      </c>
      <c r="I54" s="9">
        <v>244.38</v>
      </c>
      <c r="J54" s="10">
        <v>3.9413</v>
      </c>
      <c r="K54" s="9">
        <f t="shared" si="13"/>
        <v>1229.7049999999999</v>
      </c>
      <c r="L54" s="9"/>
      <c r="N54" s="9"/>
      <c r="P54">
        <v>18940</v>
      </c>
    </row>
    <row r="55" spans="1:16" x14ac:dyDescent="0.3">
      <c r="A55" s="1" t="s">
        <v>63</v>
      </c>
      <c r="C55" s="9">
        <v>14.34</v>
      </c>
      <c r="D55" s="10">
        <v>1.2800000000000001E-2</v>
      </c>
      <c r="E55" s="9">
        <f t="shared" si="11"/>
        <v>24.58</v>
      </c>
      <c r="F55" s="9">
        <v>21.25</v>
      </c>
      <c r="G55" s="10">
        <v>1.6400000000000001E-2</v>
      </c>
      <c r="H55" s="9">
        <f t="shared" si="12"/>
        <v>54.050000000000004</v>
      </c>
      <c r="I55" s="9">
        <v>287.95</v>
      </c>
      <c r="J55" s="10">
        <v>2.0537000000000001</v>
      </c>
      <c r="K55" s="9">
        <f t="shared" si="13"/>
        <v>801.375</v>
      </c>
      <c r="L55" s="9"/>
      <c r="N55" s="9"/>
      <c r="P55">
        <v>23754</v>
      </c>
    </row>
    <row r="56" spans="1:16" x14ac:dyDescent="0.3">
      <c r="A56" s="1" t="s">
        <v>64</v>
      </c>
      <c r="C56" s="9">
        <v>17.829999999999998</v>
      </c>
      <c r="D56" s="10">
        <v>1.35E-2</v>
      </c>
      <c r="E56" s="9">
        <f t="shared" si="11"/>
        <v>28.63</v>
      </c>
      <c r="F56" s="9">
        <v>23.9</v>
      </c>
      <c r="G56" s="10">
        <v>1.34E-2</v>
      </c>
      <c r="H56" s="9">
        <f t="shared" si="12"/>
        <v>50.7</v>
      </c>
      <c r="I56" s="9">
        <v>181.61</v>
      </c>
      <c r="J56" s="10">
        <v>0.68799999999999994</v>
      </c>
      <c r="K56" s="9">
        <f t="shared" si="13"/>
        <v>353.61</v>
      </c>
      <c r="L56" s="9"/>
      <c r="N56" s="9"/>
      <c r="P56">
        <v>6026</v>
      </c>
    </row>
    <row r="57" spans="1:16" x14ac:dyDescent="0.3">
      <c r="A57" s="1" t="s">
        <v>65</v>
      </c>
      <c r="C57" s="9">
        <v>13.05</v>
      </c>
      <c r="D57" s="10">
        <v>1.4200000000000001E-2</v>
      </c>
      <c r="E57" s="9">
        <f t="shared" si="11"/>
        <v>24.410000000000004</v>
      </c>
      <c r="F57" s="9">
        <v>32.090000000000003</v>
      </c>
      <c r="G57" s="10">
        <v>1.41E-2</v>
      </c>
      <c r="H57" s="9">
        <f t="shared" si="12"/>
        <v>60.290000000000006</v>
      </c>
      <c r="I57" s="9">
        <v>117.88</v>
      </c>
      <c r="J57" s="10">
        <v>3.66</v>
      </c>
      <c r="K57" s="9">
        <f t="shared" si="13"/>
        <v>1032.8800000000001</v>
      </c>
      <c r="L57" s="9"/>
      <c r="N57" s="9"/>
      <c r="P57">
        <v>62674</v>
      </c>
    </row>
    <row r="58" spans="1:16" x14ac:dyDescent="0.3">
      <c r="A58" s="1" t="s">
        <v>66</v>
      </c>
      <c r="C58" s="9">
        <v>16.260000000000002</v>
      </c>
      <c r="D58" s="10">
        <v>1.4E-2</v>
      </c>
      <c r="E58" s="9">
        <f t="shared" si="11"/>
        <v>27.46</v>
      </c>
      <c r="F58" s="9">
        <v>33.11</v>
      </c>
      <c r="G58" s="10">
        <v>1.01E-2</v>
      </c>
      <c r="H58" s="9">
        <f t="shared" si="12"/>
        <v>53.31</v>
      </c>
      <c r="I58" s="9">
        <v>185.34</v>
      </c>
      <c r="J58" s="10">
        <v>2.1821999999999999</v>
      </c>
      <c r="K58" s="9">
        <f t="shared" si="13"/>
        <v>730.89</v>
      </c>
      <c r="L58" s="9"/>
      <c r="N58" s="9"/>
      <c r="P58">
        <v>11256</v>
      </c>
    </row>
    <row r="59" spans="1:16" x14ac:dyDescent="0.3">
      <c r="A59" s="1" t="s">
        <v>67</v>
      </c>
      <c r="C59" s="9">
        <v>13.61</v>
      </c>
      <c r="D59" s="10">
        <v>1.6299999999999999E-2</v>
      </c>
      <c r="E59" s="9">
        <f t="shared" si="11"/>
        <v>26.65</v>
      </c>
      <c r="F59" s="9">
        <v>35.69</v>
      </c>
      <c r="G59" s="10">
        <v>1.5800000000000002E-2</v>
      </c>
      <c r="H59" s="9">
        <f t="shared" si="12"/>
        <v>67.289999999999992</v>
      </c>
      <c r="I59" s="9">
        <v>324.82</v>
      </c>
      <c r="J59" s="10">
        <v>3.4163999999999999</v>
      </c>
      <c r="K59" s="9">
        <f t="shared" si="13"/>
        <v>1178.92</v>
      </c>
      <c r="L59" s="9"/>
      <c r="N59" s="9"/>
      <c r="P59">
        <v>12862</v>
      </c>
    </row>
    <row r="60" spans="1:16" x14ac:dyDescent="0.3">
      <c r="A60" s="1" t="s">
        <v>68</v>
      </c>
      <c r="C60" s="9">
        <v>8.25</v>
      </c>
      <c r="D60" s="10">
        <v>1.17E-2</v>
      </c>
      <c r="E60" s="9">
        <f t="shared" si="11"/>
        <v>17.61</v>
      </c>
      <c r="F60" s="9">
        <v>8.16</v>
      </c>
      <c r="G60" s="10">
        <v>1.6500000000000001E-2</v>
      </c>
      <c r="H60" s="9">
        <f t="shared" si="12"/>
        <v>41.16</v>
      </c>
      <c r="I60" s="9">
        <v>42.02</v>
      </c>
      <c r="J60" s="10">
        <v>3.6141000000000001</v>
      </c>
      <c r="K60" s="9">
        <f t="shared" si="13"/>
        <v>945.54499999999996</v>
      </c>
      <c r="L60" s="9">
        <v>8057.37</v>
      </c>
      <c r="M60" s="10">
        <v>2.0002</v>
      </c>
      <c r="N60" s="9">
        <f t="shared" si="14"/>
        <v>28059.37</v>
      </c>
      <c r="P60">
        <v>52710</v>
      </c>
    </row>
    <row r="61" spans="1:16" x14ac:dyDescent="0.3">
      <c r="A61" s="1" t="s">
        <v>69</v>
      </c>
      <c r="C61" s="9">
        <v>10.93</v>
      </c>
      <c r="D61" s="10">
        <v>1.4800000000000001E-2</v>
      </c>
      <c r="E61" s="9">
        <f t="shared" si="11"/>
        <v>22.77</v>
      </c>
      <c r="F61" s="9">
        <v>22.61</v>
      </c>
      <c r="G61" s="10">
        <v>1.04E-2</v>
      </c>
      <c r="H61" s="9">
        <f t="shared" si="12"/>
        <v>43.41</v>
      </c>
      <c r="I61" s="9">
        <v>372.81</v>
      </c>
      <c r="J61" s="10">
        <v>0.63870000000000005</v>
      </c>
      <c r="K61" s="9">
        <f t="shared" si="13"/>
        <v>532.48500000000001</v>
      </c>
      <c r="L61" s="9"/>
      <c r="N61" s="9"/>
      <c r="P61">
        <v>10475</v>
      </c>
    </row>
    <row r="62" spans="1:16" x14ac:dyDescent="0.3">
      <c r="A62" s="1" t="s">
        <v>70</v>
      </c>
      <c r="C62" s="9">
        <v>21.67</v>
      </c>
      <c r="D62" s="10">
        <v>1.7299999999999999E-2</v>
      </c>
      <c r="E62" s="9">
        <f t="shared" si="11"/>
        <v>35.510000000000005</v>
      </c>
      <c r="F62" s="9">
        <v>32.380000000000003</v>
      </c>
      <c r="G62" s="10">
        <v>1.3299999999999999E-2</v>
      </c>
      <c r="H62" s="9">
        <f t="shared" si="12"/>
        <v>58.980000000000004</v>
      </c>
      <c r="I62" s="9">
        <v>195.69</v>
      </c>
      <c r="J62" s="10">
        <v>3.9297</v>
      </c>
      <c r="K62" s="9">
        <f t="shared" si="13"/>
        <v>1178.115</v>
      </c>
      <c r="L62" s="9"/>
      <c r="N62" s="9"/>
      <c r="P62">
        <v>3377</v>
      </c>
    </row>
    <row r="63" spans="1:16" x14ac:dyDescent="0.3">
      <c r="A63" s="1" t="s">
        <v>71</v>
      </c>
      <c r="C63" s="9">
        <v>11.91</v>
      </c>
      <c r="D63" s="10">
        <v>1.1599999999999999E-2</v>
      </c>
      <c r="E63" s="9">
        <f t="shared" si="11"/>
        <v>21.189999999999998</v>
      </c>
      <c r="F63" s="9">
        <v>29.9</v>
      </c>
      <c r="G63" s="10">
        <v>8.9999999999999993E-3</v>
      </c>
      <c r="H63" s="9">
        <f t="shared" si="12"/>
        <v>47.9</v>
      </c>
      <c r="I63" s="9">
        <v>247.49</v>
      </c>
      <c r="J63" s="10">
        <v>2.4354</v>
      </c>
      <c r="K63" s="9">
        <f t="shared" si="13"/>
        <v>856.34</v>
      </c>
      <c r="L63" s="9">
        <v>6311.79</v>
      </c>
      <c r="M63" s="10">
        <v>0.73729999999999996</v>
      </c>
      <c r="N63" s="9">
        <f t="shared" si="14"/>
        <v>13684.79</v>
      </c>
      <c r="P63">
        <v>35012</v>
      </c>
    </row>
    <row r="64" spans="1:16" x14ac:dyDescent="0.3">
      <c r="A64" s="1" t="s">
        <v>10</v>
      </c>
      <c r="C64" s="9">
        <v>11.99</v>
      </c>
      <c r="D64" s="10">
        <v>1.35E-2</v>
      </c>
      <c r="E64" s="9">
        <f t="shared" si="11"/>
        <v>22.79</v>
      </c>
      <c r="F64" s="9">
        <v>28.64</v>
      </c>
      <c r="G64" s="10">
        <v>1.1599999999999999E-2</v>
      </c>
      <c r="H64" s="9">
        <f t="shared" si="12"/>
        <v>51.84</v>
      </c>
      <c r="I64" s="9">
        <v>84.45</v>
      </c>
      <c r="J64" s="10">
        <v>3.5036</v>
      </c>
      <c r="K64" s="9">
        <f t="shared" si="13"/>
        <v>960.35</v>
      </c>
      <c r="L64" s="9">
        <v>2173.63</v>
      </c>
      <c r="M64" s="10">
        <v>1.0484</v>
      </c>
      <c r="N64" s="9">
        <f t="shared" si="14"/>
        <v>12657.630000000001</v>
      </c>
      <c r="P64">
        <v>325540</v>
      </c>
    </row>
    <row r="65" spans="1:16" x14ac:dyDescent="0.3">
      <c r="A65" s="1" t="s">
        <v>72</v>
      </c>
      <c r="C65" s="9">
        <v>8.81</v>
      </c>
      <c r="D65" s="10">
        <v>1.52E-2</v>
      </c>
      <c r="E65" s="9">
        <f t="shared" ref="E65:E81" si="18">+C65+(D65*$B$4)</f>
        <v>20.97</v>
      </c>
      <c r="F65" s="9">
        <v>15</v>
      </c>
      <c r="G65" s="10">
        <v>1.7999999999999999E-2</v>
      </c>
      <c r="H65" s="9">
        <f t="shared" ref="H65:H81" si="19">+F65+(G65*$B$5)</f>
        <v>51</v>
      </c>
      <c r="I65" s="9">
        <v>146.74</v>
      </c>
      <c r="J65" s="10">
        <v>4.4234</v>
      </c>
      <c r="K65" s="9">
        <f t="shared" ref="K65:K81" si="20">+I65+(J65*$B$6)</f>
        <v>1252.5899999999999</v>
      </c>
      <c r="L65" s="9"/>
      <c r="N65" s="9"/>
      <c r="P65">
        <v>32870</v>
      </c>
    </row>
    <row r="66" spans="1:16" x14ac:dyDescent="0.3">
      <c r="A66" s="1" t="s">
        <v>73</v>
      </c>
      <c r="C66" s="9">
        <v>13.91</v>
      </c>
      <c r="D66" s="10">
        <v>1.44E-2</v>
      </c>
      <c r="E66" s="9">
        <f t="shared" si="18"/>
        <v>25.43</v>
      </c>
      <c r="F66" s="9">
        <v>30.39</v>
      </c>
      <c r="G66" s="10">
        <v>1.34E-2</v>
      </c>
      <c r="H66" s="9">
        <f t="shared" si="19"/>
        <v>57.19</v>
      </c>
      <c r="I66" s="9">
        <v>178.61</v>
      </c>
      <c r="J66" s="10">
        <v>2.3902999999999999</v>
      </c>
      <c r="K66" s="9">
        <f t="shared" si="20"/>
        <v>776.18499999999995</v>
      </c>
      <c r="L66" s="9"/>
      <c r="N66" s="9"/>
      <c r="P66">
        <v>4155</v>
      </c>
    </row>
    <row r="67" spans="1:16" x14ac:dyDescent="0.3">
      <c r="A67" s="1" t="s">
        <v>92</v>
      </c>
      <c r="C67" s="9">
        <v>13.1</v>
      </c>
      <c r="D67" s="10">
        <v>1.49E-2</v>
      </c>
      <c r="E67" s="9">
        <f t="shared" si="18"/>
        <v>25.02</v>
      </c>
      <c r="F67" s="9">
        <v>31.43</v>
      </c>
      <c r="G67" s="10">
        <v>9.5999999999999992E-3</v>
      </c>
      <c r="H67" s="9">
        <f t="shared" si="19"/>
        <v>50.629999999999995</v>
      </c>
      <c r="I67" s="9">
        <v>379.29</v>
      </c>
      <c r="J67" s="10">
        <v>1.5775999999999999</v>
      </c>
      <c r="K67" s="9">
        <f t="shared" si="20"/>
        <v>773.69</v>
      </c>
      <c r="L67" s="9"/>
      <c r="N67" s="9"/>
      <c r="P67">
        <v>5818</v>
      </c>
    </row>
    <row r="68" spans="1:16" x14ac:dyDescent="0.3">
      <c r="A68" s="1" t="s">
        <v>74</v>
      </c>
      <c r="C68" s="9">
        <v>11.46</v>
      </c>
      <c r="D68" s="10">
        <v>1.5900000000000001E-2</v>
      </c>
      <c r="E68" s="9">
        <f t="shared" si="18"/>
        <v>24.18</v>
      </c>
      <c r="F68" s="9">
        <v>17.149999999999999</v>
      </c>
      <c r="G68" s="10">
        <v>1.4800000000000001E-2</v>
      </c>
      <c r="H68" s="9">
        <f t="shared" si="19"/>
        <v>46.75</v>
      </c>
      <c r="I68" s="9">
        <v>70.97</v>
      </c>
      <c r="J68" s="10">
        <v>3.1766999999999999</v>
      </c>
      <c r="K68" s="9">
        <f t="shared" si="20"/>
        <v>865.14499999999998</v>
      </c>
      <c r="L68" s="9"/>
      <c r="N68" s="9"/>
      <c r="P68">
        <v>16419</v>
      </c>
    </row>
    <row r="69" spans="1:16" x14ac:dyDescent="0.3">
      <c r="A69" s="1" t="s">
        <v>75</v>
      </c>
      <c r="C69" s="9">
        <v>24.26</v>
      </c>
      <c r="D69" s="10">
        <v>1.04E-2</v>
      </c>
      <c r="E69" s="9">
        <f t="shared" si="18"/>
        <v>32.58</v>
      </c>
      <c r="F69" s="9">
        <v>43.11</v>
      </c>
      <c r="G69" s="10">
        <v>8.2000000000000007E-3</v>
      </c>
      <c r="H69" s="9">
        <f t="shared" si="19"/>
        <v>59.510000000000005</v>
      </c>
      <c r="I69" s="9">
        <v>398.88</v>
      </c>
      <c r="J69" s="10">
        <v>1.3832</v>
      </c>
      <c r="K69" s="9">
        <f t="shared" si="20"/>
        <v>744.68000000000006</v>
      </c>
      <c r="L69" s="9"/>
      <c r="N69" s="9"/>
      <c r="P69">
        <v>2754</v>
      </c>
    </row>
    <row r="70" spans="1:16" x14ac:dyDescent="0.3">
      <c r="A70" s="1" t="s">
        <v>76</v>
      </c>
      <c r="C70" s="9">
        <v>9.85</v>
      </c>
      <c r="D70" s="10">
        <v>1.24E-2</v>
      </c>
      <c r="E70" s="9">
        <f t="shared" si="18"/>
        <v>19.77</v>
      </c>
      <c r="F70" s="9">
        <v>17.84</v>
      </c>
      <c r="G70" s="10">
        <v>1.2999999999999999E-2</v>
      </c>
      <c r="H70" s="9">
        <f t="shared" si="19"/>
        <v>43.84</v>
      </c>
      <c r="I70" s="9">
        <v>241.78</v>
      </c>
      <c r="J70" s="10">
        <v>1.3603000000000001</v>
      </c>
      <c r="K70" s="9">
        <f t="shared" si="20"/>
        <v>581.85500000000002</v>
      </c>
      <c r="L70" s="9"/>
      <c r="N70" s="9"/>
      <c r="P70">
        <v>49508</v>
      </c>
    </row>
    <row r="71" spans="1:16" x14ac:dyDescent="0.3">
      <c r="A71" s="1" t="s">
        <v>87</v>
      </c>
      <c r="C71" s="9">
        <v>9.91</v>
      </c>
      <c r="D71" s="10">
        <v>1.6899999999999998E-2</v>
      </c>
      <c r="E71" s="9">
        <f t="shared" si="18"/>
        <v>23.43</v>
      </c>
      <c r="F71" s="9">
        <v>25.07</v>
      </c>
      <c r="G71" s="10">
        <v>1.52E-2</v>
      </c>
      <c r="H71" s="9">
        <f t="shared" si="19"/>
        <v>55.47</v>
      </c>
      <c r="I71" s="9">
        <v>129.43</v>
      </c>
      <c r="J71" s="10">
        <v>1.7010000000000001</v>
      </c>
      <c r="K71" s="9">
        <f t="shared" si="20"/>
        <v>554.68000000000006</v>
      </c>
      <c r="L71" s="9"/>
      <c r="N71" s="9"/>
      <c r="P71">
        <v>6700</v>
      </c>
    </row>
    <row r="72" spans="1:16" x14ac:dyDescent="0.3">
      <c r="A72" s="1" t="s">
        <v>93</v>
      </c>
      <c r="C72" s="9">
        <v>19.73</v>
      </c>
      <c r="D72" s="10">
        <v>1.6420000000000001E-2</v>
      </c>
      <c r="E72" s="9">
        <f>+(C72*$B$10)+(D72*$B$4)</f>
        <v>33.153729166666672</v>
      </c>
      <c r="F72" s="9">
        <v>26.28</v>
      </c>
      <c r="G72" s="10">
        <v>2.4320000000000001E-2</v>
      </c>
      <c r="H72" s="9">
        <f>+(F72*$B$10)+(G72*$B$5)</f>
        <v>75.303250000000006</v>
      </c>
      <c r="I72" s="9">
        <v>37.450000000000003</v>
      </c>
      <c r="J72" s="10">
        <v>6.0507</v>
      </c>
      <c r="K72" s="9">
        <f>+(I72*$B$10)+(J72*$B$6*$B$10)</f>
        <v>1572.7309895833332</v>
      </c>
      <c r="L72" s="9">
        <v>3009.11</v>
      </c>
      <c r="M72" s="10">
        <v>4.7405999999999997</v>
      </c>
      <c r="N72" s="9">
        <f>+(L72*$B$10)+(M72*$B$7*$B$10)</f>
        <v>51150.330354166668</v>
      </c>
      <c r="P72">
        <v>700386</v>
      </c>
    </row>
    <row r="73" spans="1:16" x14ac:dyDescent="0.3">
      <c r="A73" s="1" t="s">
        <v>15</v>
      </c>
      <c r="C73" s="9">
        <v>11.18</v>
      </c>
      <c r="D73" s="10">
        <v>1.5699999999999999E-2</v>
      </c>
      <c r="E73" s="9">
        <f t="shared" si="18"/>
        <v>23.74</v>
      </c>
      <c r="F73" s="9">
        <v>13.81</v>
      </c>
      <c r="G73" s="10">
        <v>1.7000000000000001E-2</v>
      </c>
      <c r="H73" s="9">
        <f t="shared" si="19"/>
        <v>47.81</v>
      </c>
      <c r="I73" s="9">
        <v>136.15</v>
      </c>
      <c r="J73" s="10">
        <v>3.0491999999999999</v>
      </c>
      <c r="K73" s="9">
        <f t="shared" si="20"/>
        <v>898.44999999999993</v>
      </c>
      <c r="L73" s="9">
        <v>8096.42</v>
      </c>
      <c r="M73" s="10">
        <v>1.6984999999999999</v>
      </c>
      <c r="N73" s="9">
        <f t="shared" ref="N73:N78" si="21">+L73+(M73*$B$7)</f>
        <v>25081.42</v>
      </c>
      <c r="P73">
        <v>112569</v>
      </c>
    </row>
    <row r="74" spans="1:16" x14ac:dyDescent="0.3">
      <c r="A74" s="1" t="s">
        <v>77</v>
      </c>
      <c r="C74" s="9">
        <v>11.82</v>
      </c>
      <c r="D74" s="10">
        <v>1.47E-2</v>
      </c>
      <c r="E74" s="9">
        <f t="shared" si="18"/>
        <v>23.58</v>
      </c>
      <c r="F74" s="9">
        <v>13.65</v>
      </c>
      <c r="G74" s="10">
        <v>1.38E-2</v>
      </c>
      <c r="H74" s="9">
        <f t="shared" si="19"/>
        <v>41.25</v>
      </c>
      <c r="I74" s="9">
        <v>31.29</v>
      </c>
      <c r="J74" s="10">
        <v>4.7472000000000003</v>
      </c>
      <c r="K74" s="9">
        <f t="shared" si="20"/>
        <v>1218.0900000000001</v>
      </c>
      <c r="L74" s="9"/>
      <c r="N74" s="9"/>
      <c r="P74">
        <v>12046</v>
      </c>
    </row>
    <row r="75" spans="1:16" x14ac:dyDescent="0.3">
      <c r="A75" s="1" t="s">
        <v>78</v>
      </c>
      <c r="C75" s="9">
        <v>14.72</v>
      </c>
      <c r="D75" s="10">
        <v>1.8599999999999998E-2</v>
      </c>
      <c r="E75" s="9">
        <f t="shared" si="18"/>
        <v>29.6</v>
      </c>
      <c r="F75" s="9">
        <v>30.96</v>
      </c>
      <c r="G75" s="10">
        <v>1.38E-2</v>
      </c>
      <c r="H75" s="9">
        <f t="shared" si="19"/>
        <v>58.56</v>
      </c>
      <c r="I75" s="9">
        <v>139.44999999999999</v>
      </c>
      <c r="J75" s="10">
        <v>4.4733000000000001</v>
      </c>
      <c r="K75" s="9">
        <f t="shared" si="20"/>
        <v>1257.7750000000001</v>
      </c>
      <c r="L75" s="9">
        <v>6758.68</v>
      </c>
      <c r="M75" s="10">
        <v>3.2336999999999998</v>
      </c>
      <c r="N75" s="9">
        <f t="shared" si="21"/>
        <v>39095.679999999993</v>
      </c>
      <c r="P75">
        <v>51914</v>
      </c>
    </row>
    <row r="76" spans="1:16" x14ac:dyDescent="0.3">
      <c r="A76" s="1" t="s">
        <v>79</v>
      </c>
      <c r="C76" s="9">
        <v>14.37</v>
      </c>
      <c r="D76" s="10">
        <v>1.44E-2</v>
      </c>
      <c r="E76" s="9">
        <f t="shared" si="18"/>
        <v>25.89</v>
      </c>
      <c r="F76" s="9">
        <v>24.8</v>
      </c>
      <c r="G76" s="10">
        <v>8.6999999999999994E-3</v>
      </c>
      <c r="H76" s="9">
        <f t="shared" si="19"/>
        <v>42.2</v>
      </c>
      <c r="I76" s="9">
        <v>339.49</v>
      </c>
      <c r="J76" s="10">
        <v>1.4241999999999999</v>
      </c>
      <c r="K76" s="9">
        <f t="shared" si="20"/>
        <v>695.54</v>
      </c>
      <c r="L76" s="9">
        <v>12986.14</v>
      </c>
      <c r="M76" s="10">
        <v>0.87619999999999998</v>
      </c>
      <c r="N76" s="9">
        <f t="shared" si="21"/>
        <v>21748.14</v>
      </c>
      <c r="P76">
        <v>21411</v>
      </c>
    </row>
    <row r="77" spans="1:16" x14ac:dyDescent="0.3">
      <c r="A77" s="1" t="s">
        <v>88</v>
      </c>
      <c r="C77" s="9">
        <v>13.88</v>
      </c>
      <c r="D77" s="10">
        <v>1.3899999999999999E-2</v>
      </c>
      <c r="E77" s="9">
        <f t="shared" si="18"/>
        <v>25</v>
      </c>
      <c r="F77" s="9">
        <v>27.88</v>
      </c>
      <c r="G77" s="10">
        <v>1.2E-2</v>
      </c>
      <c r="H77" s="9">
        <f t="shared" si="19"/>
        <v>51.879999999999995</v>
      </c>
      <c r="I77" s="9">
        <v>243.69</v>
      </c>
      <c r="J77" s="10">
        <v>3.2621000000000002</v>
      </c>
      <c r="K77" s="9">
        <f t="shared" si="20"/>
        <v>1059.2150000000001</v>
      </c>
      <c r="L77" s="9"/>
      <c r="N77" s="9"/>
      <c r="P77">
        <v>3613</v>
      </c>
    </row>
    <row r="78" spans="1:16" x14ac:dyDescent="0.3">
      <c r="A78" s="1" t="s">
        <v>80</v>
      </c>
      <c r="C78" s="9">
        <v>14.2</v>
      </c>
      <c r="D78" s="10">
        <v>1.84E-2</v>
      </c>
      <c r="E78" s="9">
        <f t="shared" si="18"/>
        <v>28.919999999999998</v>
      </c>
      <c r="F78" s="9">
        <v>33.72</v>
      </c>
      <c r="G78" s="10">
        <v>1.1599999999999999E-2</v>
      </c>
      <c r="H78" s="9">
        <f t="shared" si="19"/>
        <v>56.92</v>
      </c>
      <c r="I78" s="9">
        <v>396.04</v>
      </c>
      <c r="J78" s="10">
        <v>1.7594000000000001</v>
      </c>
      <c r="K78" s="9">
        <f t="shared" si="20"/>
        <v>835.8900000000001</v>
      </c>
      <c r="L78" s="9">
        <v>9509.57</v>
      </c>
      <c r="M78" s="10">
        <v>1.2431000000000001</v>
      </c>
      <c r="N78" s="9">
        <f t="shared" si="21"/>
        <v>21940.57</v>
      </c>
      <c r="P78">
        <v>3770</v>
      </c>
    </row>
    <row r="79" spans="1:16" x14ac:dyDescent="0.3">
      <c r="A79" s="1" t="s">
        <v>81</v>
      </c>
      <c r="C79" s="9">
        <v>11.34</v>
      </c>
      <c r="D79" s="10">
        <v>1.4200000000000001E-2</v>
      </c>
      <c r="E79" s="9">
        <f t="shared" si="18"/>
        <v>22.700000000000003</v>
      </c>
      <c r="F79" s="9">
        <v>20.77</v>
      </c>
      <c r="G79" s="10">
        <v>9.1999999999999998E-3</v>
      </c>
      <c r="H79" s="9">
        <f t="shared" si="19"/>
        <v>39.17</v>
      </c>
      <c r="I79" s="9">
        <v>240.15</v>
      </c>
      <c r="J79" s="10">
        <v>2.2372999999999998</v>
      </c>
      <c r="K79" s="9">
        <f t="shared" si="20"/>
        <v>799.47499999999991</v>
      </c>
      <c r="L79" s="9"/>
      <c r="N79" s="9"/>
      <c r="P79">
        <v>22007</v>
      </c>
    </row>
    <row r="80" spans="1:16" x14ac:dyDescent="0.3">
      <c r="A80" s="1" t="s">
        <v>82</v>
      </c>
      <c r="C80" s="9">
        <v>17.29</v>
      </c>
      <c r="D80" s="10">
        <v>1.4200000000000001E-2</v>
      </c>
      <c r="E80" s="9">
        <f t="shared" si="18"/>
        <v>28.65</v>
      </c>
      <c r="F80" s="9">
        <v>19.91</v>
      </c>
      <c r="G80" s="10">
        <v>1.95E-2</v>
      </c>
      <c r="H80" s="9">
        <f t="shared" si="19"/>
        <v>58.91</v>
      </c>
      <c r="I80" s="9">
        <v>192.45</v>
      </c>
      <c r="J80" s="10">
        <v>3.9405000000000001</v>
      </c>
      <c r="K80" s="9">
        <f t="shared" si="20"/>
        <v>1177.575</v>
      </c>
      <c r="L80" s="9"/>
      <c r="N80" s="9"/>
      <c r="P80">
        <v>39669</v>
      </c>
    </row>
    <row r="81" spans="1:16" x14ac:dyDescent="0.3">
      <c r="A81" s="1" t="s">
        <v>83</v>
      </c>
      <c r="C81" s="9">
        <v>12.83</v>
      </c>
      <c r="D81" s="10">
        <v>2.1999999999999999E-2</v>
      </c>
      <c r="E81" s="9">
        <f t="shared" si="18"/>
        <v>30.43</v>
      </c>
      <c r="F81" s="9">
        <v>24.8</v>
      </c>
      <c r="G81" s="10">
        <v>1.4200000000000001E-2</v>
      </c>
      <c r="H81" s="9">
        <f t="shared" si="19"/>
        <v>53.2</v>
      </c>
      <c r="I81" s="9">
        <v>143.22</v>
      </c>
      <c r="J81" s="10">
        <v>2.6377000000000002</v>
      </c>
      <c r="K81" s="9">
        <f t="shared" si="20"/>
        <v>802.6450000000001</v>
      </c>
      <c r="L81" s="9"/>
      <c r="N81" s="9"/>
      <c r="P81">
        <v>15074</v>
      </c>
    </row>
    <row r="82" spans="1:16" x14ac:dyDescent="0.3">
      <c r="A82" s="1"/>
      <c r="C82" s="9"/>
      <c r="D82" s="10"/>
      <c r="E82" s="9"/>
      <c r="F82" s="9"/>
      <c r="H82" s="9"/>
      <c r="I82" s="9"/>
      <c r="K82" s="9"/>
      <c r="L82" s="9"/>
      <c r="N82" s="9"/>
    </row>
    <row r="83" spans="1:16" s="4" customFormat="1" x14ac:dyDescent="0.3">
      <c r="A83" s="21" t="s">
        <v>84</v>
      </c>
      <c r="C83" s="22">
        <f>AVERAGE(C12:C81)</f>
        <v>13.743142857142857</v>
      </c>
      <c r="D83" s="23">
        <f>AVERAGE(D12:D81)</f>
        <v>1.5448857142857144E-2</v>
      </c>
      <c r="E83" s="22">
        <f t="shared" ref="E83:F83" si="22">AVERAGE(E12:E81)</f>
        <v>26.106338988095246</v>
      </c>
      <c r="F83" s="22">
        <f t="shared" si="22"/>
        <v>25.357391304347832</v>
      </c>
      <c r="G83" s="23">
        <f>AVERAGE(G12:G81)</f>
        <v>1.3017681159420291E-2</v>
      </c>
      <c r="H83" s="22">
        <f t="shared" ref="H83:I83" si="23">AVERAGE(H12:H81)</f>
        <v>51.398307971014489</v>
      </c>
      <c r="I83" s="22">
        <f t="shared" si="23"/>
        <v>203.0611428571429</v>
      </c>
      <c r="J83" s="23">
        <f>AVERAGE(J12:J81)</f>
        <v>2.9446142857142856</v>
      </c>
      <c r="K83" s="22">
        <f t="shared" ref="K83:L83" si="24">AVERAGE(K12:K81)</f>
        <v>939.53765699404721</v>
      </c>
      <c r="L83" s="22">
        <f t="shared" si="24"/>
        <v>9615.4800000000014</v>
      </c>
      <c r="M83" s="23">
        <f>AVERAGE(M12:M81)</f>
        <v>1.8758304347826085</v>
      </c>
      <c r="N83" s="22">
        <f>AVERAGE(N12:N81)</f>
        <v>28405.750450181156</v>
      </c>
      <c r="P83" s="31">
        <f>AVERAGE(P12:P81)</f>
        <v>51027.185714285712</v>
      </c>
    </row>
    <row r="84" spans="1:16" x14ac:dyDescent="0.3">
      <c r="A84" s="1"/>
      <c r="C84" s="9"/>
      <c r="D84" s="10"/>
      <c r="E84" s="9"/>
      <c r="F84" s="9"/>
      <c r="H84" s="9"/>
      <c r="I84" s="9"/>
      <c r="K84" s="9"/>
      <c r="L84" s="9"/>
      <c r="N84" s="9"/>
    </row>
    <row r="85" spans="1:16" x14ac:dyDescent="0.3">
      <c r="A85" s="1"/>
      <c r="C85" s="9"/>
      <c r="D85" s="10"/>
      <c r="E85" s="9"/>
      <c r="F85" s="9"/>
      <c r="H85" s="9"/>
      <c r="I85" s="9"/>
      <c r="K85" s="9"/>
      <c r="L85" s="9"/>
      <c r="N85" s="9"/>
    </row>
    <row r="86" spans="1:16" x14ac:dyDescent="0.3">
      <c r="A86" s="1"/>
      <c r="C86" s="9"/>
      <c r="D86" s="10"/>
      <c r="E86" s="9"/>
      <c r="F86" s="9"/>
      <c r="H86" s="9"/>
      <c r="I86" s="9"/>
      <c r="K86" s="9"/>
      <c r="L86" s="9"/>
      <c r="N86" s="9"/>
    </row>
    <row r="87" spans="1:16" x14ac:dyDescent="0.3">
      <c r="A87" s="1"/>
      <c r="C87" s="9"/>
      <c r="D87" s="10"/>
      <c r="E87" s="9"/>
      <c r="F87" s="9"/>
      <c r="H87" s="9"/>
      <c r="I87" s="9"/>
      <c r="K87" s="9"/>
      <c r="L87" s="9"/>
      <c r="N87" s="9"/>
    </row>
    <row r="88" spans="1:16" x14ac:dyDescent="0.3">
      <c r="A88" s="1"/>
      <c r="C88" s="9"/>
      <c r="D88" s="10"/>
      <c r="E88" s="9"/>
      <c r="F88" s="9"/>
      <c r="H88" s="9"/>
      <c r="I88" s="9"/>
      <c r="K88" s="9"/>
      <c r="L88" s="9"/>
      <c r="N88" s="9"/>
    </row>
    <row r="89" spans="1:16" x14ac:dyDescent="0.3">
      <c r="A89" s="1"/>
      <c r="C89" s="9"/>
      <c r="D89" s="10"/>
      <c r="E89" s="9"/>
      <c r="F89" s="9"/>
      <c r="H89" s="9"/>
      <c r="I89" s="9"/>
      <c r="K89" s="9"/>
      <c r="L89" s="9"/>
      <c r="N89" s="9"/>
    </row>
    <row r="90" spans="1:16" x14ac:dyDescent="0.3">
      <c r="A90" s="1"/>
      <c r="C90" s="9"/>
      <c r="D90" s="10"/>
      <c r="E90" s="9"/>
      <c r="F90" s="9"/>
      <c r="H90" s="9"/>
      <c r="I90" s="9"/>
      <c r="K90" s="9"/>
      <c r="L90" s="9"/>
      <c r="N90" s="9"/>
    </row>
    <row r="91" spans="1:16" x14ac:dyDescent="0.3">
      <c r="A91" s="1"/>
      <c r="C91" s="9"/>
      <c r="D91" s="10"/>
      <c r="E91" s="9"/>
      <c r="F91" s="9"/>
      <c r="H91" s="9"/>
      <c r="I91" s="9"/>
      <c r="K91" s="9"/>
      <c r="L91" s="9"/>
      <c r="N91" s="9"/>
    </row>
    <row r="92" spans="1:16" x14ac:dyDescent="0.3">
      <c r="A92" s="1"/>
      <c r="C92" s="9"/>
      <c r="D92" s="10"/>
      <c r="E92" s="9"/>
      <c r="F92" s="9"/>
      <c r="H92" s="9"/>
      <c r="I92" s="9"/>
      <c r="K92" s="9"/>
      <c r="L92" s="9"/>
      <c r="N92" s="9"/>
    </row>
    <row r="93" spans="1:16" x14ac:dyDescent="0.3">
      <c r="A93" s="1"/>
      <c r="C93" s="9"/>
      <c r="D93" s="10"/>
      <c r="E93" s="9"/>
      <c r="F93" s="9"/>
      <c r="H93" s="9"/>
      <c r="I93" s="9"/>
      <c r="K93" s="9"/>
      <c r="L93" s="9"/>
      <c r="N93" s="9"/>
    </row>
    <row r="94" spans="1:16" x14ac:dyDescent="0.3">
      <c r="A94" s="1"/>
      <c r="C94" s="9"/>
      <c r="D94" s="10"/>
      <c r="E94" s="9"/>
      <c r="F94" s="9"/>
      <c r="H94" s="9"/>
      <c r="I94" s="9"/>
      <c r="K94" s="9"/>
      <c r="L94" s="9"/>
      <c r="N94" s="9"/>
    </row>
    <row r="95" spans="1:16" x14ac:dyDescent="0.3">
      <c r="A95" s="1"/>
      <c r="C95" s="9"/>
      <c r="D95" s="10"/>
      <c r="E95" s="9"/>
      <c r="F95" s="9"/>
      <c r="H95" s="9"/>
      <c r="I95" s="9"/>
      <c r="K95" s="9"/>
      <c r="L95" s="9"/>
      <c r="N95" s="9"/>
    </row>
    <row r="96" spans="1:16" x14ac:dyDescent="0.3">
      <c r="A96" s="1"/>
      <c r="C96" s="9"/>
      <c r="D96" s="10"/>
      <c r="E96" s="9"/>
      <c r="F96" s="9"/>
      <c r="H96" s="9"/>
      <c r="I96" s="9"/>
      <c r="K96" s="9"/>
      <c r="L96" s="9"/>
      <c r="N96" s="9"/>
    </row>
    <row r="97" spans="1:14" x14ac:dyDescent="0.3">
      <c r="A97" s="1"/>
      <c r="C97" s="9"/>
      <c r="D97" s="10"/>
      <c r="E97" s="9"/>
      <c r="F97" s="9"/>
      <c r="H97" s="9"/>
      <c r="I97" s="9"/>
      <c r="K97" s="9"/>
      <c r="L97" s="9"/>
      <c r="N97" s="9"/>
    </row>
    <row r="98" spans="1:14" x14ac:dyDescent="0.3">
      <c r="A98" s="1"/>
      <c r="C98" s="9"/>
      <c r="D98" s="10"/>
      <c r="E98" s="9"/>
      <c r="F98" s="9"/>
      <c r="H98" s="9"/>
      <c r="I98" s="9"/>
      <c r="K98" s="9"/>
      <c r="L98" s="9"/>
      <c r="N98" s="9"/>
    </row>
    <row r="99" spans="1:14" x14ac:dyDescent="0.3">
      <c r="A99" s="1"/>
      <c r="C99" s="9"/>
      <c r="D99" s="10"/>
      <c r="E99" s="9"/>
      <c r="F99" s="9"/>
      <c r="H99" s="9"/>
      <c r="I99" s="9"/>
      <c r="K99" s="9"/>
      <c r="L99" s="9"/>
      <c r="N99" s="9"/>
    </row>
    <row r="100" spans="1:14" x14ac:dyDescent="0.3">
      <c r="A100" s="1"/>
      <c r="C100" s="9"/>
      <c r="D100" s="10"/>
      <c r="E100" s="9"/>
      <c r="F100" s="9"/>
      <c r="H100" s="9"/>
      <c r="I100" s="9"/>
      <c r="K100" s="9"/>
      <c r="L100" s="9"/>
      <c r="N100" s="9"/>
    </row>
  </sheetData>
  <pageMargins left="0.7" right="0.7" top="0.75" bottom="0.75" header="0.3" footer="0.3"/>
  <pageSetup orientation="portrait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86"/>
  <sheetViews>
    <sheetView tabSelected="1" workbookViewId="0">
      <selection activeCell="N6" sqref="N6"/>
    </sheetView>
  </sheetViews>
  <sheetFormatPr defaultRowHeight="14.4" x14ac:dyDescent="0.3"/>
  <cols>
    <col min="1" max="1" width="23.88671875" customWidth="1"/>
    <col min="2" max="4" width="8.44140625" customWidth="1"/>
    <col min="5" max="5" width="6.6640625" customWidth="1"/>
    <col min="6" max="8" width="7.21875" customWidth="1"/>
    <col min="9" max="9" width="6.6640625" customWidth="1"/>
    <col min="257" max="257" width="23.88671875" customWidth="1"/>
    <col min="258" max="260" width="8.44140625" customWidth="1"/>
    <col min="261" max="261" width="6.6640625" customWidth="1"/>
    <col min="262" max="264" width="7.21875" customWidth="1"/>
    <col min="265" max="265" width="6.6640625" customWidth="1"/>
    <col min="513" max="513" width="23.88671875" customWidth="1"/>
    <col min="514" max="516" width="8.44140625" customWidth="1"/>
    <col min="517" max="517" width="6.6640625" customWidth="1"/>
    <col min="518" max="520" width="7.21875" customWidth="1"/>
    <col min="521" max="521" width="6.6640625" customWidth="1"/>
    <col min="769" max="769" width="23.88671875" customWidth="1"/>
    <col min="770" max="772" width="8.44140625" customWidth="1"/>
    <col min="773" max="773" width="6.6640625" customWidth="1"/>
    <col min="774" max="776" width="7.21875" customWidth="1"/>
    <col min="777" max="777" width="6.6640625" customWidth="1"/>
    <col min="1025" max="1025" width="23.88671875" customWidth="1"/>
    <col min="1026" max="1028" width="8.44140625" customWidth="1"/>
    <col min="1029" max="1029" width="6.6640625" customWidth="1"/>
    <col min="1030" max="1032" width="7.21875" customWidth="1"/>
    <col min="1033" max="1033" width="6.6640625" customWidth="1"/>
    <col min="1281" max="1281" width="23.88671875" customWidth="1"/>
    <col min="1282" max="1284" width="8.44140625" customWidth="1"/>
    <col min="1285" max="1285" width="6.6640625" customWidth="1"/>
    <col min="1286" max="1288" width="7.21875" customWidth="1"/>
    <col min="1289" max="1289" width="6.6640625" customWidth="1"/>
    <col min="1537" max="1537" width="23.88671875" customWidth="1"/>
    <col min="1538" max="1540" width="8.44140625" customWidth="1"/>
    <col min="1541" max="1541" width="6.6640625" customWidth="1"/>
    <col min="1542" max="1544" width="7.21875" customWidth="1"/>
    <col min="1545" max="1545" width="6.6640625" customWidth="1"/>
    <col min="1793" max="1793" width="23.88671875" customWidth="1"/>
    <col min="1794" max="1796" width="8.44140625" customWidth="1"/>
    <col min="1797" max="1797" width="6.6640625" customWidth="1"/>
    <col min="1798" max="1800" width="7.21875" customWidth="1"/>
    <col min="1801" max="1801" width="6.6640625" customWidth="1"/>
    <col min="2049" max="2049" width="23.88671875" customWidth="1"/>
    <col min="2050" max="2052" width="8.44140625" customWidth="1"/>
    <col min="2053" max="2053" width="6.6640625" customWidth="1"/>
    <col min="2054" max="2056" width="7.21875" customWidth="1"/>
    <col min="2057" max="2057" width="6.6640625" customWidth="1"/>
    <col min="2305" max="2305" width="23.88671875" customWidth="1"/>
    <col min="2306" max="2308" width="8.44140625" customWidth="1"/>
    <col min="2309" max="2309" width="6.6640625" customWidth="1"/>
    <col min="2310" max="2312" width="7.21875" customWidth="1"/>
    <col min="2313" max="2313" width="6.6640625" customWidth="1"/>
    <col min="2561" max="2561" width="23.88671875" customWidth="1"/>
    <col min="2562" max="2564" width="8.44140625" customWidth="1"/>
    <col min="2565" max="2565" width="6.6640625" customWidth="1"/>
    <col min="2566" max="2568" width="7.21875" customWidth="1"/>
    <col min="2569" max="2569" width="6.6640625" customWidth="1"/>
    <col min="2817" max="2817" width="23.88671875" customWidth="1"/>
    <col min="2818" max="2820" width="8.44140625" customWidth="1"/>
    <col min="2821" max="2821" width="6.6640625" customWidth="1"/>
    <col min="2822" max="2824" width="7.21875" customWidth="1"/>
    <col min="2825" max="2825" width="6.6640625" customWidth="1"/>
    <col min="3073" max="3073" width="23.88671875" customWidth="1"/>
    <col min="3074" max="3076" width="8.44140625" customWidth="1"/>
    <col min="3077" max="3077" width="6.6640625" customWidth="1"/>
    <col min="3078" max="3080" width="7.21875" customWidth="1"/>
    <col min="3081" max="3081" width="6.6640625" customWidth="1"/>
    <col min="3329" max="3329" width="23.88671875" customWidth="1"/>
    <col min="3330" max="3332" width="8.44140625" customWidth="1"/>
    <col min="3333" max="3333" width="6.6640625" customWidth="1"/>
    <col min="3334" max="3336" width="7.21875" customWidth="1"/>
    <col min="3337" max="3337" width="6.6640625" customWidth="1"/>
    <col min="3585" max="3585" width="23.88671875" customWidth="1"/>
    <col min="3586" max="3588" width="8.44140625" customWidth="1"/>
    <col min="3589" max="3589" width="6.6640625" customWidth="1"/>
    <col min="3590" max="3592" width="7.21875" customWidth="1"/>
    <col min="3593" max="3593" width="6.6640625" customWidth="1"/>
    <col min="3841" max="3841" width="23.88671875" customWidth="1"/>
    <col min="3842" max="3844" width="8.44140625" customWidth="1"/>
    <col min="3845" max="3845" width="6.6640625" customWidth="1"/>
    <col min="3846" max="3848" width="7.21875" customWidth="1"/>
    <col min="3849" max="3849" width="6.6640625" customWidth="1"/>
    <col min="4097" max="4097" width="23.88671875" customWidth="1"/>
    <col min="4098" max="4100" width="8.44140625" customWidth="1"/>
    <col min="4101" max="4101" width="6.6640625" customWidth="1"/>
    <col min="4102" max="4104" width="7.21875" customWidth="1"/>
    <col min="4105" max="4105" width="6.6640625" customWidth="1"/>
    <col min="4353" max="4353" width="23.88671875" customWidth="1"/>
    <col min="4354" max="4356" width="8.44140625" customWidth="1"/>
    <col min="4357" max="4357" width="6.6640625" customWidth="1"/>
    <col min="4358" max="4360" width="7.21875" customWidth="1"/>
    <col min="4361" max="4361" width="6.6640625" customWidth="1"/>
    <col min="4609" max="4609" width="23.88671875" customWidth="1"/>
    <col min="4610" max="4612" width="8.44140625" customWidth="1"/>
    <col min="4613" max="4613" width="6.6640625" customWidth="1"/>
    <col min="4614" max="4616" width="7.21875" customWidth="1"/>
    <col min="4617" max="4617" width="6.6640625" customWidth="1"/>
    <col min="4865" max="4865" width="23.88671875" customWidth="1"/>
    <col min="4866" max="4868" width="8.44140625" customWidth="1"/>
    <col min="4869" max="4869" width="6.6640625" customWidth="1"/>
    <col min="4870" max="4872" width="7.21875" customWidth="1"/>
    <col min="4873" max="4873" width="6.6640625" customWidth="1"/>
    <col min="5121" max="5121" width="23.88671875" customWidth="1"/>
    <col min="5122" max="5124" width="8.44140625" customWidth="1"/>
    <col min="5125" max="5125" width="6.6640625" customWidth="1"/>
    <col min="5126" max="5128" width="7.21875" customWidth="1"/>
    <col min="5129" max="5129" width="6.6640625" customWidth="1"/>
    <col min="5377" max="5377" width="23.88671875" customWidth="1"/>
    <col min="5378" max="5380" width="8.44140625" customWidth="1"/>
    <col min="5381" max="5381" width="6.6640625" customWidth="1"/>
    <col min="5382" max="5384" width="7.21875" customWidth="1"/>
    <col min="5385" max="5385" width="6.6640625" customWidth="1"/>
    <col min="5633" max="5633" width="23.88671875" customWidth="1"/>
    <col min="5634" max="5636" width="8.44140625" customWidth="1"/>
    <col min="5637" max="5637" width="6.6640625" customWidth="1"/>
    <col min="5638" max="5640" width="7.21875" customWidth="1"/>
    <col min="5641" max="5641" width="6.6640625" customWidth="1"/>
    <col min="5889" max="5889" width="23.88671875" customWidth="1"/>
    <col min="5890" max="5892" width="8.44140625" customWidth="1"/>
    <col min="5893" max="5893" width="6.6640625" customWidth="1"/>
    <col min="5894" max="5896" width="7.21875" customWidth="1"/>
    <col min="5897" max="5897" width="6.6640625" customWidth="1"/>
    <col min="6145" max="6145" width="23.88671875" customWidth="1"/>
    <col min="6146" max="6148" width="8.44140625" customWidth="1"/>
    <col min="6149" max="6149" width="6.6640625" customWidth="1"/>
    <col min="6150" max="6152" width="7.21875" customWidth="1"/>
    <col min="6153" max="6153" width="6.6640625" customWidth="1"/>
    <col min="6401" max="6401" width="23.88671875" customWidth="1"/>
    <col min="6402" max="6404" width="8.44140625" customWidth="1"/>
    <col min="6405" max="6405" width="6.6640625" customWidth="1"/>
    <col min="6406" max="6408" width="7.21875" customWidth="1"/>
    <col min="6409" max="6409" width="6.6640625" customWidth="1"/>
    <col min="6657" max="6657" width="23.88671875" customWidth="1"/>
    <col min="6658" max="6660" width="8.44140625" customWidth="1"/>
    <col min="6661" max="6661" width="6.6640625" customWidth="1"/>
    <col min="6662" max="6664" width="7.21875" customWidth="1"/>
    <col min="6665" max="6665" width="6.6640625" customWidth="1"/>
    <col min="6913" max="6913" width="23.88671875" customWidth="1"/>
    <col min="6914" max="6916" width="8.44140625" customWidth="1"/>
    <col min="6917" max="6917" width="6.6640625" customWidth="1"/>
    <col min="6918" max="6920" width="7.21875" customWidth="1"/>
    <col min="6921" max="6921" width="6.6640625" customWidth="1"/>
    <col min="7169" max="7169" width="23.88671875" customWidth="1"/>
    <col min="7170" max="7172" width="8.44140625" customWidth="1"/>
    <col min="7173" max="7173" width="6.6640625" customWidth="1"/>
    <col min="7174" max="7176" width="7.21875" customWidth="1"/>
    <col min="7177" max="7177" width="6.6640625" customWidth="1"/>
    <col min="7425" max="7425" width="23.88671875" customWidth="1"/>
    <col min="7426" max="7428" width="8.44140625" customWidth="1"/>
    <col min="7429" max="7429" width="6.6640625" customWidth="1"/>
    <col min="7430" max="7432" width="7.21875" customWidth="1"/>
    <col min="7433" max="7433" width="6.6640625" customWidth="1"/>
    <col min="7681" max="7681" width="23.88671875" customWidth="1"/>
    <col min="7682" max="7684" width="8.44140625" customWidth="1"/>
    <col min="7685" max="7685" width="6.6640625" customWidth="1"/>
    <col min="7686" max="7688" width="7.21875" customWidth="1"/>
    <col min="7689" max="7689" width="6.6640625" customWidth="1"/>
    <col min="7937" max="7937" width="23.88671875" customWidth="1"/>
    <col min="7938" max="7940" width="8.44140625" customWidth="1"/>
    <col min="7941" max="7941" width="6.6640625" customWidth="1"/>
    <col min="7942" max="7944" width="7.21875" customWidth="1"/>
    <col min="7945" max="7945" width="6.6640625" customWidth="1"/>
    <col min="8193" max="8193" width="23.88671875" customWidth="1"/>
    <col min="8194" max="8196" width="8.44140625" customWidth="1"/>
    <col min="8197" max="8197" width="6.6640625" customWidth="1"/>
    <col min="8198" max="8200" width="7.21875" customWidth="1"/>
    <col min="8201" max="8201" width="6.6640625" customWidth="1"/>
    <col min="8449" max="8449" width="23.88671875" customWidth="1"/>
    <col min="8450" max="8452" width="8.44140625" customWidth="1"/>
    <col min="8453" max="8453" width="6.6640625" customWidth="1"/>
    <col min="8454" max="8456" width="7.21875" customWidth="1"/>
    <col min="8457" max="8457" width="6.6640625" customWidth="1"/>
    <col min="8705" max="8705" width="23.88671875" customWidth="1"/>
    <col min="8706" max="8708" width="8.44140625" customWidth="1"/>
    <col min="8709" max="8709" width="6.6640625" customWidth="1"/>
    <col min="8710" max="8712" width="7.21875" customWidth="1"/>
    <col min="8713" max="8713" width="6.6640625" customWidth="1"/>
    <col min="8961" max="8961" width="23.88671875" customWidth="1"/>
    <col min="8962" max="8964" width="8.44140625" customWidth="1"/>
    <col min="8965" max="8965" width="6.6640625" customWidth="1"/>
    <col min="8966" max="8968" width="7.21875" customWidth="1"/>
    <col min="8969" max="8969" width="6.6640625" customWidth="1"/>
    <col min="9217" max="9217" width="23.88671875" customWidth="1"/>
    <col min="9218" max="9220" width="8.44140625" customWidth="1"/>
    <col min="9221" max="9221" width="6.6640625" customWidth="1"/>
    <col min="9222" max="9224" width="7.21875" customWidth="1"/>
    <col min="9225" max="9225" width="6.6640625" customWidth="1"/>
    <col min="9473" max="9473" width="23.88671875" customWidth="1"/>
    <col min="9474" max="9476" width="8.44140625" customWidth="1"/>
    <col min="9477" max="9477" width="6.6640625" customWidth="1"/>
    <col min="9478" max="9480" width="7.21875" customWidth="1"/>
    <col min="9481" max="9481" width="6.6640625" customWidth="1"/>
    <col min="9729" max="9729" width="23.88671875" customWidth="1"/>
    <col min="9730" max="9732" width="8.44140625" customWidth="1"/>
    <col min="9733" max="9733" width="6.6640625" customWidth="1"/>
    <col min="9734" max="9736" width="7.21875" customWidth="1"/>
    <col min="9737" max="9737" width="6.6640625" customWidth="1"/>
    <col min="9985" max="9985" width="23.88671875" customWidth="1"/>
    <col min="9986" max="9988" width="8.44140625" customWidth="1"/>
    <col min="9989" max="9989" width="6.6640625" customWidth="1"/>
    <col min="9990" max="9992" width="7.21875" customWidth="1"/>
    <col min="9993" max="9993" width="6.6640625" customWidth="1"/>
    <col min="10241" max="10241" width="23.88671875" customWidth="1"/>
    <col min="10242" max="10244" width="8.44140625" customWidth="1"/>
    <col min="10245" max="10245" width="6.6640625" customWidth="1"/>
    <col min="10246" max="10248" width="7.21875" customWidth="1"/>
    <col min="10249" max="10249" width="6.6640625" customWidth="1"/>
    <col min="10497" max="10497" width="23.88671875" customWidth="1"/>
    <col min="10498" max="10500" width="8.44140625" customWidth="1"/>
    <col min="10501" max="10501" width="6.6640625" customWidth="1"/>
    <col min="10502" max="10504" width="7.21875" customWidth="1"/>
    <col min="10505" max="10505" width="6.6640625" customWidth="1"/>
    <col min="10753" max="10753" width="23.88671875" customWidth="1"/>
    <col min="10754" max="10756" width="8.44140625" customWidth="1"/>
    <col min="10757" max="10757" width="6.6640625" customWidth="1"/>
    <col min="10758" max="10760" width="7.21875" customWidth="1"/>
    <col min="10761" max="10761" width="6.6640625" customWidth="1"/>
    <col min="11009" max="11009" width="23.88671875" customWidth="1"/>
    <col min="11010" max="11012" width="8.44140625" customWidth="1"/>
    <col min="11013" max="11013" width="6.6640625" customWidth="1"/>
    <col min="11014" max="11016" width="7.21875" customWidth="1"/>
    <col min="11017" max="11017" width="6.6640625" customWidth="1"/>
    <col min="11265" max="11265" width="23.88671875" customWidth="1"/>
    <col min="11266" max="11268" width="8.44140625" customWidth="1"/>
    <col min="11269" max="11269" width="6.6640625" customWidth="1"/>
    <col min="11270" max="11272" width="7.21875" customWidth="1"/>
    <col min="11273" max="11273" width="6.6640625" customWidth="1"/>
    <col min="11521" max="11521" width="23.88671875" customWidth="1"/>
    <col min="11522" max="11524" width="8.44140625" customWidth="1"/>
    <col min="11525" max="11525" width="6.6640625" customWidth="1"/>
    <col min="11526" max="11528" width="7.21875" customWidth="1"/>
    <col min="11529" max="11529" width="6.6640625" customWidth="1"/>
    <col min="11777" max="11777" width="23.88671875" customWidth="1"/>
    <col min="11778" max="11780" width="8.44140625" customWidth="1"/>
    <col min="11781" max="11781" width="6.6640625" customWidth="1"/>
    <col min="11782" max="11784" width="7.21875" customWidth="1"/>
    <col min="11785" max="11785" width="6.6640625" customWidth="1"/>
    <col min="12033" max="12033" width="23.88671875" customWidth="1"/>
    <col min="12034" max="12036" width="8.44140625" customWidth="1"/>
    <col min="12037" max="12037" width="6.6640625" customWidth="1"/>
    <col min="12038" max="12040" width="7.21875" customWidth="1"/>
    <col min="12041" max="12041" width="6.6640625" customWidth="1"/>
    <col min="12289" max="12289" width="23.88671875" customWidth="1"/>
    <col min="12290" max="12292" width="8.44140625" customWidth="1"/>
    <col min="12293" max="12293" width="6.6640625" customWidth="1"/>
    <col min="12294" max="12296" width="7.21875" customWidth="1"/>
    <col min="12297" max="12297" width="6.6640625" customWidth="1"/>
    <col min="12545" max="12545" width="23.88671875" customWidth="1"/>
    <col min="12546" max="12548" width="8.44140625" customWidth="1"/>
    <col min="12549" max="12549" width="6.6640625" customWidth="1"/>
    <col min="12550" max="12552" width="7.21875" customWidth="1"/>
    <col min="12553" max="12553" width="6.6640625" customWidth="1"/>
    <col min="12801" max="12801" width="23.88671875" customWidth="1"/>
    <col min="12802" max="12804" width="8.44140625" customWidth="1"/>
    <col min="12805" max="12805" width="6.6640625" customWidth="1"/>
    <col min="12806" max="12808" width="7.21875" customWidth="1"/>
    <col min="12809" max="12809" width="6.6640625" customWidth="1"/>
    <col min="13057" max="13057" width="23.88671875" customWidth="1"/>
    <col min="13058" max="13060" width="8.44140625" customWidth="1"/>
    <col min="13061" max="13061" width="6.6640625" customWidth="1"/>
    <col min="13062" max="13064" width="7.21875" customWidth="1"/>
    <col min="13065" max="13065" width="6.6640625" customWidth="1"/>
    <col min="13313" max="13313" width="23.88671875" customWidth="1"/>
    <col min="13314" max="13316" width="8.44140625" customWidth="1"/>
    <col min="13317" max="13317" width="6.6640625" customWidth="1"/>
    <col min="13318" max="13320" width="7.21875" customWidth="1"/>
    <col min="13321" max="13321" width="6.6640625" customWidth="1"/>
    <col min="13569" max="13569" width="23.88671875" customWidth="1"/>
    <col min="13570" max="13572" width="8.44140625" customWidth="1"/>
    <col min="13573" max="13573" width="6.6640625" customWidth="1"/>
    <col min="13574" max="13576" width="7.21875" customWidth="1"/>
    <col min="13577" max="13577" width="6.6640625" customWidth="1"/>
    <col min="13825" max="13825" width="23.88671875" customWidth="1"/>
    <col min="13826" max="13828" width="8.44140625" customWidth="1"/>
    <col min="13829" max="13829" width="6.6640625" customWidth="1"/>
    <col min="13830" max="13832" width="7.21875" customWidth="1"/>
    <col min="13833" max="13833" width="6.6640625" customWidth="1"/>
    <col min="14081" max="14081" width="23.88671875" customWidth="1"/>
    <col min="14082" max="14084" width="8.44140625" customWidth="1"/>
    <col min="14085" max="14085" width="6.6640625" customWidth="1"/>
    <col min="14086" max="14088" width="7.21875" customWidth="1"/>
    <col min="14089" max="14089" width="6.6640625" customWidth="1"/>
    <col min="14337" max="14337" width="23.88671875" customWidth="1"/>
    <col min="14338" max="14340" width="8.44140625" customWidth="1"/>
    <col min="14341" max="14341" width="6.6640625" customWidth="1"/>
    <col min="14342" max="14344" width="7.21875" customWidth="1"/>
    <col min="14345" max="14345" width="6.6640625" customWidth="1"/>
    <col min="14593" max="14593" width="23.88671875" customWidth="1"/>
    <col min="14594" max="14596" width="8.44140625" customWidth="1"/>
    <col min="14597" max="14597" width="6.6640625" customWidth="1"/>
    <col min="14598" max="14600" width="7.21875" customWidth="1"/>
    <col min="14601" max="14601" width="6.6640625" customWidth="1"/>
    <col min="14849" max="14849" width="23.88671875" customWidth="1"/>
    <col min="14850" max="14852" width="8.44140625" customWidth="1"/>
    <col min="14853" max="14853" width="6.6640625" customWidth="1"/>
    <col min="14854" max="14856" width="7.21875" customWidth="1"/>
    <col min="14857" max="14857" width="6.6640625" customWidth="1"/>
    <col min="15105" max="15105" width="23.88671875" customWidth="1"/>
    <col min="15106" max="15108" width="8.44140625" customWidth="1"/>
    <col min="15109" max="15109" width="6.6640625" customWidth="1"/>
    <col min="15110" max="15112" width="7.21875" customWidth="1"/>
    <col min="15113" max="15113" width="6.6640625" customWidth="1"/>
    <col min="15361" max="15361" width="23.88671875" customWidth="1"/>
    <col min="15362" max="15364" width="8.44140625" customWidth="1"/>
    <col min="15365" max="15365" width="6.6640625" customWidth="1"/>
    <col min="15366" max="15368" width="7.21875" customWidth="1"/>
    <col min="15369" max="15369" width="6.6640625" customWidth="1"/>
    <col min="15617" max="15617" width="23.88671875" customWidth="1"/>
    <col min="15618" max="15620" width="8.44140625" customWidth="1"/>
    <col min="15621" max="15621" width="6.6640625" customWidth="1"/>
    <col min="15622" max="15624" width="7.21875" customWidth="1"/>
    <col min="15625" max="15625" width="6.6640625" customWidth="1"/>
    <col min="15873" max="15873" width="23.88671875" customWidth="1"/>
    <col min="15874" max="15876" width="8.44140625" customWidth="1"/>
    <col min="15877" max="15877" width="6.6640625" customWidth="1"/>
    <col min="15878" max="15880" width="7.21875" customWidth="1"/>
    <col min="15881" max="15881" width="6.6640625" customWidth="1"/>
    <col min="16129" max="16129" width="23.88671875" customWidth="1"/>
    <col min="16130" max="16132" width="8.44140625" customWidth="1"/>
    <col min="16133" max="16133" width="6.6640625" customWidth="1"/>
    <col min="16134" max="16136" width="7.21875" customWidth="1"/>
    <col min="16137" max="16137" width="6.6640625" customWidth="1"/>
  </cols>
  <sheetData>
    <row r="2" spans="1:10" ht="21" x14ac:dyDescent="0.4">
      <c r="A2" s="5" t="s">
        <v>130</v>
      </c>
      <c r="I2" s="52" t="s">
        <v>129</v>
      </c>
    </row>
    <row r="3" spans="1:10" x14ac:dyDescent="0.3">
      <c r="A3" s="4" t="s">
        <v>110</v>
      </c>
    </row>
    <row r="5" spans="1:10" x14ac:dyDescent="0.3">
      <c r="A5" s="14" t="s">
        <v>19</v>
      </c>
      <c r="B5" s="15" t="s">
        <v>111</v>
      </c>
      <c r="C5" s="15"/>
      <c r="D5" s="15"/>
      <c r="E5" s="15"/>
      <c r="F5" s="15" t="s">
        <v>112</v>
      </c>
      <c r="G5" s="15"/>
      <c r="H5" s="15"/>
      <c r="I5" s="15"/>
      <c r="J5" s="50" t="s">
        <v>113</v>
      </c>
    </row>
    <row r="6" spans="1:10" x14ac:dyDescent="0.3">
      <c r="A6" s="17"/>
      <c r="B6" s="14">
        <v>2005</v>
      </c>
      <c r="C6" s="14">
        <v>2010</v>
      </c>
      <c r="D6" s="14" t="s">
        <v>114</v>
      </c>
      <c r="E6" s="14" t="s">
        <v>115</v>
      </c>
      <c r="F6" s="14">
        <v>2005</v>
      </c>
      <c r="G6" s="14">
        <v>2010</v>
      </c>
      <c r="H6" s="14" t="s">
        <v>114</v>
      </c>
      <c r="I6" s="14" t="s">
        <v>115</v>
      </c>
      <c r="J6" s="51"/>
    </row>
    <row r="7" spans="1:10" x14ac:dyDescent="0.3">
      <c r="A7" s="17"/>
      <c r="B7" s="14"/>
      <c r="C7" s="14"/>
      <c r="D7" s="14"/>
      <c r="E7" s="14"/>
      <c r="F7" s="14"/>
      <c r="G7" s="14"/>
      <c r="H7" s="14"/>
      <c r="I7" s="14"/>
      <c r="J7" s="3"/>
    </row>
    <row r="8" spans="1:10" x14ac:dyDescent="0.3">
      <c r="A8" s="17" t="s">
        <v>116</v>
      </c>
      <c r="B8" s="25">
        <v>296.36697919858608</v>
      </c>
      <c r="C8" s="25">
        <v>461.47349077745361</v>
      </c>
      <c r="D8" s="25">
        <f t="shared" ref="D8:D39" si="0">+C8-B8</f>
        <v>165.10651157886753</v>
      </c>
      <c r="E8" s="26">
        <f t="shared" ref="E8:E39" si="1">+D8/B8</f>
        <v>0.55710157732597765</v>
      </c>
      <c r="F8" s="42">
        <v>3011.2896911342036</v>
      </c>
      <c r="G8" s="42">
        <v>4288.4832040864512</v>
      </c>
      <c r="H8" s="42">
        <f t="shared" ref="H8:H39" si="2">+G8-F8</f>
        <v>1277.1935129522476</v>
      </c>
      <c r="I8" s="26">
        <f t="shared" ref="I8:I39" si="3">+H8/F8</f>
        <v>0.42413505306797372</v>
      </c>
      <c r="J8" s="43">
        <v>1203030</v>
      </c>
    </row>
    <row r="9" spans="1:10" x14ac:dyDescent="0.3">
      <c r="A9" s="17" t="s">
        <v>117</v>
      </c>
      <c r="B9" s="25">
        <v>223.75651125055046</v>
      </c>
      <c r="C9" s="25">
        <v>311.95252021028409</v>
      </c>
      <c r="D9" s="25">
        <f t="shared" si="0"/>
        <v>88.196008959733632</v>
      </c>
      <c r="E9" s="26">
        <f t="shared" si="1"/>
        <v>0.39416063678690672</v>
      </c>
      <c r="F9" s="42">
        <v>2323.5856471911293</v>
      </c>
      <c r="G9" s="42">
        <v>3065.9244898020388</v>
      </c>
      <c r="H9" s="42">
        <f t="shared" si="2"/>
        <v>742.33884261090952</v>
      </c>
      <c r="I9" s="26">
        <f t="shared" si="3"/>
        <v>0.3194798709091215</v>
      </c>
      <c r="J9" s="43">
        <v>700386</v>
      </c>
    </row>
    <row r="10" spans="1:10" x14ac:dyDescent="0.3">
      <c r="A10" s="17" t="s">
        <v>10</v>
      </c>
      <c r="B10" s="25">
        <v>187.45901275589083</v>
      </c>
      <c r="C10" s="25">
        <v>204.53014412975367</v>
      </c>
      <c r="D10" s="25">
        <f t="shared" si="0"/>
        <v>17.071131373862841</v>
      </c>
      <c r="E10" s="26">
        <f t="shared" si="1"/>
        <v>9.1065940884330121E-2</v>
      </c>
      <c r="F10" s="42">
        <v>2013.861666216766</v>
      </c>
      <c r="G10" s="42">
        <v>2115.8180103766367</v>
      </c>
      <c r="H10" s="42">
        <f t="shared" si="2"/>
        <v>101.9563441598707</v>
      </c>
      <c r="I10" s="26">
        <f t="shared" si="3"/>
        <v>5.0627282831896568E-2</v>
      </c>
      <c r="J10" s="43">
        <v>325540</v>
      </c>
    </row>
    <row r="11" spans="1:10" x14ac:dyDescent="0.3">
      <c r="A11" s="17" t="s">
        <v>9</v>
      </c>
      <c r="B11" s="25">
        <v>129.04841708515659</v>
      </c>
      <c r="C11" s="25">
        <v>192.43874504430195</v>
      </c>
      <c r="D11" s="25">
        <f t="shared" si="0"/>
        <v>63.390327959145367</v>
      </c>
      <c r="E11" s="26">
        <f t="shared" si="1"/>
        <v>0.49121352582973027</v>
      </c>
      <c r="F11" s="42">
        <v>1464.9966719194776</v>
      </c>
      <c r="G11" s="42">
        <v>1772.0562942538209</v>
      </c>
      <c r="H11" s="42">
        <f t="shared" si="2"/>
        <v>307.0596223343432</v>
      </c>
      <c r="I11" s="26">
        <f t="shared" si="3"/>
        <v>0.20959748798065561</v>
      </c>
      <c r="J11" s="43">
        <v>300664</v>
      </c>
    </row>
    <row r="12" spans="1:10" x14ac:dyDescent="0.3">
      <c r="A12" s="17" t="s">
        <v>12</v>
      </c>
      <c r="B12" s="25">
        <v>165.34008613840322</v>
      </c>
      <c r="C12" s="25">
        <v>168.4130933533506</v>
      </c>
      <c r="D12" s="25">
        <f t="shared" si="0"/>
        <v>3.0730072149473813</v>
      </c>
      <c r="E12" s="26">
        <f t="shared" si="1"/>
        <v>1.8585978069317215E-2</v>
      </c>
      <c r="F12" s="42">
        <v>1225.3414073469457</v>
      </c>
      <c r="G12" s="42">
        <v>1420.1613672793039</v>
      </c>
      <c r="H12" s="42">
        <f t="shared" si="2"/>
        <v>194.81995993235819</v>
      </c>
      <c r="I12" s="26">
        <f t="shared" si="3"/>
        <v>0.15899239082614014</v>
      </c>
      <c r="J12" s="43">
        <v>234464</v>
      </c>
    </row>
    <row r="13" spans="1:10" x14ac:dyDescent="0.3">
      <c r="A13" s="17" t="s">
        <v>11</v>
      </c>
      <c r="B13" s="25">
        <v>229.59987650162793</v>
      </c>
      <c r="C13" s="25">
        <v>249.13971289386402</v>
      </c>
      <c r="D13" s="25">
        <f t="shared" si="0"/>
        <v>19.539836392236083</v>
      </c>
      <c r="E13" s="26">
        <f t="shared" si="1"/>
        <v>8.5103862815438136E-2</v>
      </c>
      <c r="F13" s="42">
        <v>2212.0106545413719</v>
      </c>
      <c r="G13" s="42">
        <v>2295.0818035760558</v>
      </c>
      <c r="H13" s="42">
        <f t="shared" si="2"/>
        <v>83.071149034683913</v>
      </c>
      <c r="I13" s="26">
        <f t="shared" si="3"/>
        <v>3.7554588113820592E-2</v>
      </c>
      <c r="J13" s="43">
        <v>192960</v>
      </c>
    </row>
    <row r="14" spans="1:10" x14ac:dyDescent="0.3">
      <c r="A14" s="17" t="s">
        <v>54</v>
      </c>
      <c r="B14" s="25">
        <v>162.17523477681354</v>
      </c>
      <c r="C14" s="25">
        <v>204.70003184236668</v>
      </c>
      <c r="D14" s="25">
        <f t="shared" si="0"/>
        <v>42.524797065553145</v>
      </c>
      <c r="E14" s="26">
        <f t="shared" si="1"/>
        <v>0.26221511024217725</v>
      </c>
      <c r="F14" s="42">
        <v>1211.3634868811844</v>
      </c>
      <c r="G14" s="42">
        <v>1330.5346584336933</v>
      </c>
      <c r="H14" s="42">
        <f t="shared" si="2"/>
        <v>119.17117155250889</v>
      </c>
      <c r="I14" s="26">
        <f t="shared" si="3"/>
        <v>9.8377714734766239E-2</v>
      </c>
      <c r="J14" s="43">
        <v>146974</v>
      </c>
    </row>
    <row r="15" spans="1:10" x14ac:dyDescent="0.3">
      <c r="A15" s="17" t="s">
        <v>13</v>
      </c>
      <c r="B15" s="25">
        <v>120.6595096672004</v>
      </c>
      <c r="C15" s="25">
        <v>150.36505892958252</v>
      </c>
      <c r="D15" s="25">
        <f t="shared" si="0"/>
        <v>29.705549262382121</v>
      </c>
      <c r="E15" s="26">
        <f t="shared" si="1"/>
        <v>0.24619318729468664</v>
      </c>
      <c r="F15" s="42">
        <v>2366.7610125165706</v>
      </c>
      <c r="G15" s="42">
        <v>1928.4396827643754</v>
      </c>
      <c r="H15" s="42">
        <f t="shared" si="2"/>
        <v>-438.3213297521952</v>
      </c>
      <c r="I15" s="26">
        <f t="shared" si="3"/>
        <v>-0.18519881282230913</v>
      </c>
      <c r="J15" s="43">
        <v>134228</v>
      </c>
    </row>
    <row r="16" spans="1:10" x14ac:dyDescent="0.3">
      <c r="A16" s="17" t="s">
        <v>15</v>
      </c>
      <c r="B16" s="25">
        <v>174.86624273327911</v>
      </c>
      <c r="C16" s="25">
        <v>182.72336078316411</v>
      </c>
      <c r="D16" s="25">
        <f t="shared" si="0"/>
        <v>7.8571180498850026</v>
      </c>
      <c r="E16" s="26">
        <f t="shared" si="1"/>
        <v>4.4932160301913437E-2</v>
      </c>
      <c r="F16" s="42">
        <v>1218.3042895974286</v>
      </c>
      <c r="G16" s="42">
        <v>1484.0057744927331</v>
      </c>
      <c r="H16" s="42">
        <f t="shared" si="2"/>
        <v>265.70148489530447</v>
      </c>
      <c r="I16" s="26">
        <f t="shared" si="3"/>
        <v>0.21809123317057497</v>
      </c>
      <c r="J16" s="43">
        <v>112569</v>
      </c>
    </row>
    <row r="17" spans="1:10" x14ac:dyDescent="0.3">
      <c r="A17" s="17" t="s">
        <v>16</v>
      </c>
      <c r="B17" s="25">
        <v>127.74898134286111</v>
      </c>
      <c r="C17" s="25">
        <v>147.3140160025863</v>
      </c>
      <c r="D17" s="25">
        <f t="shared" si="0"/>
        <v>19.565034659725185</v>
      </c>
      <c r="E17" s="26">
        <f t="shared" si="1"/>
        <v>0.15315217745036463</v>
      </c>
      <c r="F17" s="42">
        <v>1660.9053515669229</v>
      </c>
      <c r="G17" s="42">
        <v>1698.9551296617019</v>
      </c>
      <c r="H17" s="42">
        <f t="shared" si="2"/>
        <v>38.049778094778958</v>
      </c>
      <c r="I17" s="26">
        <f t="shared" si="3"/>
        <v>2.2909058640146009E-2</v>
      </c>
      <c r="J17" s="43">
        <v>86611</v>
      </c>
    </row>
    <row r="18" spans="1:10" x14ac:dyDescent="0.3">
      <c r="A18" s="17" t="s">
        <v>14</v>
      </c>
      <c r="B18" s="25">
        <v>250.66605739786834</v>
      </c>
      <c r="C18" s="25">
        <v>259.61356727075628</v>
      </c>
      <c r="D18" s="25">
        <f t="shared" si="0"/>
        <v>8.9475098728879345</v>
      </c>
      <c r="E18" s="26">
        <f t="shared" si="1"/>
        <v>3.5694939976201275E-2</v>
      </c>
      <c r="F18" s="42">
        <v>1729.4249531179528</v>
      </c>
      <c r="G18" s="42">
        <v>2156.2644244366929</v>
      </c>
      <c r="H18" s="42">
        <f t="shared" si="2"/>
        <v>426.83947131874015</v>
      </c>
      <c r="I18" s="26">
        <f t="shared" si="3"/>
        <v>0.24681005703612524</v>
      </c>
      <c r="J18" s="43">
        <v>84866</v>
      </c>
    </row>
    <row r="19" spans="1:10" x14ac:dyDescent="0.3">
      <c r="A19" s="17" t="s">
        <v>33</v>
      </c>
      <c r="B19" s="25">
        <v>180.7532762819759</v>
      </c>
      <c r="C19" s="25">
        <v>225.9464356666511</v>
      </c>
      <c r="D19" s="25">
        <f t="shared" si="0"/>
        <v>45.193159384675198</v>
      </c>
      <c r="E19" s="26">
        <f t="shared" si="1"/>
        <v>0.25002677856955507</v>
      </c>
      <c r="F19" s="42">
        <v>1318.3235959151455</v>
      </c>
      <c r="G19" s="42">
        <v>1323.2007781871316</v>
      </c>
      <c r="H19" s="42">
        <f t="shared" si="2"/>
        <v>4.8771822719861575</v>
      </c>
      <c r="I19" s="26">
        <f t="shared" si="3"/>
        <v>3.6995334734948337E-3</v>
      </c>
      <c r="J19" s="43">
        <v>64329</v>
      </c>
    </row>
    <row r="20" spans="1:10" x14ac:dyDescent="0.3">
      <c r="A20" s="17" t="s">
        <v>65</v>
      </c>
      <c r="B20" s="25">
        <v>181.82920112661631</v>
      </c>
      <c r="C20" s="25">
        <v>179.50969524842839</v>
      </c>
      <c r="D20" s="25">
        <f t="shared" si="0"/>
        <v>-2.3195058781879254</v>
      </c>
      <c r="E20" s="26">
        <f t="shared" si="1"/>
        <v>-1.2756509206531371E-2</v>
      </c>
      <c r="F20" s="42">
        <v>1729.6470005669662</v>
      </c>
      <c r="G20" s="42">
        <v>1997.901338194466</v>
      </c>
      <c r="H20" s="42">
        <f t="shared" si="2"/>
        <v>268.25433762749981</v>
      </c>
      <c r="I20" s="26">
        <f t="shared" si="3"/>
        <v>0.15509195664755174</v>
      </c>
      <c r="J20" s="43">
        <v>62674</v>
      </c>
    </row>
    <row r="21" spans="1:10" x14ac:dyDescent="0.3">
      <c r="A21" s="17" t="s">
        <v>68</v>
      </c>
      <c r="B21" s="25">
        <v>162.87151440462245</v>
      </c>
      <c r="C21" s="25">
        <v>171.41132612407512</v>
      </c>
      <c r="D21" s="25">
        <f t="shared" si="0"/>
        <v>8.5398117194526719</v>
      </c>
      <c r="E21" s="26">
        <f t="shared" si="1"/>
        <v>5.2432813378508775E-2</v>
      </c>
      <c r="F21" s="42">
        <v>898.52958099317118</v>
      </c>
      <c r="G21" s="42">
        <v>988.37511620406383</v>
      </c>
      <c r="H21" s="42">
        <f t="shared" si="2"/>
        <v>89.845535210892649</v>
      </c>
      <c r="I21" s="26">
        <f t="shared" si="3"/>
        <v>9.9991738849135869E-2</v>
      </c>
      <c r="J21" s="43">
        <v>52710</v>
      </c>
    </row>
    <row r="22" spans="1:10" x14ac:dyDescent="0.3">
      <c r="A22" s="17" t="s">
        <v>78</v>
      </c>
      <c r="B22" s="25">
        <v>171.5548144293416</v>
      </c>
      <c r="C22" s="25">
        <v>195.84638594598758</v>
      </c>
      <c r="D22" s="25">
        <f t="shared" si="0"/>
        <v>24.291571516645973</v>
      </c>
      <c r="E22" s="26">
        <f t="shared" si="1"/>
        <v>0.14159655966199047</v>
      </c>
      <c r="F22" s="42">
        <v>1761.173434358152</v>
      </c>
      <c r="G22" s="42">
        <v>2461.5470340762427</v>
      </c>
      <c r="H22" s="42">
        <f t="shared" si="2"/>
        <v>700.37359971809065</v>
      </c>
      <c r="I22" s="26">
        <f t="shared" si="3"/>
        <v>0.39767440619687588</v>
      </c>
      <c r="J22" s="43">
        <v>51914</v>
      </c>
    </row>
    <row r="23" spans="1:10" x14ac:dyDescent="0.3">
      <c r="A23" s="17" t="s">
        <v>60</v>
      </c>
      <c r="B23" s="25">
        <v>250.04456452507654</v>
      </c>
      <c r="C23" s="25">
        <v>263.72175109700675</v>
      </c>
      <c r="D23" s="25">
        <f t="shared" si="0"/>
        <v>13.677186571930207</v>
      </c>
      <c r="E23" s="26">
        <f t="shared" si="1"/>
        <v>5.4698995748650017E-2</v>
      </c>
      <c r="F23" s="42">
        <v>1620.1114832240964</v>
      </c>
      <c r="G23" s="42">
        <v>2315.290099514184</v>
      </c>
      <c r="H23" s="42">
        <f t="shared" si="2"/>
        <v>695.17861629008758</v>
      </c>
      <c r="I23" s="26">
        <f t="shared" si="3"/>
        <v>0.42909307383381429</v>
      </c>
      <c r="J23" s="43">
        <v>51048</v>
      </c>
    </row>
    <row r="24" spans="1:10" x14ac:dyDescent="0.3">
      <c r="A24" s="17" t="s">
        <v>34</v>
      </c>
      <c r="B24" s="25">
        <v>169.90765851391882</v>
      </c>
      <c r="C24" s="25">
        <v>188.39373157791314</v>
      </c>
      <c r="D24" s="25">
        <f t="shared" si="0"/>
        <v>18.486073063994326</v>
      </c>
      <c r="E24" s="26">
        <f t="shared" si="1"/>
        <v>0.10880070519293247</v>
      </c>
      <c r="F24" s="42">
        <v>1585.9338275672708</v>
      </c>
      <c r="G24" s="42">
        <v>1638.1058009746896</v>
      </c>
      <c r="H24" s="42">
        <f t="shared" si="2"/>
        <v>52.171973407418818</v>
      </c>
      <c r="I24" s="26">
        <f t="shared" si="3"/>
        <v>3.2896689950454965E-2</v>
      </c>
      <c r="J24" s="43">
        <v>50890</v>
      </c>
    </row>
    <row r="25" spans="1:10" x14ac:dyDescent="0.3">
      <c r="A25" s="17" t="s">
        <v>46</v>
      </c>
      <c r="B25" s="25">
        <v>150.88034996331621</v>
      </c>
      <c r="C25" s="25">
        <v>200.17572656716422</v>
      </c>
      <c r="D25" s="25">
        <f t="shared" si="0"/>
        <v>49.295376603848013</v>
      </c>
      <c r="E25" s="26">
        <f t="shared" si="1"/>
        <v>0.32671833420212293</v>
      </c>
      <c r="F25" s="42">
        <v>1402.0825069699192</v>
      </c>
      <c r="G25" s="42">
        <v>1783.3867010309275</v>
      </c>
      <c r="H25" s="42">
        <f t="shared" si="2"/>
        <v>381.30419406100827</v>
      </c>
      <c r="I25" s="26">
        <f t="shared" si="3"/>
        <v>0.27195560330116075</v>
      </c>
      <c r="J25" s="43">
        <v>50250</v>
      </c>
    </row>
    <row r="26" spans="1:10" x14ac:dyDescent="0.3">
      <c r="A26" s="17" t="s">
        <v>76</v>
      </c>
      <c r="B26" s="25">
        <v>214.68745126921988</v>
      </c>
      <c r="C26" s="25">
        <v>249.92642199240521</v>
      </c>
      <c r="D26" s="25">
        <f t="shared" si="0"/>
        <v>35.238970723185332</v>
      </c>
      <c r="E26" s="26">
        <f t="shared" si="1"/>
        <v>0.16414080336253731</v>
      </c>
      <c r="F26" s="42">
        <v>1203.7296702853223</v>
      </c>
      <c r="G26" s="42">
        <v>1283.5029833562244</v>
      </c>
      <c r="H26" s="42">
        <f t="shared" si="2"/>
        <v>79.773313070902077</v>
      </c>
      <c r="I26" s="26">
        <f t="shared" si="3"/>
        <v>6.6271784305186446E-2</v>
      </c>
      <c r="J26" s="43">
        <v>49508</v>
      </c>
    </row>
    <row r="27" spans="1:10" x14ac:dyDescent="0.3">
      <c r="A27" s="17" t="s">
        <v>44</v>
      </c>
      <c r="B27" s="25">
        <v>205.02858153874905</v>
      </c>
      <c r="C27" s="25">
        <v>174.77338043245558</v>
      </c>
      <c r="D27" s="25">
        <f t="shared" si="0"/>
        <v>-30.25520110629347</v>
      </c>
      <c r="E27" s="26">
        <f t="shared" si="1"/>
        <v>-0.14756577292408102</v>
      </c>
      <c r="F27" s="42">
        <v>1391.1098311300043</v>
      </c>
      <c r="G27" s="42">
        <v>1400.5048383643759</v>
      </c>
      <c r="H27" s="42">
        <f t="shared" si="2"/>
        <v>9.3950072343716329</v>
      </c>
      <c r="I27" s="26">
        <f t="shared" si="3"/>
        <v>6.7536056637167389E-3</v>
      </c>
      <c r="J27" s="43">
        <v>46710</v>
      </c>
    </row>
    <row r="28" spans="1:10" x14ac:dyDescent="0.3">
      <c r="A28" s="17" t="s">
        <v>82</v>
      </c>
      <c r="B28" s="25">
        <v>206.38059058920933</v>
      </c>
      <c r="C28" s="44">
        <v>223.48938087675515</v>
      </c>
      <c r="D28" s="25">
        <f t="shared" si="0"/>
        <v>17.108790287545816</v>
      </c>
      <c r="E28" s="26">
        <f t="shared" si="1"/>
        <v>8.2899221475725121E-2</v>
      </c>
      <c r="F28" s="42">
        <v>1469.0492979163794</v>
      </c>
      <c r="G28" s="42">
        <v>1584.8319640021155</v>
      </c>
      <c r="H28" s="42">
        <f t="shared" si="2"/>
        <v>115.78266608573608</v>
      </c>
      <c r="I28" s="26">
        <f t="shared" si="3"/>
        <v>7.8814690732268822E-2</v>
      </c>
      <c r="J28" s="43">
        <v>39669</v>
      </c>
    </row>
    <row r="29" spans="1:10" x14ac:dyDescent="0.3">
      <c r="A29" s="17" t="s">
        <v>32</v>
      </c>
      <c r="B29" s="25">
        <v>203.82096676485301</v>
      </c>
      <c r="C29" s="25">
        <v>202.56869761512721</v>
      </c>
      <c r="D29" s="25">
        <f t="shared" si="0"/>
        <v>-1.2522691497258052</v>
      </c>
      <c r="E29" s="26">
        <f t="shared" si="1"/>
        <v>-6.143966293568514E-3</v>
      </c>
      <c r="F29" s="42">
        <v>1408.3826854888014</v>
      </c>
      <c r="G29" s="42">
        <v>1648.1786668083066</v>
      </c>
      <c r="H29" s="42">
        <f t="shared" si="2"/>
        <v>239.79598131950524</v>
      </c>
      <c r="I29" s="26">
        <f t="shared" si="3"/>
        <v>0.17026336931732464</v>
      </c>
      <c r="J29" s="43">
        <v>37654</v>
      </c>
    </row>
    <row r="30" spans="1:10" x14ac:dyDescent="0.3">
      <c r="A30" s="17" t="s">
        <v>29</v>
      </c>
      <c r="B30" s="25">
        <v>256.09625653260622</v>
      </c>
      <c r="C30" s="25">
        <v>293.94216543375927</v>
      </c>
      <c r="D30" s="25">
        <f t="shared" si="0"/>
        <v>37.845908901153052</v>
      </c>
      <c r="E30" s="26">
        <f t="shared" si="1"/>
        <v>0.1477800160516384</v>
      </c>
      <c r="F30" s="42">
        <v>1045.5611508748011</v>
      </c>
      <c r="G30" s="42">
        <v>1191.6275185652235</v>
      </c>
      <c r="H30" s="42">
        <f t="shared" si="2"/>
        <v>146.06636769042234</v>
      </c>
      <c r="I30" s="26">
        <f t="shared" si="3"/>
        <v>0.13970141064270741</v>
      </c>
      <c r="J30" s="43">
        <v>35688</v>
      </c>
    </row>
    <row r="31" spans="1:10" x14ac:dyDescent="0.3">
      <c r="A31" s="17" t="s">
        <v>71</v>
      </c>
      <c r="B31" s="25">
        <v>178.02971101368883</v>
      </c>
      <c r="C31" s="25">
        <v>209.0911233291443</v>
      </c>
      <c r="D31" s="25">
        <f t="shared" si="0"/>
        <v>31.06141231545547</v>
      </c>
      <c r="E31" s="26">
        <f t="shared" si="1"/>
        <v>0.17447319404493747</v>
      </c>
      <c r="F31" s="42">
        <v>1294.8627971131193</v>
      </c>
      <c r="G31" s="42">
        <v>1371.2063293344754</v>
      </c>
      <c r="H31" s="42">
        <f t="shared" si="2"/>
        <v>76.343532221356099</v>
      </c>
      <c r="I31" s="26">
        <f t="shared" si="3"/>
        <v>5.8958781109136091E-2</v>
      </c>
      <c r="J31" s="43">
        <v>35012</v>
      </c>
    </row>
    <row r="32" spans="1:10" x14ac:dyDescent="0.3">
      <c r="A32" s="17" t="s">
        <v>118</v>
      </c>
      <c r="B32" s="25">
        <v>184.53496917058939</v>
      </c>
      <c r="C32" s="25">
        <v>221.53092552641974</v>
      </c>
      <c r="D32" s="25">
        <f t="shared" si="0"/>
        <v>36.995956355830344</v>
      </c>
      <c r="E32" s="26">
        <f t="shared" si="1"/>
        <v>0.20048209031660674</v>
      </c>
      <c r="F32" s="42">
        <v>1375.3133859311808</v>
      </c>
      <c r="G32" s="42">
        <v>1550.4995439214863</v>
      </c>
      <c r="H32" s="42">
        <f t="shared" si="2"/>
        <v>175.18615799030545</v>
      </c>
      <c r="I32" s="26">
        <f t="shared" si="3"/>
        <v>0.12737908303836692</v>
      </c>
      <c r="J32" s="43">
        <v>32911</v>
      </c>
    </row>
    <row r="33" spans="1:10" x14ac:dyDescent="0.3">
      <c r="A33" s="17" t="s">
        <v>72</v>
      </c>
      <c r="B33" s="25">
        <v>214.34250176939412</v>
      </c>
      <c r="C33" s="25">
        <v>265.85114998478855</v>
      </c>
      <c r="D33" s="25">
        <f t="shared" si="0"/>
        <v>51.50864821539443</v>
      </c>
      <c r="E33" s="26">
        <f t="shared" si="1"/>
        <v>0.24031000753556256</v>
      </c>
      <c r="F33" s="42">
        <v>1090.9462168815587</v>
      </c>
      <c r="G33" s="42">
        <v>1286.5500678430176</v>
      </c>
      <c r="H33" s="42">
        <f t="shared" si="2"/>
        <v>195.60385096145887</v>
      </c>
      <c r="I33" s="26">
        <f t="shared" si="3"/>
        <v>0.17929742817257058</v>
      </c>
      <c r="J33" s="43">
        <v>32870</v>
      </c>
    </row>
    <row r="34" spans="1:10" x14ac:dyDescent="0.3">
      <c r="A34" s="17" t="s">
        <v>56</v>
      </c>
      <c r="B34" s="25">
        <v>183.22414207479267</v>
      </c>
      <c r="C34" s="25">
        <v>208.20240658071361</v>
      </c>
      <c r="D34" s="25">
        <f t="shared" si="0"/>
        <v>24.978264505920947</v>
      </c>
      <c r="E34" s="26">
        <f t="shared" si="1"/>
        <v>0.13632627350889567</v>
      </c>
      <c r="F34" s="42">
        <v>1272.5209494601781</v>
      </c>
      <c r="G34" s="42">
        <v>1511.930167332667</v>
      </c>
      <c r="H34" s="42">
        <f t="shared" si="2"/>
        <v>239.40921787248885</v>
      </c>
      <c r="I34" s="26">
        <f t="shared" si="3"/>
        <v>0.18813774183760959</v>
      </c>
      <c r="J34" s="43">
        <v>32033</v>
      </c>
    </row>
    <row r="35" spans="1:10" x14ac:dyDescent="0.3">
      <c r="A35" s="17" t="s">
        <v>58</v>
      </c>
      <c r="B35" s="25">
        <v>211.81744536207071</v>
      </c>
      <c r="C35" s="25">
        <v>192.721885251527</v>
      </c>
      <c r="D35" s="25">
        <f t="shared" si="0"/>
        <v>-19.095560110543715</v>
      </c>
      <c r="E35" s="26">
        <f t="shared" si="1"/>
        <v>-9.0151026408153812E-2</v>
      </c>
      <c r="F35" s="42">
        <v>1586.1029308087425</v>
      </c>
      <c r="G35" s="42">
        <v>1715.4086945779</v>
      </c>
      <c r="H35" s="42">
        <f t="shared" si="2"/>
        <v>129.30576376915747</v>
      </c>
      <c r="I35" s="26">
        <f t="shared" si="3"/>
        <v>8.1524194462729724E-2</v>
      </c>
      <c r="J35" s="43">
        <v>29142</v>
      </c>
    </row>
    <row r="36" spans="1:10" x14ac:dyDescent="0.3">
      <c r="A36" s="17" t="s">
        <v>42</v>
      </c>
      <c r="B36" s="25">
        <v>239.81502022815906</v>
      </c>
      <c r="C36" s="25">
        <v>196.87364865344355</v>
      </c>
      <c r="D36" s="25">
        <f t="shared" si="0"/>
        <v>-42.941371574715504</v>
      </c>
      <c r="E36" s="26">
        <f t="shared" si="1"/>
        <v>-0.17906039218836775</v>
      </c>
      <c r="F36" s="42">
        <v>833.48073951233755</v>
      </c>
      <c r="G36" s="42">
        <v>1314.3493428662662</v>
      </c>
      <c r="H36" s="42">
        <f t="shared" si="2"/>
        <v>480.86860335392862</v>
      </c>
      <c r="I36" s="26">
        <f t="shared" si="3"/>
        <v>0.57694027055175956</v>
      </c>
      <c r="J36" s="43">
        <v>28183</v>
      </c>
    </row>
    <row r="37" spans="1:10" x14ac:dyDescent="0.3">
      <c r="A37" s="17" t="s">
        <v>51</v>
      </c>
      <c r="B37" s="25">
        <v>197.78541785646297</v>
      </c>
      <c r="C37" s="25">
        <v>228.54654097387174</v>
      </c>
      <c r="D37" s="25">
        <f t="shared" si="0"/>
        <v>30.761123117408772</v>
      </c>
      <c r="E37" s="26">
        <f t="shared" si="1"/>
        <v>0.15552776059422524</v>
      </c>
      <c r="F37" s="42">
        <v>845.21907481439177</v>
      </c>
      <c r="G37" s="42">
        <v>1066.2777550944656</v>
      </c>
      <c r="H37" s="42">
        <f t="shared" si="2"/>
        <v>221.05868028007387</v>
      </c>
      <c r="I37" s="26">
        <f t="shared" si="3"/>
        <v>0.26154009873548806</v>
      </c>
      <c r="J37" s="43">
        <v>26944</v>
      </c>
    </row>
    <row r="38" spans="1:10" x14ac:dyDescent="0.3">
      <c r="A38" s="17" t="s">
        <v>63</v>
      </c>
      <c r="B38" s="25">
        <v>199.66831873531297</v>
      </c>
      <c r="C38" s="25">
        <v>209.2928984592069</v>
      </c>
      <c r="D38" s="25">
        <f t="shared" si="0"/>
        <v>9.6245797238939303</v>
      </c>
      <c r="E38" s="26">
        <f t="shared" si="1"/>
        <v>4.8202838511664924E-2</v>
      </c>
      <c r="F38" s="42">
        <v>1196.6517410809656</v>
      </c>
      <c r="G38" s="42">
        <v>1584.1717474951602</v>
      </c>
      <c r="H38" s="42">
        <f t="shared" si="2"/>
        <v>387.52000641419454</v>
      </c>
      <c r="I38" s="26">
        <f t="shared" si="3"/>
        <v>0.32383691354022348</v>
      </c>
      <c r="J38" s="43">
        <v>23754</v>
      </c>
    </row>
    <row r="39" spans="1:10" x14ac:dyDescent="0.3">
      <c r="A39" s="17" t="s">
        <v>81</v>
      </c>
      <c r="B39" s="45">
        <v>202.86878593168751</v>
      </c>
      <c r="C39" s="44">
        <v>200.37016994592625</v>
      </c>
      <c r="D39" s="25">
        <f t="shared" si="0"/>
        <v>-2.498615985761262</v>
      </c>
      <c r="E39" s="26">
        <f t="shared" si="1"/>
        <v>-1.2316414150586118E-2</v>
      </c>
      <c r="F39" s="42">
        <v>1127.1691386057298</v>
      </c>
      <c r="G39" s="42">
        <v>1372.6322860907899</v>
      </c>
      <c r="H39" s="42">
        <f t="shared" si="2"/>
        <v>245.46314748506006</v>
      </c>
      <c r="I39" s="26">
        <f t="shared" si="3"/>
        <v>0.21776957785473944</v>
      </c>
      <c r="J39" s="43">
        <v>22007</v>
      </c>
    </row>
    <row r="40" spans="1:10" x14ac:dyDescent="0.3">
      <c r="A40" s="17" t="s">
        <v>79</v>
      </c>
      <c r="B40" s="25">
        <v>173.32356509566029</v>
      </c>
      <c r="C40" s="25">
        <v>224.1250758955677</v>
      </c>
      <c r="D40" s="25">
        <f t="shared" ref="D40:D71" si="4">+C40-B40</f>
        <v>50.801510799907419</v>
      </c>
      <c r="E40" s="26">
        <f t="shared" ref="E40:E71" si="5">+D40/B40</f>
        <v>0.29310215706600073</v>
      </c>
      <c r="F40" s="42">
        <v>884.63887074195054</v>
      </c>
      <c r="G40" s="42">
        <v>1018.3916394208314</v>
      </c>
      <c r="H40" s="42">
        <f t="shared" ref="H40:H71" si="6">+G40-F40</f>
        <v>133.7527686788809</v>
      </c>
      <c r="I40" s="26">
        <f t="shared" ref="I40:I71" si="7">+H40/F40</f>
        <v>0.15119476783413538</v>
      </c>
      <c r="J40" s="43">
        <v>21411</v>
      </c>
    </row>
    <row r="41" spans="1:10" x14ac:dyDescent="0.3">
      <c r="A41" s="17" t="s">
        <v>47</v>
      </c>
      <c r="B41" s="25">
        <v>255.50187860424199</v>
      </c>
      <c r="C41" s="25">
        <v>328.76463115731246</v>
      </c>
      <c r="D41" s="25">
        <f t="shared" si="4"/>
        <v>73.26275255307047</v>
      </c>
      <c r="E41" s="26">
        <f t="shared" si="5"/>
        <v>0.28674056313515545</v>
      </c>
      <c r="F41" s="42">
        <v>1415.7986174372006</v>
      </c>
      <c r="G41" s="42">
        <v>1656.9409780172628</v>
      </c>
      <c r="H41" s="42">
        <f t="shared" si="6"/>
        <v>241.14236058006213</v>
      </c>
      <c r="I41" s="26">
        <f t="shared" si="7"/>
        <v>0.17032250039667685</v>
      </c>
      <c r="J41" s="43">
        <v>20971</v>
      </c>
    </row>
    <row r="42" spans="1:10" x14ac:dyDescent="0.3">
      <c r="A42" s="17" t="s">
        <v>119</v>
      </c>
      <c r="B42" s="25">
        <v>190.38323353293413</v>
      </c>
      <c r="C42" s="25">
        <v>217.25040885040886</v>
      </c>
      <c r="D42" s="25">
        <f t="shared" si="4"/>
        <v>26.867175317474732</v>
      </c>
      <c r="E42" s="26">
        <f t="shared" si="5"/>
        <v>0.14112154110896019</v>
      </c>
      <c r="F42" s="42">
        <v>1273.8592059578323</v>
      </c>
      <c r="G42" s="42">
        <v>1448.0329485329485</v>
      </c>
      <c r="H42" s="42">
        <f t="shared" si="6"/>
        <v>174.17374257511619</v>
      </c>
      <c r="I42" s="26">
        <f t="shared" si="7"/>
        <v>0.13672919405889331</v>
      </c>
      <c r="J42" s="43">
        <v>20790</v>
      </c>
    </row>
    <row r="43" spans="1:10" x14ac:dyDescent="0.3">
      <c r="A43" s="17" t="s">
        <v>43</v>
      </c>
      <c r="B43" s="25">
        <v>168.65587963944856</v>
      </c>
      <c r="C43" s="25">
        <v>206.3363971602227</v>
      </c>
      <c r="D43" s="25">
        <f t="shared" si="4"/>
        <v>37.680517520774146</v>
      </c>
      <c r="E43" s="26">
        <f t="shared" si="5"/>
        <v>0.22341656633215107</v>
      </c>
      <c r="F43" s="42">
        <v>1558.9426776246023</v>
      </c>
      <c r="G43" s="42">
        <v>1711.7339028501383</v>
      </c>
      <c r="H43" s="42">
        <f t="shared" si="6"/>
        <v>152.79122522553598</v>
      </c>
      <c r="I43" s="26">
        <f t="shared" si="7"/>
        <v>9.8009521080241108E-2</v>
      </c>
      <c r="J43" s="43">
        <v>19579</v>
      </c>
    </row>
    <row r="44" spans="1:10" x14ac:dyDescent="0.3">
      <c r="A44" s="17" t="s">
        <v>35</v>
      </c>
      <c r="B44" s="44">
        <v>273.67633185911438</v>
      </c>
      <c r="C44" s="25">
        <v>352.43537959705787</v>
      </c>
      <c r="D44" s="25">
        <f t="shared" si="4"/>
        <v>78.75904773794349</v>
      </c>
      <c r="E44" s="26">
        <f t="shared" si="5"/>
        <v>0.28778172815648451</v>
      </c>
      <c r="F44" s="42">
        <v>2179.0703570096448</v>
      </c>
      <c r="G44" s="42">
        <v>3281.6543082826997</v>
      </c>
      <c r="H44" s="42">
        <f t="shared" si="6"/>
        <v>1102.5839512730549</v>
      </c>
      <c r="I44" s="26">
        <f t="shared" si="7"/>
        <v>0.5059882292126352</v>
      </c>
      <c r="J44" s="43">
        <v>19196</v>
      </c>
    </row>
    <row r="45" spans="1:10" x14ac:dyDescent="0.3">
      <c r="A45" s="17" t="s">
        <v>62</v>
      </c>
      <c r="B45" s="25">
        <v>212.72342743932643</v>
      </c>
      <c r="C45" s="25">
        <v>263.65181784582899</v>
      </c>
      <c r="D45" s="25">
        <f t="shared" si="4"/>
        <v>50.928390406502558</v>
      </c>
      <c r="E45" s="26">
        <f t="shared" si="5"/>
        <v>0.23941129108136666</v>
      </c>
      <c r="F45" s="42">
        <v>1897.0015535743769</v>
      </c>
      <c r="G45" s="42">
        <v>2607.7037925026398</v>
      </c>
      <c r="H45" s="42">
        <f t="shared" si="6"/>
        <v>710.70223892826289</v>
      </c>
      <c r="I45" s="26">
        <f t="shared" si="7"/>
        <v>0.37464504843928054</v>
      </c>
      <c r="J45" s="43">
        <v>18940</v>
      </c>
    </row>
    <row r="46" spans="1:10" x14ac:dyDescent="0.3">
      <c r="A46" s="17" t="s">
        <v>75</v>
      </c>
      <c r="B46" s="25">
        <v>372.99298913043481</v>
      </c>
      <c r="C46" s="25">
        <v>426.08813725490194</v>
      </c>
      <c r="D46" s="25">
        <f t="shared" si="4"/>
        <v>53.09514812446713</v>
      </c>
      <c r="E46" s="26">
        <f t="shared" si="5"/>
        <v>0.14234891719613496</v>
      </c>
      <c r="F46" s="42">
        <v>1883.733213768116</v>
      </c>
      <c r="G46" s="42">
        <v>1644.2541757443719</v>
      </c>
      <c r="H46" s="42">
        <f t="shared" si="6"/>
        <v>-239.47903802374412</v>
      </c>
      <c r="I46" s="26">
        <f t="shared" si="7"/>
        <v>-0.12713001834516868</v>
      </c>
      <c r="J46" s="43">
        <v>16419</v>
      </c>
    </row>
    <row r="47" spans="1:10" x14ac:dyDescent="0.3">
      <c r="A47" s="17" t="s">
        <v>38</v>
      </c>
      <c r="B47" s="25">
        <v>195.58706881903143</v>
      </c>
      <c r="C47" s="25">
        <v>275.69047125474793</v>
      </c>
      <c r="D47" s="25">
        <f t="shared" si="4"/>
        <v>80.103402435716504</v>
      </c>
      <c r="E47" s="26">
        <f t="shared" si="5"/>
        <v>0.40955367304897261</v>
      </c>
      <c r="F47" s="42">
        <v>666.55858467856126</v>
      </c>
      <c r="G47" s="42">
        <v>857.42337281915889</v>
      </c>
      <c r="H47" s="42">
        <f t="shared" si="6"/>
        <v>190.86478814059762</v>
      </c>
      <c r="I47" s="26">
        <f t="shared" si="7"/>
        <v>0.28634360509007556</v>
      </c>
      <c r="J47" s="43">
        <v>15533</v>
      </c>
    </row>
    <row r="48" spans="1:10" x14ac:dyDescent="0.3">
      <c r="A48" s="17" t="s">
        <v>83</v>
      </c>
      <c r="B48" s="25">
        <v>212.37723141951389</v>
      </c>
      <c r="C48" s="44">
        <v>243.4533839724028</v>
      </c>
      <c r="D48" s="25">
        <f t="shared" si="4"/>
        <v>31.076152552888914</v>
      </c>
      <c r="E48" s="26">
        <f t="shared" si="5"/>
        <v>0.14632525504348173</v>
      </c>
      <c r="F48" s="42">
        <v>1198.600622050018</v>
      </c>
      <c r="G48" s="42">
        <v>1396.538584980761</v>
      </c>
      <c r="H48" s="42">
        <f t="shared" si="6"/>
        <v>197.93796293074297</v>
      </c>
      <c r="I48" s="26">
        <f t="shared" si="7"/>
        <v>0.16514088119877759</v>
      </c>
      <c r="J48" s="43">
        <v>15074</v>
      </c>
    </row>
    <row r="49" spans="1:10" x14ac:dyDescent="0.3">
      <c r="A49" s="17" t="s">
        <v>50</v>
      </c>
      <c r="B49" s="25">
        <v>195.28227869209022</v>
      </c>
      <c r="C49" s="25">
        <v>267.35923641803225</v>
      </c>
      <c r="D49" s="25">
        <f t="shared" si="4"/>
        <v>72.076957725942037</v>
      </c>
      <c r="E49" s="26">
        <f t="shared" si="5"/>
        <v>0.3690911341709035</v>
      </c>
      <c r="F49" s="42">
        <v>1181.3125063437983</v>
      </c>
      <c r="G49" s="42">
        <v>1536.7347847963558</v>
      </c>
      <c r="H49" s="42">
        <f t="shared" si="6"/>
        <v>355.42227845255752</v>
      </c>
      <c r="I49" s="26">
        <f t="shared" si="7"/>
        <v>0.30087066423481906</v>
      </c>
      <c r="J49" s="43">
        <v>14707</v>
      </c>
    </row>
    <row r="50" spans="1:10" x14ac:dyDescent="0.3">
      <c r="A50" s="17" t="s">
        <v>120</v>
      </c>
      <c r="B50" s="25">
        <v>319.0409815770081</v>
      </c>
      <c r="C50" s="25">
        <v>310.93358380296382</v>
      </c>
      <c r="D50" s="25">
        <f t="shared" si="4"/>
        <v>-8.1073977740442729</v>
      </c>
      <c r="E50" s="26">
        <f t="shared" si="5"/>
        <v>-2.5411775421357148E-2</v>
      </c>
      <c r="F50" s="42">
        <v>1147.8032365512161</v>
      </c>
      <c r="G50" s="42">
        <v>1245.2783793751307</v>
      </c>
      <c r="H50" s="42">
        <f t="shared" si="6"/>
        <v>97.475142823914666</v>
      </c>
      <c r="I50" s="26">
        <f t="shared" si="7"/>
        <v>8.4923216558263501E-2</v>
      </c>
      <c r="J50" s="43">
        <v>14373</v>
      </c>
    </row>
    <row r="51" spans="1:10" x14ac:dyDescent="0.3">
      <c r="A51" s="17" t="s">
        <v>67</v>
      </c>
      <c r="B51" s="25">
        <v>268.50544690480041</v>
      </c>
      <c r="C51" s="25">
        <v>329.2809049914477</v>
      </c>
      <c r="D51" s="25">
        <f t="shared" si="4"/>
        <v>60.775458086647291</v>
      </c>
      <c r="E51" s="26">
        <f t="shared" si="5"/>
        <v>0.22634720743000589</v>
      </c>
      <c r="F51" s="42">
        <v>1219.318545336997</v>
      </c>
      <c r="G51" s="42">
        <v>1196.5783587311457</v>
      </c>
      <c r="H51" s="42">
        <f t="shared" si="6"/>
        <v>-22.74018660585125</v>
      </c>
      <c r="I51" s="26">
        <f t="shared" si="7"/>
        <v>-1.8649914489380859E-2</v>
      </c>
      <c r="J51" s="43">
        <v>12862</v>
      </c>
    </row>
    <row r="52" spans="1:10" x14ac:dyDescent="0.3">
      <c r="A52" s="17" t="s">
        <v>121</v>
      </c>
      <c r="B52" s="25">
        <v>147.23349739212898</v>
      </c>
      <c r="C52" s="25">
        <v>182.88586750788645</v>
      </c>
      <c r="D52" s="25">
        <f t="shared" si="4"/>
        <v>35.652370115757464</v>
      </c>
      <c r="E52" s="26">
        <f t="shared" si="5"/>
        <v>0.24214849709644551</v>
      </c>
      <c r="F52" s="42">
        <v>775.17700995732559</v>
      </c>
      <c r="G52" s="42">
        <v>732.21740079694507</v>
      </c>
      <c r="H52" s="42">
        <f t="shared" si="6"/>
        <v>-42.959609160380523</v>
      </c>
      <c r="I52" s="26">
        <f t="shared" si="7"/>
        <v>-5.5419096036846478E-2</v>
      </c>
      <c r="J52" s="43">
        <v>12046</v>
      </c>
    </row>
    <row r="53" spans="1:10" x14ac:dyDescent="0.3">
      <c r="A53" s="17" t="s">
        <v>31</v>
      </c>
      <c r="B53" s="25">
        <v>641.08481103255644</v>
      </c>
      <c r="C53" s="25">
        <v>749.55903117464698</v>
      </c>
      <c r="D53" s="25">
        <f t="shared" si="4"/>
        <v>108.47422014209053</v>
      </c>
      <c r="E53" s="26">
        <f t="shared" si="5"/>
        <v>0.16920416499554511</v>
      </c>
      <c r="F53" s="42">
        <v>4279.9958959588012</v>
      </c>
      <c r="G53" s="42">
        <v>6071.1762237159592</v>
      </c>
      <c r="H53" s="42">
        <f t="shared" si="6"/>
        <v>1791.180327757158</v>
      </c>
      <c r="I53" s="26">
        <f t="shared" si="7"/>
        <v>0.41850047787391609</v>
      </c>
      <c r="J53" s="43">
        <v>11612</v>
      </c>
    </row>
    <row r="54" spans="1:10" x14ac:dyDescent="0.3">
      <c r="A54" s="17" t="s">
        <v>66</v>
      </c>
      <c r="B54" s="25">
        <v>175.15310970081595</v>
      </c>
      <c r="C54" s="25">
        <v>235.07510838663822</v>
      </c>
      <c r="D54" s="25">
        <f t="shared" si="4"/>
        <v>59.921998685822274</v>
      </c>
      <c r="E54" s="26">
        <f t="shared" si="5"/>
        <v>0.34211210288059835</v>
      </c>
      <c r="F54" s="42">
        <v>1276.2798901984493</v>
      </c>
      <c r="G54" s="42">
        <v>1245.8038770433545</v>
      </c>
      <c r="H54" s="42">
        <f t="shared" si="6"/>
        <v>-30.476013155094734</v>
      </c>
      <c r="I54" s="26">
        <f t="shared" si="7"/>
        <v>-2.3878785044835271E-2</v>
      </c>
      <c r="J54" s="43">
        <v>11256</v>
      </c>
    </row>
    <row r="55" spans="1:10" x14ac:dyDescent="0.3">
      <c r="A55" s="17" t="s">
        <v>69</v>
      </c>
      <c r="B55" s="25">
        <v>186.6950186457311</v>
      </c>
      <c r="C55" s="25">
        <v>221.98708544152746</v>
      </c>
      <c r="D55" s="25">
        <f t="shared" si="4"/>
        <v>35.292066795796359</v>
      </c>
      <c r="E55" s="26">
        <f t="shared" si="5"/>
        <v>0.18903593171259653</v>
      </c>
      <c r="F55" s="42">
        <v>824.49961727183563</v>
      </c>
      <c r="G55" s="42">
        <v>780.05662052505977</v>
      </c>
      <c r="H55" s="42">
        <f t="shared" si="6"/>
        <v>-44.442996746775862</v>
      </c>
      <c r="I55" s="26">
        <f t="shared" si="7"/>
        <v>-5.390299257364374E-2</v>
      </c>
      <c r="J55" s="43">
        <v>10475</v>
      </c>
    </row>
    <row r="56" spans="1:10" x14ac:dyDescent="0.3">
      <c r="A56" s="17" t="s">
        <v>45</v>
      </c>
      <c r="B56" s="25">
        <v>160.34979223504723</v>
      </c>
      <c r="C56" s="25">
        <v>177.88559255245787</v>
      </c>
      <c r="D56" s="25">
        <f t="shared" si="4"/>
        <v>17.535800317410633</v>
      </c>
      <c r="E56" s="26">
        <f t="shared" si="5"/>
        <v>0.10935966971323509</v>
      </c>
      <c r="F56" s="42">
        <v>1123.2626915005237</v>
      </c>
      <c r="G56" s="42">
        <v>1113.909571470791</v>
      </c>
      <c r="H56" s="42">
        <f t="shared" si="6"/>
        <v>-9.3531200297327359</v>
      </c>
      <c r="I56" s="26">
        <f t="shared" si="7"/>
        <v>-8.3267432458192479E-3</v>
      </c>
      <c r="J56" s="43">
        <v>10151</v>
      </c>
    </row>
    <row r="57" spans="1:10" x14ac:dyDescent="0.3">
      <c r="A57" s="17" t="s">
        <v>30</v>
      </c>
      <c r="B57" s="25">
        <v>356.89952125915397</v>
      </c>
      <c r="C57" s="25">
        <v>361.27223750905137</v>
      </c>
      <c r="D57" s="25">
        <f t="shared" si="4"/>
        <v>4.3727162498973939</v>
      </c>
      <c r="E57" s="26">
        <f t="shared" si="5"/>
        <v>1.2251953251352926E-2</v>
      </c>
      <c r="F57" s="42">
        <v>1986.3014110831789</v>
      </c>
      <c r="G57" s="42">
        <v>2027.3211378917965</v>
      </c>
      <c r="H57" s="42">
        <f t="shared" si="6"/>
        <v>41.019726808617634</v>
      </c>
      <c r="I57" s="26">
        <f t="shared" si="7"/>
        <v>2.065131030957108E-2</v>
      </c>
      <c r="J57" s="43">
        <v>9667</v>
      </c>
    </row>
    <row r="58" spans="1:10" x14ac:dyDescent="0.3">
      <c r="A58" s="17" t="s">
        <v>52</v>
      </c>
      <c r="B58" s="25">
        <v>188.30076833118935</v>
      </c>
      <c r="C58" s="25">
        <v>224.25962490857802</v>
      </c>
      <c r="D58" s="25">
        <f t="shared" si="4"/>
        <v>35.958856577388673</v>
      </c>
      <c r="E58" s="26">
        <f t="shared" si="5"/>
        <v>0.1909650018747831</v>
      </c>
      <c r="F58" s="42">
        <v>1160.1494141036137</v>
      </c>
      <c r="G58" s="42">
        <v>1139.4920165082012</v>
      </c>
      <c r="H58" s="42">
        <f t="shared" si="6"/>
        <v>-20.657397595412476</v>
      </c>
      <c r="I58" s="26">
        <f t="shared" si="7"/>
        <v>-1.7805807893609426E-2</v>
      </c>
      <c r="J58" s="43">
        <v>9571</v>
      </c>
    </row>
    <row r="59" spans="1:10" x14ac:dyDescent="0.3">
      <c r="A59" s="17" t="s">
        <v>53</v>
      </c>
      <c r="B59" s="25">
        <v>216.53279710950531</v>
      </c>
      <c r="C59" s="25">
        <v>312.58152134760041</v>
      </c>
      <c r="D59" s="25">
        <f t="shared" si="4"/>
        <v>96.048724238095105</v>
      </c>
      <c r="E59" s="26">
        <f t="shared" si="5"/>
        <v>0.44357587173974938</v>
      </c>
      <c r="F59" s="42">
        <v>1399.437204002224</v>
      </c>
      <c r="G59" s="42">
        <v>1475.3754613836215</v>
      </c>
      <c r="H59" s="42">
        <f t="shared" si="6"/>
        <v>75.938257381397534</v>
      </c>
      <c r="I59" s="26">
        <f t="shared" si="7"/>
        <v>5.4263426157474696E-2</v>
      </c>
      <c r="J59" s="43">
        <v>9439</v>
      </c>
    </row>
    <row r="60" spans="1:10" x14ac:dyDescent="0.3">
      <c r="A60" s="17" t="s">
        <v>36</v>
      </c>
      <c r="B60" s="25">
        <v>432.94591461412148</v>
      </c>
      <c r="C60" s="25">
        <v>388.19088013960084</v>
      </c>
      <c r="D60" s="25">
        <f t="shared" si="4"/>
        <v>-44.755034474520642</v>
      </c>
      <c r="E60" s="26">
        <f t="shared" si="5"/>
        <v>-0.1033732689553386</v>
      </c>
      <c r="F60" s="42">
        <v>695.23577668308701</v>
      </c>
      <c r="G60" s="42">
        <v>1319.0250201766821</v>
      </c>
      <c r="H60" s="42">
        <f t="shared" si="6"/>
        <v>623.78924349359511</v>
      </c>
      <c r="I60" s="26">
        <f t="shared" si="7"/>
        <v>0.89723409584823521</v>
      </c>
      <c r="J60" s="43">
        <v>9169</v>
      </c>
    </row>
    <row r="61" spans="1:10" x14ac:dyDescent="0.3">
      <c r="A61" s="17" t="s">
        <v>61</v>
      </c>
      <c r="B61" s="25">
        <v>182.6382493972676</v>
      </c>
      <c r="C61" s="25">
        <v>228.52329865516367</v>
      </c>
      <c r="D61" s="25">
        <f t="shared" si="4"/>
        <v>45.885049257896071</v>
      </c>
      <c r="E61" s="26">
        <f t="shared" si="5"/>
        <v>0.25123460944968162</v>
      </c>
      <c r="F61" s="42">
        <v>2536.1317773908386</v>
      </c>
      <c r="G61" s="42">
        <v>2514.8563549860455</v>
      </c>
      <c r="H61" s="42">
        <f t="shared" si="6"/>
        <v>-21.275422404793062</v>
      </c>
      <c r="I61" s="26">
        <f t="shared" si="7"/>
        <v>-8.3889262357972286E-3</v>
      </c>
      <c r="J61" s="43">
        <v>7882</v>
      </c>
    </row>
    <row r="62" spans="1:10" x14ac:dyDescent="0.3">
      <c r="A62" s="17" t="s">
        <v>55</v>
      </c>
      <c r="B62" s="25">
        <v>244.47586030165473</v>
      </c>
      <c r="C62" s="25">
        <v>217.4628591423845</v>
      </c>
      <c r="D62" s="25">
        <f t="shared" si="4"/>
        <v>-27.013001159270232</v>
      </c>
      <c r="E62" s="26">
        <f t="shared" si="5"/>
        <v>-0.11049353145107797</v>
      </c>
      <c r="F62" s="42">
        <v>911.34698052423551</v>
      </c>
      <c r="G62" s="42">
        <v>1104.4278722321208</v>
      </c>
      <c r="H62" s="42">
        <f t="shared" si="6"/>
        <v>193.08089170788526</v>
      </c>
      <c r="I62" s="26">
        <f t="shared" si="7"/>
        <v>0.21186320450287666</v>
      </c>
      <c r="J62" s="43">
        <v>7859</v>
      </c>
    </row>
    <row r="63" spans="1:10" x14ac:dyDescent="0.3">
      <c r="A63" s="17" t="s">
        <v>57</v>
      </c>
      <c r="B63" s="25">
        <v>254.24003529772867</v>
      </c>
      <c r="C63" s="25">
        <v>271.66963696846977</v>
      </c>
      <c r="D63" s="25">
        <f t="shared" si="4"/>
        <v>17.429601670741107</v>
      </c>
      <c r="E63" s="26">
        <f t="shared" si="5"/>
        <v>6.8555692459411885E-2</v>
      </c>
      <c r="F63" s="42">
        <v>810.31185082872923</v>
      </c>
      <c r="G63" s="42">
        <v>1572.6030431009549</v>
      </c>
      <c r="H63" s="42">
        <f t="shared" si="6"/>
        <v>762.29119227222566</v>
      </c>
      <c r="I63" s="26">
        <f t="shared" si="7"/>
        <v>0.94073805226050755</v>
      </c>
      <c r="J63" s="43">
        <v>6914</v>
      </c>
    </row>
    <row r="64" spans="1:10" x14ac:dyDescent="0.3">
      <c r="A64" s="17" t="s">
        <v>87</v>
      </c>
      <c r="B64" s="25">
        <v>215.93212675390194</v>
      </c>
      <c r="C64" s="25">
        <v>330.21982089552233</v>
      </c>
      <c r="D64" s="25">
        <f t="shared" si="4"/>
        <v>114.28769414162039</v>
      </c>
      <c r="E64" s="26">
        <f t="shared" si="5"/>
        <v>0.52927600843701317</v>
      </c>
      <c r="F64" s="42">
        <v>828.45780860791422</v>
      </c>
      <c r="G64" s="42">
        <v>885.18729850746251</v>
      </c>
      <c r="H64" s="42">
        <f t="shared" si="6"/>
        <v>56.729489899548298</v>
      </c>
      <c r="I64" s="26">
        <f t="shared" si="7"/>
        <v>6.8476015688563291E-2</v>
      </c>
      <c r="J64" s="43">
        <v>6700</v>
      </c>
    </row>
    <row r="65" spans="1:10" x14ac:dyDescent="0.3">
      <c r="A65" s="17" t="s">
        <v>37</v>
      </c>
      <c r="B65" s="25">
        <v>234.34236772921457</v>
      </c>
      <c r="C65" s="25">
        <v>285.14465418536287</v>
      </c>
      <c r="D65" s="25">
        <f t="shared" si="4"/>
        <v>50.802286456148295</v>
      </c>
      <c r="E65" s="26">
        <f t="shared" si="5"/>
        <v>0.21678660563356153</v>
      </c>
      <c r="F65" s="42">
        <v>1148.6148849819265</v>
      </c>
      <c r="G65" s="42">
        <v>1006.650099025221</v>
      </c>
      <c r="H65" s="42">
        <f t="shared" si="6"/>
        <v>-141.96478595670544</v>
      </c>
      <c r="I65" s="26">
        <f t="shared" si="7"/>
        <v>-0.12359650550666446</v>
      </c>
      <c r="J65" s="43">
        <v>6463</v>
      </c>
    </row>
    <row r="66" spans="1:10" x14ac:dyDescent="0.3">
      <c r="A66" s="17" t="s">
        <v>64</v>
      </c>
      <c r="B66" s="25">
        <v>259.22792486294748</v>
      </c>
      <c r="C66" s="25">
        <v>341.28809824095583</v>
      </c>
      <c r="D66" s="25">
        <f t="shared" si="4"/>
        <v>82.060173378008358</v>
      </c>
      <c r="E66" s="26">
        <f t="shared" si="5"/>
        <v>0.31655607096107863</v>
      </c>
      <c r="F66" s="42">
        <v>578.87620767494366</v>
      </c>
      <c r="G66" s="42">
        <v>578.17893461666108</v>
      </c>
      <c r="H66" s="42">
        <f t="shared" si="6"/>
        <v>-0.69727305828257613</v>
      </c>
      <c r="I66" s="26">
        <f t="shared" si="7"/>
        <v>-1.2045287905045768E-3</v>
      </c>
      <c r="J66" s="43">
        <v>6026</v>
      </c>
    </row>
    <row r="67" spans="1:10" x14ac:dyDescent="0.3">
      <c r="A67" s="17" t="s">
        <v>122</v>
      </c>
      <c r="B67" s="25">
        <v>229.26757341576507</v>
      </c>
      <c r="C67" s="25">
        <v>286.41793571674117</v>
      </c>
      <c r="D67" s="25">
        <f t="shared" si="4"/>
        <v>57.150362300976099</v>
      </c>
      <c r="E67" s="26">
        <f t="shared" si="5"/>
        <v>0.24927363887319917</v>
      </c>
      <c r="F67" s="42">
        <v>599.4660844925296</v>
      </c>
      <c r="G67" s="42">
        <v>708.77533516672418</v>
      </c>
      <c r="H67" s="42">
        <f t="shared" si="6"/>
        <v>109.30925067419457</v>
      </c>
      <c r="I67" s="26">
        <f t="shared" si="7"/>
        <v>0.18234434524636858</v>
      </c>
      <c r="J67" s="43">
        <v>5818</v>
      </c>
    </row>
    <row r="68" spans="1:10" x14ac:dyDescent="0.3">
      <c r="A68" s="17" t="s">
        <v>123</v>
      </c>
      <c r="B68" s="25">
        <v>206.87932272960492</v>
      </c>
      <c r="C68" s="25">
        <v>309.89881541218642</v>
      </c>
      <c r="D68" s="25">
        <f t="shared" si="4"/>
        <v>103.0194926825815</v>
      </c>
      <c r="E68" s="26">
        <f t="shared" si="5"/>
        <v>0.49796901557547085</v>
      </c>
      <c r="F68" s="42">
        <v>1194.9637609030272</v>
      </c>
      <c r="G68" s="42">
        <v>1315.0766218637998</v>
      </c>
      <c r="H68" s="42">
        <f t="shared" si="6"/>
        <v>120.11286096077265</v>
      </c>
      <c r="I68" s="26">
        <f t="shared" si="7"/>
        <v>0.10051590256595234</v>
      </c>
      <c r="J68" s="43">
        <v>5580</v>
      </c>
    </row>
    <row r="69" spans="1:10" x14ac:dyDescent="0.3">
      <c r="A69" s="17" t="s">
        <v>49</v>
      </c>
      <c r="B69" s="25">
        <v>140.0491844512195</v>
      </c>
      <c r="C69" s="25">
        <v>160.7290593158661</v>
      </c>
      <c r="D69" s="25">
        <f t="shared" si="4"/>
        <v>20.679874864646592</v>
      </c>
      <c r="E69" s="26">
        <f t="shared" si="5"/>
        <v>0.14766151581446441</v>
      </c>
      <c r="F69" s="42">
        <v>387.07197027439025</v>
      </c>
      <c r="G69" s="42">
        <v>356.02996724890824</v>
      </c>
      <c r="H69" s="42">
        <f t="shared" si="6"/>
        <v>-31.042003025482018</v>
      </c>
      <c r="I69" s="26">
        <f t="shared" si="7"/>
        <v>-8.0196979914295391E-2</v>
      </c>
      <c r="J69" s="43">
        <v>5496</v>
      </c>
    </row>
    <row r="70" spans="1:10" x14ac:dyDescent="0.3">
      <c r="A70" s="17" t="s">
        <v>73</v>
      </c>
      <c r="B70" s="25">
        <v>172.53331389698735</v>
      </c>
      <c r="C70" s="25">
        <v>250.5653044524669</v>
      </c>
      <c r="D70" s="25">
        <f t="shared" si="4"/>
        <v>78.031990555479553</v>
      </c>
      <c r="E70" s="26">
        <f t="shared" si="5"/>
        <v>0.45227202093892016</v>
      </c>
      <c r="F70" s="42">
        <v>991.56558794946545</v>
      </c>
      <c r="G70" s="42">
        <v>1085.9196726835139</v>
      </c>
      <c r="H70" s="42">
        <f t="shared" si="6"/>
        <v>94.354084734048456</v>
      </c>
      <c r="I70" s="26">
        <f t="shared" si="7"/>
        <v>9.5156675343252381E-2</v>
      </c>
      <c r="J70" s="43">
        <v>4155</v>
      </c>
    </row>
    <row r="71" spans="1:10" x14ac:dyDescent="0.3">
      <c r="A71" s="17" t="s">
        <v>80</v>
      </c>
      <c r="B71" s="25">
        <v>373.53803339517623</v>
      </c>
      <c r="C71" s="25">
        <v>351.4787798408488</v>
      </c>
      <c r="D71" s="25">
        <f t="shared" si="4"/>
        <v>-22.059253554327427</v>
      </c>
      <c r="E71" s="26">
        <f t="shared" si="5"/>
        <v>-5.9054906280427762E-2</v>
      </c>
      <c r="F71" s="42">
        <v>1042.1134375828253</v>
      </c>
      <c r="G71" s="42">
        <v>1097.2451578668081</v>
      </c>
      <c r="H71" s="42">
        <f t="shared" si="6"/>
        <v>55.131720283982759</v>
      </c>
      <c r="I71" s="26">
        <f t="shared" si="7"/>
        <v>5.2903761045304615E-2</v>
      </c>
      <c r="J71" s="43">
        <v>3770</v>
      </c>
    </row>
    <row r="72" spans="1:10" x14ac:dyDescent="0.3">
      <c r="A72" s="17" t="s">
        <v>124</v>
      </c>
      <c r="B72" s="25">
        <v>277.83524590163938</v>
      </c>
      <c r="C72" s="25">
        <v>352.24011901466929</v>
      </c>
      <c r="D72" s="25">
        <f t="shared" ref="D72:D77" si="8">+C72-B72</f>
        <v>74.404873113029907</v>
      </c>
      <c r="E72" s="26">
        <f t="shared" ref="E72:E77" si="9">+D72/B72</f>
        <v>0.26780213889554921</v>
      </c>
      <c r="F72" s="42">
        <v>776.30230971896958</v>
      </c>
      <c r="G72" s="42">
        <v>1325.6553086078054</v>
      </c>
      <c r="H72" s="42">
        <f t="shared" ref="H72:H77" si="10">+G72-F72</f>
        <v>549.35299888883583</v>
      </c>
      <c r="I72" s="26">
        <f t="shared" ref="I72:I77" si="11">+H72/F72</f>
        <v>0.70765343862973684</v>
      </c>
      <c r="J72" s="43">
        <v>3613</v>
      </c>
    </row>
    <row r="73" spans="1:10" x14ac:dyDescent="0.3">
      <c r="A73" s="17" t="s">
        <v>70</v>
      </c>
      <c r="B73" s="25">
        <v>306.09230321592651</v>
      </c>
      <c r="C73" s="25">
        <v>359.26819070180636</v>
      </c>
      <c r="D73" s="25">
        <f t="shared" si="8"/>
        <v>53.175887485879855</v>
      </c>
      <c r="E73" s="26">
        <f t="shared" si="9"/>
        <v>0.1737250068923426</v>
      </c>
      <c r="F73" s="42">
        <v>1432.2776875957122</v>
      </c>
      <c r="G73" s="42">
        <v>1139.7342996742677</v>
      </c>
      <c r="H73" s="42">
        <f t="shared" si="10"/>
        <v>-292.54338792144449</v>
      </c>
      <c r="I73" s="26">
        <f t="shared" si="11"/>
        <v>-0.20425046794698129</v>
      </c>
      <c r="J73" s="43">
        <v>3377</v>
      </c>
    </row>
    <row r="74" spans="1:10" x14ac:dyDescent="0.3">
      <c r="A74" s="17" t="s">
        <v>74</v>
      </c>
      <c r="B74" s="25">
        <v>197.93853440923704</v>
      </c>
      <c r="C74" s="25">
        <v>210.22162129240516</v>
      </c>
      <c r="D74" s="25">
        <f t="shared" si="8"/>
        <v>12.283086883168124</v>
      </c>
      <c r="E74" s="26">
        <f t="shared" si="9"/>
        <v>6.2055056231612268E-2</v>
      </c>
      <c r="F74" s="42">
        <v>1201.8315817096379</v>
      </c>
      <c r="G74" s="42">
        <v>1141.8095882818689</v>
      </c>
      <c r="H74" s="42">
        <f t="shared" si="10"/>
        <v>-60.021993427769075</v>
      </c>
      <c r="I74" s="26">
        <f t="shared" si="11"/>
        <v>-4.9942100325227071E-2</v>
      </c>
      <c r="J74" s="43">
        <v>2754</v>
      </c>
    </row>
    <row r="75" spans="1:10" x14ac:dyDescent="0.3">
      <c r="A75" s="17" t="s">
        <v>48</v>
      </c>
      <c r="B75" s="46">
        <v>213.80420503597119</v>
      </c>
      <c r="C75" s="25">
        <v>299.76457571324067</v>
      </c>
      <c r="D75" s="25">
        <f t="shared" si="8"/>
        <v>85.960370677269481</v>
      </c>
      <c r="E75" s="26">
        <f t="shared" si="9"/>
        <v>0.40205182429787661</v>
      </c>
      <c r="F75" s="42">
        <v>384.40899999999999</v>
      </c>
      <c r="G75" s="42">
        <v>287.4143123628383</v>
      </c>
      <c r="H75" s="42">
        <f t="shared" si="10"/>
        <v>-96.99468763716169</v>
      </c>
      <c r="I75" s="26">
        <f t="shared" si="11"/>
        <v>-0.25232158361839002</v>
      </c>
      <c r="J75" s="43">
        <v>2734</v>
      </c>
    </row>
    <row r="76" spans="1:10" x14ac:dyDescent="0.3">
      <c r="A76" s="17" t="s">
        <v>39</v>
      </c>
      <c r="B76" s="25">
        <v>198.84042434394192</v>
      </c>
      <c r="C76" s="25">
        <v>242.70112359550561</v>
      </c>
      <c r="D76" s="25">
        <f t="shared" si="8"/>
        <v>43.860699251563688</v>
      </c>
      <c r="E76" s="26">
        <f t="shared" si="9"/>
        <v>0.2205824061997381</v>
      </c>
      <c r="F76" s="42">
        <v>1106.7421328866556</v>
      </c>
      <c r="G76" s="42">
        <v>982.03850868232894</v>
      </c>
      <c r="H76" s="42">
        <f t="shared" si="10"/>
        <v>-124.70362420432662</v>
      </c>
      <c r="I76" s="26">
        <f t="shared" si="11"/>
        <v>-0.1126763141103781</v>
      </c>
      <c r="J76" s="43">
        <v>1958</v>
      </c>
    </row>
    <row r="77" spans="1:10" x14ac:dyDescent="0.3">
      <c r="A77" s="17" t="s">
        <v>125</v>
      </c>
      <c r="B77" s="25">
        <v>264.05599999999998</v>
      </c>
      <c r="C77" s="25">
        <v>249.45459030100335</v>
      </c>
      <c r="D77" s="25">
        <f t="shared" si="8"/>
        <v>-14.601409698996633</v>
      </c>
      <c r="E77" s="26">
        <f t="shared" si="9"/>
        <v>-5.5296640481551772E-2</v>
      </c>
      <c r="F77" s="42">
        <v>324.27522123893806</v>
      </c>
      <c r="G77" s="42">
        <v>373.25486622073572</v>
      </c>
      <c r="H77" s="42">
        <f t="shared" si="10"/>
        <v>48.979644981797662</v>
      </c>
      <c r="I77" s="26">
        <f t="shared" si="11"/>
        <v>0.15104344018227539</v>
      </c>
      <c r="J77" s="43">
        <v>1196</v>
      </c>
    </row>
    <row r="78" spans="1:10" x14ac:dyDescent="0.3">
      <c r="A78" s="17"/>
      <c r="B78" s="25"/>
      <c r="C78" s="47"/>
      <c r="D78" s="25"/>
      <c r="E78" s="26"/>
      <c r="F78" s="42"/>
      <c r="G78" s="42"/>
      <c r="H78" s="42"/>
      <c r="I78" s="26"/>
      <c r="J78" s="3"/>
    </row>
    <row r="79" spans="1:10" x14ac:dyDescent="0.3">
      <c r="A79" s="18" t="s">
        <v>126</v>
      </c>
      <c r="B79" s="25">
        <v>219.70276325712734</v>
      </c>
      <c r="C79" s="44">
        <v>290.32353217880632</v>
      </c>
      <c r="D79" s="25">
        <f t="shared" ref="D79:D80" si="12">+C79-B79</f>
        <v>70.620768921678973</v>
      </c>
      <c r="E79" s="26">
        <f t="shared" ref="E79:E80" si="13">+D79/B79</f>
        <v>0.3214377820047194</v>
      </c>
      <c r="F79" s="42">
        <v>2016.5151514978652</v>
      </c>
      <c r="G79" s="42">
        <v>2553.5342148261293</v>
      </c>
      <c r="H79" s="42">
        <f t="shared" ref="H79:H80" si="14">+G79-F79</f>
        <v>537.01906332826411</v>
      </c>
      <c r="I79" s="26">
        <f t="shared" ref="I79:I80" si="15">+H79/F79</f>
        <v>0.26631045292636008</v>
      </c>
      <c r="J79" s="3"/>
    </row>
    <row r="80" spans="1:10" x14ac:dyDescent="0.3">
      <c r="A80" s="18" t="s">
        <v>127</v>
      </c>
      <c r="B80" s="25">
        <v>229.17664703217207</v>
      </c>
      <c r="C80" s="25">
        <v>269.83736186742334</v>
      </c>
      <c r="D80" s="25">
        <f t="shared" si="12"/>
        <v>40.66071483525127</v>
      </c>
      <c r="E80" s="26">
        <f t="shared" si="13"/>
        <v>0.17742084702698036</v>
      </c>
      <c r="F80" s="42">
        <v>1273.59940176654</v>
      </c>
      <c r="G80" s="42">
        <v>1494.1581896985927</v>
      </c>
      <c r="H80" s="42">
        <f t="shared" si="14"/>
        <v>220.55878793205261</v>
      </c>
      <c r="I80" s="26">
        <f t="shared" si="15"/>
        <v>0.17317752161796526</v>
      </c>
      <c r="J80" s="3"/>
    </row>
    <row r="81" spans="2:9" x14ac:dyDescent="0.3">
      <c r="B81" s="28"/>
      <c r="D81" s="28"/>
      <c r="E81" s="29"/>
      <c r="F81" s="28"/>
      <c r="G81" s="28"/>
      <c r="H81" s="28"/>
      <c r="I81" s="29"/>
    </row>
    <row r="82" spans="2:9" x14ac:dyDescent="0.3">
      <c r="B82" s="9"/>
      <c r="D82" s="9"/>
      <c r="E82" s="9"/>
      <c r="F82" s="9"/>
      <c r="G82" s="9"/>
      <c r="H82" s="9"/>
      <c r="I82" s="9"/>
    </row>
    <row r="83" spans="2:9" x14ac:dyDescent="0.3">
      <c r="B83" s="9"/>
      <c r="D83" s="9"/>
      <c r="E83" s="9"/>
      <c r="F83" s="9"/>
      <c r="G83" s="9"/>
      <c r="H83" s="9"/>
      <c r="I83" s="9"/>
    </row>
    <row r="84" spans="2:9" x14ac:dyDescent="0.3">
      <c r="B84" s="9"/>
      <c r="D84" s="9"/>
      <c r="E84" s="9"/>
      <c r="F84" s="9"/>
      <c r="G84" s="9"/>
      <c r="H84" s="9"/>
      <c r="I84" s="9"/>
    </row>
    <row r="85" spans="2:9" x14ac:dyDescent="0.3">
      <c r="B85" s="9"/>
      <c r="C85" s="9"/>
      <c r="D85" s="9"/>
      <c r="E85" s="9"/>
      <c r="F85" s="9"/>
      <c r="G85" s="9"/>
      <c r="H85" s="9"/>
      <c r="I85" s="9"/>
    </row>
    <row r="86" spans="2:9" x14ac:dyDescent="0.3">
      <c r="B86" s="9"/>
      <c r="C86" s="9"/>
      <c r="D86" s="9"/>
      <c r="E86" s="9"/>
      <c r="F86" s="9"/>
      <c r="G86" s="9"/>
      <c r="H86" s="9"/>
      <c r="I86" s="9"/>
    </row>
  </sheetData>
  <mergeCells count="1">
    <mergeCell ref="J5:J6"/>
  </mergeCells>
  <pageMargins left="0.70866141732283472" right="0.70866141732283472" top="0.74803149606299213" bottom="0.74803149606299213" header="0.31496062992125984" footer="0.31496062992125984"/>
  <pageSetup scale="98" fitToHeight="2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85"/>
  <sheetViews>
    <sheetView workbookViewId="0">
      <selection activeCell="P9" sqref="P9"/>
    </sheetView>
  </sheetViews>
  <sheetFormatPr defaultRowHeight="14.4" x14ac:dyDescent="0.3"/>
  <cols>
    <col min="1" max="1" width="23.88671875" customWidth="1"/>
    <col min="2" max="2" width="8.44140625" customWidth="1"/>
    <col min="3" max="3" width="6.6640625" customWidth="1"/>
    <col min="4" max="4" width="7.21875" customWidth="1"/>
    <col min="5" max="5" width="6.6640625" customWidth="1"/>
    <col min="6" max="6" width="9.109375" customWidth="1"/>
    <col min="7" max="7" width="6.33203125" customWidth="1"/>
    <col min="8" max="8" width="9.88671875" customWidth="1"/>
    <col min="9" max="9" width="6.33203125" customWidth="1"/>
    <col min="10" max="10" width="6.88671875" customWidth="1"/>
  </cols>
  <sheetData>
    <row r="2" spans="1:11" ht="18" x14ac:dyDescent="0.35">
      <c r="A2" s="5" t="s">
        <v>28</v>
      </c>
      <c r="I2" s="6" t="s">
        <v>128</v>
      </c>
    </row>
    <row r="3" spans="1:11" x14ac:dyDescent="0.3">
      <c r="A3" s="4" t="s">
        <v>18</v>
      </c>
    </row>
    <row r="5" spans="1:11" x14ac:dyDescent="0.3">
      <c r="A5" s="14" t="s">
        <v>19</v>
      </c>
      <c r="B5" s="15" t="s">
        <v>0</v>
      </c>
      <c r="C5" s="15"/>
      <c r="D5" s="15" t="s">
        <v>3</v>
      </c>
      <c r="E5" s="15"/>
      <c r="F5" s="15" t="s">
        <v>4</v>
      </c>
      <c r="G5" s="15"/>
      <c r="H5" s="15" t="s">
        <v>6</v>
      </c>
      <c r="I5" s="16"/>
      <c r="J5" s="14" t="s">
        <v>27</v>
      </c>
      <c r="K5" s="32" t="s">
        <v>99</v>
      </c>
    </row>
    <row r="6" spans="1:11" x14ac:dyDescent="0.3">
      <c r="A6" s="17"/>
      <c r="B6" s="14" t="s">
        <v>20</v>
      </c>
      <c r="C6" s="14" t="s">
        <v>24</v>
      </c>
      <c r="D6" s="14" t="s">
        <v>21</v>
      </c>
      <c r="E6" s="14" t="s">
        <v>24</v>
      </c>
      <c r="F6" s="14" t="s">
        <v>22</v>
      </c>
      <c r="G6" s="14" t="s">
        <v>24</v>
      </c>
      <c r="H6" s="14" t="s">
        <v>23</v>
      </c>
      <c r="I6" s="14" t="s">
        <v>24</v>
      </c>
      <c r="J6" s="14" t="s">
        <v>26</v>
      </c>
      <c r="K6" s="33" t="s">
        <v>98</v>
      </c>
    </row>
    <row r="7" spans="1:11" x14ac:dyDescent="0.3">
      <c r="A7" s="17"/>
      <c r="B7" s="14"/>
      <c r="C7" s="14"/>
      <c r="D7" s="14"/>
      <c r="E7" s="14"/>
      <c r="F7" s="14"/>
      <c r="G7" s="14"/>
      <c r="H7" s="14"/>
      <c r="I7" s="14"/>
      <c r="J7" s="14"/>
      <c r="K7" s="3"/>
    </row>
    <row r="8" spans="1:11" x14ac:dyDescent="0.3">
      <c r="A8" s="17" t="str">
        <f>+'Rate and Bill Data'!A72</f>
        <v>Toronto Hydro (proposed 2012)</v>
      </c>
      <c r="B8" s="25">
        <f>+'2012 Comparisons'!B68</f>
        <v>397.84475000000009</v>
      </c>
      <c r="C8" s="26">
        <f>+'2012 Comparisons'!C68</f>
        <v>1.2699493859244344</v>
      </c>
      <c r="D8" s="25">
        <f>+'2012 Comparisons'!D68</f>
        <v>903.63900000000012</v>
      </c>
      <c r="E8" s="26">
        <f>+D8/$D$79</f>
        <v>1.4650920034656869</v>
      </c>
      <c r="F8" s="25">
        <f>+'2012 Comparisons'!F68</f>
        <v>18872.771874999999</v>
      </c>
      <c r="G8" s="26">
        <f>+'2012 Comparisons'!G68</f>
        <v>1.6739414092407128</v>
      </c>
      <c r="H8" s="25">
        <f>+'2012 Comparisons'!H68</f>
        <v>613803.96424999996</v>
      </c>
      <c r="I8" s="26">
        <f>+'2012 Comparisons'!I68</f>
        <v>1.8007033626474895</v>
      </c>
      <c r="J8" s="26">
        <f>+'2012 Comparisons'!J68</f>
        <v>1.5524215403195809</v>
      </c>
      <c r="K8" s="34">
        <f>+'2012 Comparisons'!K68</f>
        <v>700386</v>
      </c>
    </row>
    <row r="9" spans="1:11" x14ac:dyDescent="0.3">
      <c r="A9" s="17" t="str">
        <f>+'Rate and Bill Data'!A12</f>
        <v>Algoma</v>
      </c>
      <c r="B9" s="25">
        <f>+'2012 Comparisons'!B8</f>
        <v>548.04</v>
      </c>
      <c r="C9" s="26">
        <f>+'2012 Comparisons'!C8</f>
        <v>1.7493835509002618</v>
      </c>
      <c r="D9" s="25"/>
      <c r="E9" s="26"/>
      <c r="F9" s="25">
        <f>+'2012 Comparisons'!F8</f>
        <v>15279.24</v>
      </c>
      <c r="G9" s="26">
        <f>+'2012 Comparisons'!G8</f>
        <v>1.355209118571888</v>
      </c>
      <c r="H9" s="25"/>
      <c r="I9" s="26"/>
      <c r="J9" s="26">
        <f>+'2012 Comparisons'!J8</f>
        <v>1.552296334736075</v>
      </c>
      <c r="K9" s="34">
        <f>+'2012 Comparisons'!K8</f>
        <v>11612</v>
      </c>
    </row>
    <row r="10" spans="1:11" x14ac:dyDescent="0.3">
      <c r="A10" s="17" t="str">
        <f>+'Rate and Bill Data'!A18</f>
        <v>CNP Fort Erie/Eastern</v>
      </c>
      <c r="B10" s="25">
        <f>+'2012 Comparisons'!B14</f>
        <v>363.96000000000004</v>
      </c>
      <c r="C10" s="26">
        <f>+'2012 Comparisons'!C14</f>
        <v>1.1617867987476449</v>
      </c>
      <c r="D10" s="25">
        <f>+'2012 Comparisons'!D14</f>
        <v>794.15999999999985</v>
      </c>
      <c r="E10" s="26">
        <f t="shared" ref="E10:E41" si="0">+D10/$D$79</f>
        <v>1.2875910241504733</v>
      </c>
      <c r="F10" s="25">
        <f>+'2012 Comparisons'!F14</f>
        <v>23372.460000000003</v>
      </c>
      <c r="G10" s="26">
        <f>+'2012 Comparisons'!G14</f>
        <v>2.0730462323686725</v>
      </c>
      <c r="H10" s="25"/>
      <c r="I10" s="26"/>
      <c r="J10" s="26">
        <f>+'2012 Comparisons'!J14</f>
        <v>1.5074746850889305</v>
      </c>
      <c r="K10" s="34">
        <f>+'2012 Comparisons'!K15</f>
        <v>9169</v>
      </c>
    </row>
    <row r="11" spans="1:11" x14ac:dyDescent="0.3">
      <c r="A11" s="17" t="str">
        <f>+'Rate and Bill Data'!A54</f>
        <v>Norfolk</v>
      </c>
      <c r="B11" s="25">
        <f>+'2012 Comparisons'!B50</f>
        <v>457.55999999999995</v>
      </c>
      <c r="C11" s="26">
        <f>+'2012 Comparisons'!C50</f>
        <v>1.4605648083167719</v>
      </c>
      <c r="D11" s="25">
        <f>+'2012 Comparisons'!D50</f>
        <v>968.88000000000011</v>
      </c>
      <c r="E11" s="26">
        <f t="shared" si="0"/>
        <v>1.5708688318209314</v>
      </c>
      <c r="F11" s="25">
        <f>+'2012 Comparisons'!F50</f>
        <v>14756.46</v>
      </c>
      <c r="G11" s="26">
        <f>+'2012 Comparisons'!G50</f>
        <v>1.3088405673214978</v>
      </c>
      <c r="H11" s="25"/>
      <c r="I11" s="26"/>
      <c r="J11" s="26">
        <f>+'2012 Comparisons'!J50</f>
        <v>1.446758069153067</v>
      </c>
      <c r="K11" s="34">
        <f>+'2012 Comparisons'!K50</f>
        <v>18940</v>
      </c>
    </row>
    <row r="12" spans="1:11" x14ac:dyDescent="0.3">
      <c r="A12" s="17" t="str">
        <f>+'Rate and Bill Data'!A34</f>
        <v>Haldimand County</v>
      </c>
      <c r="B12" s="25">
        <f>+'2012 Comparisons'!B30</f>
        <v>471.36</v>
      </c>
      <c r="C12" s="26">
        <f>+'2012 Comparisons'!C30</f>
        <v>1.5046154122917075</v>
      </c>
      <c r="D12" s="25">
        <f>+'2012 Comparisons'!D30</f>
        <v>836.40000000000009</v>
      </c>
      <c r="E12" s="26">
        <f t="shared" si="0"/>
        <v>1.3560757688620129</v>
      </c>
      <c r="F12" s="25">
        <f>+'2012 Comparisons'!F30</f>
        <v>15659.22</v>
      </c>
      <c r="G12" s="26">
        <f>+'2012 Comparisons'!G30</f>
        <v>1.388911865624421</v>
      </c>
      <c r="H12" s="25"/>
      <c r="I12" s="26"/>
      <c r="J12" s="26">
        <f>+'2012 Comparisons'!J30</f>
        <v>1.4165343489260473</v>
      </c>
      <c r="K12" s="34">
        <f>+'2012 Comparisons'!K30</f>
        <v>20971</v>
      </c>
    </row>
    <row r="13" spans="1:11" x14ac:dyDescent="0.3">
      <c r="A13" s="17" t="str">
        <f>+'Rate and Bill Data'!A62</f>
        <v>Parry Sound</v>
      </c>
      <c r="B13" s="25">
        <f>+'2012 Comparisons'!B58</f>
        <v>426.12000000000006</v>
      </c>
      <c r="C13" s="26">
        <f>+'2012 Comparisons'!C58</f>
        <v>1.3602060409999628</v>
      </c>
      <c r="D13" s="25">
        <f>+'2012 Comparisons'!D58</f>
        <v>707.76</v>
      </c>
      <c r="E13" s="26">
        <f t="shared" si="0"/>
        <v>1.1475085917859615</v>
      </c>
      <c r="F13" s="25">
        <f>+'2012 Comparisons'!F58</f>
        <v>14137.380000000001</v>
      </c>
      <c r="G13" s="26">
        <f>+'2012 Comparisons'!G58</f>
        <v>1.2539305808872587</v>
      </c>
      <c r="H13" s="25"/>
      <c r="I13" s="26"/>
      <c r="J13" s="26">
        <f>+'2012 Comparisons'!J58</f>
        <v>1.2538817378910609</v>
      </c>
      <c r="K13" s="34">
        <f>+'2012 Comparisons'!K58</f>
        <v>3377</v>
      </c>
    </row>
    <row r="14" spans="1:11" x14ac:dyDescent="0.3">
      <c r="A14" s="17" t="str">
        <f>+'Rate and Bill Data'!A75</f>
        <v>Waterloo North</v>
      </c>
      <c r="B14" s="25">
        <f>+'2012 Comparisons'!B71</f>
        <v>355.20000000000005</v>
      </c>
      <c r="C14" s="26">
        <f>+'2012 Comparisons'!C71</f>
        <v>1.1338242414418165</v>
      </c>
      <c r="D14" s="25">
        <f>+'2012 Comparisons'!D71</f>
        <v>702.72</v>
      </c>
      <c r="E14" s="26">
        <f t="shared" si="0"/>
        <v>1.1393371165646984</v>
      </c>
      <c r="F14" s="25">
        <f>+'2012 Comparisons'!F71</f>
        <v>15093.300000000001</v>
      </c>
      <c r="G14" s="26">
        <f>+'2012 Comparisons'!G71</f>
        <v>1.3387169642823256</v>
      </c>
      <c r="H14" s="25">
        <f>+'2012 Comparisons'!H71</f>
        <v>469148.15999999992</v>
      </c>
      <c r="I14" s="26">
        <f>+'2012 Comparisons'!I71</f>
        <v>1.3763297705711786</v>
      </c>
      <c r="J14" s="26">
        <f>+'2012 Comparisons'!J71</f>
        <v>1.2470520232150049</v>
      </c>
      <c r="K14" s="34">
        <f>+'2012 Comparisons'!K71</f>
        <v>51914</v>
      </c>
    </row>
    <row r="15" spans="1:11" x14ac:dyDescent="0.3">
      <c r="A15" s="17" t="str">
        <f>+'Rate and Bill Data'!A41</f>
        <v>Hydro Ottawa</v>
      </c>
      <c r="B15" s="25">
        <f>+'2012 Comparisons'!B37</f>
        <v>328.79999999999995</v>
      </c>
      <c r="C15" s="26">
        <f>+'2012 Comparisons'!C37</f>
        <v>1.0495535207941136</v>
      </c>
      <c r="D15" s="25">
        <f>+'2012 Comparisons'!D37</f>
        <v>678.12</v>
      </c>
      <c r="E15" s="26">
        <f t="shared" si="0"/>
        <v>1.0994525351275803</v>
      </c>
      <c r="F15" s="25">
        <f>+'2012 Comparisons'!F37</f>
        <v>13327.320000000002</v>
      </c>
      <c r="G15" s="26">
        <f>+'2012 Comparisons'!G37</f>
        <v>1.1820814117800031</v>
      </c>
      <c r="H15" s="25">
        <f>+'2012 Comparisons'!H37</f>
        <v>558921.84</v>
      </c>
      <c r="I15" s="26">
        <f>+'2012 Comparisons'!I37</f>
        <v>1.6396968663682301</v>
      </c>
      <c r="J15" s="26">
        <f>+'2012 Comparisons'!J37</f>
        <v>1.2426960835174818</v>
      </c>
      <c r="K15" s="34">
        <f>+'2012 Comparisons'!K37</f>
        <v>300664</v>
      </c>
    </row>
    <row r="16" spans="1:11" x14ac:dyDescent="0.3">
      <c r="A16" s="17" t="str">
        <f>+'Rate and Bill Data'!A51</f>
        <v>Newmarket-Tay (2011)</v>
      </c>
      <c r="B16" s="25">
        <f>+'2012 Comparisons'!B47</f>
        <v>313.79999999999995</v>
      </c>
      <c r="C16" s="26">
        <f>+'2012 Comparisons'!C47</f>
        <v>1.0016724295170099</v>
      </c>
      <c r="D16" s="25">
        <f>+'2012 Comparisons'!D47</f>
        <v>809.75999999999988</v>
      </c>
      <c r="E16" s="26">
        <f t="shared" si="0"/>
        <v>1.3128836855496213</v>
      </c>
      <c r="F16" s="25">
        <f>+'2012 Comparisons'!F47</f>
        <v>15333.24</v>
      </c>
      <c r="G16" s="26">
        <f>+'2012 Comparisons'!G47</f>
        <v>1.359998708394607</v>
      </c>
      <c r="H16" s="25"/>
      <c r="I16" s="26"/>
      <c r="J16" s="26">
        <f>+'2012 Comparisons'!J47</f>
        <v>1.2248516078204128</v>
      </c>
      <c r="K16" s="34">
        <f>+'2012 Comparisons'!K47</f>
        <v>32911</v>
      </c>
    </row>
    <row r="17" spans="1:11" x14ac:dyDescent="0.3">
      <c r="A17" s="17" t="str">
        <f>+'Rate and Bill Data'!A52</f>
        <v>Niagara Peninsula</v>
      </c>
      <c r="B17" s="25">
        <f>+'2012 Comparisons'!B48</f>
        <v>340.79999999999995</v>
      </c>
      <c r="C17" s="26">
        <f>+'2012 Comparisons'!C48</f>
        <v>1.0878583938157966</v>
      </c>
      <c r="D17" s="25">
        <f>+'2012 Comparisons'!D48</f>
        <v>769.08</v>
      </c>
      <c r="E17" s="26">
        <f t="shared" si="0"/>
        <v>1.2469282069779972</v>
      </c>
      <c r="F17" s="25">
        <f>+'2012 Comparisons'!F48</f>
        <v>14694.900000000001</v>
      </c>
      <c r="G17" s="26">
        <f>+'2012 Comparisons'!G48</f>
        <v>1.3033804349235982</v>
      </c>
      <c r="H17" s="25"/>
      <c r="I17" s="26"/>
      <c r="J17" s="26">
        <f>+'2012 Comparisons'!J48</f>
        <v>1.2127223452391307</v>
      </c>
      <c r="K17" s="34">
        <f>+'2012 Comparisons'!K48</f>
        <v>51048</v>
      </c>
    </row>
    <row r="18" spans="1:11" x14ac:dyDescent="0.3">
      <c r="A18" s="17" t="str">
        <f>+'Rate and Bill Data'!A19</f>
        <v>CNP Port Colborne</v>
      </c>
      <c r="B18" s="25">
        <f>+'2012 Comparisons'!B15</f>
        <v>398.04</v>
      </c>
      <c r="C18" s="26">
        <f>+'2012 Comparisons'!C15</f>
        <v>1.2705726381292246</v>
      </c>
      <c r="D18" s="25">
        <f>+'2012 Comparisons'!D15</f>
        <v>718.68000000000006</v>
      </c>
      <c r="E18" s="26">
        <f t="shared" si="0"/>
        <v>1.1652134547653652</v>
      </c>
      <c r="F18" s="25">
        <f>+'2012 Comparisons'!F15</f>
        <v>13508.399999999998</v>
      </c>
      <c r="G18" s="26">
        <f>+'2012 Comparisons'!G15</f>
        <v>1.1981425029855208</v>
      </c>
      <c r="H18" s="25"/>
      <c r="I18" s="26"/>
      <c r="J18" s="26">
        <f>+'2012 Comparisons'!J15</f>
        <v>1.2113095319600369</v>
      </c>
      <c r="K18" s="34">
        <f>+'2012 Comparisons'!K16</f>
        <v>6463</v>
      </c>
    </row>
    <row r="19" spans="1:11" x14ac:dyDescent="0.3">
      <c r="A19" s="17" t="str">
        <f>+'Rate and Bill Data'!A59</f>
        <v>Orillia</v>
      </c>
      <c r="B19" s="25">
        <f>+'2012 Comparisons'!B55</f>
        <v>319.79999999999995</v>
      </c>
      <c r="C19" s="26">
        <f>+'2012 Comparisons'!C55</f>
        <v>1.0208248660278514</v>
      </c>
      <c r="D19" s="25">
        <f>+'2012 Comparisons'!D55</f>
        <v>807.4799999999999</v>
      </c>
      <c r="E19" s="26">
        <f t="shared" si="0"/>
        <v>1.3091870658066691</v>
      </c>
      <c r="F19" s="25">
        <f>+'2012 Comparisons'!F55</f>
        <v>14147.04</v>
      </c>
      <c r="G19" s="26">
        <f>+'2012 Comparisons'!G55</f>
        <v>1.2547873852888785</v>
      </c>
      <c r="H19" s="25"/>
      <c r="I19" s="26"/>
      <c r="J19" s="26">
        <f>+'2012 Comparisons'!J55</f>
        <v>1.1949331057077996</v>
      </c>
      <c r="K19" s="34">
        <f>+'2012 Comparisons'!K55</f>
        <v>12862</v>
      </c>
    </row>
    <row r="20" spans="1:11" x14ac:dyDescent="0.3">
      <c r="A20" s="17" t="str">
        <f>+'Rate and Bill Data'!A24</f>
        <v>Enersource</v>
      </c>
      <c r="B20" s="25">
        <f>+'2012 Comparisons'!B20</f>
        <v>256.68</v>
      </c>
      <c r="C20" s="26">
        <f>+'2012 Comparisons'!C20</f>
        <v>0.81934123393379898</v>
      </c>
      <c r="D20" s="25">
        <f>+'2012 Comparisons'!D20</f>
        <v>757.56</v>
      </c>
      <c r="E20" s="26">
        <f t="shared" si="0"/>
        <v>1.2282505493293954</v>
      </c>
      <c r="F20" s="25">
        <f>+'2012 Comparisons'!F20</f>
        <v>13451.519999999997</v>
      </c>
      <c r="G20" s="26">
        <f>+'2012 Comparisons'!G20</f>
        <v>1.1930974683722566</v>
      </c>
      <c r="H20" s="25">
        <f>+'2012 Comparisons'!H20</f>
        <v>516982.80000000005</v>
      </c>
      <c r="I20" s="26">
        <f>+'2012 Comparisons'!I20</f>
        <v>1.5166612153253372</v>
      </c>
      <c r="J20" s="26">
        <f>+'2012 Comparisons'!J20</f>
        <v>1.189337616740197</v>
      </c>
      <c r="K20" s="34">
        <f>+'2012 Comparisons'!K20</f>
        <v>192960</v>
      </c>
    </row>
    <row r="21" spans="1:11" x14ac:dyDescent="0.3">
      <c r="A21" s="17" t="str">
        <f>+'Rate and Bill Data'!A53</f>
        <v>Niagara-on-the-Lake</v>
      </c>
      <c r="B21" s="25">
        <f>+'2012 Comparisons'!B49</f>
        <v>341.52</v>
      </c>
      <c r="C21" s="26">
        <f>+'2012 Comparisons'!C49</f>
        <v>1.0901566861970977</v>
      </c>
      <c r="D21" s="25">
        <f>+'2012 Comparisons'!D49</f>
        <v>877.80000000000007</v>
      </c>
      <c r="E21" s="26">
        <f t="shared" si="0"/>
        <v>1.4231986010366748</v>
      </c>
      <c r="F21" s="25">
        <f>+'2012 Comparisons'!F49</f>
        <v>11584.380000000001</v>
      </c>
      <c r="G21" s="26">
        <f>+'2012 Comparisons'!G49</f>
        <v>1.027489417602041</v>
      </c>
      <c r="H21" s="25"/>
      <c r="I21" s="26"/>
      <c r="J21" s="26">
        <f>+'2012 Comparisons'!J49</f>
        <v>1.1802815682786045</v>
      </c>
      <c r="K21" s="34">
        <f>+'2012 Comparisons'!K49</f>
        <v>7882</v>
      </c>
    </row>
    <row r="22" spans="1:11" x14ac:dyDescent="0.3">
      <c r="A22" s="17" t="str">
        <f>+'Rate and Bill Data'!A13</f>
        <v>Bluewater</v>
      </c>
      <c r="B22" s="25">
        <f>+'2012 Comparisons'!B9</f>
        <v>346.08000000000004</v>
      </c>
      <c r="C22" s="26">
        <f>+'2012 Comparisons'!C9</f>
        <v>1.1047125379453373</v>
      </c>
      <c r="D22" s="25">
        <f>+'2012 Comparisons'!D9</f>
        <v>682.92000000000007</v>
      </c>
      <c r="E22" s="26">
        <f t="shared" si="0"/>
        <v>1.1072348924811644</v>
      </c>
      <c r="F22" s="25">
        <f>+'2012 Comparisons'!F9</f>
        <v>12389.100000000002</v>
      </c>
      <c r="G22" s="26">
        <f>+'2012 Comparisons'!G9</f>
        <v>1.0988649494934946</v>
      </c>
      <c r="H22" s="25">
        <f>+'2012 Comparisons'!H9</f>
        <v>468451.19999999995</v>
      </c>
      <c r="I22" s="26">
        <f>+'2012 Comparisons'!I9</f>
        <v>1.3742851141519841</v>
      </c>
      <c r="J22" s="26">
        <f>+'2012 Comparisons'!J9</f>
        <v>1.1712743735179951</v>
      </c>
      <c r="K22" s="34">
        <f>+'2012 Comparisons'!K9</f>
        <v>35688</v>
      </c>
    </row>
    <row r="23" spans="1:11" x14ac:dyDescent="0.3">
      <c r="A23" s="17" t="str">
        <f>+'Rate and Bill Data'!A80</f>
        <v>Whitby</v>
      </c>
      <c r="B23" s="25">
        <f>+'2012 Comparisons'!B76</f>
        <v>343.79999999999995</v>
      </c>
      <c r="C23" s="26">
        <f>+'2012 Comparisons'!C76</f>
        <v>1.0974346120712173</v>
      </c>
      <c r="D23" s="25">
        <f>+'2012 Comparisons'!D76</f>
        <v>706.92</v>
      </c>
      <c r="E23" s="26">
        <f t="shared" si="0"/>
        <v>1.1461466792490842</v>
      </c>
      <c r="F23" s="25">
        <f>+'2012 Comparisons'!F76</f>
        <v>14130.900000000001</v>
      </c>
      <c r="G23" s="26">
        <f>+'2012 Comparisons'!G76</f>
        <v>1.2533558301085326</v>
      </c>
      <c r="H23" s="25"/>
      <c r="I23" s="26"/>
      <c r="J23" s="26">
        <f>+'2012 Comparisons'!J76</f>
        <v>1.1656457071429447</v>
      </c>
      <c r="K23" s="34">
        <f>+'2012 Comparisons'!K76</f>
        <v>39669</v>
      </c>
    </row>
    <row r="24" spans="1:11" x14ac:dyDescent="0.3">
      <c r="A24" s="17" t="str">
        <f>+'Rate and Bill Data'!A31</f>
        <v>Greater Sudbury</v>
      </c>
      <c r="B24" s="25">
        <f>+'2012 Comparisons'!B27</f>
        <v>312.72000000000003</v>
      </c>
      <c r="C24" s="26">
        <f>+'2012 Comparisons'!C27</f>
        <v>0.99822499094505857</v>
      </c>
      <c r="D24" s="25">
        <f>+'2012 Comparisons'!D27</f>
        <v>705</v>
      </c>
      <c r="E24" s="26">
        <f t="shared" si="0"/>
        <v>1.1430337363076506</v>
      </c>
      <c r="F24" s="25">
        <f>+'2012 Comparisons'!F27</f>
        <v>14786.580000000002</v>
      </c>
      <c r="G24" s="26">
        <f>+'2012 Comparisons'!G27</f>
        <v>1.3115120940892813</v>
      </c>
      <c r="H24" s="25"/>
      <c r="I24" s="26"/>
      <c r="J24" s="26">
        <f>+'2012 Comparisons'!J27</f>
        <v>1.1509236071139968</v>
      </c>
      <c r="K24" s="34">
        <f>+'2012 Comparisons'!K27</f>
        <v>46710</v>
      </c>
    </row>
    <row r="25" spans="1:11" x14ac:dyDescent="0.3">
      <c r="A25" s="17" t="str">
        <f>+'Rate and Bill Data'!A23</f>
        <v>Embrun</v>
      </c>
      <c r="B25" s="25">
        <f>+'2012 Comparisons'!B19</f>
        <v>285.48</v>
      </c>
      <c r="C25" s="26">
        <f>+'2012 Comparisons'!C19</f>
        <v>0.91127292918583824</v>
      </c>
      <c r="D25" s="25">
        <f>+'2012 Comparisons'!D19</f>
        <v>643.68000000000006</v>
      </c>
      <c r="E25" s="26">
        <f t="shared" si="0"/>
        <v>1.0436141211156151</v>
      </c>
      <c r="F25" s="25">
        <f>+'2012 Comparisons'!F19</f>
        <v>16497.599999999999</v>
      </c>
      <c r="G25" s="26">
        <f>+'2012 Comparisons'!G19</f>
        <v>1.4632729085053693</v>
      </c>
      <c r="H25" s="25"/>
      <c r="I25" s="26"/>
      <c r="J25" s="26">
        <f>+'2012 Comparisons'!J19</f>
        <v>1.1393866529356076</v>
      </c>
      <c r="K25" s="34">
        <f>+'2012 Comparisons'!K19</f>
        <v>1958</v>
      </c>
    </row>
    <row r="26" spans="1:11" x14ac:dyDescent="0.3">
      <c r="A26" s="17" t="str">
        <f>+'Rate and Bill Data'!A27</f>
        <v>EnWin</v>
      </c>
      <c r="B26" s="25">
        <f>+'2012 Comparisons'!B23</f>
        <v>322.2</v>
      </c>
      <c r="C26" s="26">
        <f>+'2012 Comparisons'!C23</f>
        <v>1.028485840632188</v>
      </c>
      <c r="D26" s="25">
        <f>+'2012 Comparisons'!D23</f>
        <v>695.87999999999988</v>
      </c>
      <c r="E26" s="26">
        <f t="shared" si="0"/>
        <v>1.1282472573358409</v>
      </c>
      <c r="F26" s="25">
        <f>+'2012 Comparisons'!F23</f>
        <v>15172.619999999999</v>
      </c>
      <c r="G26" s="26">
        <f>+'2012 Comparisons'!G23</f>
        <v>1.3457523395552526</v>
      </c>
      <c r="H26" s="25">
        <f>+'2012 Comparisons'!H23</f>
        <v>355769.52</v>
      </c>
      <c r="I26" s="26">
        <f>+'2012 Comparisons'!I23</f>
        <v>1.0437133161469043</v>
      </c>
      <c r="J26" s="26">
        <f>+'2012 Comparisons'!J23</f>
        <v>1.1365496884175466</v>
      </c>
      <c r="K26" s="34">
        <f>+'2012 Comparisons'!K23</f>
        <v>84866</v>
      </c>
    </row>
    <row r="27" spans="1:11" x14ac:dyDescent="0.3">
      <c r="A27" s="17" t="str">
        <f>+'Rate and Bill Data'!A42</f>
        <v>Innisfil</v>
      </c>
      <c r="B27" s="25">
        <f>+'2012 Comparisons'!B38</f>
        <v>411.12</v>
      </c>
      <c r="C27" s="26">
        <f>+'2012 Comparisons'!C38</f>
        <v>1.3123249497228591</v>
      </c>
      <c r="D27" s="25">
        <f>+'2012 Comparisons'!D38</f>
        <v>552.59999999999991</v>
      </c>
      <c r="E27" s="26">
        <f t="shared" si="0"/>
        <v>0.89594389033135835</v>
      </c>
      <c r="F27" s="25">
        <f>+'2012 Comparisons'!F38</f>
        <v>12772.98</v>
      </c>
      <c r="G27" s="26">
        <f>+'2012 Comparisons'!G38</f>
        <v>1.132913611366557</v>
      </c>
      <c r="H27" s="25"/>
      <c r="I27" s="26"/>
      <c r="J27" s="26">
        <f>+'2012 Comparisons'!J38</f>
        <v>1.1137274838069249</v>
      </c>
      <c r="K27" s="34">
        <f>+'2012 Comparisons'!K38</f>
        <v>14707</v>
      </c>
    </row>
    <row r="28" spans="1:11" x14ac:dyDescent="0.3">
      <c r="A28" s="17" t="str">
        <f>+'Rate and Bill Data'!A14</f>
        <v>Brant County</v>
      </c>
      <c r="B28" s="25">
        <f>+'2012 Comparisons'!B10</f>
        <v>331.79999999999995</v>
      </c>
      <c r="C28" s="26">
        <f>+'2012 Comparisons'!C10</f>
        <v>1.0591297390495342</v>
      </c>
      <c r="D28" s="25">
        <f>+'2012 Comparisons'!D10</f>
        <v>632.64</v>
      </c>
      <c r="E28" s="26">
        <f t="shared" si="0"/>
        <v>1.0257146992023718</v>
      </c>
      <c r="F28" s="25">
        <f>+'2012 Comparisons'!F10</f>
        <v>12775.800000000001</v>
      </c>
      <c r="G28" s="26">
        <f>+'2012 Comparisons'!G10</f>
        <v>1.1331637343906324</v>
      </c>
      <c r="H28" s="25"/>
      <c r="I28" s="26"/>
      <c r="J28" s="26">
        <f>+'2012 Comparisons'!J10</f>
        <v>1.0726693908808462</v>
      </c>
      <c r="K28" s="34">
        <f>+'2012 Comparisons'!K10</f>
        <v>9667</v>
      </c>
    </row>
    <row r="29" spans="1:11" x14ac:dyDescent="0.3">
      <c r="A29" s="17" t="str">
        <f>+'Rate and Bill Data'!A57</f>
        <v>Oakville</v>
      </c>
      <c r="B29" s="25">
        <f>+'2012 Comparisons'!B53</f>
        <v>292.92000000000007</v>
      </c>
      <c r="C29" s="26">
        <f>+'2012 Comparisons'!C53</f>
        <v>0.93502195045928183</v>
      </c>
      <c r="D29" s="25">
        <f>+'2012 Comparisons'!D53</f>
        <v>723.48</v>
      </c>
      <c r="E29" s="26">
        <f t="shared" si="0"/>
        <v>1.1729958121189492</v>
      </c>
      <c r="F29" s="25">
        <f>+'2012 Comparisons'!F53</f>
        <v>12394.560000000001</v>
      </c>
      <c r="G29" s="26">
        <f>+'2012 Comparisons'!G53</f>
        <v>1.0993492302422361</v>
      </c>
      <c r="H29" s="25"/>
      <c r="I29" s="26"/>
      <c r="J29" s="26">
        <f>+'2012 Comparisons'!J53</f>
        <v>1.0691223309401556</v>
      </c>
      <c r="K29" s="34">
        <f>+'2012 Comparisons'!K53</f>
        <v>62674</v>
      </c>
    </row>
    <row r="30" spans="1:11" x14ac:dyDescent="0.3">
      <c r="A30" s="17" t="str">
        <f>+'Rate and Bill Data'!A69</f>
        <v>Sioux Lookout</v>
      </c>
      <c r="B30" s="25">
        <f>+'2012 Comparisons'!B65</f>
        <v>390.96</v>
      </c>
      <c r="C30" s="26">
        <f>+'2012 Comparisons'!C65</f>
        <v>1.2479727630464315</v>
      </c>
      <c r="D30" s="25">
        <f>+'2012 Comparisons'!D65</f>
        <v>714.12000000000012</v>
      </c>
      <c r="E30" s="26">
        <f t="shared" si="0"/>
        <v>1.1578202152794606</v>
      </c>
      <c r="F30" s="25">
        <f>+'2012 Comparisons'!F65</f>
        <v>8936.16</v>
      </c>
      <c r="G30" s="26">
        <f>+'2012 Comparisons'!G65</f>
        <v>0.79260261092942863</v>
      </c>
      <c r="H30" s="25"/>
      <c r="I30" s="26"/>
      <c r="J30" s="26">
        <f>+'2012 Comparisons'!J65</f>
        <v>1.0661318630851069</v>
      </c>
      <c r="K30" s="34">
        <f>+'2012 Comparisons'!K64</f>
        <v>16419</v>
      </c>
    </row>
    <row r="31" spans="1:11" x14ac:dyDescent="0.3">
      <c r="A31" s="17" t="str">
        <f>+'Rate and Bill Data'!A45</f>
        <v>Kitchener-Wilmot</v>
      </c>
      <c r="B31" s="25">
        <f>+'2012 Comparisons'!B41</f>
        <v>281.39999999999998</v>
      </c>
      <c r="C31" s="26">
        <f>+'2012 Comparisons'!C41</f>
        <v>0.89824927235846586</v>
      </c>
      <c r="D31" s="25">
        <f>+'2012 Comparisons'!D41</f>
        <v>601.68000000000006</v>
      </c>
      <c r="E31" s="26">
        <f t="shared" si="0"/>
        <v>0.97551849427175508</v>
      </c>
      <c r="F31" s="25">
        <f>+'2012 Comparisons'!F41</f>
        <v>14929.02</v>
      </c>
      <c r="G31" s="26">
        <f>+'2012 Comparisons'!G41</f>
        <v>1.32414596768832</v>
      </c>
      <c r="H31" s="25">
        <f>+'2012 Comparisons'!H41</f>
        <v>337568.04</v>
      </c>
      <c r="I31" s="26">
        <f>+'2012 Comparisons'!I41</f>
        <v>0.9903160294721447</v>
      </c>
      <c r="J31" s="26">
        <f>+'2012 Comparisons'!J41</f>
        <v>1.0470574409476714</v>
      </c>
      <c r="K31" s="34">
        <f>+'2012 Comparisons'!K41</f>
        <v>86611</v>
      </c>
    </row>
    <row r="32" spans="1:11" x14ac:dyDescent="0.3">
      <c r="A32" s="17" t="str">
        <f>+'Rate and Bill Data'!A65</f>
        <v>PUC Distribution</v>
      </c>
      <c r="B32" s="25">
        <f>+'2012 Comparisons'!B61</f>
        <v>251.64</v>
      </c>
      <c r="C32" s="26">
        <f>+'2012 Comparisons'!C61</f>
        <v>0.80325318726469208</v>
      </c>
      <c r="D32" s="25">
        <f>+'2012 Comparisons'!D61</f>
        <v>612</v>
      </c>
      <c r="E32" s="26">
        <f t="shared" si="0"/>
        <v>0.99225056258196054</v>
      </c>
      <c r="F32" s="25">
        <f>+'2012 Comparisons'!F61</f>
        <v>15031.079999999998</v>
      </c>
      <c r="G32" s="26">
        <f>+'2012 Comparisons'!G61</f>
        <v>1.333198292453259</v>
      </c>
      <c r="H32" s="25"/>
      <c r="I32" s="26"/>
      <c r="J32" s="26">
        <f>+'2012 Comparisons'!J61</f>
        <v>1.0429006807666372</v>
      </c>
      <c r="K32" s="34">
        <f>+'2012 Comparisons'!K61</f>
        <v>32870</v>
      </c>
    </row>
    <row r="33" spans="1:11" x14ac:dyDescent="0.3">
      <c r="A33" s="17" t="str">
        <f>+'Rate and Bill Data'!A48</f>
        <v>London</v>
      </c>
      <c r="B33" s="25">
        <f>+'2012 Comparisons'!B44</f>
        <v>289.92</v>
      </c>
      <c r="C33" s="26">
        <f>+'2012 Comparisons'!C44</f>
        <v>0.92544573220386095</v>
      </c>
      <c r="D33" s="25">
        <f>+'2012 Comparisons'!D44</f>
        <v>575.76</v>
      </c>
      <c r="E33" s="26">
        <f t="shared" si="0"/>
        <v>0.9334937645624013</v>
      </c>
      <c r="F33" s="25">
        <f>+'2012 Comparisons'!F44</f>
        <v>8379.4200000000019</v>
      </c>
      <c r="G33" s="26">
        <f>+'2012 Comparisons'!G44</f>
        <v>0.74322193985719531</v>
      </c>
      <c r="H33" s="25">
        <f>+'2012 Comparisons'!H44</f>
        <v>521169.48</v>
      </c>
      <c r="I33" s="26">
        <f>+'2012 Comparisons'!I44</f>
        <v>1.528943587537678</v>
      </c>
      <c r="J33" s="26">
        <f>+'2012 Comparisons'!J44</f>
        <v>1.0327762560402838</v>
      </c>
      <c r="K33" s="34">
        <f>+'2012 Comparisons'!K44</f>
        <v>146974</v>
      </c>
    </row>
    <row r="34" spans="1:11" x14ac:dyDescent="0.3">
      <c r="A34" s="17" t="str">
        <f>+'Rate and Bill Data'!A77</f>
        <v>Wellington North (2011)</v>
      </c>
      <c r="B34" s="25">
        <f>+'2012 Comparisons'!B73</f>
        <v>300</v>
      </c>
      <c r="C34" s="26">
        <f>+'2012 Comparisons'!C73</f>
        <v>0.95762182554207453</v>
      </c>
      <c r="D34" s="25">
        <f>+'2012 Comparisons'!D73</f>
        <v>622.55999999999995</v>
      </c>
      <c r="E34" s="26">
        <f t="shared" si="0"/>
        <v>1.0093717487598453</v>
      </c>
      <c r="F34" s="25">
        <f>+'2012 Comparisons'!F73</f>
        <v>12710.580000000002</v>
      </c>
      <c r="G34" s="26">
        <f>+'2012 Comparisons'!G73</f>
        <v>1.127378974238082</v>
      </c>
      <c r="H34" s="25"/>
      <c r="I34" s="26"/>
      <c r="J34" s="26">
        <f>+'2012 Comparisons'!J73</f>
        <v>1.0314575161800006</v>
      </c>
      <c r="K34" s="34">
        <f>+'2012 Comparisons'!K73</f>
        <v>3613</v>
      </c>
    </row>
    <row r="35" spans="1:11" x14ac:dyDescent="0.3">
      <c r="A35" s="17" t="str">
        <f>+'Rate and Bill Data'!A35</f>
        <v>Halton Hills (proposed 2012)</v>
      </c>
      <c r="B35" s="25">
        <f>+'2012 Comparisons'!B31</f>
        <v>302.40000000000003</v>
      </c>
      <c r="C35" s="26">
        <f>+'2012 Comparisons'!C31</f>
        <v>0.96528280014641121</v>
      </c>
      <c r="D35" s="25">
        <f>+'2012 Comparisons'!D31</f>
        <v>578.87999999999988</v>
      </c>
      <c r="E35" s="26">
        <f t="shared" si="0"/>
        <v>0.93855229684223074</v>
      </c>
      <c r="F35" s="25">
        <f>+'2012 Comparisons'!F31</f>
        <v>13366.080000000002</v>
      </c>
      <c r="G35" s="26">
        <f>+'2012 Comparisons'!G31</f>
        <v>1.1855192729194217</v>
      </c>
      <c r="H35" s="25"/>
      <c r="I35" s="26"/>
      <c r="J35" s="26">
        <f>+'2012 Comparisons'!J31</f>
        <v>1.0297847899693544</v>
      </c>
      <c r="K35" s="34">
        <f>+'2012 Comparisons'!K31</f>
        <v>20790</v>
      </c>
    </row>
    <row r="36" spans="1:11" x14ac:dyDescent="0.3">
      <c r="A36" s="17" t="str">
        <f>+'Rate and Bill Data'!A25</f>
        <v>Entegrus - Chatham</v>
      </c>
      <c r="B36" s="25">
        <f>+'2012 Comparisons'!B21</f>
        <v>301.20000000000005</v>
      </c>
      <c r="C36" s="26">
        <f>+'2012 Comparisons'!C21</f>
        <v>0.96145231284424304</v>
      </c>
      <c r="D36" s="25">
        <f>+'2012 Comparisons'!D21</f>
        <v>674.28</v>
      </c>
      <c r="E36" s="26">
        <f t="shared" si="0"/>
        <v>1.0932266492447129</v>
      </c>
      <c r="F36" s="25">
        <f>+'2012 Comparisons'!F21</f>
        <v>11494.380000000001</v>
      </c>
      <c r="G36" s="26">
        <f>+'2012 Comparisons'!G21</f>
        <v>1.0195067678975094</v>
      </c>
      <c r="H36" s="25"/>
      <c r="I36" s="26"/>
      <c r="J36" s="26">
        <f>+'2012 Comparisons'!J21</f>
        <v>1.0247285766621552</v>
      </c>
      <c r="K36" s="34">
        <f>+'2012 Comparisons'!K21</f>
        <v>32033</v>
      </c>
    </row>
    <row r="37" spans="1:11" x14ac:dyDescent="0.3">
      <c r="A37" s="17" t="str">
        <f>+'Rate and Bill Data'!A37</f>
        <v>Horizon</v>
      </c>
      <c r="B37" s="25">
        <f>+'2012 Comparisons'!B33</f>
        <v>311.64</v>
      </c>
      <c r="C37" s="26">
        <f>+'2012 Comparisons'!C33</f>
        <v>0.99477755237310705</v>
      </c>
      <c r="D37" s="25">
        <f>+'2012 Comparisons'!D33</f>
        <v>589.80000000000007</v>
      </c>
      <c r="E37" s="26">
        <f t="shared" si="0"/>
        <v>0.95625715982163462</v>
      </c>
      <c r="F37" s="25">
        <f>+'2012 Comparisons'!F33</f>
        <v>9677.2199999999993</v>
      </c>
      <c r="G37" s="26">
        <f>+'2012 Comparisons'!G33</f>
        <v>0.85833174859654315</v>
      </c>
      <c r="H37" s="25">
        <f>+'2012 Comparisons'!H33</f>
        <v>434513.04</v>
      </c>
      <c r="I37" s="26">
        <f>+'2012 Comparisons'!I33</f>
        <v>1.2747214710452779</v>
      </c>
      <c r="J37" s="26">
        <f>+'2012 Comparisons'!J33</f>
        <v>1.0210219829591407</v>
      </c>
      <c r="K37" s="34">
        <f>+'2012 Comparisons'!K33</f>
        <v>234464</v>
      </c>
    </row>
    <row r="38" spans="1:11" x14ac:dyDescent="0.3">
      <c r="A38" s="17" t="str">
        <f>+'Rate and Bill Data'!A30</f>
        <v>Festival - Main</v>
      </c>
      <c r="B38" s="25">
        <f>+'2012 Comparisons'!B26</f>
        <v>338.4</v>
      </c>
      <c r="C38" s="26">
        <f>+'2012 Comparisons'!C26</f>
        <v>1.0801974192114601</v>
      </c>
      <c r="D38" s="25">
        <f>+'2012 Comparisons'!D26</f>
        <v>696.96</v>
      </c>
      <c r="E38" s="26">
        <f t="shared" si="0"/>
        <v>1.1299982877403976</v>
      </c>
      <c r="F38" s="25">
        <f>+'2012 Comparisons'!F26</f>
        <v>9545.58</v>
      </c>
      <c r="G38" s="26">
        <f>+'2012 Comparisons'!G26</f>
        <v>0.84665579296204807</v>
      </c>
      <c r="H38" s="25">
        <f>+'2012 Comparisons'!H26</f>
        <v>247019.03999999998</v>
      </c>
      <c r="I38" s="26">
        <f>+'2012 Comparisons'!I26</f>
        <v>0.72467439422529722</v>
      </c>
      <c r="J38" s="26">
        <f>+'2012 Comparisons'!J26</f>
        <v>1.0189504999713019</v>
      </c>
      <c r="K38" s="34">
        <f>+'2012 Comparisons'!K26</f>
        <v>19579</v>
      </c>
    </row>
    <row r="39" spans="1:11" x14ac:dyDescent="0.3">
      <c r="A39" s="17" t="str">
        <f>+'Rate and Bill Data'!A43</f>
        <v>Kenora (proposed 2012)</v>
      </c>
      <c r="B39" s="25">
        <f>+'2012 Comparisons'!B39</f>
        <v>357.12</v>
      </c>
      <c r="C39" s="26">
        <f>+'2012 Comparisons'!C39</f>
        <v>1.1399530211252855</v>
      </c>
      <c r="D39" s="25">
        <f>+'2012 Comparisons'!D39</f>
        <v>579.96</v>
      </c>
      <c r="E39" s="26">
        <f t="shared" si="0"/>
        <v>0.94030332724678745</v>
      </c>
      <c r="F39" s="25">
        <f>+'2012 Comparisons'!F39</f>
        <v>11005.380000000001</v>
      </c>
      <c r="G39" s="26">
        <f>+'2012 Comparisons'!G39</f>
        <v>0.97613437116955337</v>
      </c>
      <c r="H39" s="25"/>
      <c r="I39" s="26"/>
      <c r="J39" s="26">
        <f>+'2012 Comparisons'!J39</f>
        <v>1.0187969065138753</v>
      </c>
      <c r="K39" s="34">
        <f>+'2012 Comparisons'!K39</f>
        <v>5580</v>
      </c>
    </row>
    <row r="40" spans="1:11" x14ac:dyDescent="0.3">
      <c r="A40" s="17" t="str">
        <f>+'Rate and Bill Data'!A81</f>
        <v>Woodstock</v>
      </c>
      <c r="B40" s="25">
        <f>+'2012 Comparisons'!B77</f>
        <v>365.15999999999997</v>
      </c>
      <c r="C40" s="26">
        <f>+'2012 Comparisons'!C77</f>
        <v>1.1656172860498131</v>
      </c>
      <c r="D40" s="25">
        <f>+'2012 Comparisons'!D77</f>
        <v>638.40000000000009</v>
      </c>
      <c r="E40" s="26">
        <f t="shared" si="0"/>
        <v>1.0350535280266728</v>
      </c>
      <c r="F40" s="25">
        <f>+'2012 Comparisons'!F77</f>
        <v>9631.7400000000016</v>
      </c>
      <c r="G40" s="26">
        <f>+'2012 Comparisons'!G77</f>
        <v>0.85429784961251998</v>
      </c>
      <c r="H40" s="25"/>
      <c r="I40" s="26"/>
      <c r="J40" s="26">
        <f>+'2012 Comparisons'!J77</f>
        <v>1.0183228878963353</v>
      </c>
      <c r="K40" s="34">
        <f>+'2012 Comparisons'!K77</f>
        <v>15074</v>
      </c>
    </row>
    <row r="41" spans="1:11" x14ac:dyDescent="0.3">
      <c r="A41" s="17" t="str">
        <f>+'Rate and Bill Data'!A74</f>
        <v>Wasaga (2011)</v>
      </c>
      <c r="B41" s="25">
        <f>+'2012 Comparisons'!B70</f>
        <v>282.95999999999998</v>
      </c>
      <c r="C41" s="26">
        <f>+'2012 Comparisons'!C70</f>
        <v>0.90322890585128468</v>
      </c>
      <c r="D41" s="25">
        <f>+'2012 Comparisons'!D70</f>
        <v>495</v>
      </c>
      <c r="E41" s="26">
        <f t="shared" si="0"/>
        <v>0.80255560208835042</v>
      </c>
      <c r="F41" s="25">
        <f>+'2012 Comparisons'!F70</f>
        <v>14617.080000000002</v>
      </c>
      <c r="G41" s="26">
        <f>+'2012 Comparisons'!G70</f>
        <v>1.2964781038124131</v>
      </c>
      <c r="H41" s="25"/>
      <c r="I41" s="26"/>
      <c r="J41" s="26">
        <f>+'2012 Comparisons'!J70</f>
        <v>1.0007542039173494</v>
      </c>
      <c r="K41" s="34">
        <f>+'2012 Comparisons'!K70</f>
        <v>12046</v>
      </c>
    </row>
    <row r="42" spans="1:11" x14ac:dyDescent="0.3">
      <c r="A42" s="17" t="str">
        <f>+'Rate and Bill Data'!A38</f>
        <v>Hydro 2000 (proposed 2012)</v>
      </c>
      <c r="B42" s="25">
        <f>+'2012 Comparisons'!B34</f>
        <v>294.59999999999997</v>
      </c>
      <c r="C42" s="26">
        <f>+'2012 Comparisons'!C34</f>
        <v>0.94038463268231709</v>
      </c>
      <c r="D42" s="25">
        <f>+'2012 Comparisons'!D34</f>
        <v>728.40000000000009</v>
      </c>
      <c r="E42" s="26">
        <f t="shared" ref="E42:E73" si="1">+D42/$D$79</f>
        <v>1.1809727284063729</v>
      </c>
      <c r="F42" s="25">
        <f>+'2012 Comparisons'!F34</f>
        <v>9372.36</v>
      </c>
      <c r="G42" s="26">
        <f>+'2012 Comparisons'!G34</f>
        <v>0.83129185316405929</v>
      </c>
      <c r="H42" s="25"/>
      <c r="I42" s="26"/>
      <c r="J42" s="26">
        <f>+'2012 Comparisons'!J34</f>
        <v>0.98421640475091643</v>
      </c>
      <c r="K42" s="34">
        <f>+'2012 Comparisons'!K34</f>
        <v>1196</v>
      </c>
    </row>
    <row r="43" spans="1:11" x14ac:dyDescent="0.3">
      <c r="A43" s="17" t="str">
        <f>+'Rate and Bill Data'!A47</f>
        <v>Lakeland</v>
      </c>
      <c r="B43" s="25">
        <f>+'2012 Comparisons'!B43</f>
        <v>316.68</v>
      </c>
      <c r="C43" s="26">
        <f>+'2012 Comparisons'!C43</f>
        <v>1.010865599042214</v>
      </c>
      <c r="D43" s="25">
        <f>+'2012 Comparisons'!D43</f>
        <v>641.40000000000009</v>
      </c>
      <c r="E43" s="26">
        <f t="shared" si="1"/>
        <v>1.0399175013726627</v>
      </c>
      <c r="F43" s="25">
        <f>+'2012 Comparisons'!F43</f>
        <v>10083.299999999999</v>
      </c>
      <c r="G43" s="26">
        <f>+'2012 Comparisons'!G43</f>
        <v>0.89434946406339044</v>
      </c>
      <c r="H43" s="25"/>
      <c r="I43" s="26"/>
      <c r="J43" s="26">
        <f>+'2012 Comparisons'!J43</f>
        <v>0.981710854826089</v>
      </c>
      <c r="K43" s="34">
        <f>+'2012 Comparisons'!K43</f>
        <v>9439</v>
      </c>
    </row>
    <row r="44" spans="1:11" x14ac:dyDescent="0.3">
      <c r="A44" s="17" t="str">
        <f>+'Rate and Bill Data'!A66</f>
        <v>Renfrew</v>
      </c>
      <c r="B44" s="25">
        <f>+'2012 Comparisons'!B62</f>
        <v>305.15999999999997</v>
      </c>
      <c r="C44" s="26">
        <f>+'2012 Comparisons'!C62</f>
        <v>0.9740929209413981</v>
      </c>
      <c r="D44" s="25">
        <f>+'2012 Comparisons'!D62</f>
        <v>686.28</v>
      </c>
      <c r="E44" s="26">
        <f t="shared" si="1"/>
        <v>1.1126825426286731</v>
      </c>
      <c r="F44" s="25">
        <f>+'2012 Comparisons'!F62</f>
        <v>9314.2199999999993</v>
      </c>
      <c r="G44" s="26">
        <f>+'2012 Comparisons'!G62</f>
        <v>0.82613506145493165</v>
      </c>
      <c r="H44" s="25"/>
      <c r="I44" s="26"/>
      <c r="J44" s="26">
        <f>+'2012 Comparisons'!J62</f>
        <v>0.97097017500833427</v>
      </c>
      <c r="K44" s="34">
        <f>+'2012 Comparisons'!K62</f>
        <v>4155</v>
      </c>
    </row>
    <row r="45" spans="1:11" x14ac:dyDescent="0.3">
      <c r="A45" s="17" t="str">
        <f>+'Rate and Bill Data'!A78</f>
        <v>WestCoast Huron</v>
      </c>
      <c r="B45" s="25">
        <f>+'2012 Comparisons'!B74</f>
        <v>347.03999999999996</v>
      </c>
      <c r="C45" s="26">
        <f>+'2012 Comparisons'!C74</f>
        <v>1.1077769277870717</v>
      </c>
      <c r="D45" s="25">
        <f>+'2012 Comparisons'!D74</f>
        <v>683.04</v>
      </c>
      <c r="E45" s="26">
        <f t="shared" si="1"/>
        <v>1.1074294514150038</v>
      </c>
      <c r="F45" s="25">
        <f>+'2012 Comparisons'!F74</f>
        <v>10030.68</v>
      </c>
      <c r="G45" s="26">
        <f>+'2012 Comparisons'!G74</f>
        <v>0.88968227486947427</v>
      </c>
      <c r="H45" s="25">
        <f>+'2012 Comparisons'!H74</f>
        <v>263286.83999999997</v>
      </c>
      <c r="I45" s="26">
        <f>+'2012 Comparisons'!I74</f>
        <v>0.7723988858692542</v>
      </c>
      <c r="J45" s="26">
        <f>+'2012 Comparisons'!J74</f>
        <v>0.969321884985201</v>
      </c>
      <c r="K45" s="34">
        <f>+'2012 Comparisons'!K75</f>
        <v>22007</v>
      </c>
    </row>
    <row r="46" spans="1:11" x14ac:dyDescent="0.3">
      <c r="A46" s="17" t="str">
        <f>+'Rate and Bill Data'!A58</f>
        <v>Orangeville</v>
      </c>
      <c r="B46" s="25">
        <f>+'2012 Comparisons'!B54</f>
        <v>329.52</v>
      </c>
      <c r="C46" s="26">
        <f>+'2012 Comparisons'!C54</f>
        <v>1.0518518131754147</v>
      </c>
      <c r="D46" s="25">
        <f>+'2012 Comparisons'!D54</f>
        <v>639.72</v>
      </c>
      <c r="E46" s="26">
        <f t="shared" si="1"/>
        <v>1.0371936762989082</v>
      </c>
      <c r="F46" s="25">
        <f>+'2012 Comparisons'!F54</f>
        <v>8770.68</v>
      </c>
      <c r="G46" s="26">
        <f>+'2012 Comparisons'!G54</f>
        <v>0.77792517900602953</v>
      </c>
      <c r="H46" s="25"/>
      <c r="I46" s="26"/>
      <c r="J46" s="26">
        <f>+'2012 Comparisons'!J54</f>
        <v>0.95565688949345073</v>
      </c>
      <c r="K46" s="34">
        <f>+'2012 Comparisons'!K54</f>
        <v>11256</v>
      </c>
    </row>
    <row r="47" spans="1:11" x14ac:dyDescent="0.3">
      <c r="A47" s="17" t="str">
        <f>+'Rate and Bill Data'!A55</f>
        <v>North Bay</v>
      </c>
      <c r="B47" s="25">
        <f>+'2012 Comparisons'!B51</f>
        <v>294.95999999999998</v>
      </c>
      <c r="C47" s="26">
        <f>+'2012 Comparisons'!C51</f>
        <v>0.94153377887296763</v>
      </c>
      <c r="D47" s="25">
        <f>+'2012 Comparisons'!D51</f>
        <v>648.6</v>
      </c>
      <c r="E47" s="26">
        <f t="shared" si="1"/>
        <v>1.0515910374030386</v>
      </c>
      <c r="F47" s="25">
        <f>+'2012 Comparisons'!F51</f>
        <v>9616.5</v>
      </c>
      <c r="G47" s="26">
        <f>+'2012 Comparisons'!G51</f>
        <v>0.85294612092921906</v>
      </c>
      <c r="H47" s="25"/>
      <c r="I47" s="26"/>
      <c r="J47" s="26">
        <f>+'2012 Comparisons'!J51</f>
        <v>0.94869031240174184</v>
      </c>
      <c r="K47" s="34">
        <f>+'2012 Comparisons'!K51</f>
        <v>23754</v>
      </c>
    </row>
    <row r="48" spans="1:11" x14ac:dyDescent="0.3">
      <c r="A48" s="17" t="str">
        <f>+'Rate and Bill Data'!A16</f>
        <v>Burlington</v>
      </c>
      <c r="B48" s="25">
        <f>+'2012 Comparisons'!B12</f>
        <v>306.12</v>
      </c>
      <c r="C48" s="26">
        <f>+'2012 Comparisons'!C12</f>
        <v>0.97715731078313284</v>
      </c>
      <c r="D48" s="25">
        <f>+'2012 Comparisons'!D12</f>
        <v>631.31999999999994</v>
      </c>
      <c r="E48" s="26">
        <f t="shared" si="1"/>
        <v>1.0235745509301362</v>
      </c>
      <c r="F48" s="25">
        <f>+'2012 Comparisons'!F12</f>
        <v>9444.84</v>
      </c>
      <c r="G48" s="26">
        <f>+'2012 Comparisons'!G12</f>
        <v>0.83772054705944221</v>
      </c>
      <c r="H48" s="25"/>
      <c r="I48" s="26"/>
      <c r="J48" s="26">
        <f>+'2012 Comparisons'!J12</f>
        <v>0.94615080292423703</v>
      </c>
      <c r="K48" s="34">
        <f>+'2012 Comparisons'!K12</f>
        <v>64329</v>
      </c>
    </row>
    <row r="49" spans="1:11" x14ac:dyDescent="0.3">
      <c r="A49" s="17" t="str">
        <f>+'Rate and Bill Data'!A49</f>
        <v>Midland</v>
      </c>
      <c r="B49" s="25">
        <f>+'2012 Comparisons'!B45</f>
        <v>329.52</v>
      </c>
      <c r="C49" s="26">
        <f>+'2012 Comparisons'!C45</f>
        <v>1.0518518131754147</v>
      </c>
      <c r="D49" s="25">
        <f>+'2012 Comparisons'!D45</f>
        <v>550.31999999999994</v>
      </c>
      <c r="E49" s="26">
        <f t="shared" si="1"/>
        <v>0.89224727058840603</v>
      </c>
      <c r="F49" s="25">
        <f>+'2012 Comparisons'!F45</f>
        <v>9687.9600000000009</v>
      </c>
      <c r="G49" s="26">
        <f>+'2012 Comparisons'!G45</f>
        <v>0.85928434479461735</v>
      </c>
      <c r="H49" s="25"/>
      <c r="I49" s="26"/>
      <c r="J49" s="26">
        <f>+'2012 Comparisons'!J45</f>
        <v>0.93446114285281279</v>
      </c>
      <c r="K49" s="34">
        <f>+'2012 Comparisons'!K45</f>
        <v>6914</v>
      </c>
    </row>
    <row r="50" spans="1:11" x14ac:dyDescent="0.3">
      <c r="A50" s="17" t="str">
        <f>+'Rate and Bill Data'!A29</f>
        <v>Essex</v>
      </c>
      <c r="B50" s="25">
        <f>+'2012 Comparisons'!B25</f>
        <v>295.20000000000005</v>
      </c>
      <c r="C50" s="26">
        <f>+'2012 Comparisons'!C25</f>
        <v>0.94229987633340151</v>
      </c>
      <c r="D50" s="25">
        <f>+'2012 Comparisons'!D25</f>
        <v>669.4799999999999</v>
      </c>
      <c r="E50" s="26">
        <f t="shared" si="1"/>
        <v>1.0854442918911289</v>
      </c>
      <c r="F50" s="25">
        <f>+'2012 Comparisons'!F25</f>
        <v>8690.94</v>
      </c>
      <c r="G50" s="26">
        <f>+'2012 Comparisons'!G25</f>
        <v>0.7708525513678145</v>
      </c>
      <c r="H50" s="25"/>
      <c r="I50" s="26"/>
      <c r="J50" s="26">
        <f>+'2012 Comparisons'!J25</f>
        <v>0.93286557319744834</v>
      </c>
      <c r="K50" s="34">
        <f>+'2012 Comparisons'!K25</f>
        <v>28183</v>
      </c>
    </row>
    <row r="51" spans="1:11" x14ac:dyDescent="0.3">
      <c r="A51" s="17" t="str">
        <f>+'Rate and Bill Data'!A17</f>
        <v>Cambridge North Dumfries</v>
      </c>
      <c r="B51" s="25">
        <f>+'2012 Comparisons'!B13</f>
        <v>276</v>
      </c>
      <c r="C51" s="26">
        <f>+'2012 Comparisons'!C13</f>
        <v>0.88101207949870863</v>
      </c>
      <c r="D51" s="25">
        <f>+'2012 Comparisons'!D13</f>
        <v>444.72</v>
      </c>
      <c r="E51" s="26">
        <f t="shared" si="1"/>
        <v>0.72103540880955808</v>
      </c>
      <c r="F51" s="25">
        <f>+'2012 Comparisons'!F13</f>
        <v>12303.36</v>
      </c>
      <c r="G51" s="26">
        <f>+'2012 Comparisons'!G13</f>
        <v>1.0912601452083104</v>
      </c>
      <c r="H51" s="25">
        <f>+'2012 Comparisons'!H13</f>
        <v>351166.80000000005</v>
      </c>
      <c r="I51" s="26">
        <f>+'2012 Comparisons'!I13</f>
        <v>1.0302104164198684</v>
      </c>
      <c r="J51" s="26">
        <f>+'2012 Comparisons'!J13</f>
        <v>0.93087951248411138</v>
      </c>
      <c r="K51" s="34">
        <f>+'2012 Comparisons'!K13</f>
        <v>50890</v>
      </c>
    </row>
    <row r="52" spans="1:11" x14ac:dyDescent="0.3">
      <c r="A52" s="17" t="str">
        <f>+'Rate and Bill Data'!A67</f>
        <v>Rideau St. Lawr. (proposed 2012)</v>
      </c>
      <c r="B52" s="25">
        <f>+'2012 Comparisons'!B63</f>
        <v>300.24</v>
      </c>
      <c r="C52" s="26">
        <f>+'2012 Comparisons'!C63</f>
        <v>0.95838792300250819</v>
      </c>
      <c r="D52" s="25">
        <f>+'2012 Comparisons'!D63</f>
        <v>607.55999999999995</v>
      </c>
      <c r="E52" s="26">
        <f t="shared" si="1"/>
        <v>0.98505188202989524</v>
      </c>
      <c r="F52" s="25">
        <f>+'2012 Comparisons'!F63</f>
        <v>9284.2800000000007</v>
      </c>
      <c r="G52" s="26">
        <f>+'2012 Comparisons'!G63</f>
        <v>0.82347949998655756</v>
      </c>
      <c r="H52" s="25"/>
      <c r="I52" s="26"/>
      <c r="J52" s="26">
        <f>+'2012 Comparisons'!J63</f>
        <v>0.92230643500632026</v>
      </c>
      <c r="K52" s="34">
        <f>+'2012 Comparisons'!K63</f>
        <v>5818</v>
      </c>
    </row>
    <row r="53" spans="1:11" x14ac:dyDescent="0.3">
      <c r="A53" s="17" t="str">
        <f>+'Rate and Bill Data'!A20</f>
        <v>Centre Wellington</v>
      </c>
      <c r="B53" s="25">
        <f>+'2012 Comparisons'!B16</f>
        <v>289.44</v>
      </c>
      <c r="C53" s="26">
        <f>+'2012 Comparisons'!C16</f>
        <v>0.92391353728299352</v>
      </c>
      <c r="D53" s="25">
        <f>+'2012 Comparisons'!D16</f>
        <v>567.72</v>
      </c>
      <c r="E53" s="26">
        <f t="shared" si="1"/>
        <v>0.92045831599514816</v>
      </c>
      <c r="F53" s="25">
        <f>+'2012 Comparisons'!F16</f>
        <v>10317</v>
      </c>
      <c r="G53" s="26">
        <f>+'2012 Comparisons'!G16</f>
        <v>0.91507774446282464</v>
      </c>
      <c r="H53" s="25"/>
      <c r="I53" s="26"/>
      <c r="J53" s="26">
        <f>+'2012 Comparisons'!J16</f>
        <v>0.91981653258032203</v>
      </c>
      <c r="K53" s="34">
        <f>+'2012 Comparisons'!K14</f>
        <v>19196</v>
      </c>
    </row>
    <row r="54" spans="1:11" x14ac:dyDescent="0.3">
      <c r="A54" s="17" t="str">
        <f>+'Rate and Bill Data'!A73</f>
        <v>Veridian</v>
      </c>
      <c r="B54" s="25">
        <f>+'2012 Comparisons'!B69</f>
        <v>284.88</v>
      </c>
      <c r="C54" s="26">
        <f>+'2012 Comparisons'!C69</f>
        <v>0.90935768553475393</v>
      </c>
      <c r="D54" s="25">
        <f>+'2012 Comparisons'!D69</f>
        <v>573.72</v>
      </c>
      <c r="E54" s="26">
        <f t="shared" si="1"/>
        <v>0.93018626268712823</v>
      </c>
      <c r="F54" s="25">
        <f>+'2012 Comparisons'!F69</f>
        <v>10781.4</v>
      </c>
      <c r="G54" s="26">
        <f>+'2012 Comparisons'!G69</f>
        <v>0.95626821693820852</v>
      </c>
      <c r="H54" s="25">
        <f>+'2012 Comparisons'!H69</f>
        <v>300977.03999999998</v>
      </c>
      <c r="I54" s="26">
        <f>+'2012 Comparisons'!I69</f>
        <v>0.88296980725746099</v>
      </c>
      <c r="J54" s="26">
        <f>+'2012 Comparisons'!J69</f>
        <v>0.91969549310438792</v>
      </c>
      <c r="K54" s="34">
        <f>+'2012 Comparisons'!K69</f>
        <v>112569</v>
      </c>
    </row>
    <row r="55" spans="1:11" x14ac:dyDescent="0.3">
      <c r="A55" s="17" t="str">
        <f>+'Rate and Bill Data'!A68</f>
        <v>St.Thomas</v>
      </c>
      <c r="B55" s="25">
        <f>+'2012 Comparisons'!B64</f>
        <v>290.15999999999997</v>
      </c>
      <c r="C55" s="26">
        <f>+'2012 Comparisons'!C64</f>
        <v>0.92621182966429438</v>
      </c>
      <c r="D55" s="25">
        <f>+'2012 Comparisons'!D64</f>
        <v>561</v>
      </c>
      <c r="E55" s="26">
        <f t="shared" si="1"/>
        <v>0.90956301570013054</v>
      </c>
      <c r="F55" s="25">
        <f>+'2012 Comparisons'!F64</f>
        <v>10381.74</v>
      </c>
      <c r="G55" s="26">
        <f>+'2012 Comparisons'!G64</f>
        <v>0.92081993048361777</v>
      </c>
      <c r="H55" s="25"/>
      <c r="I55" s="26"/>
      <c r="J55" s="26">
        <f>+'2012 Comparisons'!J64</f>
        <v>0.91886492528268082</v>
      </c>
      <c r="K55" s="34">
        <f>+'2012 Comparisons'!K65</f>
        <v>2754</v>
      </c>
    </row>
    <row r="56" spans="1:11" x14ac:dyDescent="0.3">
      <c r="A56" s="17" t="str">
        <f>+'Rate and Bill Data'!A50</f>
        <v>Milton</v>
      </c>
      <c r="B56" s="25">
        <f>+'2012 Comparisons'!B46</f>
        <v>312.59999999999997</v>
      </c>
      <c r="C56" s="26">
        <f>+'2012 Comparisons'!C46</f>
        <v>0.99784194221484157</v>
      </c>
      <c r="D56" s="25">
        <f>+'2012 Comparisons'!D46</f>
        <v>596.28</v>
      </c>
      <c r="E56" s="26">
        <f t="shared" si="1"/>
        <v>0.96676334224897287</v>
      </c>
      <c r="F56" s="25">
        <f>+'2012 Comparisons'!F46</f>
        <v>8446.7999999999993</v>
      </c>
      <c r="G56" s="26">
        <f>+'2012 Comparisons'!G46</f>
        <v>0.7491982836026545</v>
      </c>
      <c r="H56" s="25">
        <f>+'2012 Comparisons'!H46</f>
        <v>304622.39999999997</v>
      </c>
      <c r="I56" s="26">
        <f>+'2012 Comparisons'!I46</f>
        <v>0.89366412073926027</v>
      </c>
      <c r="J56" s="26">
        <f>+'2012 Comparisons'!J46</f>
        <v>0.90186692220143228</v>
      </c>
      <c r="K56" s="34">
        <f>+'2012 Comparisons'!K46</f>
        <v>29142</v>
      </c>
    </row>
    <row r="57" spans="1:11" x14ac:dyDescent="0.3">
      <c r="A57" s="17" t="str">
        <f>+'Rate and Bill Data'!A33</f>
        <v>Guelph</v>
      </c>
      <c r="B57" s="25">
        <f>+'2012 Comparisons'!B29</f>
        <v>330.6</v>
      </c>
      <c r="C57" s="26">
        <f>+'2012 Comparisons'!C29</f>
        <v>1.0552992517473663</v>
      </c>
      <c r="D57" s="25">
        <f>+'2012 Comparisons'!D29</f>
        <v>482.40000000000003</v>
      </c>
      <c r="E57" s="26">
        <f t="shared" si="1"/>
        <v>0.78212691403519252</v>
      </c>
      <c r="F57" s="25">
        <f>+'2012 Comparisons'!F29</f>
        <v>9391.5000000000018</v>
      </c>
      <c r="G57" s="26">
        <f>+'2012 Comparisons'!G29</f>
        <v>0.83298949666788979</v>
      </c>
      <c r="H57" s="25">
        <f>+'2012 Comparisons'!H29</f>
        <v>283051.43999999994</v>
      </c>
      <c r="I57" s="26">
        <f>+'2012 Comparisons'!I29</f>
        <v>0.83038186374863265</v>
      </c>
      <c r="J57" s="26">
        <f>+'2012 Comparisons'!J29</f>
        <v>0.87519938154977028</v>
      </c>
      <c r="K57" s="34">
        <f>+'2012 Comparisons'!K29</f>
        <v>50250</v>
      </c>
    </row>
    <row r="58" spans="1:11" x14ac:dyDescent="0.3">
      <c r="A58" s="17" t="str">
        <f>+'Rate and Bill Data'!A15</f>
        <v>Brantford</v>
      </c>
      <c r="B58" s="25">
        <f>+'2012 Comparisons'!B11</f>
        <v>270</v>
      </c>
      <c r="C58" s="26">
        <f>+'2012 Comparisons'!C11</f>
        <v>0.8618596429878671</v>
      </c>
      <c r="D58" s="25">
        <f>+'2012 Comparisons'!D11</f>
        <v>453.72</v>
      </c>
      <c r="E58" s="26">
        <f t="shared" si="1"/>
        <v>0.73562732884752802</v>
      </c>
      <c r="F58" s="25">
        <f>+'2012 Comparisons'!F11</f>
        <v>11337.419999999998</v>
      </c>
      <c r="G58" s="26">
        <f>+'2012 Comparisons'!G11</f>
        <v>1.0055850268128057</v>
      </c>
      <c r="H58" s="25"/>
      <c r="I58" s="26"/>
      <c r="J58" s="26">
        <f>+'2012 Comparisons'!J11</f>
        <v>0.86769066621606694</v>
      </c>
      <c r="K58" s="34">
        <f>+'2012 Comparisons'!K11</f>
        <v>37654</v>
      </c>
    </row>
    <row r="59" spans="1:11" x14ac:dyDescent="0.3">
      <c r="A59" s="17" t="str">
        <f>+'Rate and Bill Data'!A60</f>
        <v>Oshawa</v>
      </c>
      <c r="B59" s="25">
        <f>+'2012 Comparisons'!B56</f>
        <v>211.32</v>
      </c>
      <c r="C59" s="26">
        <f>+'2012 Comparisons'!C56</f>
        <v>0.6745488139118373</v>
      </c>
      <c r="D59" s="25">
        <f>+'2012 Comparisons'!D56</f>
        <v>493.91999999999996</v>
      </c>
      <c r="E59" s="26">
        <f t="shared" si="1"/>
        <v>0.80080457168379404</v>
      </c>
      <c r="F59" s="25">
        <f>+'2012 Comparisons'!F56</f>
        <v>11346.539999999999</v>
      </c>
      <c r="G59" s="26">
        <f>+'2012 Comparisons'!G56</f>
        <v>1.0063939353161984</v>
      </c>
      <c r="H59" s="25">
        <f>+'2012 Comparisons'!H56</f>
        <v>336712.44</v>
      </c>
      <c r="I59" s="26">
        <f>+'2012 Comparisons'!I56</f>
        <v>0.98780597432943529</v>
      </c>
      <c r="J59" s="26">
        <f>+'2012 Comparisons'!J56</f>
        <v>0.86738832381031628</v>
      </c>
      <c r="K59" s="34">
        <f>+'2012 Comparisons'!K56</f>
        <v>52710</v>
      </c>
    </row>
    <row r="60" spans="1:11" x14ac:dyDescent="0.3">
      <c r="A60" s="17" t="str">
        <f>+'Rate and Bill Data'!A40</f>
        <v>Hydro One Brampton</v>
      </c>
      <c r="B60" s="25">
        <f>+'2012 Comparisons'!B36</f>
        <v>255.24</v>
      </c>
      <c r="C60" s="26">
        <f>+'2012 Comparisons'!C36</f>
        <v>0.81474464917119704</v>
      </c>
      <c r="D60" s="25">
        <f>+'2012 Comparisons'!D36</f>
        <v>587.40000000000009</v>
      </c>
      <c r="E60" s="26">
        <f t="shared" si="1"/>
        <v>0.95236598114484272</v>
      </c>
      <c r="F60" s="25">
        <f>+'2012 Comparisons'!F36</f>
        <v>8614.14</v>
      </c>
      <c r="G60" s="26">
        <f>+'2012 Comparisons'!G36</f>
        <v>0.76404069028661392</v>
      </c>
      <c r="H60" s="25">
        <f>+'2012 Comparisons'!H36</f>
        <v>310669.68</v>
      </c>
      <c r="I60" s="26">
        <f>+'2012 Comparisons'!I36</f>
        <v>0.91140489477315978</v>
      </c>
      <c r="J60" s="26">
        <f>+'2012 Comparisons'!J36</f>
        <v>0.86063905384395334</v>
      </c>
      <c r="K60" s="34">
        <f>+'2012 Comparisons'!K36</f>
        <v>134228</v>
      </c>
    </row>
    <row r="61" spans="1:11" x14ac:dyDescent="0.3">
      <c r="A61" s="17" t="str">
        <f>+'Rate and Bill Data'!A46</f>
        <v>Lakefront</v>
      </c>
      <c r="B61" s="25">
        <f>+'2012 Comparisons'!B42</f>
        <v>256.32</v>
      </c>
      <c r="C61" s="26">
        <f>+'2012 Comparisons'!C42</f>
        <v>0.81819208774314844</v>
      </c>
      <c r="D61" s="25">
        <f>+'2012 Comparisons'!D42</f>
        <v>469.20000000000005</v>
      </c>
      <c r="E61" s="26">
        <f t="shared" si="1"/>
        <v>0.76072543131283654</v>
      </c>
      <c r="F61" s="25">
        <f>+'2012 Comparisons'!F42</f>
        <v>11142.3</v>
      </c>
      <c r="G61" s="26">
        <f>+'2012 Comparisons'!G42</f>
        <v>0.98827864225338091</v>
      </c>
      <c r="H61" s="25"/>
      <c r="I61" s="26"/>
      <c r="J61" s="26">
        <f>+'2012 Comparisons'!J42</f>
        <v>0.85573205376978867</v>
      </c>
      <c r="K61" s="34">
        <f>+'2012 Comparisons'!K42</f>
        <v>9571</v>
      </c>
    </row>
    <row r="62" spans="1:11" x14ac:dyDescent="0.3">
      <c r="A62" s="17" t="str">
        <f>+'Rate and Bill Data'!A71</f>
        <v>Tillsonburg</v>
      </c>
      <c r="B62" s="25">
        <f>+'2012 Comparisons'!B67</f>
        <v>281.15999999999997</v>
      </c>
      <c r="C62" s="26">
        <f>+'2012 Comparisons'!C67</f>
        <v>0.8974831748980322</v>
      </c>
      <c r="D62" s="25">
        <f>+'2012 Comparisons'!D67</f>
        <v>665.64</v>
      </c>
      <c r="E62" s="26">
        <f t="shared" si="1"/>
        <v>1.0792184060082617</v>
      </c>
      <c r="F62" s="25">
        <f>+'2012 Comparisons'!F67</f>
        <v>6656.1600000000008</v>
      </c>
      <c r="G62" s="26">
        <f>+'2012 Comparisons'!G67</f>
        <v>0.59037548508129067</v>
      </c>
      <c r="H62" s="25"/>
      <c r="I62" s="26"/>
      <c r="J62" s="26">
        <f>+'2012 Comparisons'!J67</f>
        <v>0.85569235532919485</v>
      </c>
      <c r="K62" s="34">
        <f>+'2012 Comparisons'!K67</f>
        <v>6700</v>
      </c>
    </row>
    <row r="63" spans="1:11" x14ac:dyDescent="0.3">
      <c r="A63" s="17" t="str">
        <f>+'Rate and Bill Data'!A32</f>
        <v>Grimsby</v>
      </c>
      <c r="B63" s="25">
        <f>+'2012 Comparisons'!B28</f>
        <v>292.68</v>
      </c>
      <c r="C63" s="26">
        <f>+'2012 Comparisons'!C28</f>
        <v>0.93425585299884795</v>
      </c>
      <c r="D63" s="25">
        <f>+'2012 Comparisons'!D28</f>
        <v>606.72</v>
      </c>
      <c r="E63" s="26">
        <f t="shared" si="1"/>
        <v>0.98368996949301823</v>
      </c>
      <c r="F63" s="25">
        <f>+'2012 Comparisons'!F28</f>
        <v>7061.76</v>
      </c>
      <c r="G63" s="26">
        <f>+'2012 Comparisons'!G28</f>
        <v>0.6263506264163804</v>
      </c>
      <c r="H63" s="25"/>
      <c r="I63" s="26"/>
      <c r="J63" s="26">
        <f>+'2012 Comparisons'!J28</f>
        <v>0.84809881630274886</v>
      </c>
      <c r="K63" s="34">
        <f>+'2012 Comparisons'!K28</f>
        <v>10151</v>
      </c>
    </row>
    <row r="64" spans="1:11" x14ac:dyDescent="0.3">
      <c r="A64" s="17" t="str">
        <f>+'Rate and Bill Data'!A64</f>
        <v>Powerstream</v>
      </c>
      <c r="B64" s="25">
        <f>+'2012 Comparisons'!B60</f>
        <v>273.48</v>
      </c>
      <c r="C64" s="26">
        <f>+'2012 Comparisons'!C60</f>
        <v>0.87296805616415518</v>
      </c>
      <c r="D64" s="25">
        <f>+'2012 Comparisons'!D60</f>
        <v>622.08000000000004</v>
      </c>
      <c r="E64" s="26">
        <f t="shared" si="1"/>
        <v>1.008593513024487</v>
      </c>
      <c r="F64" s="25">
        <f>+'2012 Comparisons'!F60</f>
        <v>11524.2</v>
      </c>
      <c r="G64" s="26">
        <f>+'2012 Comparisons'!G60</f>
        <v>1.022151685832944</v>
      </c>
      <c r="H64" s="25">
        <f>+'2012 Comparisons'!H60</f>
        <v>151891.56</v>
      </c>
      <c r="I64" s="26">
        <f>+'2012 Comparisons'!I60</f>
        <v>0.44560097161310075</v>
      </c>
      <c r="J64" s="26">
        <f>+'2012 Comparisons'!J60</f>
        <v>0.83732855665867167</v>
      </c>
      <c r="K64" s="34">
        <f>+'2012 Comparisons'!K60</f>
        <v>325540</v>
      </c>
    </row>
    <row r="65" spans="1:11" x14ac:dyDescent="0.3">
      <c r="A65" s="17" t="str">
        <f>+'Rate and Bill Data'!A76</f>
        <v>Welland</v>
      </c>
      <c r="B65" s="25">
        <f>+'2012 Comparisons'!B72</f>
        <v>310.68</v>
      </c>
      <c r="C65" s="26">
        <f>+'2012 Comparisons'!C72</f>
        <v>0.99171316253137243</v>
      </c>
      <c r="D65" s="25">
        <f>+'2012 Comparisons'!D72</f>
        <v>506.40000000000003</v>
      </c>
      <c r="E65" s="26">
        <f t="shared" si="1"/>
        <v>0.82103870080311248</v>
      </c>
      <c r="F65" s="25">
        <f>+'2012 Comparisons'!F72</f>
        <v>8346.48</v>
      </c>
      <c r="G65" s="26">
        <f>+'2012 Comparisons'!G72</f>
        <v>0.74030029006533649</v>
      </c>
      <c r="H65" s="25">
        <f>+'2012 Comparisons'!H72</f>
        <v>260977.68</v>
      </c>
      <c r="I65" s="26">
        <f>+'2012 Comparisons'!I72</f>
        <v>0.7656245533150946</v>
      </c>
      <c r="J65" s="26">
        <f>+'2012 Comparisons'!J72</f>
        <v>0.82966917667872897</v>
      </c>
      <c r="K65" s="34">
        <f>+'2012 Comparisons'!K72</f>
        <v>21411</v>
      </c>
    </row>
    <row r="66" spans="1:11" x14ac:dyDescent="0.3">
      <c r="A66" s="17" t="str">
        <f>+'Rate and Bill Data'!A79</f>
        <v>Westario</v>
      </c>
      <c r="B66" s="25">
        <f>+'2012 Comparisons'!B75</f>
        <v>272.40000000000003</v>
      </c>
      <c r="C66" s="26">
        <f>+'2012 Comparisons'!C75</f>
        <v>0.86952061759220378</v>
      </c>
      <c r="D66" s="25">
        <f>+'2012 Comparisons'!D75</f>
        <v>470.04</v>
      </c>
      <c r="E66" s="26">
        <f t="shared" si="1"/>
        <v>0.76208734384971366</v>
      </c>
      <c r="F66" s="25">
        <f>+'2012 Comparisons'!F75</f>
        <v>9593.6999999999989</v>
      </c>
      <c r="G66" s="26">
        <f>+'2012 Comparisons'!G75</f>
        <v>0.85092384967073764</v>
      </c>
      <c r="H66" s="25"/>
      <c r="I66" s="26"/>
      <c r="J66" s="26">
        <f>+'2012 Comparisons'!J75</f>
        <v>0.82751060370421836</v>
      </c>
      <c r="K66" s="34">
        <f>+'2012 Comparisons'!K74</f>
        <v>3770</v>
      </c>
    </row>
    <row r="67" spans="1:11" x14ac:dyDescent="0.3">
      <c r="A67" s="17" t="str">
        <f>+'Rate and Bill Data'!A21</f>
        <v>COLLUS</v>
      </c>
      <c r="B67" s="25">
        <f>+'2012 Comparisons'!B17</f>
        <v>271.20000000000005</v>
      </c>
      <c r="C67" s="26">
        <f>+'2012 Comparisons'!C17</f>
        <v>0.8656901302900355</v>
      </c>
      <c r="D67" s="25">
        <f>+'2012 Comparisons'!D17</f>
        <v>486.96</v>
      </c>
      <c r="E67" s="26">
        <f t="shared" si="1"/>
        <v>0.78952015352109717</v>
      </c>
      <c r="F67" s="25">
        <f>+'2012 Comparisons'!F17</f>
        <v>9288.24</v>
      </c>
      <c r="G67" s="26">
        <f>+'2012 Comparisons'!G17</f>
        <v>0.82383073657355688</v>
      </c>
      <c r="H67" s="25"/>
      <c r="I67" s="26"/>
      <c r="J67" s="26">
        <f>+'2012 Comparisons'!J17</f>
        <v>0.82634700679489648</v>
      </c>
      <c r="K67" s="34">
        <f>+'2012 Comparisons'!K17</f>
        <v>15533</v>
      </c>
    </row>
    <row r="68" spans="1:11" x14ac:dyDescent="0.3">
      <c r="A68" s="17" t="str">
        <f>+'Rate and Bill Data'!A56</f>
        <v>Northern Ontario Wires</v>
      </c>
      <c r="B68" s="25">
        <f>+'2012 Comparisons'!B52</f>
        <v>343.56</v>
      </c>
      <c r="C68" s="26">
        <f>+'2012 Comparisons'!C52</f>
        <v>1.0966685146107837</v>
      </c>
      <c r="D68" s="25">
        <f>+'2012 Comparisons'!D52</f>
        <v>608.40000000000009</v>
      </c>
      <c r="E68" s="26">
        <f t="shared" si="1"/>
        <v>0.98641379456677269</v>
      </c>
      <c r="F68" s="25">
        <f>+'2012 Comparisons'!F52</f>
        <v>4243.32</v>
      </c>
      <c r="G68" s="26">
        <f>+'2012 Comparisons'!G52</f>
        <v>0.37636596826926361</v>
      </c>
      <c r="H68" s="25"/>
      <c r="I68" s="26"/>
      <c r="J68" s="26">
        <f>+'2012 Comparisons'!J52</f>
        <v>0.81981609248227338</v>
      </c>
      <c r="K68" s="34">
        <f>+'2012 Comparisons'!K52</f>
        <v>6026</v>
      </c>
    </row>
    <row r="69" spans="1:11" x14ac:dyDescent="0.3">
      <c r="A69" s="17" t="str">
        <f>+'Rate and Bill Data'!A28</f>
        <v>Erie Thames (2011)</v>
      </c>
      <c r="B69" s="25">
        <f>+'2012 Comparisons'!B24</f>
        <v>291.24</v>
      </c>
      <c r="C69" s="26">
        <f>+'2012 Comparisons'!C24</f>
        <v>0.92965926823624601</v>
      </c>
      <c r="D69" s="25">
        <f>+'2012 Comparisons'!D24</f>
        <v>443.28</v>
      </c>
      <c r="E69" s="26">
        <f t="shared" si="1"/>
        <v>0.71870070160348276</v>
      </c>
      <c r="F69" s="25">
        <f>+'2012 Comparisons'!F24</f>
        <v>5931.2999999999993</v>
      </c>
      <c r="G69" s="26">
        <f>+'2012 Comparisons'!G24</f>
        <v>0.52608322436099164</v>
      </c>
      <c r="H69" s="25">
        <f>+'2012 Comparisons'!H24</f>
        <v>355501.92</v>
      </c>
      <c r="I69" s="26">
        <f>+'2012 Comparisons'!I24</f>
        <v>1.0429282638371928</v>
      </c>
      <c r="J69" s="26">
        <f>+'2012 Comparisons'!J24</f>
        <v>0.80434286450947834</v>
      </c>
      <c r="K69" s="34">
        <f>+'2012 Comparisons'!K24</f>
        <v>14373</v>
      </c>
    </row>
    <row r="70" spans="1:11" x14ac:dyDescent="0.3">
      <c r="A70" s="17" t="str">
        <f>+'Rate and Bill Data'!A44</f>
        <v>Kingston</v>
      </c>
      <c r="B70" s="25">
        <f>+'2012 Comparisons'!B40</f>
        <v>289.08</v>
      </c>
      <c r="C70" s="26">
        <f>+'2012 Comparisons'!C40</f>
        <v>0.92276439109234298</v>
      </c>
      <c r="D70" s="25">
        <f>+'2012 Comparisons'!D40</f>
        <v>550.20000000000005</v>
      </c>
      <c r="E70" s="26">
        <f t="shared" si="1"/>
        <v>0.89205271165456657</v>
      </c>
      <c r="F70" s="25">
        <f>+'2012 Comparisons'!F40</f>
        <v>9088.56</v>
      </c>
      <c r="G70" s="26">
        <f>+'2012 Comparisons'!G40</f>
        <v>0.80611989776243564</v>
      </c>
      <c r="H70" s="25">
        <f>+'2012 Comparisons'!H40</f>
        <v>182523.96</v>
      </c>
      <c r="I70" s="26">
        <f>+'2012 Comparisons'!I40</f>
        <v>0.53546657838441269</v>
      </c>
      <c r="J70" s="26">
        <f>+'2012 Comparisons'!J40</f>
        <v>0.78910089472343947</v>
      </c>
      <c r="K70" s="34">
        <f>+'2012 Comparisons'!K40</f>
        <v>26944</v>
      </c>
    </row>
    <row r="71" spans="1:11" x14ac:dyDescent="0.3">
      <c r="A71" s="17" t="str">
        <f>+'Rate and Bill Data'!A63</f>
        <v>Peterborough</v>
      </c>
      <c r="B71" s="25">
        <f>+'2012 Comparisons'!B59</f>
        <v>254.27999999999997</v>
      </c>
      <c r="C71" s="26">
        <f>+'2012 Comparisons'!C59</f>
        <v>0.81168025932946231</v>
      </c>
      <c r="D71" s="25">
        <f>+'2012 Comparisons'!D59</f>
        <v>574.79999999999995</v>
      </c>
      <c r="E71" s="26">
        <f t="shared" si="1"/>
        <v>0.93193729309168449</v>
      </c>
      <c r="F71" s="25">
        <f>+'2012 Comparisons'!F59</f>
        <v>10276.08</v>
      </c>
      <c r="G71" s="26">
        <f>+'2012 Comparisons'!G59</f>
        <v>0.91144829973049757</v>
      </c>
      <c r="H71" s="25">
        <f>+'2012 Comparisons'!H59</f>
        <v>164217.48000000001</v>
      </c>
      <c r="I71" s="26">
        <f>+'2012 Comparisons'!I59</f>
        <v>0.48176125548947513</v>
      </c>
      <c r="J71" s="26">
        <f>+'2012 Comparisons'!J59</f>
        <v>0.78420677691027985</v>
      </c>
      <c r="K71" s="34">
        <f>+'2012 Comparisons'!K59</f>
        <v>35012</v>
      </c>
    </row>
    <row r="72" spans="1:11" x14ac:dyDescent="0.3">
      <c r="A72" s="17" t="str">
        <f>+'Rate and Bill Data'!A61</f>
        <v>Ottawa River</v>
      </c>
      <c r="B72" s="25">
        <f>+'2012 Comparisons'!B57</f>
        <v>273.24</v>
      </c>
      <c r="C72" s="26">
        <f>+'2012 Comparisons'!C57</f>
        <v>0.87220195870372152</v>
      </c>
      <c r="D72" s="25">
        <f>+'2012 Comparisons'!D57</f>
        <v>520.91999999999996</v>
      </c>
      <c r="E72" s="26">
        <f t="shared" si="1"/>
        <v>0.84458033179770398</v>
      </c>
      <c r="F72" s="25">
        <f>+'2012 Comparisons'!F57</f>
        <v>6389.82</v>
      </c>
      <c r="G72" s="26">
        <f>+'2012 Comparisons'!G57</f>
        <v>0.56675216372234616</v>
      </c>
      <c r="H72" s="25"/>
      <c r="I72" s="26"/>
      <c r="J72" s="26">
        <f>+'2012 Comparisons'!J57</f>
        <v>0.76117815140792378</v>
      </c>
      <c r="K72" s="34">
        <f>+'2012 Comparisons'!K57</f>
        <v>10475</v>
      </c>
    </row>
    <row r="73" spans="1:11" x14ac:dyDescent="0.3">
      <c r="A73" s="17" t="str">
        <f>+'Rate and Bill Data'!A70</f>
        <v>Thunder Bay</v>
      </c>
      <c r="B73" s="25">
        <f>+'2012 Comparisons'!B66</f>
        <v>237.24</v>
      </c>
      <c r="C73" s="26">
        <f>+'2012 Comparisons'!C66</f>
        <v>0.75728733963867256</v>
      </c>
      <c r="D73" s="25">
        <f>+'2012 Comparisons'!D66</f>
        <v>526.08000000000004</v>
      </c>
      <c r="E73" s="26">
        <f t="shared" si="1"/>
        <v>0.85294636595280693</v>
      </c>
      <c r="F73" s="25">
        <f>+'2012 Comparisons'!F66</f>
        <v>6982.26</v>
      </c>
      <c r="G73" s="26">
        <f>+'2012 Comparisons'!G66</f>
        <v>0.61929928584404403</v>
      </c>
      <c r="H73" s="25"/>
      <c r="I73" s="26"/>
      <c r="J73" s="26">
        <f>+'2012 Comparisons'!J66</f>
        <v>0.74317766381184125</v>
      </c>
      <c r="K73" s="34">
        <f>+'2012 Comparisons'!K66</f>
        <v>49508</v>
      </c>
    </row>
    <row r="74" spans="1:11" x14ac:dyDescent="0.3">
      <c r="A74" s="17" t="str">
        <f>+'Rate and Bill Data'!A22</f>
        <v>E.L.K. (2011)</v>
      </c>
      <c r="B74" s="25">
        <f>+'2012 Comparisons'!B18</f>
        <v>209.40000000000003</v>
      </c>
      <c r="C74" s="26">
        <f>+'2012 Comparisons'!C18</f>
        <v>0.66842003422836815</v>
      </c>
      <c r="D74" s="25">
        <f>+'2012 Comparisons'!D18</f>
        <v>173.52</v>
      </c>
      <c r="E74" s="26">
        <f t="shared" ref="E74:E77" si="2">+D74/$D$79</f>
        <v>0.28133221833206179</v>
      </c>
      <c r="F74" s="25">
        <f>+'2012 Comparisons'!F18</f>
        <v>13736.28</v>
      </c>
      <c r="G74" s="26">
        <f>+'2012 Comparisons'!G18</f>
        <v>1.2183545720373956</v>
      </c>
      <c r="H74" s="25"/>
      <c r="I74" s="26"/>
      <c r="J74" s="26">
        <f>+'2012 Comparisons'!J18</f>
        <v>0.72270227486594185</v>
      </c>
      <c r="K74" s="34">
        <f>+'2012 Comparisons'!K18</f>
        <v>11205</v>
      </c>
    </row>
    <row r="75" spans="1:11" x14ac:dyDescent="0.3">
      <c r="A75" s="17" t="str">
        <f>+'Rate and Bill Data'!A36</f>
        <v>Hearst</v>
      </c>
      <c r="B75" s="25">
        <f>+'2012 Comparisons'!B32</f>
        <v>262.44</v>
      </c>
      <c r="C75" s="26">
        <f>+'2012 Comparisons'!C32</f>
        <v>0.83772757298420686</v>
      </c>
      <c r="D75" s="25">
        <f>+'2012 Comparisons'!D32</f>
        <v>396.84000000000003</v>
      </c>
      <c r="E75" s="26">
        <f t="shared" si="2"/>
        <v>0.64340639420755763</v>
      </c>
      <c r="F75" s="25">
        <f>+'2012 Comparisons'!F32</f>
        <v>7585.3199999999988</v>
      </c>
      <c r="G75" s="26">
        <f>+'2012 Comparisons'!G32</f>
        <v>0.67278836063087644</v>
      </c>
      <c r="H75" s="25"/>
      <c r="I75" s="26"/>
      <c r="J75" s="26">
        <f>+'2012 Comparisons'!J32</f>
        <v>0.71797410927421357</v>
      </c>
      <c r="K75" s="34">
        <f>+'2012 Comparisons'!K32</f>
        <v>2734</v>
      </c>
    </row>
    <row r="76" spans="1:11" x14ac:dyDescent="0.3">
      <c r="A76" s="17" t="str">
        <f>+'Rate and Bill Data'!A26</f>
        <v>Entegrus - Middlesex</v>
      </c>
      <c r="B76" s="25">
        <f>+'2012 Comparisons'!B22</f>
        <v>285</v>
      </c>
      <c r="C76" s="26">
        <f>+'2012 Comparisons'!C22</f>
        <v>0.90974073426497082</v>
      </c>
      <c r="D76" s="25">
        <f>+'2012 Comparisons'!D22</f>
        <v>338.15999999999997</v>
      </c>
      <c r="E76" s="26">
        <f t="shared" si="2"/>
        <v>0.5482670755599931</v>
      </c>
      <c r="F76" s="25">
        <f>+'2012 Comparisons'!F22</f>
        <v>4892.5200000000004</v>
      </c>
      <c r="G76" s="26">
        <f>+'2012 Comparisons'!G22</f>
        <v>0.43394748147128615</v>
      </c>
      <c r="H76" s="25">
        <f>+'2012 Comparisons'!H22</f>
        <v>51040.799999999996</v>
      </c>
      <c r="I76" s="26">
        <f>+'2012 Comparisons'!I22</f>
        <v>0.14973728673212619</v>
      </c>
      <c r="J76" s="26">
        <f>+'2012 Comparisons'!J22</f>
        <v>0.51042314450709403</v>
      </c>
      <c r="K76" s="34">
        <f>+'2012 Comparisons'!K22</f>
        <v>7859</v>
      </c>
    </row>
    <row r="77" spans="1:11" x14ac:dyDescent="0.3">
      <c r="A77" s="17" t="str">
        <f>+'Rate and Bill Data'!A39</f>
        <v>Hydro Hawkesbury</v>
      </c>
      <c r="B77" s="25">
        <f>+'2012 Comparisons'!B35</f>
        <v>148.20000000000002</v>
      </c>
      <c r="C77" s="26">
        <f>+'2012 Comparisons'!C35</f>
        <v>0.4730651818177849</v>
      </c>
      <c r="D77" s="25">
        <f>+'2012 Comparisons'!D35</f>
        <v>297</v>
      </c>
      <c r="E77" s="26">
        <f t="shared" si="2"/>
        <v>0.48153336125301027</v>
      </c>
      <c r="F77" s="25">
        <f>+'2012 Comparisons'!F35</f>
        <v>5796.18</v>
      </c>
      <c r="G77" s="26">
        <f>+'2012 Comparisons'!G35</f>
        <v>0.5140986062712547</v>
      </c>
      <c r="H77" s="25"/>
      <c r="I77" s="26"/>
      <c r="J77" s="26">
        <f>+'2012 Comparisons'!J35</f>
        <v>0.48956571644734997</v>
      </c>
      <c r="K77" s="34">
        <f>+'2012 Comparisons'!K35</f>
        <v>5496</v>
      </c>
    </row>
    <row r="78" spans="1:11" x14ac:dyDescent="0.3">
      <c r="A78" s="17"/>
      <c r="B78" s="25"/>
      <c r="C78" s="25"/>
      <c r="D78" s="25"/>
      <c r="E78" s="25"/>
      <c r="F78" s="25"/>
      <c r="G78" s="25"/>
      <c r="H78" s="25"/>
      <c r="I78" s="24"/>
      <c r="J78" s="24"/>
      <c r="K78" s="3"/>
    </row>
    <row r="79" spans="1:11" x14ac:dyDescent="0.3">
      <c r="A79" s="18" t="s">
        <v>25</v>
      </c>
      <c r="B79" s="25">
        <f>AVERAGE(B8:B77)</f>
        <v>313.276067857143</v>
      </c>
      <c r="C79" s="25"/>
      <c r="D79" s="25">
        <f>AVERAGE(D8:D77)</f>
        <v>616.77969565217393</v>
      </c>
      <c r="E79" s="25"/>
      <c r="F79" s="25">
        <f>AVERAGE(F8:F77)</f>
        <v>11274.45188392857</v>
      </c>
      <c r="G79" s="25"/>
      <c r="H79" s="25">
        <f>AVERAGE(H8:H77)</f>
        <v>340869.00540217391</v>
      </c>
      <c r="I79" s="24"/>
      <c r="J79" s="24"/>
      <c r="K79" s="3"/>
    </row>
    <row r="80" spans="1:11" x14ac:dyDescent="0.3">
      <c r="B80" s="28"/>
      <c r="C80" s="29"/>
      <c r="D80" s="28"/>
      <c r="E80" s="29"/>
      <c r="F80" s="28"/>
      <c r="G80" s="29"/>
      <c r="H80" s="28"/>
      <c r="I80" s="29"/>
      <c r="J80" s="30"/>
      <c r="K80" s="19"/>
    </row>
    <row r="81" spans="2:8" x14ac:dyDescent="0.3">
      <c r="B81" s="9">
        <f>+B79*0.9</f>
        <v>281.94846107142871</v>
      </c>
      <c r="C81" s="9"/>
      <c r="D81" s="9"/>
      <c r="E81" s="9"/>
      <c r="F81" s="9"/>
      <c r="G81" s="9"/>
      <c r="H81" s="9"/>
    </row>
    <row r="82" spans="2:8" x14ac:dyDescent="0.3">
      <c r="B82" s="9">
        <f>+B79*1.1</f>
        <v>344.60367464285736</v>
      </c>
      <c r="C82" s="9"/>
      <c r="D82" s="9"/>
      <c r="E82" s="9"/>
      <c r="F82" s="9"/>
      <c r="G82" s="9"/>
      <c r="H82" s="9"/>
    </row>
    <row r="83" spans="2:8" x14ac:dyDescent="0.3">
      <c r="B83" s="9"/>
      <c r="C83" s="9"/>
      <c r="D83" s="9"/>
      <c r="E83" s="9"/>
      <c r="F83" s="9"/>
      <c r="G83" s="9"/>
      <c r="H83" s="9"/>
    </row>
    <row r="84" spans="2:8" x14ac:dyDescent="0.3">
      <c r="B84" s="9"/>
      <c r="C84" s="9"/>
      <c r="D84" s="9"/>
      <c r="E84" s="9"/>
      <c r="F84" s="9"/>
      <c r="G84" s="9"/>
      <c r="H84" s="9"/>
    </row>
    <row r="85" spans="2:8" x14ac:dyDescent="0.3">
      <c r="B85" s="9"/>
      <c r="C85" s="9"/>
      <c r="D85" s="9"/>
      <c r="E85" s="9"/>
      <c r="F85" s="9"/>
      <c r="G85" s="9"/>
      <c r="H85" s="9"/>
    </row>
  </sheetData>
  <sortState ref="A8:K77">
    <sortCondition descending="1" ref="J8:J77"/>
  </sortState>
  <pageMargins left="0.70866141732283472" right="0.70866141732283472" top="0.74803149606299213" bottom="0.74803149606299213" header="0.31496062992125984" footer="0.31496062992125984"/>
  <pageSetup scale="90" fitToHeight="2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8"/>
  <sheetViews>
    <sheetView topLeftCell="A3" workbookViewId="0">
      <selection activeCell="K32" sqref="K32"/>
    </sheetView>
  </sheetViews>
  <sheetFormatPr defaultRowHeight="14.4" x14ac:dyDescent="0.3"/>
  <cols>
    <col min="1" max="1" width="23.88671875" customWidth="1"/>
    <col min="2" max="2" width="8.44140625" customWidth="1"/>
    <col min="3" max="3" width="6.6640625" customWidth="1"/>
    <col min="4" max="4" width="7.21875" customWidth="1"/>
    <col min="5" max="5" width="6.6640625" customWidth="1"/>
    <col min="6" max="6" width="7.77734375" customWidth="1"/>
    <col min="7" max="7" width="6.33203125" customWidth="1"/>
    <col min="8" max="8" width="8.88671875" customWidth="1"/>
    <col min="9" max="9" width="6.33203125" customWidth="1"/>
    <col min="10" max="10" width="6.88671875" customWidth="1"/>
  </cols>
  <sheetData>
    <row r="2" spans="1:10" x14ac:dyDescent="0.3">
      <c r="A2" s="5" t="s">
        <v>95</v>
      </c>
    </row>
    <row r="3" spans="1:10" x14ac:dyDescent="0.3">
      <c r="A3" s="4" t="s">
        <v>18</v>
      </c>
    </row>
    <row r="5" spans="1:10" x14ac:dyDescent="0.3">
      <c r="A5" s="14" t="s">
        <v>19</v>
      </c>
      <c r="B5" s="15" t="s">
        <v>0</v>
      </c>
      <c r="C5" s="15"/>
      <c r="D5" s="15" t="s">
        <v>3</v>
      </c>
      <c r="E5" s="15"/>
      <c r="F5" s="15" t="s">
        <v>4</v>
      </c>
      <c r="G5" s="15"/>
      <c r="H5" s="15" t="s">
        <v>6</v>
      </c>
      <c r="I5" s="16"/>
      <c r="J5" s="14" t="s">
        <v>96</v>
      </c>
    </row>
    <row r="6" spans="1:10" x14ac:dyDescent="0.3">
      <c r="A6" s="17"/>
      <c r="B6" s="14" t="s">
        <v>20</v>
      </c>
      <c r="C6" s="14" t="s">
        <v>24</v>
      </c>
      <c r="D6" s="14" t="s">
        <v>21</v>
      </c>
      <c r="E6" s="14" t="s">
        <v>24</v>
      </c>
      <c r="F6" s="14" t="s">
        <v>22</v>
      </c>
      <c r="G6" s="14" t="s">
        <v>24</v>
      </c>
      <c r="H6" s="14" t="s">
        <v>23</v>
      </c>
      <c r="I6" s="14" t="s">
        <v>24</v>
      </c>
      <c r="J6" s="14" t="s">
        <v>26</v>
      </c>
    </row>
    <row r="7" spans="1:10" x14ac:dyDescent="0.3">
      <c r="A7" s="17"/>
      <c r="B7" s="14"/>
      <c r="C7" s="14"/>
      <c r="D7" s="14"/>
      <c r="E7" s="14"/>
      <c r="F7" s="14"/>
      <c r="G7" s="14"/>
      <c r="H7" s="14"/>
      <c r="I7" s="14"/>
      <c r="J7" s="14"/>
    </row>
    <row r="8" spans="1:10" x14ac:dyDescent="0.3">
      <c r="A8" s="17" t="str">
        <f>+'Rate and Bill Data'!A18</f>
        <v>CNP Fort Erie/Eastern</v>
      </c>
      <c r="B8" s="25">
        <f>+'2012 Comparisons'!B14</f>
        <v>363.96000000000004</v>
      </c>
      <c r="C8" s="26">
        <f>+'2012 Comparisons'!C14</f>
        <v>1.1617867987476449</v>
      </c>
      <c r="D8" s="25">
        <f>+'2012 Comparisons'!D14</f>
        <v>794.15999999999985</v>
      </c>
      <c r="E8" s="26">
        <f t="shared" ref="E8:E30" si="0">+D8/$D$32</f>
        <v>1.2894683338416184</v>
      </c>
      <c r="F8" s="25">
        <f>+'2012 Comparisons'!F14</f>
        <v>23372.460000000003</v>
      </c>
      <c r="G8" s="26">
        <f>+'2012 Comparisons'!G14</f>
        <v>2.0730462323686725</v>
      </c>
      <c r="H8" s="25"/>
      <c r="I8" s="26"/>
      <c r="J8" s="27">
        <f t="shared" ref="J8:J9" si="1">+(C8+E8+G8)/3</f>
        <v>1.5081004549859784</v>
      </c>
    </row>
    <row r="9" spans="1:10" x14ac:dyDescent="0.3">
      <c r="A9" s="17" t="str">
        <f>+'Rate and Bill Data'!A19</f>
        <v>CNP Port Colborne</v>
      </c>
      <c r="B9" s="25">
        <f>+'2012 Comparisons'!B15</f>
        <v>398.04</v>
      </c>
      <c r="C9" s="26">
        <f>+'2012 Comparisons'!C15</f>
        <v>1.2705726381292246</v>
      </c>
      <c r="D9" s="25">
        <f>+'2012 Comparisons'!D15</f>
        <v>718.68000000000006</v>
      </c>
      <c r="E9" s="26">
        <f t="shared" si="0"/>
        <v>1.1669123377723565</v>
      </c>
      <c r="F9" s="25">
        <f>+'2012 Comparisons'!F15</f>
        <v>13508.399999999998</v>
      </c>
      <c r="G9" s="26">
        <f>+'2012 Comparisons'!G15</f>
        <v>1.1981425029855208</v>
      </c>
      <c r="H9" s="25"/>
      <c r="I9" s="26"/>
      <c r="J9" s="27">
        <f t="shared" si="1"/>
        <v>1.2118758262957006</v>
      </c>
    </row>
    <row r="10" spans="1:10" x14ac:dyDescent="0.3">
      <c r="A10" s="17" t="str">
        <f>+'Rate and Bill Data'!A24</f>
        <v>Enersource</v>
      </c>
      <c r="B10" s="25">
        <f>+'2012 Comparisons'!B20</f>
        <v>256.68</v>
      </c>
      <c r="C10" s="26">
        <f>+'2012 Comparisons'!C20</f>
        <v>0.81934123393379898</v>
      </c>
      <c r="D10" s="25">
        <f>+'2012 Comparisons'!D20</f>
        <v>757.56</v>
      </c>
      <c r="E10" s="26">
        <f t="shared" si="0"/>
        <v>1.2300413405170956</v>
      </c>
      <c r="F10" s="25">
        <f>+'2012 Comparisons'!F20</f>
        <v>13451.519999999997</v>
      </c>
      <c r="G10" s="26">
        <f>+'2012 Comparisons'!G20</f>
        <v>1.1930974683722566</v>
      </c>
      <c r="H10" s="25">
        <f>+'2012 Comparisons'!H20</f>
        <v>516982.80000000005</v>
      </c>
      <c r="I10" s="26">
        <f>+'2012 Comparisons'!I20</f>
        <v>1.5166612153253372</v>
      </c>
      <c r="J10" s="27">
        <f>+(C10+E10+G10+I10)/4</f>
        <v>1.189785314537122</v>
      </c>
    </row>
    <row r="11" spans="1:10" x14ac:dyDescent="0.3">
      <c r="A11" s="17" t="str">
        <f>+'Rate and Bill Data'!A13</f>
        <v>Bluewater</v>
      </c>
      <c r="B11" s="25">
        <f>+'2012 Comparisons'!B9</f>
        <v>346.08000000000004</v>
      </c>
      <c r="C11" s="26">
        <f>+'2012 Comparisons'!C9</f>
        <v>1.1047125379453373</v>
      </c>
      <c r="D11" s="25">
        <f>+'2012 Comparisons'!D9</f>
        <v>682.92000000000007</v>
      </c>
      <c r="E11" s="26">
        <f t="shared" si="0"/>
        <v>1.1088492426552814</v>
      </c>
      <c r="F11" s="25">
        <f>+'2012 Comparisons'!F9</f>
        <v>12389.100000000002</v>
      </c>
      <c r="G11" s="26">
        <f>+'2012 Comparisons'!G9</f>
        <v>1.0988649494934946</v>
      </c>
      <c r="H11" s="25">
        <f>+'2012 Comparisons'!H9</f>
        <v>468451.19999999995</v>
      </c>
      <c r="I11" s="26">
        <f>+'2012 Comparisons'!I9</f>
        <v>1.3742851141519841</v>
      </c>
      <c r="J11" s="27">
        <f>+(C11+E11+G11+I11)/4</f>
        <v>1.1716779610615244</v>
      </c>
    </row>
    <row r="12" spans="1:10" x14ac:dyDescent="0.3">
      <c r="A12" s="17" t="str">
        <f>+'Rate and Bill Data'!A31</f>
        <v>Greater Sudbury</v>
      </c>
      <c r="B12" s="25">
        <f>+'2012 Comparisons'!B27</f>
        <v>312.72000000000003</v>
      </c>
      <c r="C12" s="26">
        <f>+'2012 Comparisons'!C27</f>
        <v>0.99822499094505857</v>
      </c>
      <c r="D12" s="25">
        <f>+'2012 Comparisons'!D27</f>
        <v>705</v>
      </c>
      <c r="E12" s="26">
        <f t="shared" si="0"/>
        <v>1.1447002812510592</v>
      </c>
      <c r="F12" s="25">
        <f>+'2012 Comparisons'!F27</f>
        <v>14786.580000000002</v>
      </c>
      <c r="G12" s="26">
        <f>+'2012 Comparisons'!G27</f>
        <v>1.3115120940892813</v>
      </c>
      <c r="H12" s="25"/>
      <c r="I12" s="26"/>
      <c r="J12" s="27">
        <f t="shared" ref="J12:J14" si="2">+(C12+E12+G12)/3</f>
        <v>1.151479122095133</v>
      </c>
    </row>
    <row r="13" spans="1:10" x14ac:dyDescent="0.3">
      <c r="A13" s="17" t="str">
        <f>+'Rate and Bill Data'!A27</f>
        <v>EnWin</v>
      </c>
      <c r="B13" s="25">
        <f>+'2012 Comparisons'!B23</f>
        <v>322.2</v>
      </c>
      <c r="C13" s="26">
        <f>+'2012 Comparisons'!C23</f>
        <v>1.028485840632188</v>
      </c>
      <c r="D13" s="25">
        <f>+'2012 Comparisons'!D23</f>
        <v>695.87999999999988</v>
      </c>
      <c r="E13" s="26">
        <f t="shared" si="0"/>
        <v>1.1298922435701941</v>
      </c>
      <c r="F13" s="25">
        <f>+'2012 Comparisons'!F23</f>
        <v>15172.619999999999</v>
      </c>
      <c r="G13" s="26">
        <f>+'2012 Comparisons'!G23</f>
        <v>1.3457523395552526</v>
      </c>
      <c r="H13" s="25">
        <f>+'2012 Comparisons'!H23</f>
        <v>355769.52</v>
      </c>
      <c r="I13" s="26">
        <f>+'2012 Comparisons'!I23</f>
        <v>1.0437133161469043</v>
      </c>
      <c r="J13" s="27">
        <f>+(C13+E13+G13+I13)/4</f>
        <v>1.1369609349761347</v>
      </c>
    </row>
    <row r="14" spans="1:10" x14ac:dyDescent="0.3">
      <c r="A14" s="17" t="str">
        <f>+'Rate and Bill Data'!A42</f>
        <v>Innisfil</v>
      </c>
      <c r="B14" s="25">
        <f>+'2012 Comparisons'!B38</f>
        <v>411.12</v>
      </c>
      <c r="C14" s="26">
        <f>+'2012 Comparisons'!C38</f>
        <v>1.3123249497228591</v>
      </c>
      <c r="D14" s="25">
        <f>+'2012 Comparisons'!D38</f>
        <v>552.59999999999991</v>
      </c>
      <c r="E14" s="26">
        <f t="shared" si="0"/>
        <v>0.89725017789976624</v>
      </c>
      <c r="F14" s="25">
        <f>+'2012 Comparisons'!F38</f>
        <v>12772.98</v>
      </c>
      <c r="G14" s="26">
        <f>+'2012 Comparisons'!G38</f>
        <v>1.132913611366557</v>
      </c>
      <c r="H14" s="25"/>
      <c r="I14" s="26"/>
      <c r="J14" s="27">
        <f t="shared" si="2"/>
        <v>1.1141629129963941</v>
      </c>
    </row>
    <row r="15" spans="1:10" x14ac:dyDescent="0.3">
      <c r="A15" s="17" t="str">
        <f>+'Rate and Bill Data'!A69</f>
        <v>Sioux Lookout</v>
      </c>
      <c r="B15" s="25">
        <f>+'2012 Comparisons'!B65</f>
        <v>390.96</v>
      </c>
      <c r="C15" s="26">
        <f>+'2012 Comparisons'!C65</f>
        <v>1.2479727630464315</v>
      </c>
      <c r="D15" s="25">
        <f>+'2012 Comparisons'!D65</f>
        <v>714.12000000000012</v>
      </c>
      <c r="E15" s="26">
        <f t="shared" si="0"/>
        <v>1.1595083189319242</v>
      </c>
      <c r="F15" s="25">
        <f>+'2012 Comparisons'!F65</f>
        <v>8936.16</v>
      </c>
      <c r="G15" s="26">
        <f>+'2012 Comparisons'!G65</f>
        <v>0.79260261092942863</v>
      </c>
      <c r="H15" s="25"/>
      <c r="I15" s="26"/>
      <c r="J15" s="27">
        <f t="shared" ref="J15:J16" si="3">+(C15+E15+G15)/3</f>
        <v>1.0666945643025947</v>
      </c>
    </row>
    <row r="16" spans="1:10" x14ac:dyDescent="0.3">
      <c r="A16" s="17" t="str">
        <f>+'Rate and Bill Data'!A65</f>
        <v>PUC Distribution</v>
      </c>
      <c r="B16" s="25">
        <f>+'2012 Comparisons'!B61</f>
        <v>251.64</v>
      </c>
      <c r="C16" s="26">
        <f>+'2012 Comparisons'!C61</f>
        <v>0.80325318726469208</v>
      </c>
      <c r="D16" s="25">
        <f>+'2012 Comparisons'!D61</f>
        <v>612</v>
      </c>
      <c r="E16" s="26">
        <f t="shared" si="0"/>
        <v>0.99369726542645131</v>
      </c>
      <c r="F16" s="25">
        <f>+'2012 Comparisons'!F61</f>
        <v>15031.079999999998</v>
      </c>
      <c r="G16" s="26">
        <f>+'2012 Comparisons'!G61</f>
        <v>1.333198292453259</v>
      </c>
      <c r="H16" s="25"/>
      <c r="I16" s="26"/>
      <c r="J16" s="27">
        <f t="shared" si="3"/>
        <v>1.0433829150481342</v>
      </c>
    </row>
    <row r="17" spans="1:10" x14ac:dyDescent="0.3">
      <c r="A17" s="17" t="str">
        <f>+'Rate and Bill Data'!A48</f>
        <v>London</v>
      </c>
      <c r="B17" s="25">
        <f>+'2012 Comparisons'!B44</f>
        <v>289.92</v>
      </c>
      <c r="C17" s="26">
        <f>+'2012 Comparisons'!C44</f>
        <v>0.92544573220386095</v>
      </c>
      <c r="D17" s="25">
        <f>+'2012 Comparisons'!D44</f>
        <v>575.76</v>
      </c>
      <c r="E17" s="26">
        <f t="shared" si="0"/>
        <v>0.93485479990512033</v>
      </c>
      <c r="F17" s="25">
        <f>+'2012 Comparisons'!F44</f>
        <v>8379.4200000000019</v>
      </c>
      <c r="G17" s="26">
        <f>+'2012 Comparisons'!G44</f>
        <v>0.74322193985719531</v>
      </c>
      <c r="H17" s="25">
        <f>+'2012 Comparisons'!H44</f>
        <v>521169.48</v>
      </c>
      <c r="I17" s="26">
        <f>+'2012 Comparisons'!I44</f>
        <v>1.528943587537678</v>
      </c>
      <c r="J17" s="27">
        <f>+(C17+E17+G17+I17)/4</f>
        <v>1.0331165148759638</v>
      </c>
    </row>
    <row r="18" spans="1:10" x14ac:dyDescent="0.3">
      <c r="A18" s="17" t="str">
        <f>+'Rate and Bill Data'!A47</f>
        <v>Lakeland</v>
      </c>
      <c r="B18" s="25">
        <f>+'2012 Comparisons'!B43</f>
        <v>316.68</v>
      </c>
      <c r="C18" s="26">
        <f>+'2012 Comparisons'!C43</f>
        <v>1.010865599042214</v>
      </c>
      <c r="D18" s="25">
        <f>+'2012 Comparisons'!D43</f>
        <v>641.40000000000009</v>
      </c>
      <c r="E18" s="26">
        <f t="shared" si="0"/>
        <v>1.0414337026871341</v>
      </c>
      <c r="F18" s="25">
        <f>+'2012 Comparisons'!F43</f>
        <v>10083.299999999999</v>
      </c>
      <c r="G18" s="26">
        <f>+'2012 Comparisons'!G43</f>
        <v>0.89434946406339044</v>
      </c>
      <c r="H18" s="25"/>
      <c r="I18" s="26"/>
      <c r="J18" s="27">
        <f t="shared" ref="J18" si="4">+(C18+E18+G18)/3</f>
        <v>0.98221625526424605</v>
      </c>
    </row>
    <row r="19" spans="1:10" x14ac:dyDescent="0.3">
      <c r="A19" s="17" t="str">
        <f>+'Rate and Bill Data'!A78</f>
        <v>WestCoast Huron</v>
      </c>
      <c r="B19" s="25">
        <f>+'2012 Comparisons'!B74</f>
        <v>347.03999999999996</v>
      </c>
      <c r="C19" s="26">
        <f>+'2012 Comparisons'!C74</f>
        <v>1.1077769277870717</v>
      </c>
      <c r="D19" s="25">
        <f>+'2012 Comparisons'!D74</f>
        <v>683.04</v>
      </c>
      <c r="E19" s="26">
        <f t="shared" si="0"/>
        <v>1.1090440852563452</v>
      </c>
      <c r="F19" s="25">
        <f>+'2012 Comparisons'!F74</f>
        <v>10030.68</v>
      </c>
      <c r="G19" s="26">
        <f>+'2012 Comparisons'!G74</f>
        <v>0.88968227486947427</v>
      </c>
      <c r="H19" s="25">
        <f>+'2012 Comparisons'!H74</f>
        <v>263286.83999999997</v>
      </c>
      <c r="I19" s="26">
        <f>+'2012 Comparisons'!I74</f>
        <v>0.7723988858692542</v>
      </c>
      <c r="J19" s="27">
        <f>+(C19+E19+G19+I19)/4</f>
        <v>0.96972554344553641</v>
      </c>
    </row>
    <row r="20" spans="1:10" x14ac:dyDescent="0.3">
      <c r="A20" s="17" t="str">
        <f>+'Rate and Bill Data'!A49</f>
        <v>Midland</v>
      </c>
      <c r="B20" s="25">
        <f>+'2012 Comparisons'!B45</f>
        <v>329.52</v>
      </c>
      <c r="C20" s="26">
        <f>+'2012 Comparisons'!C45</f>
        <v>1.0518518131754147</v>
      </c>
      <c r="D20" s="25">
        <f>+'2012 Comparisons'!D45</f>
        <v>550.31999999999994</v>
      </c>
      <c r="E20" s="26">
        <f t="shared" si="0"/>
        <v>0.8935481684795501</v>
      </c>
      <c r="F20" s="25">
        <f>+'2012 Comparisons'!F45</f>
        <v>9687.9600000000009</v>
      </c>
      <c r="G20" s="26">
        <f>+'2012 Comparisons'!G45</f>
        <v>0.85928434479461735</v>
      </c>
      <c r="H20" s="25"/>
      <c r="I20" s="26"/>
      <c r="J20" s="27">
        <f t="shared" ref="J20:J23" si="5">+(C20+E20+G20)/3</f>
        <v>0.934894775483194</v>
      </c>
    </row>
    <row r="21" spans="1:10" x14ac:dyDescent="0.3">
      <c r="A21" s="17" t="str">
        <f>+'Rate and Bill Data'!A20</f>
        <v>Centre Wellington</v>
      </c>
      <c r="B21" s="25">
        <f>+'2012 Comparisons'!B16</f>
        <v>289.44</v>
      </c>
      <c r="C21" s="26">
        <f>+'2012 Comparisons'!C16</f>
        <v>0.92391353728299352</v>
      </c>
      <c r="D21" s="25">
        <f>+'2012 Comparisons'!D16</f>
        <v>567.72</v>
      </c>
      <c r="E21" s="26">
        <f t="shared" si="0"/>
        <v>0.92180034563383173</v>
      </c>
      <c r="F21" s="25">
        <f>+'2012 Comparisons'!F16</f>
        <v>10317</v>
      </c>
      <c r="G21" s="26">
        <f>+'2012 Comparisons'!G16</f>
        <v>0.91507774446282464</v>
      </c>
      <c r="H21" s="25"/>
      <c r="I21" s="26"/>
      <c r="J21" s="27">
        <f t="shared" si="5"/>
        <v>0.92026387579321656</v>
      </c>
    </row>
    <row r="22" spans="1:10" x14ac:dyDescent="0.3">
      <c r="A22" s="17" t="str">
        <f>+'Rate and Bill Data'!A15</f>
        <v>Brantford</v>
      </c>
      <c r="B22" s="25">
        <f>+'2012 Comparisons'!B11</f>
        <v>270</v>
      </c>
      <c r="C22" s="26">
        <f>+'2012 Comparisons'!C11</f>
        <v>0.8618596429878671</v>
      </c>
      <c r="D22" s="25">
        <f>+'2012 Comparisons'!D11</f>
        <v>453.72</v>
      </c>
      <c r="E22" s="26">
        <f t="shared" si="0"/>
        <v>0.73669987462302211</v>
      </c>
      <c r="F22" s="25">
        <f>+'2012 Comparisons'!F11</f>
        <v>11337.419999999998</v>
      </c>
      <c r="G22" s="26">
        <f>+'2012 Comparisons'!G11</f>
        <v>1.0055850268128057</v>
      </c>
      <c r="H22" s="25"/>
      <c r="I22" s="26"/>
      <c r="J22" s="27">
        <f t="shared" si="5"/>
        <v>0.86804818147456497</v>
      </c>
    </row>
    <row r="23" spans="1:10" x14ac:dyDescent="0.3">
      <c r="A23" s="17" t="str">
        <f>+'Rate and Bill Data'!A71</f>
        <v>Tillsonburg</v>
      </c>
      <c r="B23" s="25">
        <f>+'2012 Comparisons'!B67</f>
        <v>281.15999999999997</v>
      </c>
      <c r="C23" s="26">
        <f>+'2012 Comparisons'!C67</f>
        <v>0.8974831748980322</v>
      </c>
      <c r="D23" s="25">
        <f>+'2012 Comparisons'!D67</f>
        <v>665.64</v>
      </c>
      <c r="E23" s="26">
        <f t="shared" si="0"/>
        <v>1.0807919081020638</v>
      </c>
      <c r="F23" s="25">
        <f>+'2012 Comparisons'!F67</f>
        <v>6656.1600000000008</v>
      </c>
      <c r="G23" s="26">
        <f>+'2012 Comparisons'!G67</f>
        <v>0.59037548508129067</v>
      </c>
      <c r="H23" s="25"/>
      <c r="I23" s="26"/>
      <c r="J23" s="27">
        <f t="shared" si="5"/>
        <v>0.85621685602712894</v>
      </c>
    </row>
    <row r="24" spans="1:10" x14ac:dyDescent="0.3">
      <c r="A24" s="17" t="str">
        <f>+'Rate and Bill Data'!A64</f>
        <v>Powerstream</v>
      </c>
      <c r="B24" s="25">
        <f>+'2012 Comparisons'!B60</f>
        <v>273.48</v>
      </c>
      <c r="C24" s="26">
        <f>+'2012 Comparisons'!C60</f>
        <v>0.87296805616415518</v>
      </c>
      <c r="D24" s="25">
        <f>+'2012 Comparisons'!D60</f>
        <v>622.08000000000004</v>
      </c>
      <c r="E24" s="26">
        <f t="shared" si="0"/>
        <v>1.0100640439158284</v>
      </c>
      <c r="F24" s="25">
        <f>+'2012 Comparisons'!F60</f>
        <v>11524.2</v>
      </c>
      <c r="G24" s="26">
        <f>+'2012 Comparisons'!G60</f>
        <v>1.022151685832944</v>
      </c>
      <c r="H24" s="25">
        <f>+'2012 Comparisons'!H60</f>
        <v>151891.56</v>
      </c>
      <c r="I24" s="26">
        <f>+'2012 Comparisons'!I60</f>
        <v>0.44560097161310075</v>
      </c>
      <c r="J24" s="27">
        <f>+(C24+E24+G24+I24)/4</f>
        <v>0.83769618938150714</v>
      </c>
    </row>
    <row r="25" spans="1:10" x14ac:dyDescent="0.3">
      <c r="A25" s="17" t="str">
        <f>+'Rate and Bill Data'!A76</f>
        <v>Welland</v>
      </c>
      <c r="B25" s="25">
        <f>+'2012 Comparisons'!B72</f>
        <v>310.68</v>
      </c>
      <c r="C25" s="26">
        <f>+'2012 Comparisons'!C72</f>
        <v>0.99171316253137243</v>
      </c>
      <c r="D25" s="25">
        <f>+'2012 Comparisons'!D72</f>
        <v>506.40000000000003</v>
      </c>
      <c r="E25" s="26">
        <f t="shared" si="0"/>
        <v>0.82223577649012258</v>
      </c>
      <c r="F25" s="25">
        <f>+'2012 Comparisons'!F72</f>
        <v>8346.48</v>
      </c>
      <c r="G25" s="26">
        <f>+'2012 Comparisons'!G72</f>
        <v>0.74030029006533649</v>
      </c>
      <c r="H25" s="25">
        <f>+'2012 Comparisons'!H72</f>
        <v>260977.68</v>
      </c>
      <c r="I25" s="26">
        <f>+'2012 Comparisons'!I72</f>
        <v>0.7656245533150946</v>
      </c>
      <c r="J25" s="27">
        <f>+(C25+E25+G25+I25)/4</f>
        <v>0.82996844560048155</v>
      </c>
    </row>
    <row r="26" spans="1:10" x14ac:dyDescent="0.3">
      <c r="A26" s="17" t="str">
        <f>+'Rate and Bill Data'!A79</f>
        <v>Westario</v>
      </c>
      <c r="B26" s="25">
        <f>+'2012 Comparisons'!B75</f>
        <v>272.40000000000003</v>
      </c>
      <c r="C26" s="26">
        <f>+'2012 Comparisons'!C75</f>
        <v>0.86952061759220378</v>
      </c>
      <c r="D26" s="25">
        <f>+'2012 Comparisons'!D75</f>
        <v>470.04</v>
      </c>
      <c r="E26" s="26">
        <f t="shared" si="0"/>
        <v>0.76319846836772753</v>
      </c>
      <c r="F26" s="25">
        <f>+'2012 Comparisons'!F75</f>
        <v>9593.6999999999989</v>
      </c>
      <c r="G26" s="26">
        <f>+'2012 Comparisons'!G75</f>
        <v>0.85092384967073764</v>
      </c>
      <c r="H26" s="25"/>
      <c r="I26" s="26"/>
      <c r="J26" s="27">
        <f t="shared" ref="J26:J27" si="6">+(C26+E26+G26)/3</f>
        <v>0.82788097854355636</v>
      </c>
    </row>
    <row r="27" spans="1:10" x14ac:dyDescent="0.3">
      <c r="A27" s="17" t="str">
        <f>+'Rate and Bill Data'!A21</f>
        <v>COLLUS</v>
      </c>
      <c r="B27" s="25">
        <f>+'2012 Comparisons'!B17</f>
        <v>271.20000000000005</v>
      </c>
      <c r="C27" s="26">
        <f>+'2012 Comparisons'!C17</f>
        <v>0.8656901302900355</v>
      </c>
      <c r="D27" s="25">
        <f>+'2012 Comparisons'!D17</f>
        <v>486.96</v>
      </c>
      <c r="E27" s="26">
        <f t="shared" si="0"/>
        <v>0.79067127511775281</v>
      </c>
      <c r="F27" s="25">
        <f>+'2012 Comparisons'!F17</f>
        <v>9288.24</v>
      </c>
      <c r="G27" s="26">
        <f>+'2012 Comparisons'!G17</f>
        <v>0.82383073657355688</v>
      </c>
      <c r="H27" s="25"/>
      <c r="I27" s="26"/>
      <c r="J27" s="27">
        <f t="shared" si="6"/>
        <v>0.82673071399378173</v>
      </c>
    </row>
    <row r="28" spans="1:10" x14ac:dyDescent="0.3">
      <c r="A28" s="17" t="str">
        <f>+'Rate and Bill Data'!A56</f>
        <v>Northern Ontario Wires</v>
      </c>
      <c r="B28" s="25">
        <f>+'2012 Comparisons'!B52</f>
        <v>343.56</v>
      </c>
      <c r="C28" s="26">
        <f>+'2012 Comparisons'!C52</f>
        <v>1.0966685146107837</v>
      </c>
      <c r="D28" s="25">
        <f>+'2012 Comparisons'!D52</f>
        <v>608.40000000000009</v>
      </c>
      <c r="E28" s="26">
        <f t="shared" si="0"/>
        <v>0.98785198739453117</v>
      </c>
      <c r="F28" s="25">
        <f>+'2012 Comparisons'!F52</f>
        <v>4243.32</v>
      </c>
      <c r="G28" s="26">
        <f>+'2012 Comparisons'!G52</f>
        <v>0.37636596826926361</v>
      </c>
      <c r="H28" s="25"/>
      <c r="I28" s="26"/>
      <c r="J28" s="27">
        <f>+(C28+E28+G28)/3</f>
        <v>0.82029549009152625</v>
      </c>
    </row>
    <row r="29" spans="1:10" x14ac:dyDescent="0.3">
      <c r="A29" s="17" t="str">
        <f>+'Rate and Bill Data'!A63</f>
        <v>Peterborough</v>
      </c>
      <c r="B29" s="25">
        <f>+'2012 Comparisons'!B59</f>
        <v>254.27999999999997</v>
      </c>
      <c r="C29" s="26">
        <f>+'2012 Comparisons'!C59</f>
        <v>0.81168025932946231</v>
      </c>
      <c r="D29" s="25">
        <f>+'2012 Comparisons'!D59</f>
        <v>574.79999999999995</v>
      </c>
      <c r="E29" s="26">
        <f t="shared" si="0"/>
        <v>0.93329605909660818</v>
      </c>
      <c r="F29" s="25">
        <f>+'2012 Comparisons'!F59</f>
        <v>10276.08</v>
      </c>
      <c r="G29" s="26">
        <f>+'2012 Comparisons'!G59</f>
        <v>0.91144829973049757</v>
      </c>
      <c r="H29" s="25">
        <f>+'2012 Comparisons'!H59</f>
        <v>164217.48000000001</v>
      </c>
      <c r="I29" s="26">
        <f>+'2012 Comparisons'!I59</f>
        <v>0.48176125548947513</v>
      </c>
      <c r="J29" s="27">
        <f>+(C29+E29+G29+I29)/4</f>
        <v>0.78454646841151077</v>
      </c>
    </row>
    <row r="30" spans="1:10" x14ac:dyDescent="0.3">
      <c r="A30" s="17" t="str">
        <f>+'Rate and Bill Data'!A70</f>
        <v>Thunder Bay</v>
      </c>
      <c r="B30" s="25">
        <f>+'2012 Comparisons'!B66</f>
        <v>237.24</v>
      </c>
      <c r="C30" s="26">
        <f>+'2012 Comparisons'!C66</f>
        <v>0.75728733963867256</v>
      </c>
      <c r="D30" s="25">
        <f>+'2012 Comparisons'!D66</f>
        <v>526.08000000000004</v>
      </c>
      <c r="E30" s="26">
        <f t="shared" si="0"/>
        <v>0.85418996306462025</v>
      </c>
      <c r="F30" s="25">
        <f>+'2012 Comparisons'!F66</f>
        <v>6982.26</v>
      </c>
      <c r="G30" s="26">
        <f>+'2012 Comparisons'!G66</f>
        <v>0.61929928584404403</v>
      </c>
      <c r="H30" s="25"/>
      <c r="I30" s="26"/>
      <c r="J30" s="27">
        <f t="shared" ref="J30" si="7">+(C30+E30+G30)/3</f>
        <v>0.74359219618244554</v>
      </c>
    </row>
    <row r="31" spans="1:10" x14ac:dyDescent="0.3">
      <c r="A31" s="17"/>
      <c r="B31" s="25"/>
      <c r="C31" s="25"/>
      <c r="D31" s="25"/>
      <c r="E31" s="25"/>
      <c r="F31" s="25"/>
      <c r="G31" s="25"/>
      <c r="H31" s="25"/>
      <c r="I31" s="24"/>
      <c r="J31" s="24"/>
    </row>
    <row r="32" spans="1:10" x14ac:dyDescent="0.3">
      <c r="A32" s="18" t="s">
        <v>25</v>
      </c>
      <c r="B32" s="25">
        <f>AVERAGE(B8:B30)</f>
        <v>310.43478260869563</v>
      </c>
      <c r="C32" s="25"/>
      <c r="D32" s="25">
        <f>AVERAGE(D8:D30)</f>
        <v>615.88173913043465</v>
      </c>
      <c r="E32" s="25"/>
      <c r="F32" s="25">
        <f>AVERAGE(F8:F30)</f>
        <v>11137.700869565218</v>
      </c>
      <c r="G32" s="25"/>
      <c r="H32" s="25">
        <f>AVERAGE(H8:H30)</f>
        <v>337843.32</v>
      </c>
      <c r="I32" s="24"/>
      <c r="J32" s="24"/>
    </row>
    <row r="33" spans="2:10" x14ac:dyDescent="0.3">
      <c r="B33" s="28"/>
      <c r="C33" s="29"/>
      <c r="D33" s="28"/>
      <c r="E33" s="29"/>
      <c r="F33" s="28"/>
      <c r="G33" s="29"/>
      <c r="H33" s="28"/>
      <c r="I33" s="29"/>
      <c r="J33" s="30"/>
    </row>
    <row r="34" spans="2:10" x14ac:dyDescent="0.3">
      <c r="B34" s="9"/>
      <c r="C34" s="9"/>
      <c r="D34" s="9"/>
      <c r="E34" s="9"/>
      <c r="F34" s="9"/>
      <c r="G34" s="9"/>
      <c r="H34" s="9"/>
    </row>
    <row r="35" spans="2:10" x14ac:dyDescent="0.3">
      <c r="B35" s="9"/>
      <c r="C35" s="9"/>
      <c r="D35" s="9"/>
      <c r="E35" s="9"/>
      <c r="F35" s="9"/>
      <c r="G35" s="9"/>
      <c r="H35" s="9"/>
    </row>
    <row r="36" spans="2:10" x14ac:dyDescent="0.3">
      <c r="B36" s="9"/>
      <c r="C36" s="9"/>
      <c r="D36" s="9"/>
      <c r="E36" s="9"/>
      <c r="F36" s="9"/>
      <c r="G36" s="9"/>
      <c r="H36" s="9"/>
    </row>
    <row r="37" spans="2:10" x14ac:dyDescent="0.3">
      <c r="B37" s="9"/>
      <c r="C37" s="9"/>
      <c r="D37" s="9"/>
      <c r="E37" s="9"/>
      <c r="F37" s="9"/>
      <c r="G37" s="9"/>
      <c r="H37" s="9"/>
    </row>
    <row r="38" spans="2:10" x14ac:dyDescent="0.3">
      <c r="B38" s="9"/>
      <c r="C38" s="9"/>
      <c r="D38" s="9"/>
      <c r="E38" s="9"/>
      <c r="F38" s="9"/>
      <c r="G38" s="9"/>
      <c r="H38" s="9"/>
    </row>
  </sheetData>
  <sortState ref="A8:J30">
    <sortCondition descending="1" ref="J8:J3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8"/>
  <sheetViews>
    <sheetView topLeftCell="A31" workbookViewId="0">
      <selection activeCell="H32" sqref="H32"/>
    </sheetView>
  </sheetViews>
  <sheetFormatPr defaultRowHeight="14.4" x14ac:dyDescent="0.3"/>
  <cols>
    <col min="1" max="1" width="23.88671875" customWidth="1"/>
    <col min="2" max="2" width="8.44140625" customWidth="1"/>
    <col min="3" max="3" width="6.6640625" customWidth="1"/>
    <col min="4" max="4" width="7.21875" customWidth="1"/>
    <col min="5" max="5" width="6.6640625" customWidth="1"/>
    <col min="6" max="6" width="7.77734375" customWidth="1"/>
    <col min="7" max="7" width="6.33203125" customWidth="1"/>
    <col min="8" max="8" width="8.88671875" customWidth="1"/>
    <col min="9" max="9" width="6.33203125" customWidth="1"/>
    <col min="10" max="10" width="6.88671875" customWidth="1"/>
  </cols>
  <sheetData>
    <row r="2" spans="1:10" x14ac:dyDescent="0.3">
      <c r="A2" s="5" t="s">
        <v>94</v>
      </c>
    </row>
    <row r="3" spans="1:10" x14ac:dyDescent="0.3">
      <c r="A3" s="4" t="s">
        <v>18</v>
      </c>
    </row>
    <row r="5" spans="1:10" x14ac:dyDescent="0.3">
      <c r="A5" s="14" t="s">
        <v>19</v>
      </c>
      <c r="B5" s="15" t="s">
        <v>0</v>
      </c>
      <c r="C5" s="15"/>
      <c r="D5" s="15" t="s">
        <v>3</v>
      </c>
      <c r="E5" s="15"/>
      <c r="F5" s="15" t="s">
        <v>4</v>
      </c>
      <c r="G5" s="15"/>
      <c r="H5" s="15" t="s">
        <v>6</v>
      </c>
      <c r="I5" s="16"/>
      <c r="J5" s="14" t="s">
        <v>27</v>
      </c>
    </row>
    <row r="6" spans="1:10" x14ac:dyDescent="0.3">
      <c r="A6" s="17"/>
      <c r="B6" s="14" t="s">
        <v>20</v>
      </c>
      <c r="C6" s="14" t="s">
        <v>24</v>
      </c>
      <c r="D6" s="14" t="s">
        <v>21</v>
      </c>
      <c r="E6" s="14" t="s">
        <v>24</v>
      </c>
      <c r="F6" s="14" t="s">
        <v>22</v>
      </c>
      <c r="G6" s="14" t="s">
        <v>24</v>
      </c>
      <c r="H6" s="14" t="s">
        <v>23</v>
      </c>
      <c r="I6" s="14" t="s">
        <v>24</v>
      </c>
      <c r="J6" s="14" t="s">
        <v>26</v>
      </c>
    </row>
    <row r="7" spans="1:10" x14ac:dyDescent="0.3">
      <c r="A7" s="17"/>
      <c r="B7" s="14"/>
      <c r="C7" s="14"/>
      <c r="D7" s="14"/>
      <c r="E7" s="14"/>
      <c r="F7" s="14"/>
      <c r="G7" s="14"/>
      <c r="H7" s="14"/>
      <c r="I7" s="14"/>
      <c r="J7" s="14"/>
    </row>
    <row r="8" spans="1:10" x14ac:dyDescent="0.3">
      <c r="A8" s="17" t="str">
        <f>+'Rate and Bill Data'!A72</f>
        <v>Toronto Hydro (proposed 2012)</v>
      </c>
      <c r="B8" s="25">
        <f>+'2012 Comparisons'!B68</f>
        <v>397.84475000000009</v>
      </c>
      <c r="C8" s="26">
        <f>+'2012 Comparisons'!C68</f>
        <v>1.2699493859244344</v>
      </c>
      <c r="D8" s="25">
        <f>+'2012 Comparisons'!D68</f>
        <v>903.63900000000012</v>
      </c>
      <c r="E8" s="26">
        <f t="shared" ref="E8:E30" si="0">+D8/$D$32</f>
        <v>1.5080933856036371</v>
      </c>
      <c r="F8" s="25">
        <f>+'2012 Comparisons'!F68</f>
        <v>18872.771874999999</v>
      </c>
      <c r="G8" s="26">
        <f>+'2012 Comparisons'!G68</f>
        <v>1.6739414092407128</v>
      </c>
      <c r="H8" s="25">
        <f>+'2012 Comparisons'!H68</f>
        <v>613803.96424999996</v>
      </c>
      <c r="I8" s="26">
        <f>+'2012 Comparisons'!I68</f>
        <v>1.8007033626474895</v>
      </c>
      <c r="J8" s="27">
        <f>+(C8+E8+G8+I8)/4</f>
        <v>1.5631718858540684</v>
      </c>
    </row>
    <row r="9" spans="1:10" x14ac:dyDescent="0.3">
      <c r="A9" s="17" t="str">
        <f>+'Rate and Bill Data'!A75</f>
        <v>Waterloo North</v>
      </c>
      <c r="B9" s="25">
        <f>+'2012 Comparisons'!B71</f>
        <v>355.20000000000005</v>
      </c>
      <c r="C9" s="26">
        <f>+'2012 Comparisons'!C71</f>
        <v>1.1338242414418165</v>
      </c>
      <c r="D9" s="25">
        <f>+'2012 Comparisons'!D71</f>
        <v>702.72</v>
      </c>
      <c r="E9" s="26">
        <f t="shared" si="0"/>
        <v>1.1727773855836101</v>
      </c>
      <c r="F9" s="25">
        <f>+'2012 Comparisons'!F71</f>
        <v>15093.300000000001</v>
      </c>
      <c r="G9" s="26">
        <f>+'2012 Comparisons'!G71</f>
        <v>1.3387169642823256</v>
      </c>
      <c r="H9" s="25">
        <f>+'2012 Comparisons'!H71</f>
        <v>469148.15999999992</v>
      </c>
      <c r="I9" s="26">
        <f>+'2012 Comparisons'!I71</f>
        <v>1.3763297705711786</v>
      </c>
      <c r="J9" s="27">
        <f t="shared" ref="J9:J30" si="1">+(C9+E9+G9+I9)/4</f>
        <v>1.2554120904697328</v>
      </c>
    </row>
    <row r="10" spans="1:10" x14ac:dyDescent="0.3">
      <c r="A10" s="17" t="str">
        <f>+'Rate and Bill Data'!A41</f>
        <v>Hydro Ottawa</v>
      </c>
      <c r="B10" s="25">
        <f>+'2012 Comparisons'!B37</f>
        <v>328.79999999999995</v>
      </c>
      <c r="C10" s="26">
        <f>+'2012 Comparisons'!C37</f>
        <v>1.0495535207941136</v>
      </c>
      <c r="D10" s="25">
        <f>+'2012 Comparisons'!D37</f>
        <v>678.12</v>
      </c>
      <c r="E10" s="26">
        <f t="shared" si="0"/>
        <v>1.131722166313692</v>
      </c>
      <c r="F10" s="25">
        <f>+'2012 Comparisons'!F37</f>
        <v>13327.320000000002</v>
      </c>
      <c r="G10" s="26">
        <f>+'2012 Comparisons'!G37</f>
        <v>1.1820814117800031</v>
      </c>
      <c r="H10" s="25">
        <f>+'2012 Comparisons'!H37</f>
        <v>558921.84</v>
      </c>
      <c r="I10" s="26">
        <f>+'2012 Comparisons'!I37</f>
        <v>1.6396968663682301</v>
      </c>
      <c r="J10" s="27">
        <f t="shared" si="1"/>
        <v>1.2507634913140098</v>
      </c>
    </row>
    <row r="11" spans="1:10" x14ac:dyDescent="0.3">
      <c r="A11" s="17" t="str">
        <f>+'Rate and Bill Data'!A24</f>
        <v>Enersource</v>
      </c>
      <c r="B11" s="25">
        <f>+'2012 Comparisons'!B20</f>
        <v>256.68</v>
      </c>
      <c r="C11" s="26">
        <f>+'2012 Comparisons'!C20</f>
        <v>0.81934123393379898</v>
      </c>
      <c r="D11" s="25">
        <f>+'2012 Comparisons'!D20</f>
        <v>757.56</v>
      </c>
      <c r="E11" s="26">
        <f t="shared" si="0"/>
        <v>1.2643004841511833</v>
      </c>
      <c r="F11" s="25">
        <f>+'2012 Comparisons'!F20</f>
        <v>13451.519999999997</v>
      </c>
      <c r="G11" s="26">
        <f>+'2012 Comparisons'!G20</f>
        <v>1.1930974683722566</v>
      </c>
      <c r="H11" s="25">
        <f>+'2012 Comparisons'!H20</f>
        <v>516982.80000000005</v>
      </c>
      <c r="I11" s="26">
        <f>+'2012 Comparisons'!I20</f>
        <v>1.5166612153253372</v>
      </c>
      <c r="J11" s="27">
        <f t="shared" si="1"/>
        <v>1.1983501004456441</v>
      </c>
    </row>
    <row r="12" spans="1:10" x14ac:dyDescent="0.3">
      <c r="A12" s="17" t="str">
        <f>+'Rate and Bill Data'!A13</f>
        <v>Bluewater</v>
      </c>
      <c r="B12" s="25">
        <f>+'2012 Comparisons'!B9</f>
        <v>346.08000000000004</v>
      </c>
      <c r="C12" s="26">
        <f>+'2012 Comparisons'!C9</f>
        <v>1.1047125379453373</v>
      </c>
      <c r="D12" s="25">
        <f>+'2012 Comparisons'!D9</f>
        <v>682.92000000000007</v>
      </c>
      <c r="E12" s="26">
        <f t="shared" si="0"/>
        <v>1.1397329408053833</v>
      </c>
      <c r="F12" s="25">
        <f>+'2012 Comparisons'!F9</f>
        <v>12389.100000000002</v>
      </c>
      <c r="G12" s="26">
        <f>+'2012 Comparisons'!G9</f>
        <v>1.0988649494934946</v>
      </c>
      <c r="H12" s="25">
        <f>+'2012 Comparisons'!H9</f>
        <v>468451.19999999995</v>
      </c>
      <c r="I12" s="26">
        <f>+'2012 Comparisons'!I9</f>
        <v>1.3742851141519841</v>
      </c>
      <c r="J12" s="27">
        <f t="shared" si="1"/>
        <v>1.1793988855990498</v>
      </c>
    </row>
    <row r="13" spans="1:10" x14ac:dyDescent="0.3">
      <c r="A13" s="17" t="str">
        <f>+'Rate and Bill Data'!A27</f>
        <v>EnWin</v>
      </c>
      <c r="B13" s="25">
        <f>+'2012 Comparisons'!B23</f>
        <v>322.2</v>
      </c>
      <c r="C13" s="26">
        <f>+'2012 Comparisons'!C23</f>
        <v>1.028485840632188</v>
      </c>
      <c r="D13" s="25">
        <f>+'2012 Comparisons'!D23</f>
        <v>695.87999999999988</v>
      </c>
      <c r="E13" s="26">
        <f t="shared" si="0"/>
        <v>1.1613620319329496</v>
      </c>
      <c r="F13" s="25">
        <f>+'2012 Comparisons'!F23</f>
        <v>15172.619999999999</v>
      </c>
      <c r="G13" s="26">
        <f>+'2012 Comparisons'!G23</f>
        <v>1.3457523395552526</v>
      </c>
      <c r="H13" s="25">
        <f>+'2012 Comparisons'!H23</f>
        <v>355769.52</v>
      </c>
      <c r="I13" s="26">
        <f>+'2012 Comparisons'!I23</f>
        <v>1.0437133161469043</v>
      </c>
      <c r="J13" s="27">
        <f t="shared" si="1"/>
        <v>1.1448283820668237</v>
      </c>
    </row>
    <row r="14" spans="1:10" x14ac:dyDescent="0.3">
      <c r="A14" s="17" t="str">
        <f>+'Rate and Bill Data'!A45</f>
        <v>Kitchener-Wilmot</v>
      </c>
      <c r="B14" s="25">
        <f>+'2012 Comparisons'!B41</f>
        <v>281.39999999999998</v>
      </c>
      <c r="C14" s="26">
        <f>+'2012 Comparisons'!C41</f>
        <v>0.89824927235846586</v>
      </c>
      <c r="D14" s="25">
        <f>+'2012 Comparisons'!D41</f>
        <v>601.68000000000006</v>
      </c>
      <c r="E14" s="26">
        <f t="shared" si="0"/>
        <v>1.0041505825335078</v>
      </c>
      <c r="F14" s="25">
        <f>+'2012 Comparisons'!F41</f>
        <v>14929.02</v>
      </c>
      <c r="G14" s="26">
        <f>+'2012 Comparisons'!G41</f>
        <v>1.32414596768832</v>
      </c>
      <c r="H14" s="25">
        <f>+'2012 Comparisons'!H41</f>
        <v>337568.04</v>
      </c>
      <c r="I14" s="26">
        <f>+'2012 Comparisons'!I41</f>
        <v>0.9903160294721447</v>
      </c>
      <c r="J14" s="27">
        <f t="shared" si="1"/>
        <v>1.0542154630131095</v>
      </c>
    </row>
    <row r="15" spans="1:10" x14ac:dyDescent="0.3">
      <c r="A15" s="17" t="str">
        <f>+'Rate and Bill Data'!A30</f>
        <v>Festival - Main</v>
      </c>
      <c r="B15" s="25">
        <f>+'2012 Comparisons'!B26</f>
        <v>338.4</v>
      </c>
      <c r="C15" s="26">
        <f>+'2012 Comparisons'!C26</f>
        <v>1.0801974192114601</v>
      </c>
      <c r="D15" s="25">
        <f>+'2012 Comparisons'!D26</f>
        <v>696.96</v>
      </c>
      <c r="E15" s="26">
        <f t="shared" si="0"/>
        <v>1.1631644561935806</v>
      </c>
      <c r="F15" s="25">
        <f>+'2012 Comparisons'!F26</f>
        <v>9545.58</v>
      </c>
      <c r="G15" s="26">
        <f>+'2012 Comparisons'!G26</f>
        <v>0.84665579296204807</v>
      </c>
      <c r="H15" s="25">
        <f>+'2012 Comparisons'!H26</f>
        <v>247019.03999999998</v>
      </c>
      <c r="I15" s="26">
        <f>+'2012 Comparisons'!I26</f>
        <v>0.72467439422529722</v>
      </c>
      <c r="J15" s="27">
        <f t="shared" si="1"/>
        <v>0.95367301564809648</v>
      </c>
    </row>
    <row r="16" spans="1:10" x14ac:dyDescent="0.3">
      <c r="A16" s="17" t="str">
        <f>+'Rate and Bill Data'!A48</f>
        <v>London</v>
      </c>
      <c r="B16" s="25">
        <f>+'2012 Comparisons'!B44</f>
        <v>289.92</v>
      </c>
      <c r="C16" s="26">
        <f>+'2012 Comparisons'!C44</f>
        <v>0.92544573220386095</v>
      </c>
      <c r="D16" s="25">
        <f>+'2012 Comparisons'!D44</f>
        <v>575.76</v>
      </c>
      <c r="E16" s="26">
        <f t="shared" si="0"/>
        <v>0.96089240027837441</v>
      </c>
      <c r="F16" s="25">
        <f>+'2012 Comparisons'!F44</f>
        <v>8379.4200000000019</v>
      </c>
      <c r="G16" s="26">
        <f>+'2012 Comparisons'!G44</f>
        <v>0.74322193985719531</v>
      </c>
      <c r="H16" s="25">
        <f>+'2012 Comparisons'!H44</f>
        <v>521169.48</v>
      </c>
      <c r="I16" s="26">
        <f>+'2012 Comparisons'!I44</f>
        <v>1.528943587537678</v>
      </c>
      <c r="J16" s="27">
        <f t="shared" si="1"/>
        <v>1.0396259149692773</v>
      </c>
    </row>
    <row r="17" spans="1:10" x14ac:dyDescent="0.3">
      <c r="A17" s="17" t="str">
        <f>+'Rate and Bill Data'!A37</f>
        <v>Horizon</v>
      </c>
      <c r="B17" s="25">
        <f>+'2012 Comparisons'!B33</f>
        <v>311.64</v>
      </c>
      <c r="C17" s="26">
        <f>+'2012 Comparisons'!C33</f>
        <v>0.99477755237310705</v>
      </c>
      <c r="D17" s="25">
        <f>+'2012 Comparisons'!D33</f>
        <v>589.80000000000007</v>
      </c>
      <c r="E17" s="26">
        <f t="shared" si="0"/>
        <v>0.98432391566657162</v>
      </c>
      <c r="F17" s="25">
        <f>+'2012 Comparisons'!F33</f>
        <v>9677.2199999999993</v>
      </c>
      <c r="G17" s="26">
        <f>+'2012 Comparisons'!G33</f>
        <v>0.85833174859654315</v>
      </c>
      <c r="H17" s="25">
        <f>+'2012 Comparisons'!H33</f>
        <v>434513.04</v>
      </c>
      <c r="I17" s="26">
        <f>+'2012 Comparisons'!I33</f>
        <v>1.2747214710452779</v>
      </c>
      <c r="J17" s="27">
        <f t="shared" si="1"/>
        <v>1.0280386719203749</v>
      </c>
    </row>
    <row r="18" spans="1:10" x14ac:dyDescent="0.3">
      <c r="A18" s="17" t="str">
        <f>+'Rate and Bill Data'!A78</f>
        <v>WestCoast Huron</v>
      </c>
      <c r="B18" s="25">
        <f>+'2012 Comparisons'!B74</f>
        <v>347.03999999999996</v>
      </c>
      <c r="C18" s="26">
        <f>+'2012 Comparisons'!C74</f>
        <v>1.1077769277870717</v>
      </c>
      <c r="D18" s="25">
        <f>+'2012 Comparisons'!D74</f>
        <v>683.04</v>
      </c>
      <c r="E18" s="26">
        <f t="shared" si="0"/>
        <v>1.1399332101676756</v>
      </c>
      <c r="F18" s="25">
        <f>+'2012 Comparisons'!F74</f>
        <v>10030.68</v>
      </c>
      <c r="G18" s="26">
        <f>+'2012 Comparisons'!G74</f>
        <v>0.88968227486947427</v>
      </c>
      <c r="H18" s="25">
        <f>+'2012 Comparisons'!H74</f>
        <v>263286.83999999997</v>
      </c>
      <c r="I18" s="26">
        <f>+'2012 Comparisons'!I74</f>
        <v>0.7723988858692542</v>
      </c>
      <c r="J18" s="27">
        <f t="shared" si="1"/>
        <v>0.97744782467336899</v>
      </c>
    </row>
    <row r="19" spans="1:10" x14ac:dyDescent="0.3">
      <c r="A19" s="17" t="str">
        <f>+'Rate and Bill Data'!A17</f>
        <v>Cambridge North Dumfries</v>
      </c>
      <c r="B19" s="25">
        <f>+'2012 Comparisons'!B13</f>
        <v>276</v>
      </c>
      <c r="C19" s="26">
        <f>+'2012 Comparisons'!C13</f>
        <v>0.88101207949870863</v>
      </c>
      <c r="D19" s="25">
        <f>+'2012 Comparisons'!D13</f>
        <v>444.72</v>
      </c>
      <c r="E19" s="26">
        <f t="shared" si="0"/>
        <v>0.74219825665520134</v>
      </c>
      <c r="F19" s="25">
        <f>+'2012 Comparisons'!F13</f>
        <v>12303.36</v>
      </c>
      <c r="G19" s="26">
        <f>+'2012 Comparisons'!G13</f>
        <v>1.0912601452083104</v>
      </c>
      <c r="H19" s="25">
        <f>+'2012 Comparisons'!H13</f>
        <v>351166.80000000005</v>
      </c>
      <c r="I19" s="26">
        <f>+'2012 Comparisons'!I13</f>
        <v>1.0302104164198684</v>
      </c>
      <c r="J19" s="27">
        <f t="shared" si="1"/>
        <v>0.93617022444552211</v>
      </c>
    </row>
    <row r="20" spans="1:10" x14ac:dyDescent="0.3">
      <c r="A20" s="17" t="str">
        <f>+'Rate and Bill Data'!A73</f>
        <v>Veridian</v>
      </c>
      <c r="B20" s="25">
        <f>+'2012 Comparisons'!B69</f>
        <v>284.88</v>
      </c>
      <c r="C20" s="26">
        <f>+'2012 Comparisons'!C69</f>
        <v>0.90935768553475393</v>
      </c>
      <c r="D20" s="25">
        <f>+'2012 Comparisons'!D69</f>
        <v>573.72</v>
      </c>
      <c r="E20" s="26">
        <f t="shared" si="0"/>
        <v>0.95748782111940567</v>
      </c>
      <c r="F20" s="25">
        <f>+'2012 Comparisons'!F69</f>
        <v>10781.4</v>
      </c>
      <c r="G20" s="26">
        <f>+'2012 Comparisons'!G69</f>
        <v>0.95626821693820852</v>
      </c>
      <c r="H20" s="25">
        <f>+'2012 Comparisons'!H69</f>
        <v>300977.03999999998</v>
      </c>
      <c r="I20" s="26">
        <f>+'2012 Comparisons'!I69</f>
        <v>0.88296980725746099</v>
      </c>
      <c r="J20" s="27">
        <f t="shared" si="1"/>
        <v>0.92652088271245725</v>
      </c>
    </row>
    <row r="21" spans="1:10" x14ac:dyDescent="0.3">
      <c r="A21" s="17" t="str">
        <f>+'Rate and Bill Data'!A50</f>
        <v>Milton</v>
      </c>
      <c r="B21" s="25">
        <f>+'2012 Comparisons'!B46</f>
        <v>312.59999999999997</v>
      </c>
      <c r="C21" s="26">
        <f>+'2012 Comparisons'!C46</f>
        <v>0.99784194221484157</v>
      </c>
      <c r="D21" s="25">
        <f>+'2012 Comparisons'!D46</f>
        <v>596.28</v>
      </c>
      <c r="E21" s="26">
        <f t="shared" si="0"/>
        <v>0.99513846123035476</v>
      </c>
      <c r="F21" s="25">
        <f>+'2012 Comparisons'!F46</f>
        <v>8446.7999999999993</v>
      </c>
      <c r="G21" s="26">
        <f>+'2012 Comparisons'!G46</f>
        <v>0.7491982836026545</v>
      </c>
      <c r="H21" s="25">
        <f>+'2012 Comparisons'!H46</f>
        <v>304622.39999999997</v>
      </c>
      <c r="I21" s="26">
        <f>+'2012 Comparisons'!I46</f>
        <v>0.89366412073926027</v>
      </c>
      <c r="J21" s="27">
        <f t="shared" si="1"/>
        <v>0.90896070194677769</v>
      </c>
    </row>
    <row r="22" spans="1:10" x14ac:dyDescent="0.3">
      <c r="A22" s="17" t="str">
        <f>+'Rate and Bill Data'!A33</f>
        <v>Guelph</v>
      </c>
      <c r="B22" s="25">
        <f>+'2012 Comparisons'!B29</f>
        <v>330.6</v>
      </c>
      <c r="C22" s="26">
        <f>+'2012 Comparisons'!C29</f>
        <v>1.0552992517473663</v>
      </c>
      <c r="D22" s="25">
        <f>+'2012 Comparisons'!D29</f>
        <v>482.40000000000003</v>
      </c>
      <c r="E22" s="26">
        <f t="shared" si="0"/>
        <v>0.80508283641497824</v>
      </c>
      <c r="F22" s="25">
        <f>+'2012 Comparisons'!F29</f>
        <v>9391.5000000000018</v>
      </c>
      <c r="G22" s="26">
        <f>+'2012 Comparisons'!G29</f>
        <v>0.83298949666788979</v>
      </c>
      <c r="H22" s="25">
        <f>+'2012 Comparisons'!H29</f>
        <v>283051.43999999994</v>
      </c>
      <c r="I22" s="26">
        <f>+'2012 Comparisons'!I29</f>
        <v>0.83038186374863265</v>
      </c>
      <c r="J22" s="27">
        <f t="shared" si="1"/>
        <v>0.88093836214471677</v>
      </c>
    </row>
    <row r="23" spans="1:10" x14ac:dyDescent="0.3">
      <c r="A23" s="17" t="str">
        <f>+'Rate and Bill Data'!A60</f>
        <v>Oshawa</v>
      </c>
      <c r="B23" s="25">
        <f>+'2012 Comparisons'!B56</f>
        <v>211.32</v>
      </c>
      <c r="C23" s="26">
        <f>+'2012 Comparisons'!C56</f>
        <v>0.6745488139118373</v>
      </c>
      <c r="D23" s="25">
        <f>+'2012 Comparisons'!D56</f>
        <v>493.91999999999996</v>
      </c>
      <c r="E23" s="26">
        <f t="shared" si="0"/>
        <v>0.82430869519503724</v>
      </c>
      <c r="F23" s="25">
        <f>+'2012 Comparisons'!F56</f>
        <v>11346.539999999999</v>
      </c>
      <c r="G23" s="26">
        <f>+'2012 Comparisons'!G56</f>
        <v>1.0063939353161984</v>
      </c>
      <c r="H23" s="25">
        <f>+'2012 Comparisons'!H56</f>
        <v>336712.44</v>
      </c>
      <c r="I23" s="26">
        <f>+'2012 Comparisons'!I56</f>
        <v>0.98780597432943529</v>
      </c>
      <c r="J23" s="27">
        <f t="shared" si="1"/>
        <v>0.87326435468812702</v>
      </c>
    </row>
    <row r="24" spans="1:10" x14ac:dyDescent="0.3">
      <c r="A24" s="17" t="str">
        <f>+'Rate and Bill Data'!A40</f>
        <v>Hydro One Brampton</v>
      </c>
      <c r="B24" s="25">
        <f>+'2012 Comparisons'!B36</f>
        <v>255.24</v>
      </c>
      <c r="C24" s="26">
        <f>+'2012 Comparisons'!C36</f>
        <v>0.81474464917119704</v>
      </c>
      <c r="D24" s="25">
        <f>+'2012 Comparisons'!D36</f>
        <v>587.40000000000009</v>
      </c>
      <c r="E24" s="26">
        <f t="shared" si="0"/>
        <v>0.98031852842072609</v>
      </c>
      <c r="F24" s="25">
        <f>+'2012 Comparisons'!F36</f>
        <v>8614.14</v>
      </c>
      <c r="G24" s="26">
        <f>+'2012 Comparisons'!G36</f>
        <v>0.76404069028661392</v>
      </c>
      <c r="H24" s="25">
        <f>+'2012 Comparisons'!H36</f>
        <v>310669.68</v>
      </c>
      <c r="I24" s="26">
        <f>+'2012 Comparisons'!I36</f>
        <v>0.91140489477315978</v>
      </c>
      <c r="J24" s="27">
        <f t="shared" si="1"/>
        <v>0.86762719066292426</v>
      </c>
    </row>
    <row r="25" spans="1:10" x14ac:dyDescent="0.3">
      <c r="A25" s="17" t="str">
        <f>+'Rate and Bill Data'!A64</f>
        <v>Powerstream</v>
      </c>
      <c r="B25" s="25">
        <f>+'2012 Comparisons'!B60</f>
        <v>273.48</v>
      </c>
      <c r="C25" s="26">
        <f>+'2012 Comparisons'!C60</f>
        <v>0.87296805616415518</v>
      </c>
      <c r="D25" s="25">
        <f>+'2012 Comparisons'!D60</f>
        <v>622.08000000000004</v>
      </c>
      <c r="E25" s="26">
        <f t="shared" si="0"/>
        <v>1.0381963741231959</v>
      </c>
      <c r="F25" s="25">
        <f>+'2012 Comparisons'!F60</f>
        <v>11524.2</v>
      </c>
      <c r="G25" s="26">
        <f>+'2012 Comparisons'!G60</f>
        <v>1.022151685832944</v>
      </c>
      <c r="H25" s="25">
        <f>+'2012 Comparisons'!H60</f>
        <v>151891.56</v>
      </c>
      <c r="I25" s="26">
        <f>+'2012 Comparisons'!I60</f>
        <v>0.44560097161310075</v>
      </c>
      <c r="J25" s="27">
        <f t="shared" si="1"/>
        <v>0.84472927193334901</v>
      </c>
    </row>
    <row r="26" spans="1:10" x14ac:dyDescent="0.3">
      <c r="A26" s="17" t="str">
        <f>+'Rate and Bill Data'!A76</f>
        <v>Welland</v>
      </c>
      <c r="B26" s="25">
        <f>+'2012 Comparisons'!B72</f>
        <v>310.68</v>
      </c>
      <c r="C26" s="26">
        <f>+'2012 Comparisons'!C72</f>
        <v>0.99171316253137243</v>
      </c>
      <c r="D26" s="25">
        <f>+'2012 Comparisons'!D72</f>
        <v>506.40000000000003</v>
      </c>
      <c r="E26" s="26">
        <f t="shared" si="0"/>
        <v>0.84513670887343484</v>
      </c>
      <c r="F26" s="25">
        <f>+'2012 Comparisons'!F72</f>
        <v>8346.48</v>
      </c>
      <c r="G26" s="26">
        <f>+'2012 Comparisons'!G72</f>
        <v>0.74030029006533649</v>
      </c>
      <c r="H26" s="25">
        <f>+'2012 Comparisons'!H72</f>
        <v>260977.68</v>
      </c>
      <c r="I26" s="26">
        <f>+'2012 Comparisons'!I72</f>
        <v>0.7656245533150946</v>
      </c>
      <c r="J26" s="27">
        <f t="shared" si="1"/>
        <v>0.83569367869630962</v>
      </c>
    </row>
    <row r="27" spans="1:10" x14ac:dyDescent="0.3">
      <c r="A27" s="17" t="str">
        <f>+'Rate and Bill Data'!A28</f>
        <v>Erie Thames (2011)</v>
      </c>
      <c r="B27" s="25">
        <f>+'2012 Comparisons'!B24</f>
        <v>291.24</v>
      </c>
      <c r="C27" s="26">
        <f>+'2012 Comparisons'!C24</f>
        <v>0.92965926823624601</v>
      </c>
      <c r="D27" s="25">
        <f>+'2012 Comparisons'!D24</f>
        <v>443.28</v>
      </c>
      <c r="E27" s="26">
        <f t="shared" si="0"/>
        <v>0.73979502430769384</v>
      </c>
      <c r="F27" s="25">
        <f>+'2012 Comparisons'!F24</f>
        <v>5931.2999999999993</v>
      </c>
      <c r="G27" s="26">
        <f>+'2012 Comparisons'!G24</f>
        <v>0.52608322436099164</v>
      </c>
      <c r="H27" s="25">
        <f>+'2012 Comparisons'!H24</f>
        <v>355501.92</v>
      </c>
      <c r="I27" s="26">
        <f>+'2012 Comparisons'!I24</f>
        <v>1.0429282638371928</v>
      </c>
      <c r="J27" s="27">
        <f t="shared" si="1"/>
        <v>0.809616445185531</v>
      </c>
    </row>
    <row r="28" spans="1:10" x14ac:dyDescent="0.3">
      <c r="A28" s="17" t="str">
        <f>+'Rate and Bill Data'!A44</f>
        <v>Kingston</v>
      </c>
      <c r="B28" s="25">
        <f>+'2012 Comparisons'!B40</f>
        <v>289.08</v>
      </c>
      <c r="C28" s="26">
        <f>+'2012 Comparisons'!C40</f>
        <v>0.92276439109234298</v>
      </c>
      <c r="D28" s="25">
        <f>+'2012 Comparisons'!D40</f>
        <v>550.20000000000005</v>
      </c>
      <c r="E28" s="26">
        <f t="shared" si="0"/>
        <v>0.9182350261101182</v>
      </c>
      <c r="F28" s="25">
        <f>+'2012 Comparisons'!F40</f>
        <v>9088.56</v>
      </c>
      <c r="G28" s="26">
        <f>+'2012 Comparisons'!G40</f>
        <v>0.80611989776243564</v>
      </c>
      <c r="H28" s="25">
        <f>+'2012 Comparisons'!H40</f>
        <v>182523.96</v>
      </c>
      <c r="I28" s="26">
        <f>+'2012 Comparisons'!I40</f>
        <v>0.53546657838441269</v>
      </c>
      <c r="J28" s="27">
        <f t="shared" si="1"/>
        <v>0.79564647333732741</v>
      </c>
    </row>
    <row r="29" spans="1:10" x14ac:dyDescent="0.3">
      <c r="A29" s="17" t="str">
        <f>+'Rate and Bill Data'!A63</f>
        <v>Peterborough</v>
      </c>
      <c r="B29" s="25">
        <f>+'2012 Comparisons'!B59</f>
        <v>254.27999999999997</v>
      </c>
      <c r="C29" s="26">
        <f>+'2012 Comparisons'!C59</f>
        <v>0.81168025932946231</v>
      </c>
      <c r="D29" s="25">
        <f>+'2012 Comparisons'!D59</f>
        <v>574.79999999999995</v>
      </c>
      <c r="E29" s="26">
        <f t="shared" si="0"/>
        <v>0.95929024538003604</v>
      </c>
      <c r="F29" s="25">
        <f>+'2012 Comparisons'!F59</f>
        <v>10276.08</v>
      </c>
      <c r="G29" s="26">
        <f>+'2012 Comparisons'!G59</f>
        <v>0.91144829973049757</v>
      </c>
      <c r="H29" s="25">
        <f>+'2012 Comparisons'!H59</f>
        <v>164217.48000000001</v>
      </c>
      <c r="I29" s="26">
        <f>+'2012 Comparisons'!I59</f>
        <v>0.48176125548947513</v>
      </c>
      <c r="J29" s="27">
        <f t="shared" si="1"/>
        <v>0.79104501498236768</v>
      </c>
    </row>
    <row r="30" spans="1:10" x14ac:dyDescent="0.3">
      <c r="A30" s="17" t="str">
        <f>+'Rate and Bill Data'!A26</f>
        <v>Entegrus - Middlesex</v>
      </c>
      <c r="B30" s="25">
        <f>+'2012 Comparisons'!B22</f>
        <v>285</v>
      </c>
      <c r="C30" s="26">
        <f>+'2012 Comparisons'!C22</f>
        <v>0.90974073426497082</v>
      </c>
      <c r="D30" s="25">
        <f>+'2012 Comparisons'!D22</f>
        <v>338.15999999999997</v>
      </c>
      <c r="E30" s="26">
        <f t="shared" si="0"/>
        <v>0.56435906293965377</v>
      </c>
      <c r="F30" s="25">
        <f>+'2012 Comparisons'!F22</f>
        <v>4892.5200000000004</v>
      </c>
      <c r="G30" s="26">
        <f>+'2012 Comparisons'!G22</f>
        <v>0.43394748147128615</v>
      </c>
      <c r="H30" s="25">
        <f>+'2012 Comparisons'!H22</f>
        <v>51040.799999999996</v>
      </c>
      <c r="I30" s="26">
        <f>+'2012 Comparisons'!I22</f>
        <v>0.14973728673212619</v>
      </c>
      <c r="J30" s="27">
        <f t="shared" si="1"/>
        <v>0.51444614135200917</v>
      </c>
    </row>
    <row r="31" spans="1:10" x14ac:dyDescent="0.3">
      <c r="A31" s="17"/>
      <c r="B31" s="25"/>
      <c r="C31" s="25"/>
      <c r="D31" s="25"/>
      <c r="E31" s="25"/>
      <c r="F31" s="25"/>
      <c r="G31" s="25"/>
      <c r="H31" s="25"/>
      <c r="I31" s="24"/>
      <c r="J31" s="24"/>
    </row>
    <row r="32" spans="1:10" x14ac:dyDescent="0.3">
      <c r="A32" s="18" t="s">
        <v>25</v>
      </c>
      <c r="B32" s="25">
        <f>AVERAGE(B8:B30)</f>
        <v>302.15672826086956</v>
      </c>
      <c r="C32" s="25"/>
      <c r="D32" s="25">
        <f>AVERAGE(D8:D30)</f>
        <v>599.19299999999998</v>
      </c>
      <c r="E32" s="25"/>
      <c r="F32" s="25">
        <f>AVERAGE(F8:F30)</f>
        <v>10948.323124999999</v>
      </c>
      <c r="G32" s="25"/>
      <c r="H32" s="25">
        <f>AVERAGE(H8:H30)</f>
        <v>340869.00540217391</v>
      </c>
      <c r="I32" s="24"/>
      <c r="J32" s="24"/>
    </row>
    <row r="33" spans="2:11" x14ac:dyDescent="0.3">
      <c r="B33" s="28"/>
      <c r="C33" s="29"/>
      <c r="D33" s="28"/>
      <c r="E33" s="29"/>
      <c r="F33" s="28"/>
      <c r="G33" s="29"/>
      <c r="H33" s="28"/>
      <c r="I33" s="29"/>
      <c r="J33" s="30"/>
      <c r="K33" s="19"/>
    </row>
    <row r="34" spans="2:11" x14ac:dyDescent="0.3">
      <c r="B34" s="9"/>
      <c r="C34" s="9"/>
      <c r="D34" s="9"/>
      <c r="E34" s="9"/>
      <c r="F34" s="9"/>
      <c r="G34" s="9"/>
      <c r="H34" s="9"/>
    </row>
    <row r="35" spans="2:11" x14ac:dyDescent="0.3">
      <c r="B35" s="9"/>
      <c r="C35" s="9"/>
      <c r="D35" s="9"/>
      <c r="E35" s="9"/>
      <c r="F35" s="9"/>
      <c r="G35" s="9"/>
      <c r="H35" s="9"/>
    </row>
    <row r="36" spans="2:11" x14ac:dyDescent="0.3">
      <c r="B36" s="9"/>
      <c r="C36" s="9"/>
      <c r="D36" s="9"/>
      <c r="E36" s="9"/>
      <c r="F36" s="9"/>
      <c r="G36" s="9"/>
      <c r="H36" s="9"/>
    </row>
    <row r="37" spans="2:11" x14ac:dyDescent="0.3">
      <c r="B37" s="9"/>
      <c r="C37" s="9"/>
      <c r="D37" s="9"/>
      <c r="E37" s="9"/>
      <c r="F37" s="9"/>
      <c r="G37" s="9"/>
      <c r="H37" s="9"/>
    </row>
    <row r="38" spans="2:11" x14ac:dyDescent="0.3">
      <c r="B38" s="9"/>
      <c r="C38" s="9"/>
      <c r="D38" s="9"/>
      <c r="E38" s="9"/>
      <c r="F38" s="9"/>
      <c r="G38" s="9"/>
      <c r="H38" s="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5"/>
  <sheetViews>
    <sheetView topLeftCell="A61" workbookViewId="0">
      <selection activeCell="H27" sqref="H27"/>
    </sheetView>
  </sheetViews>
  <sheetFormatPr defaultRowHeight="14.4" x14ac:dyDescent="0.3"/>
  <cols>
    <col min="1" max="1" width="23.88671875" customWidth="1"/>
    <col min="2" max="2" width="8.44140625" customWidth="1"/>
    <col min="3" max="3" width="6.6640625" customWidth="1"/>
    <col min="4" max="4" width="7.21875" customWidth="1"/>
    <col min="5" max="5" width="6.6640625" customWidth="1"/>
    <col min="6" max="6" width="7.77734375" customWidth="1"/>
    <col min="7" max="7" width="6.33203125" customWidth="1"/>
    <col min="8" max="8" width="6.88671875" customWidth="1"/>
  </cols>
  <sheetData>
    <row r="2" spans="1:8" x14ac:dyDescent="0.3">
      <c r="A2" s="5" t="s">
        <v>97</v>
      </c>
    </row>
    <row r="3" spans="1:8" x14ac:dyDescent="0.3">
      <c r="A3" s="4" t="s">
        <v>18</v>
      </c>
    </row>
    <row r="5" spans="1:8" x14ac:dyDescent="0.3">
      <c r="A5" s="14" t="s">
        <v>19</v>
      </c>
      <c r="B5" s="15" t="s">
        <v>0</v>
      </c>
      <c r="C5" s="15"/>
      <c r="D5" s="15" t="s">
        <v>3</v>
      </c>
      <c r="E5" s="15"/>
      <c r="F5" s="15" t="s">
        <v>4</v>
      </c>
      <c r="G5" s="15"/>
      <c r="H5" s="14" t="s">
        <v>27</v>
      </c>
    </row>
    <row r="6" spans="1:8" x14ac:dyDescent="0.3">
      <c r="A6" s="17"/>
      <c r="B6" s="14" t="s">
        <v>20</v>
      </c>
      <c r="C6" s="14" t="s">
        <v>24</v>
      </c>
      <c r="D6" s="14" t="s">
        <v>21</v>
      </c>
      <c r="E6" s="14" t="s">
        <v>24</v>
      </c>
      <c r="F6" s="14" t="s">
        <v>22</v>
      </c>
      <c r="G6" s="14" t="s">
        <v>24</v>
      </c>
      <c r="H6" s="14" t="s">
        <v>26</v>
      </c>
    </row>
    <row r="7" spans="1:8" x14ac:dyDescent="0.3">
      <c r="A7" s="17"/>
      <c r="B7" s="14"/>
      <c r="C7" s="14"/>
      <c r="D7" s="14"/>
      <c r="E7" s="14"/>
      <c r="F7" s="14"/>
      <c r="G7" s="14"/>
      <c r="H7" s="14"/>
    </row>
    <row r="8" spans="1:8" x14ac:dyDescent="0.3">
      <c r="A8" s="17" t="str">
        <f>+'Rate and Bill Data'!A12</f>
        <v>Algoma</v>
      </c>
      <c r="B8" s="25">
        <f>+'2012 Comparisons'!B8</f>
        <v>548.04</v>
      </c>
      <c r="C8" s="26">
        <f>+'2012 Comparisons'!C8</f>
        <v>1.7493835509002618</v>
      </c>
      <c r="D8" s="25"/>
      <c r="E8" s="26"/>
      <c r="F8" s="25">
        <f>+'2012 Comparisons'!F8</f>
        <v>15279.24</v>
      </c>
      <c r="G8" s="26">
        <f>+'2012 Comparisons'!G8</f>
        <v>1.355209118571888</v>
      </c>
      <c r="H8" s="27">
        <f>+(C8+G8)/2</f>
        <v>1.552296334736075</v>
      </c>
    </row>
    <row r="9" spans="1:8" x14ac:dyDescent="0.3">
      <c r="A9" s="17" t="str">
        <f>+'Rate and Bill Data'!A18</f>
        <v>CNP Fort Erie/Eastern</v>
      </c>
      <c r="B9" s="25">
        <f>+'2012 Comparisons'!B14</f>
        <v>363.96000000000004</v>
      </c>
      <c r="C9" s="26">
        <f>+'2012 Comparisons'!C14</f>
        <v>1.1617867987476449</v>
      </c>
      <c r="D9" s="25">
        <f>+'2012 Comparisons'!D14</f>
        <v>794.15999999999985</v>
      </c>
      <c r="E9" s="26">
        <f t="shared" ref="E9:E40" si="0">+D9/$D$79</f>
        <v>1.2875910241504731</v>
      </c>
      <c r="F9" s="25">
        <f>+'2012 Comparisons'!F14</f>
        <v>23372.460000000003</v>
      </c>
      <c r="G9" s="26">
        <f>+'2012 Comparisons'!G14</f>
        <v>2.0730462323686725</v>
      </c>
      <c r="H9" s="27">
        <f t="shared" ref="H9:H40" si="1">+(C9+E9+G9)/3</f>
        <v>1.50747468508893</v>
      </c>
    </row>
    <row r="10" spans="1:8" x14ac:dyDescent="0.3">
      <c r="A10" s="17" t="str">
        <f>+'Rate and Bill Data'!A72</f>
        <v>Toronto Hydro (proposed 2012)</v>
      </c>
      <c r="B10" s="25">
        <f>+'2012 Comparisons'!B68</f>
        <v>397.84475000000009</v>
      </c>
      <c r="C10" s="26">
        <f>+'2012 Comparisons'!C68</f>
        <v>1.2699493859244344</v>
      </c>
      <c r="D10" s="25">
        <f>+'2012 Comparisons'!D68</f>
        <v>903.63900000000012</v>
      </c>
      <c r="E10" s="26">
        <f t="shared" si="0"/>
        <v>1.4650920034656867</v>
      </c>
      <c r="F10" s="25">
        <f>+'2012 Comparisons'!F68</f>
        <v>18872.771874999999</v>
      </c>
      <c r="G10" s="26">
        <f>+'2012 Comparisons'!G68</f>
        <v>1.6739414092407128</v>
      </c>
      <c r="H10" s="27">
        <f t="shared" si="1"/>
        <v>1.4696609328769445</v>
      </c>
    </row>
    <row r="11" spans="1:8" x14ac:dyDescent="0.3">
      <c r="A11" s="17" t="str">
        <f>+'Rate and Bill Data'!A54</f>
        <v>Norfolk</v>
      </c>
      <c r="B11" s="25">
        <f>+'2012 Comparisons'!B50</f>
        <v>457.55999999999995</v>
      </c>
      <c r="C11" s="26">
        <f>+'2012 Comparisons'!C50</f>
        <v>1.4605648083167719</v>
      </c>
      <c r="D11" s="25">
        <f>+'2012 Comparisons'!D50</f>
        <v>968.88000000000011</v>
      </c>
      <c r="E11" s="26">
        <f t="shared" si="0"/>
        <v>1.5708688318209312</v>
      </c>
      <c r="F11" s="25">
        <f>+'2012 Comparisons'!F50</f>
        <v>14756.46</v>
      </c>
      <c r="G11" s="26">
        <f>+'2012 Comparisons'!G50</f>
        <v>1.3088405673214978</v>
      </c>
      <c r="H11" s="27">
        <f t="shared" si="1"/>
        <v>1.446758069153067</v>
      </c>
    </row>
    <row r="12" spans="1:8" x14ac:dyDescent="0.3">
      <c r="A12" s="17" t="str">
        <f>+'Rate and Bill Data'!A34</f>
        <v>Haldimand County</v>
      </c>
      <c r="B12" s="25">
        <f>+'2012 Comparisons'!B30</f>
        <v>471.36</v>
      </c>
      <c r="C12" s="26">
        <f>+'2012 Comparisons'!C30</f>
        <v>1.5046154122917075</v>
      </c>
      <c r="D12" s="25">
        <f>+'2012 Comparisons'!D30</f>
        <v>836.40000000000009</v>
      </c>
      <c r="E12" s="26">
        <f t="shared" si="0"/>
        <v>1.3560757688620126</v>
      </c>
      <c r="F12" s="25">
        <f>+'2012 Comparisons'!F30</f>
        <v>15659.22</v>
      </c>
      <c r="G12" s="26">
        <f>+'2012 Comparisons'!G30</f>
        <v>1.388911865624421</v>
      </c>
      <c r="H12" s="27">
        <f t="shared" si="1"/>
        <v>1.4165343489260469</v>
      </c>
    </row>
    <row r="13" spans="1:8" x14ac:dyDescent="0.3">
      <c r="A13" s="17" t="str">
        <f>+'Rate and Bill Data'!A62</f>
        <v>Parry Sound</v>
      </c>
      <c r="B13" s="25">
        <f>+'2012 Comparisons'!B58</f>
        <v>426.12000000000006</v>
      </c>
      <c r="C13" s="26">
        <f>+'2012 Comparisons'!C58</f>
        <v>1.3602060409999628</v>
      </c>
      <c r="D13" s="25">
        <f>+'2012 Comparisons'!D58</f>
        <v>707.76</v>
      </c>
      <c r="E13" s="26">
        <f t="shared" si="0"/>
        <v>1.1475085917859613</v>
      </c>
      <c r="F13" s="25">
        <f>+'2012 Comparisons'!F58</f>
        <v>14137.380000000001</v>
      </c>
      <c r="G13" s="26">
        <f>+'2012 Comparisons'!G58</f>
        <v>1.2539305808872587</v>
      </c>
      <c r="H13" s="27">
        <f t="shared" si="1"/>
        <v>1.2538817378910609</v>
      </c>
    </row>
    <row r="14" spans="1:8" x14ac:dyDescent="0.3">
      <c r="A14" s="17" t="str">
        <f>+'Rate and Bill Data'!A51</f>
        <v>Newmarket-Tay (2011)</v>
      </c>
      <c r="B14" s="25">
        <f>+'2012 Comparisons'!B47</f>
        <v>313.79999999999995</v>
      </c>
      <c r="C14" s="26">
        <f>+'2012 Comparisons'!C47</f>
        <v>1.0016724295170099</v>
      </c>
      <c r="D14" s="25">
        <f>+'2012 Comparisons'!D47</f>
        <v>809.75999999999988</v>
      </c>
      <c r="E14" s="26">
        <f t="shared" si="0"/>
        <v>1.3128836855496211</v>
      </c>
      <c r="F14" s="25">
        <f>+'2012 Comparisons'!F47</f>
        <v>15333.24</v>
      </c>
      <c r="G14" s="26">
        <f>+'2012 Comparisons'!G47</f>
        <v>1.359998708394607</v>
      </c>
      <c r="H14" s="27">
        <f t="shared" si="1"/>
        <v>1.2248516078204126</v>
      </c>
    </row>
    <row r="15" spans="1:8" x14ac:dyDescent="0.3">
      <c r="A15" s="17" t="str">
        <f>+'Rate and Bill Data'!A52</f>
        <v>Niagara Peninsula</v>
      </c>
      <c r="B15" s="25">
        <f>+'2012 Comparisons'!B48</f>
        <v>340.79999999999995</v>
      </c>
      <c r="C15" s="26">
        <f>+'2012 Comparisons'!C48</f>
        <v>1.0878583938157966</v>
      </c>
      <c r="D15" s="25">
        <f>+'2012 Comparisons'!D48</f>
        <v>769.08</v>
      </c>
      <c r="E15" s="26">
        <f t="shared" si="0"/>
        <v>1.246928206977997</v>
      </c>
      <c r="F15" s="25">
        <f>+'2012 Comparisons'!F48</f>
        <v>14694.900000000001</v>
      </c>
      <c r="G15" s="26">
        <f>+'2012 Comparisons'!G48</f>
        <v>1.3033804349235982</v>
      </c>
      <c r="H15" s="27">
        <f t="shared" si="1"/>
        <v>1.2127223452391307</v>
      </c>
    </row>
    <row r="16" spans="1:8" x14ac:dyDescent="0.3">
      <c r="A16" s="17" t="str">
        <f>+'Rate and Bill Data'!A19</f>
        <v>CNP Port Colborne</v>
      </c>
      <c r="B16" s="25">
        <f>+'2012 Comparisons'!B15</f>
        <v>398.04</v>
      </c>
      <c r="C16" s="26">
        <f>+'2012 Comparisons'!C15</f>
        <v>1.2705726381292246</v>
      </c>
      <c r="D16" s="25">
        <f>+'2012 Comparisons'!D15</f>
        <v>718.68000000000006</v>
      </c>
      <c r="E16" s="26">
        <f t="shared" si="0"/>
        <v>1.165213454765365</v>
      </c>
      <c r="F16" s="25">
        <f>+'2012 Comparisons'!F15</f>
        <v>13508.399999999998</v>
      </c>
      <c r="G16" s="26">
        <f>+'2012 Comparisons'!G15</f>
        <v>1.1981425029855208</v>
      </c>
      <c r="H16" s="27">
        <f t="shared" si="1"/>
        <v>1.2113095319600369</v>
      </c>
    </row>
    <row r="17" spans="1:8" x14ac:dyDescent="0.3">
      <c r="A17" s="17" t="str">
        <f>+'Rate and Bill Data'!A75</f>
        <v>Waterloo North</v>
      </c>
      <c r="B17" s="25">
        <f>+'2012 Comparisons'!B71</f>
        <v>355.20000000000005</v>
      </c>
      <c r="C17" s="26">
        <f>+'2012 Comparisons'!C71</f>
        <v>1.1338242414418165</v>
      </c>
      <c r="D17" s="25">
        <f>+'2012 Comparisons'!D71</f>
        <v>702.72</v>
      </c>
      <c r="E17" s="26">
        <f t="shared" si="0"/>
        <v>1.1393371165646982</v>
      </c>
      <c r="F17" s="25">
        <f>+'2012 Comparisons'!F71</f>
        <v>15093.300000000001</v>
      </c>
      <c r="G17" s="26">
        <f>+'2012 Comparisons'!G71</f>
        <v>1.3387169642823256</v>
      </c>
      <c r="H17" s="27">
        <f t="shared" si="1"/>
        <v>1.2039594407629466</v>
      </c>
    </row>
    <row r="18" spans="1:8" x14ac:dyDescent="0.3">
      <c r="A18" s="17" t="str">
        <f>+'Rate and Bill Data'!A59</f>
        <v>Orillia</v>
      </c>
      <c r="B18" s="25">
        <f>+'2012 Comparisons'!B55</f>
        <v>319.79999999999995</v>
      </c>
      <c r="C18" s="26">
        <f>+'2012 Comparisons'!C55</f>
        <v>1.0208248660278514</v>
      </c>
      <c r="D18" s="25">
        <f>+'2012 Comparisons'!D55</f>
        <v>807.4799999999999</v>
      </c>
      <c r="E18" s="26">
        <f t="shared" si="0"/>
        <v>1.3091870658066687</v>
      </c>
      <c r="F18" s="25">
        <f>+'2012 Comparisons'!F55</f>
        <v>14147.04</v>
      </c>
      <c r="G18" s="26">
        <f>+'2012 Comparisons'!G55</f>
        <v>1.2547873852888785</v>
      </c>
      <c r="H18" s="27">
        <f t="shared" si="1"/>
        <v>1.1949331057077994</v>
      </c>
    </row>
    <row r="19" spans="1:8" x14ac:dyDescent="0.3">
      <c r="A19" s="17" t="str">
        <f>+'Rate and Bill Data'!A53</f>
        <v>Niagara-on-the-Lake</v>
      </c>
      <c r="B19" s="25">
        <f>+'2012 Comparisons'!B49</f>
        <v>341.52</v>
      </c>
      <c r="C19" s="26">
        <f>+'2012 Comparisons'!C49</f>
        <v>1.0901566861970977</v>
      </c>
      <c r="D19" s="25">
        <f>+'2012 Comparisons'!D49</f>
        <v>877.80000000000007</v>
      </c>
      <c r="E19" s="26">
        <f t="shared" si="0"/>
        <v>1.4231986010366746</v>
      </c>
      <c r="F19" s="25">
        <f>+'2012 Comparisons'!F49</f>
        <v>11584.380000000001</v>
      </c>
      <c r="G19" s="26">
        <f>+'2012 Comparisons'!G49</f>
        <v>1.027489417602041</v>
      </c>
      <c r="H19" s="27">
        <f t="shared" si="1"/>
        <v>1.1802815682786045</v>
      </c>
    </row>
    <row r="20" spans="1:8" x14ac:dyDescent="0.3">
      <c r="A20" s="17" t="str">
        <f>+'Rate and Bill Data'!A27</f>
        <v>EnWin</v>
      </c>
      <c r="B20" s="25">
        <f>+'2012 Comparisons'!B23</f>
        <v>322.2</v>
      </c>
      <c r="C20" s="26">
        <f>+'2012 Comparisons'!C23</f>
        <v>1.028485840632188</v>
      </c>
      <c r="D20" s="25">
        <f>+'2012 Comparisons'!D23</f>
        <v>695.87999999999988</v>
      </c>
      <c r="E20" s="26">
        <f t="shared" si="0"/>
        <v>1.1282472573358406</v>
      </c>
      <c r="F20" s="25">
        <f>+'2012 Comparisons'!F23</f>
        <v>15172.619999999999</v>
      </c>
      <c r="G20" s="26">
        <f>+'2012 Comparisons'!G23</f>
        <v>1.3457523395552526</v>
      </c>
      <c r="H20" s="27">
        <f t="shared" si="1"/>
        <v>1.1674951458410936</v>
      </c>
    </row>
    <row r="21" spans="1:8" x14ac:dyDescent="0.3">
      <c r="A21" s="17" t="str">
        <f>+'Rate and Bill Data'!A80</f>
        <v>Whitby</v>
      </c>
      <c r="B21" s="25">
        <f>+'2012 Comparisons'!B76</f>
        <v>343.79999999999995</v>
      </c>
      <c r="C21" s="26">
        <f>+'2012 Comparisons'!C76</f>
        <v>1.0974346120712173</v>
      </c>
      <c r="D21" s="25">
        <f>+'2012 Comparisons'!D76</f>
        <v>706.92</v>
      </c>
      <c r="E21" s="26">
        <f t="shared" si="0"/>
        <v>1.146146679249084</v>
      </c>
      <c r="F21" s="25">
        <f>+'2012 Comparisons'!F76</f>
        <v>14130.900000000001</v>
      </c>
      <c r="G21" s="26">
        <f>+'2012 Comparisons'!G76</f>
        <v>1.2533558301085326</v>
      </c>
      <c r="H21" s="27">
        <f t="shared" si="1"/>
        <v>1.1656457071429445</v>
      </c>
    </row>
    <row r="22" spans="1:8" x14ac:dyDescent="0.3">
      <c r="A22" s="17" t="str">
        <f>+'Rate and Bill Data'!A31</f>
        <v>Greater Sudbury</v>
      </c>
      <c r="B22" s="25">
        <f>+'2012 Comparisons'!B27</f>
        <v>312.72000000000003</v>
      </c>
      <c r="C22" s="26">
        <f>+'2012 Comparisons'!C27</f>
        <v>0.99822499094505857</v>
      </c>
      <c r="D22" s="25">
        <f>+'2012 Comparisons'!D27</f>
        <v>705</v>
      </c>
      <c r="E22" s="26">
        <f t="shared" si="0"/>
        <v>1.1430337363076504</v>
      </c>
      <c r="F22" s="25">
        <f>+'2012 Comparisons'!F27</f>
        <v>14786.580000000002</v>
      </c>
      <c r="G22" s="26">
        <f>+'2012 Comparisons'!G27</f>
        <v>1.3115120940892813</v>
      </c>
      <c r="H22" s="27">
        <f t="shared" si="1"/>
        <v>1.1509236071139968</v>
      </c>
    </row>
    <row r="23" spans="1:8" x14ac:dyDescent="0.3">
      <c r="A23" s="17" t="str">
        <f>+'Rate and Bill Data'!A23</f>
        <v>Embrun</v>
      </c>
      <c r="B23" s="25">
        <f>+'2012 Comparisons'!B19</f>
        <v>285.48</v>
      </c>
      <c r="C23" s="26">
        <f>+'2012 Comparisons'!C19</f>
        <v>0.91127292918583824</v>
      </c>
      <c r="D23" s="25">
        <f>+'2012 Comparisons'!D19</f>
        <v>643.68000000000006</v>
      </c>
      <c r="E23" s="26">
        <f t="shared" si="0"/>
        <v>1.0436141211156149</v>
      </c>
      <c r="F23" s="25">
        <f>+'2012 Comparisons'!F19</f>
        <v>16497.599999999999</v>
      </c>
      <c r="G23" s="26">
        <f>+'2012 Comparisons'!G19</f>
        <v>1.4632729085053693</v>
      </c>
      <c r="H23" s="27">
        <f t="shared" si="1"/>
        <v>1.1393866529356076</v>
      </c>
    </row>
    <row r="24" spans="1:8" x14ac:dyDescent="0.3">
      <c r="A24" s="17" t="str">
        <f>+'Rate and Bill Data'!A42</f>
        <v>Innisfil</v>
      </c>
      <c r="B24" s="25">
        <f>+'2012 Comparisons'!B38</f>
        <v>411.12</v>
      </c>
      <c r="C24" s="26">
        <f>+'2012 Comparisons'!C38</f>
        <v>1.3123249497228591</v>
      </c>
      <c r="D24" s="25">
        <f>+'2012 Comparisons'!D38</f>
        <v>552.59999999999991</v>
      </c>
      <c r="E24" s="26">
        <f t="shared" si="0"/>
        <v>0.89594389033135824</v>
      </c>
      <c r="F24" s="25">
        <f>+'2012 Comparisons'!F38</f>
        <v>12772.98</v>
      </c>
      <c r="G24" s="26">
        <f>+'2012 Comparisons'!G38</f>
        <v>1.132913611366557</v>
      </c>
      <c r="H24" s="27">
        <f t="shared" si="1"/>
        <v>1.1137274838069249</v>
      </c>
    </row>
    <row r="25" spans="1:8" x14ac:dyDescent="0.3">
      <c r="A25" s="17" t="str">
        <f>+'Rate and Bill Data'!A41</f>
        <v>Hydro Ottawa</v>
      </c>
      <c r="B25" s="25">
        <f>+'2012 Comparisons'!B37</f>
        <v>328.79999999999995</v>
      </c>
      <c r="C25" s="26">
        <f>+'2012 Comparisons'!C37</f>
        <v>1.0495535207941136</v>
      </c>
      <c r="D25" s="25">
        <f>+'2012 Comparisons'!D37</f>
        <v>678.12</v>
      </c>
      <c r="E25" s="26">
        <f t="shared" si="0"/>
        <v>1.0994525351275801</v>
      </c>
      <c r="F25" s="25">
        <f>+'2012 Comparisons'!F37</f>
        <v>13327.320000000002</v>
      </c>
      <c r="G25" s="26">
        <f>+'2012 Comparisons'!G37</f>
        <v>1.1820814117800031</v>
      </c>
      <c r="H25" s="27">
        <f t="shared" si="1"/>
        <v>1.110362489233899</v>
      </c>
    </row>
    <row r="26" spans="1:8" x14ac:dyDescent="0.3">
      <c r="A26" s="17" t="str">
        <f>+'Rate and Bill Data'!A13</f>
        <v>Bluewater</v>
      </c>
      <c r="B26" s="25">
        <f>+'2012 Comparisons'!B9</f>
        <v>346.08000000000004</v>
      </c>
      <c r="C26" s="26">
        <f>+'2012 Comparisons'!C9</f>
        <v>1.1047125379453373</v>
      </c>
      <c r="D26" s="25">
        <f>+'2012 Comparisons'!D9</f>
        <v>682.92000000000007</v>
      </c>
      <c r="E26" s="26">
        <f t="shared" si="0"/>
        <v>1.1072348924811641</v>
      </c>
      <c r="F26" s="25">
        <f>+'2012 Comparisons'!F9</f>
        <v>12389.100000000002</v>
      </c>
      <c r="G26" s="26">
        <f>+'2012 Comparisons'!G9</f>
        <v>1.0988649494934946</v>
      </c>
      <c r="H26" s="27">
        <f t="shared" si="1"/>
        <v>1.1036041266399987</v>
      </c>
    </row>
    <row r="27" spans="1:8" x14ac:dyDescent="0.3">
      <c r="A27" s="17" t="str">
        <f>+'Rate and Bill Data'!A24</f>
        <v>Enersource</v>
      </c>
      <c r="B27" s="25">
        <f>+'2012 Comparisons'!B20</f>
        <v>256.68</v>
      </c>
      <c r="C27" s="26">
        <f>+'2012 Comparisons'!C20</f>
        <v>0.81934123393379898</v>
      </c>
      <c r="D27" s="25">
        <f>+'2012 Comparisons'!D20</f>
        <v>757.56</v>
      </c>
      <c r="E27" s="26">
        <f t="shared" si="0"/>
        <v>1.2282505493293951</v>
      </c>
      <c r="F27" s="25">
        <f>+'2012 Comparisons'!F20</f>
        <v>13451.519999999997</v>
      </c>
      <c r="G27" s="26">
        <f>+'2012 Comparisons'!G20</f>
        <v>1.1930974683722566</v>
      </c>
      <c r="H27" s="27">
        <f t="shared" si="1"/>
        <v>1.0802297505451504</v>
      </c>
    </row>
    <row r="28" spans="1:8" x14ac:dyDescent="0.3">
      <c r="A28" s="17" t="str">
        <f>+'Rate and Bill Data'!A14</f>
        <v>Brant County</v>
      </c>
      <c r="B28" s="25">
        <f>+'2012 Comparisons'!B10</f>
        <v>331.79999999999995</v>
      </c>
      <c r="C28" s="26">
        <f>+'2012 Comparisons'!C10</f>
        <v>1.0591297390495342</v>
      </c>
      <c r="D28" s="25">
        <f>+'2012 Comparisons'!D10</f>
        <v>632.64</v>
      </c>
      <c r="E28" s="26">
        <f t="shared" si="0"/>
        <v>1.0257146992023716</v>
      </c>
      <c r="F28" s="25">
        <f>+'2012 Comparisons'!F10</f>
        <v>12775.800000000001</v>
      </c>
      <c r="G28" s="26">
        <f>+'2012 Comparisons'!G10</f>
        <v>1.1331637343906324</v>
      </c>
      <c r="H28" s="27">
        <f t="shared" si="1"/>
        <v>1.072669390880846</v>
      </c>
    </row>
    <row r="29" spans="1:8" x14ac:dyDescent="0.3">
      <c r="A29" s="17" t="str">
        <f>+'Rate and Bill Data'!A57</f>
        <v>Oakville</v>
      </c>
      <c r="B29" s="25">
        <f>+'2012 Comparisons'!B53</f>
        <v>292.92000000000007</v>
      </c>
      <c r="C29" s="26">
        <f>+'2012 Comparisons'!C53</f>
        <v>0.93502195045928183</v>
      </c>
      <c r="D29" s="25">
        <f>+'2012 Comparisons'!D53</f>
        <v>723.48</v>
      </c>
      <c r="E29" s="26">
        <f t="shared" si="0"/>
        <v>1.172995812118949</v>
      </c>
      <c r="F29" s="25">
        <f>+'2012 Comparisons'!F53</f>
        <v>12394.560000000001</v>
      </c>
      <c r="G29" s="26">
        <f>+'2012 Comparisons'!G53</f>
        <v>1.0993492302422361</v>
      </c>
      <c r="H29" s="27">
        <f t="shared" si="1"/>
        <v>1.0691223309401556</v>
      </c>
    </row>
    <row r="30" spans="1:8" x14ac:dyDescent="0.3">
      <c r="A30" s="17" t="str">
        <f>+'Rate and Bill Data'!A69</f>
        <v>Sioux Lookout</v>
      </c>
      <c r="B30" s="25">
        <f>+'2012 Comparisons'!B65</f>
        <v>390.96</v>
      </c>
      <c r="C30" s="26">
        <f>+'2012 Comparisons'!C65</f>
        <v>1.2479727630464315</v>
      </c>
      <c r="D30" s="25">
        <f>+'2012 Comparisons'!D65</f>
        <v>714.12000000000012</v>
      </c>
      <c r="E30" s="26">
        <f t="shared" si="0"/>
        <v>1.1578202152794603</v>
      </c>
      <c r="F30" s="25">
        <f>+'2012 Comparisons'!F65</f>
        <v>8936.16</v>
      </c>
      <c r="G30" s="26">
        <f>+'2012 Comparisons'!G65</f>
        <v>0.79260261092942863</v>
      </c>
      <c r="H30" s="27">
        <f t="shared" si="1"/>
        <v>1.0661318630851069</v>
      </c>
    </row>
    <row r="31" spans="1:8" x14ac:dyDescent="0.3">
      <c r="A31" s="17" t="str">
        <f>+'Rate and Bill Data'!A45</f>
        <v>Kitchener-Wilmot</v>
      </c>
      <c r="B31" s="25">
        <f>+'2012 Comparisons'!B41</f>
        <v>281.39999999999998</v>
      </c>
      <c r="C31" s="26">
        <f>+'2012 Comparisons'!C41</f>
        <v>0.89824927235846586</v>
      </c>
      <c r="D31" s="25">
        <f>+'2012 Comparisons'!D41</f>
        <v>601.68000000000006</v>
      </c>
      <c r="E31" s="26">
        <f t="shared" si="0"/>
        <v>0.97551849427175485</v>
      </c>
      <c r="F31" s="25">
        <f>+'2012 Comparisons'!F41</f>
        <v>14929.02</v>
      </c>
      <c r="G31" s="26">
        <f>+'2012 Comparisons'!G41</f>
        <v>1.32414596768832</v>
      </c>
      <c r="H31" s="27">
        <f t="shared" si="1"/>
        <v>1.0659712447728469</v>
      </c>
    </row>
    <row r="32" spans="1:8" x14ac:dyDescent="0.3">
      <c r="A32" s="17" t="str">
        <f>+'Rate and Bill Data'!A65</f>
        <v>PUC Distribution</v>
      </c>
      <c r="B32" s="25">
        <f>+'2012 Comparisons'!B61</f>
        <v>251.64</v>
      </c>
      <c r="C32" s="26">
        <f>+'2012 Comparisons'!C61</f>
        <v>0.80325318726469208</v>
      </c>
      <c r="D32" s="25">
        <f>+'2012 Comparisons'!D61</f>
        <v>612</v>
      </c>
      <c r="E32" s="26">
        <f t="shared" si="0"/>
        <v>0.99225056258196043</v>
      </c>
      <c r="F32" s="25">
        <f>+'2012 Comparisons'!F61</f>
        <v>15031.079999999998</v>
      </c>
      <c r="G32" s="26">
        <f>+'2012 Comparisons'!G61</f>
        <v>1.333198292453259</v>
      </c>
      <c r="H32" s="27">
        <f t="shared" si="1"/>
        <v>1.0429006807666372</v>
      </c>
    </row>
    <row r="33" spans="1:8" x14ac:dyDescent="0.3">
      <c r="A33" s="17" t="str">
        <f>+'Rate and Bill Data'!A78</f>
        <v>WestCoast Huron</v>
      </c>
      <c r="B33" s="25">
        <f>+'2012 Comparisons'!B74</f>
        <v>347.03999999999996</v>
      </c>
      <c r="C33" s="26">
        <f>+'2012 Comparisons'!C74</f>
        <v>1.1077769277870717</v>
      </c>
      <c r="D33" s="25">
        <f>+'2012 Comparisons'!D74</f>
        <v>683.04</v>
      </c>
      <c r="E33" s="26">
        <f t="shared" si="0"/>
        <v>1.1074294514150036</v>
      </c>
      <c r="F33" s="25">
        <f>+'2012 Comparisons'!F74</f>
        <v>10030.68</v>
      </c>
      <c r="G33" s="26">
        <f>+'2012 Comparisons'!G74</f>
        <v>0.88968227486947427</v>
      </c>
      <c r="H33" s="27">
        <f t="shared" si="1"/>
        <v>1.0349628846905166</v>
      </c>
    </row>
    <row r="34" spans="1:8" x14ac:dyDescent="0.3">
      <c r="A34" s="17" t="str">
        <f>+'Rate and Bill Data'!A77</f>
        <v>Wellington North (2011)</v>
      </c>
      <c r="B34" s="25">
        <f>+'2012 Comparisons'!B73</f>
        <v>300</v>
      </c>
      <c r="C34" s="26">
        <f>+'2012 Comparisons'!C73</f>
        <v>0.95762182554207453</v>
      </c>
      <c r="D34" s="25">
        <f>+'2012 Comparisons'!D73</f>
        <v>622.55999999999995</v>
      </c>
      <c r="E34" s="26">
        <f t="shared" si="0"/>
        <v>1.009371748759845</v>
      </c>
      <c r="F34" s="25">
        <f>+'2012 Comparisons'!F73</f>
        <v>12710.580000000002</v>
      </c>
      <c r="G34" s="26">
        <f>+'2012 Comparisons'!G73</f>
        <v>1.127378974238082</v>
      </c>
      <c r="H34" s="27">
        <f t="shared" si="1"/>
        <v>1.0314575161800006</v>
      </c>
    </row>
    <row r="35" spans="1:8" x14ac:dyDescent="0.3">
      <c r="A35" s="17" t="str">
        <f>+'Rate and Bill Data'!A35</f>
        <v>Halton Hills (proposed 2012)</v>
      </c>
      <c r="B35" s="25">
        <f>+'2012 Comparisons'!B31</f>
        <v>302.40000000000003</v>
      </c>
      <c r="C35" s="26">
        <f>+'2012 Comparisons'!C31</f>
        <v>0.96528280014641121</v>
      </c>
      <c r="D35" s="25">
        <f>+'2012 Comparisons'!D31</f>
        <v>578.87999999999988</v>
      </c>
      <c r="E35" s="26">
        <f t="shared" si="0"/>
        <v>0.93855229684223063</v>
      </c>
      <c r="F35" s="25">
        <f>+'2012 Comparisons'!F31</f>
        <v>13366.080000000002</v>
      </c>
      <c r="G35" s="26">
        <f>+'2012 Comparisons'!G31</f>
        <v>1.1855192729194217</v>
      </c>
      <c r="H35" s="27">
        <f t="shared" si="1"/>
        <v>1.0297847899693544</v>
      </c>
    </row>
    <row r="36" spans="1:8" x14ac:dyDescent="0.3">
      <c r="A36" s="17" t="str">
        <f>+'Rate and Bill Data'!A25</f>
        <v>Entegrus - Chatham</v>
      </c>
      <c r="B36" s="25">
        <f>+'2012 Comparisons'!B21</f>
        <v>301.20000000000005</v>
      </c>
      <c r="C36" s="26">
        <f>+'2012 Comparisons'!C21</f>
        <v>0.96145231284424304</v>
      </c>
      <c r="D36" s="25">
        <f>+'2012 Comparisons'!D21</f>
        <v>674.28</v>
      </c>
      <c r="E36" s="26">
        <f t="shared" si="0"/>
        <v>1.0932266492447127</v>
      </c>
      <c r="F36" s="25">
        <f>+'2012 Comparisons'!F21</f>
        <v>11494.380000000001</v>
      </c>
      <c r="G36" s="26">
        <f>+'2012 Comparisons'!G21</f>
        <v>1.0195067678975094</v>
      </c>
      <c r="H36" s="27">
        <f t="shared" si="1"/>
        <v>1.024728576662155</v>
      </c>
    </row>
    <row r="37" spans="1:8" x14ac:dyDescent="0.3">
      <c r="A37" s="17" t="str">
        <f>+'Rate and Bill Data'!A30</f>
        <v>Festival - Main</v>
      </c>
      <c r="B37" s="25">
        <f>+'2012 Comparisons'!B26</f>
        <v>338.4</v>
      </c>
      <c r="C37" s="26">
        <f>+'2012 Comparisons'!C26</f>
        <v>1.0801974192114601</v>
      </c>
      <c r="D37" s="25">
        <f>+'2012 Comparisons'!D26</f>
        <v>696.96</v>
      </c>
      <c r="E37" s="26">
        <f t="shared" si="0"/>
        <v>1.1299982877403973</v>
      </c>
      <c r="F37" s="25">
        <f>+'2012 Comparisons'!F26</f>
        <v>9545.58</v>
      </c>
      <c r="G37" s="26">
        <f>+'2012 Comparisons'!G26</f>
        <v>0.84665579296204807</v>
      </c>
      <c r="H37" s="27">
        <f t="shared" si="1"/>
        <v>1.0189504999713019</v>
      </c>
    </row>
    <row r="38" spans="1:8" x14ac:dyDescent="0.3">
      <c r="A38" s="17" t="str">
        <f>+'Rate and Bill Data'!A43</f>
        <v>Kenora (proposed 2012)</v>
      </c>
      <c r="B38" s="25">
        <f>+'2012 Comparisons'!B39</f>
        <v>357.12</v>
      </c>
      <c r="C38" s="26">
        <f>+'2012 Comparisons'!C39</f>
        <v>1.1399530211252855</v>
      </c>
      <c r="D38" s="25">
        <f>+'2012 Comparisons'!D39</f>
        <v>579.96</v>
      </c>
      <c r="E38" s="26">
        <f t="shared" si="0"/>
        <v>0.94030332724678722</v>
      </c>
      <c r="F38" s="25">
        <f>+'2012 Comparisons'!F39</f>
        <v>11005.380000000001</v>
      </c>
      <c r="G38" s="26">
        <f>+'2012 Comparisons'!G39</f>
        <v>0.97613437116955337</v>
      </c>
      <c r="H38" s="27">
        <f t="shared" si="1"/>
        <v>1.0187969065138753</v>
      </c>
    </row>
    <row r="39" spans="1:8" x14ac:dyDescent="0.3">
      <c r="A39" s="17" t="str">
        <f>+'Rate and Bill Data'!A81</f>
        <v>Woodstock</v>
      </c>
      <c r="B39" s="25">
        <f>+'2012 Comparisons'!B77</f>
        <v>365.15999999999997</v>
      </c>
      <c r="C39" s="26">
        <f>+'2012 Comparisons'!C77</f>
        <v>1.1656172860498131</v>
      </c>
      <c r="D39" s="25">
        <f>+'2012 Comparisons'!D77</f>
        <v>638.40000000000009</v>
      </c>
      <c r="E39" s="26">
        <f t="shared" si="0"/>
        <v>1.0350535280266726</v>
      </c>
      <c r="F39" s="25">
        <f>+'2012 Comparisons'!F77</f>
        <v>9631.7400000000016</v>
      </c>
      <c r="G39" s="26">
        <f>+'2012 Comparisons'!G77</f>
        <v>0.85429784961251998</v>
      </c>
      <c r="H39" s="27">
        <f t="shared" si="1"/>
        <v>1.0183228878963353</v>
      </c>
    </row>
    <row r="40" spans="1:8" x14ac:dyDescent="0.3">
      <c r="A40" s="17" t="str">
        <f>+'Rate and Bill Data'!A74</f>
        <v>Wasaga (2011)</v>
      </c>
      <c r="B40" s="25">
        <f>+'2012 Comparisons'!B70</f>
        <v>282.95999999999998</v>
      </c>
      <c r="C40" s="26">
        <f>+'2012 Comparisons'!C70</f>
        <v>0.90322890585128468</v>
      </c>
      <c r="D40" s="25">
        <f>+'2012 Comparisons'!D70</f>
        <v>495</v>
      </c>
      <c r="E40" s="26">
        <f t="shared" si="0"/>
        <v>0.80255560208835031</v>
      </c>
      <c r="F40" s="25">
        <f>+'2012 Comparisons'!F70</f>
        <v>14617.080000000002</v>
      </c>
      <c r="G40" s="26">
        <f>+'2012 Comparisons'!G70</f>
        <v>1.2964781038124131</v>
      </c>
      <c r="H40" s="27">
        <f t="shared" si="1"/>
        <v>1.0007542039173494</v>
      </c>
    </row>
    <row r="41" spans="1:8" x14ac:dyDescent="0.3">
      <c r="A41" s="17" t="str">
        <f>+'Rate and Bill Data'!A38</f>
        <v>Hydro 2000 (proposed 2012)</v>
      </c>
      <c r="B41" s="25">
        <f>+'2012 Comparisons'!B34</f>
        <v>294.59999999999997</v>
      </c>
      <c r="C41" s="26">
        <f>+'2012 Comparisons'!C34</f>
        <v>0.94038463268231709</v>
      </c>
      <c r="D41" s="25">
        <f>+'2012 Comparisons'!D34</f>
        <v>728.40000000000009</v>
      </c>
      <c r="E41" s="26">
        <f t="shared" ref="E41:E72" si="2">+D41/$D$79</f>
        <v>1.1809727284063727</v>
      </c>
      <c r="F41" s="25">
        <f>+'2012 Comparisons'!F34</f>
        <v>9372.36</v>
      </c>
      <c r="G41" s="26">
        <f>+'2012 Comparisons'!G34</f>
        <v>0.83129185316405929</v>
      </c>
      <c r="H41" s="27">
        <f t="shared" ref="H41:H72" si="3">+(C41+E41+G41)/3</f>
        <v>0.98421640475091632</v>
      </c>
    </row>
    <row r="42" spans="1:8" x14ac:dyDescent="0.3">
      <c r="A42" s="17" t="str">
        <f>+'Rate and Bill Data'!A47</f>
        <v>Lakeland</v>
      </c>
      <c r="B42" s="25">
        <f>+'2012 Comparisons'!B43</f>
        <v>316.68</v>
      </c>
      <c r="C42" s="26">
        <f>+'2012 Comparisons'!C43</f>
        <v>1.010865599042214</v>
      </c>
      <c r="D42" s="25">
        <f>+'2012 Comparisons'!D43</f>
        <v>641.40000000000009</v>
      </c>
      <c r="E42" s="26">
        <f t="shared" si="2"/>
        <v>1.0399175013726625</v>
      </c>
      <c r="F42" s="25">
        <f>+'2012 Comparisons'!F43</f>
        <v>10083.299999999999</v>
      </c>
      <c r="G42" s="26">
        <f>+'2012 Comparisons'!G43</f>
        <v>0.89434946406339044</v>
      </c>
      <c r="H42" s="27">
        <f t="shared" si="3"/>
        <v>0.981710854826089</v>
      </c>
    </row>
    <row r="43" spans="1:8" x14ac:dyDescent="0.3">
      <c r="A43" s="17" t="str">
        <f>+'Rate and Bill Data'!A66</f>
        <v>Renfrew</v>
      </c>
      <c r="B43" s="25">
        <f>+'2012 Comparisons'!B62</f>
        <v>305.15999999999997</v>
      </c>
      <c r="C43" s="26">
        <f>+'2012 Comparisons'!C62</f>
        <v>0.9740929209413981</v>
      </c>
      <c r="D43" s="25">
        <f>+'2012 Comparisons'!D62</f>
        <v>686.28</v>
      </c>
      <c r="E43" s="26">
        <f t="shared" si="2"/>
        <v>1.1126825426286728</v>
      </c>
      <c r="F43" s="25">
        <f>+'2012 Comparisons'!F62</f>
        <v>9314.2199999999993</v>
      </c>
      <c r="G43" s="26">
        <f>+'2012 Comparisons'!G62</f>
        <v>0.82613506145493165</v>
      </c>
      <c r="H43" s="27">
        <f t="shared" si="3"/>
        <v>0.97097017500833427</v>
      </c>
    </row>
    <row r="44" spans="1:8" x14ac:dyDescent="0.3">
      <c r="A44" s="17" t="str">
        <f>+'Rate and Bill Data'!A64</f>
        <v>Powerstream</v>
      </c>
      <c r="B44" s="25">
        <f>+'2012 Comparisons'!B60</f>
        <v>273.48</v>
      </c>
      <c r="C44" s="26">
        <f>+'2012 Comparisons'!C60</f>
        <v>0.87296805616415518</v>
      </c>
      <c r="D44" s="25">
        <f>+'2012 Comparisons'!D60</f>
        <v>622.08000000000004</v>
      </c>
      <c r="E44" s="26">
        <f t="shared" si="2"/>
        <v>1.008593513024487</v>
      </c>
      <c r="F44" s="25">
        <f>+'2012 Comparisons'!F60</f>
        <v>11524.2</v>
      </c>
      <c r="G44" s="26">
        <f>+'2012 Comparisons'!G60</f>
        <v>1.022151685832944</v>
      </c>
      <c r="H44" s="27">
        <f t="shared" si="3"/>
        <v>0.96790441834052865</v>
      </c>
    </row>
    <row r="45" spans="1:8" x14ac:dyDescent="0.3">
      <c r="A45" s="17" t="str">
        <f>+'Rate and Bill Data'!A58</f>
        <v>Orangeville</v>
      </c>
      <c r="B45" s="25">
        <f>+'2012 Comparisons'!B54</f>
        <v>329.52</v>
      </c>
      <c r="C45" s="26">
        <f>+'2012 Comparisons'!C54</f>
        <v>1.0518518131754147</v>
      </c>
      <c r="D45" s="25">
        <f>+'2012 Comparisons'!D54</f>
        <v>639.72</v>
      </c>
      <c r="E45" s="26">
        <f t="shared" si="2"/>
        <v>1.037193676298908</v>
      </c>
      <c r="F45" s="25">
        <f>+'2012 Comparisons'!F54</f>
        <v>8770.68</v>
      </c>
      <c r="G45" s="26">
        <f>+'2012 Comparisons'!G54</f>
        <v>0.77792517900602953</v>
      </c>
      <c r="H45" s="27">
        <f t="shared" si="3"/>
        <v>0.95565688949345073</v>
      </c>
    </row>
    <row r="46" spans="1:8" x14ac:dyDescent="0.3">
      <c r="A46" s="17" t="str">
        <f>+'Rate and Bill Data'!A55</f>
        <v>North Bay</v>
      </c>
      <c r="B46" s="25">
        <f>+'2012 Comparisons'!B51</f>
        <v>294.95999999999998</v>
      </c>
      <c r="C46" s="26">
        <f>+'2012 Comparisons'!C51</f>
        <v>0.94153377887296763</v>
      </c>
      <c r="D46" s="25">
        <f>+'2012 Comparisons'!D51</f>
        <v>648.6</v>
      </c>
      <c r="E46" s="26">
        <f t="shared" si="2"/>
        <v>1.0515910374030384</v>
      </c>
      <c r="F46" s="25">
        <f>+'2012 Comparisons'!F51</f>
        <v>9616.5</v>
      </c>
      <c r="G46" s="26">
        <f>+'2012 Comparisons'!G51</f>
        <v>0.85294612092921906</v>
      </c>
      <c r="H46" s="27">
        <f t="shared" si="3"/>
        <v>0.94869031240174173</v>
      </c>
    </row>
    <row r="47" spans="1:8" x14ac:dyDescent="0.3">
      <c r="A47" s="17" t="str">
        <f>+'Rate and Bill Data'!A16</f>
        <v>Burlington</v>
      </c>
      <c r="B47" s="25">
        <f>+'2012 Comparisons'!B12</f>
        <v>306.12</v>
      </c>
      <c r="C47" s="26">
        <f>+'2012 Comparisons'!C12</f>
        <v>0.97715731078313284</v>
      </c>
      <c r="D47" s="25">
        <f>+'2012 Comparisons'!D12</f>
        <v>631.31999999999994</v>
      </c>
      <c r="E47" s="26">
        <f t="shared" si="2"/>
        <v>1.0235745509301359</v>
      </c>
      <c r="F47" s="25">
        <f>+'2012 Comparisons'!F12</f>
        <v>9444.84</v>
      </c>
      <c r="G47" s="26">
        <f>+'2012 Comparisons'!G12</f>
        <v>0.83772054705944221</v>
      </c>
      <c r="H47" s="27">
        <f t="shared" si="3"/>
        <v>0.94615080292423703</v>
      </c>
    </row>
    <row r="48" spans="1:8" x14ac:dyDescent="0.3">
      <c r="A48" s="17" t="str">
        <f>+'Rate and Bill Data'!A37</f>
        <v>Horizon</v>
      </c>
      <c r="B48" s="25">
        <f>+'2012 Comparisons'!B33</f>
        <v>311.64</v>
      </c>
      <c r="C48" s="26">
        <f>+'2012 Comparisons'!C33</f>
        <v>0.99477755237310705</v>
      </c>
      <c r="D48" s="25">
        <f>+'2012 Comparisons'!D33</f>
        <v>589.80000000000007</v>
      </c>
      <c r="E48" s="26">
        <f t="shared" si="2"/>
        <v>0.95625715982163451</v>
      </c>
      <c r="F48" s="25">
        <f>+'2012 Comparisons'!F33</f>
        <v>9677.2199999999993</v>
      </c>
      <c r="G48" s="26">
        <f>+'2012 Comparisons'!G33</f>
        <v>0.85833174859654315</v>
      </c>
      <c r="H48" s="27">
        <f t="shared" si="3"/>
        <v>0.93645548693042835</v>
      </c>
    </row>
    <row r="49" spans="1:8" x14ac:dyDescent="0.3">
      <c r="A49" s="17" t="str">
        <f>+'Rate and Bill Data'!A49</f>
        <v>Midland</v>
      </c>
      <c r="B49" s="25">
        <f>+'2012 Comparisons'!B45</f>
        <v>329.52</v>
      </c>
      <c r="C49" s="26">
        <f>+'2012 Comparisons'!C45</f>
        <v>1.0518518131754147</v>
      </c>
      <c r="D49" s="25">
        <f>+'2012 Comparisons'!D45</f>
        <v>550.31999999999994</v>
      </c>
      <c r="E49" s="26">
        <f t="shared" si="2"/>
        <v>0.89224727058840581</v>
      </c>
      <c r="F49" s="25">
        <f>+'2012 Comparisons'!F45</f>
        <v>9687.9600000000009</v>
      </c>
      <c r="G49" s="26">
        <f>+'2012 Comparisons'!G45</f>
        <v>0.85928434479461735</v>
      </c>
      <c r="H49" s="27">
        <f t="shared" si="3"/>
        <v>0.93446114285281257</v>
      </c>
    </row>
    <row r="50" spans="1:8" x14ac:dyDescent="0.3">
      <c r="A50" s="17" t="str">
        <f>+'Rate and Bill Data'!A29</f>
        <v>Essex</v>
      </c>
      <c r="B50" s="25">
        <f>+'2012 Comparisons'!B25</f>
        <v>295.20000000000005</v>
      </c>
      <c r="C50" s="26">
        <f>+'2012 Comparisons'!C25</f>
        <v>0.94229987633340151</v>
      </c>
      <c r="D50" s="25">
        <f>+'2012 Comparisons'!D25</f>
        <v>669.4799999999999</v>
      </c>
      <c r="E50" s="26">
        <f t="shared" si="2"/>
        <v>1.0854442918911287</v>
      </c>
      <c r="F50" s="25">
        <f>+'2012 Comparisons'!F25</f>
        <v>8690.94</v>
      </c>
      <c r="G50" s="26">
        <f>+'2012 Comparisons'!G25</f>
        <v>0.7708525513678145</v>
      </c>
      <c r="H50" s="27">
        <f t="shared" si="3"/>
        <v>0.93286557319744823</v>
      </c>
    </row>
    <row r="51" spans="1:8" x14ac:dyDescent="0.3">
      <c r="A51" s="17" t="str">
        <f>+'Rate and Bill Data'!A73</f>
        <v>Veridian</v>
      </c>
      <c r="B51" s="25">
        <f>+'2012 Comparisons'!B69</f>
        <v>284.88</v>
      </c>
      <c r="C51" s="26">
        <f>+'2012 Comparisons'!C69</f>
        <v>0.90935768553475393</v>
      </c>
      <c r="D51" s="25">
        <f>+'2012 Comparisons'!D69</f>
        <v>573.72</v>
      </c>
      <c r="E51" s="26">
        <f t="shared" si="2"/>
        <v>0.93018626268712801</v>
      </c>
      <c r="F51" s="25">
        <f>+'2012 Comparisons'!F69</f>
        <v>10781.4</v>
      </c>
      <c r="G51" s="26">
        <f>+'2012 Comparisons'!G69</f>
        <v>0.95626821693820852</v>
      </c>
      <c r="H51" s="27">
        <f t="shared" si="3"/>
        <v>0.93193738838669671</v>
      </c>
    </row>
    <row r="52" spans="1:8" x14ac:dyDescent="0.3">
      <c r="A52" s="17" t="str">
        <f>+'Rate and Bill Data'!A67</f>
        <v>Rideau St. Lawr. (proposed 2012)</v>
      </c>
      <c r="B52" s="25">
        <f>+'2012 Comparisons'!B63</f>
        <v>300.24</v>
      </c>
      <c r="C52" s="26">
        <f>+'2012 Comparisons'!C63</f>
        <v>0.95838792300250819</v>
      </c>
      <c r="D52" s="25">
        <f>+'2012 Comparisons'!D63</f>
        <v>607.55999999999995</v>
      </c>
      <c r="E52" s="26">
        <f t="shared" si="2"/>
        <v>0.98505188202989513</v>
      </c>
      <c r="F52" s="25">
        <f>+'2012 Comparisons'!F63</f>
        <v>9284.2800000000007</v>
      </c>
      <c r="G52" s="26">
        <f>+'2012 Comparisons'!G63</f>
        <v>0.82347949998655756</v>
      </c>
      <c r="H52" s="27">
        <f t="shared" si="3"/>
        <v>0.92230643500632026</v>
      </c>
    </row>
    <row r="53" spans="1:8" x14ac:dyDescent="0.3">
      <c r="A53" s="17" t="str">
        <f>+'Rate and Bill Data'!A20</f>
        <v>Centre Wellington</v>
      </c>
      <c r="B53" s="25">
        <f>+'2012 Comparisons'!B16</f>
        <v>289.44</v>
      </c>
      <c r="C53" s="26">
        <f>+'2012 Comparisons'!C16</f>
        <v>0.92391353728299352</v>
      </c>
      <c r="D53" s="25">
        <f>+'2012 Comparisons'!D16</f>
        <v>567.72</v>
      </c>
      <c r="E53" s="26">
        <f t="shared" si="2"/>
        <v>0.92045831599514805</v>
      </c>
      <c r="F53" s="25">
        <f>+'2012 Comparisons'!F16</f>
        <v>10317</v>
      </c>
      <c r="G53" s="26">
        <f>+'2012 Comparisons'!G16</f>
        <v>0.91507774446282464</v>
      </c>
      <c r="H53" s="27">
        <f t="shared" si="3"/>
        <v>0.91981653258032203</v>
      </c>
    </row>
    <row r="54" spans="1:8" x14ac:dyDescent="0.3">
      <c r="A54" s="17" t="str">
        <f>+'Rate and Bill Data'!A68</f>
        <v>St.Thomas</v>
      </c>
      <c r="B54" s="25">
        <f>+'2012 Comparisons'!B64</f>
        <v>290.15999999999997</v>
      </c>
      <c r="C54" s="26">
        <f>+'2012 Comparisons'!C64</f>
        <v>0.92621182966429438</v>
      </c>
      <c r="D54" s="25">
        <f>+'2012 Comparisons'!D64</f>
        <v>561</v>
      </c>
      <c r="E54" s="26">
        <f t="shared" si="2"/>
        <v>0.90956301570013032</v>
      </c>
      <c r="F54" s="25">
        <f>+'2012 Comparisons'!F64</f>
        <v>10381.74</v>
      </c>
      <c r="G54" s="26">
        <f>+'2012 Comparisons'!G64</f>
        <v>0.92081993048361777</v>
      </c>
      <c r="H54" s="27">
        <f t="shared" si="3"/>
        <v>0.91886492528268082</v>
      </c>
    </row>
    <row r="55" spans="1:8" x14ac:dyDescent="0.3">
      <c r="A55" s="17" t="str">
        <f>+'Rate and Bill Data'!A50</f>
        <v>Milton</v>
      </c>
      <c r="B55" s="25">
        <f>+'2012 Comparisons'!B46</f>
        <v>312.59999999999997</v>
      </c>
      <c r="C55" s="26">
        <f>+'2012 Comparisons'!C46</f>
        <v>0.99784194221484157</v>
      </c>
      <c r="D55" s="25">
        <f>+'2012 Comparisons'!D46</f>
        <v>596.28</v>
      </c>
      <c r="E55" s="26">
        <f t="shared" si="2"/>
        <v>0.96676334224897276</v>
      </c>
      <c r="F55" s="25">
        <f>+'2012 Comparisons'!F46</f>
        <v>8446.7999999999993</v>
      </c>
      <c r="G55" s="26">
        <f>+'2012 Comparisons'!G46</f>
        <v>0.7491982836026545</v>
      </c>
      <c r="H55" s="27">
        <f t="shared" si="3"/>
        <v>0.90460118935548961</v>
      </c>
    </row>
    <row r="56" spans="1:8" x14ac:dyDescent="0.3">
      <c r="A56" s="17" t="str">
        <f>+'Rate and Bill Data'!A17</f>
        <v>Cambridge North Dumfries</v>
      </c>
      <c r="B56" s="25">
        <f>+'2012 Comparisons'!B13</f>
        <v>276</v>
      </c>
      <c r="C56" s="26">
        <f>+'2012 Comparisons'!C13</f>
        <v>0.88101207949870863</v>
      </c>
      <c r="D56" s="25">
        <f>+'2012 Comparisons'!D13</f>
        <v>444.72</v>
      </c>
      <c r="E56" s="26">
        <f t="shared" si="2"/>
        <v>0.72103540880955796</v>
      </c>
      <c r="F56" s="25">
        <f>+'2012 Comparisons'!F13</f>
        <v>12303.36</v>
      </c>
      <c r="G56" s="26">
        <f>+'2012 Comparisons'!G13</f>
        <v>1.0912601452083104</v>
      </c>
      <c r="H56" s="27">
        <f t="shared" si="3"/>
        <v>0.89776921117219233</v>
      </c>
    </row>
    <row r="57" spans="1:8" x14ac:dyDescent="0.3">
      <c r="A57" s="17" t="str">
        <f>+'Rate and Bill Data'!A33</f>
        <v>Guelph</v>
      </c>
      <c r="B57" s="25">
        <f>+'2012 Comparisons'!B29</f>
        <v>330.6</v>
      </c>
      <c r="C57" s="26">
        <f>+'2012 Comparisons'!C29</f>
        <v>1.0552992517473663</v>
      </c>
      <c r="D57" s="25">
        <f>+'2012 Comparisons'!D29</f>
        <v>482.40000000000003</v>
      </c>
      <c r="E57" s="26">
        <f t="shared" si="2"/>
        <v>0.78212691403519241</v>
      </c>
      <c r="F57" s="25">
        <f>+'2012 Comparisons'!F29</f>
        <v>9391.5000000000018</v>
      </c>
      <c r="G57" s="26">
        <f>+'2012 Comparisons'!G29</f>
        <v>0.83298949666788979</v>
      </c>
      <c r="H57" s="27">
        <f t="shared" si="3"/>
        <v>0.89013855415014953</v>
      </c>
    </row>
    <row r="58" spans="1:8" x14ac:dyDescent="0.3">
      <c r="A58" s="17" t="str">
        <f>+'Rate and Bill Data'!A63</f>
        <v>Peterborough</v>
      </c>
      <c r="B58" s="25">
        <f>+'2012 Comparisons'!B59</f>
        <v>254.27999999999997</v>
      </c>
      <c r="C58" s="26">
        <f>+'2012 Comparisons'!C59</f>
        <v>0.81168025932946231</v>
      </c>
      <c r="D58" s="25">
        <f>+'2012 Comparisons'!D59</f>
        <v>574.79999999999995</v>
      </c>
      <c r="E58" s="26">
        <f t="shared" si="2"/>
        <v>0.93193729309168427</v>
      </c>
      <c r="F58" s="25">
        <f>+'2012 Comparisons'!F59</f>
        <v>10276.08</v>
      </c>
      <c r="G58" s="26">
        <f>+'2012 Comparisons'!G59</f>
        <v>0.91144829973049757</v>
      </c>
      <c r="H58" s="27">
        <f t="shared" si="3"/>
        <v>0.88502195071721468</v>
      </c>
    </row>
    <row r="59" spans="1:8" x14ac:dyDescent="0.3">
      <c r="A59" s="17" t="str">
        <f>+'Rate and Bill Data'!A44</f>
        <v>Kingston</v>
      </c>
      <c r="B59" s="25">
        <f>+'2012 Comparisons'!B40</f>
        <v>289.08</v>
      </c>
      <c r="C59" s="26">
        <f>+'2012 Comparisons'!C40</f>
        <v>0.92276439109234298</v>
      </c>
      <c r="D59" s="25">
        <f>+'2012 Comparisons'!D40</f>
        <v>550.20000000000005</v>
      </c>
      <c r="E59" s="26">
        <f t="shared" si="2"/>
        <v>0.89205271165456645</v>
      </c>
      <c r="F59" s="25">
        <f>+'2012 Comparisons'!F40</f>
        <v>9088.56</v>
      </c>
      <c r="G59" s="26">
        <f>+'2012 Comparisons'!G40</f>
        <v>0.80611989776243564</v>
      </c>
      <c r="H59" s="27">
        <f t="shared" si="3"/>
        <v>0.8736456668364484</v>
      </c>
    </row>
    <row r="60" spans="1:8" x14ac:dyDescent="0.3">
      <c r="A60" s="17" t="str">
        <f>+'Rate and Bill Data'!A15</f>
        <v>Brantford</v>
      </c>
      <c r="B60" s="25">
        <f>+'2012 Comparisons'!B11</f>
        <v>270</v>
      </c>
      <c r="C60" s="26">
        <f>+'2012 Comparisons'!C11</f>
        <v>0.8618596429878671</v>
      </c>
      <c r="D60" s="25">
        <f>+'2012 Comparisons'!D11</f>
        <v>453.72</v>
      </c>
      <c r="E60" s="26">
        <f t="shared" si="2"/>
        <v>0.73562732884752791</v>
      </c>
      <c r="F60" s="25">
        <f>+'2012 Comparisons'!F11</f>
        <v>11337.419999999998</v>
      </c>
      <c r="G60" s="26">
        <f>+'2012 Comparisons'!G11</f>
        <v>1.0055850268128057</v>
      </c>
      <c r="H60" s="27">
        <f t="shared" si="3"/>
        <v>0.86769066621606683</v>
      </c>
    </row>
    <row r="61" spans="1:8" x14ac:dyDescent="0.3">
      <c r="A61" s="17" t="str">
        <f>+'Rate and Bill Data'!A48</f>
        <v>London</v>
      </c>
      <c r="B61" s="25">
        <f>+'2012 Comparisons'!B44</f>
        <v>289.92</v>
      </c>
      <c r="C61" s="26">
        <f>+'2012 Comparisons'!C44</f>
        <v>0.92544573220386095</v>
      </c>
      <c r="D61" s="25">
        <f>+'2012 Comparisons'!D44</f>
        <v>575.76</v>
      </c>
      <c r="E61" s="26">
        <f t="shared" si="2"/>
        <v>0.93349376456240118</v>
      </c>
      <c r="F61" s="25">
        <f>+'2012 Comparisons'!F44</f>
        <v>8379.4200000000019</v>
      </c>
      <c r="G61" s="26">
        <f>+'2012 Comparisons'!G44</f>
        <v>0.74322193985719531</v>
      </c>
      <c r="H61" s="27">
        <f t="shared" si="3"/>
        <v>0.86738714554115248</v>
      </c>
    </row>
    <row r="62" spans="1:8" x14ac:dyDescent="0.3">
      <c r="A62" s="17" t="str">
        <f>+'Rate and Bill Data'!A46</f>
        <v>Lakefront</v>
      </c>
      <c r="B62" s="25">
        <f>+'2012 Comparisons'!B42</f>
        <v>256.32</v>
      </c>
      <c r="C62" s="26">
        <f>+'2012 Comparisons'!C42</f>
        <v>0.81819208774314844</v>
      </c>
      <c r="D62" s="25">
        <f>+'2012 Comparisons'!D42</f>
        <v>469.20000000000005</v>
      </c>
      <c r="E62" s="26">
        <f t="shared" si="2"/>
        <v>0.76072543131283632</v>
      </c>
      <c r="F62" s="25">
        <f>+'2012 Comparisons'!F42</f>
        <v>11142.3</v>
      </c>
      <c r="G62" s="26">
        <f>+'2012 Comparisons'!G42</f>
        <v>0.98827864225338091</v>
      </c>
      <c r="H62" s="27">
        <f t="shared" si="3"/>
        <v>0.85573205376978867</v>
      </c>
    </row>
    <row r="63" spans="1:8" x14ac:dyDescent="0.3">
      <c r="A63" s="17" t="str">
        <f>+'Rate and Bill Data'!A71</f>
        <v>Tillsonburg</v>
      </c>
      <c r="B63" s="25">
        <f>+'2012 Comparisons'!B67</f>
        <v>281.15999999999997</v>
      </c>
      <c r="C63" s="26">
        <f>+'2012 Comparisons'!C67</f>
        <v>0.8974831748980322</v>
      </c>
      <c r="D63" s="25">
        <f>+'2012 Comparisons'!D67</f>
        <v>665.64</v>
      </c>
      <c r="E63" s="26">
        <f t="shared" si="2"/>
        <v>1.0792184060082617</v>
      </c>
      <c r="F63" s="25">
        <f>+'2012 Comparisons'!F67</f>
        <v>6656.1600000000008</v>
      </c>
      <c r="G63" s="26">
        <f>+'2012 Comparisons'!G67</f>
        <v>0.59037548508129067</v>
      </c>
      <c r="H63" s="27">
        <f t="shared" si="3"/>
        <v>0.85569235532919485</v>
      </c>
    </row>
    <row r="64" spans="1:8" x14ac:dyDescent="0.3">
      <c r="A64" s="17" t="str">
        <f>+'Rate and Bill Data'!A76</f>
        <v>Welland</v>
      </c>
      <c r="B64" s="25">
        <f>+'2012 Comparisons'!B72</f>
        <v>310.68</v>
      </c>
      <c r="C64" s="26">
        <f>+'2012 Comparisons'!C72</f>
        <v>0.99171316253137243</v>
      </c>
      <c r="D64" s="25">
        <f>+'2012 Comparisons'!D72</f>
        <v>506.40000000000003</v>
      </c>
      <c r="E64" s="26">
        <f t="shared" si="2"/>
        <v>0.82103870080311236</v>
      </c>
      <c r="F64" s="25">
        <f>+'2012 Comparisons'!F72</f>
        <v>8346.48</v>
      </c>
      <c r="G64" s="26">
        <f>+'2012 Comparisons'!G72</f>
        <v>0.74030029006533649</v>
      </c>
      <c r="H64" s="27">
        <f t="shared" si="3"/>
        <v>0.85101738446660713</v>
      </c>
    </row>
    <row r="65" spans="1:9" x14ac:dyDescent="0.3">
      <c r="A65" s="17" t="str">
        <f>+'Rate and Bill Data'!A32</f>
        <v>Grimsby</v>
      </c>
      <c r="B65" s="25">
        <f>+'2012 Comparisons'!B28</f>
        <v>292.68</v>
      </c>
      <c r="C65" s="26">
        <f>+'2012 Comparisons'!C28</f>
        <v>0.93425585299884795</v>
      </c>
      <c r="D65" s="25">
        <f>+'2012 Comparisons'!D28</f>
        <v>606.72</v>
      </c>
      <c r="E65" s="26">
        <f t="shared" si="2"/>
        <v>0.98368996949301801</v>
      </c>
      <c r="F65" s="25">
        <f>+'2012 Comparisons'!F28</f>
        <v>7061.76</v>
      </c>
      <c r="G65" s="26">
        <f>+'2012 Comparisons'!G28</f>
        <v>0.6263506264163804</v>
      </c>
      <c r="H65" s="27">
        <f t="shared" si="3"/>
        <v>0.84809881630274875</v>
      </c>
    </row>
    <row r="66" spans="1:9" x14ac:dyDescent="0.3">
      <c r="A66" s="17" t="str">
        <f>+'Rate and Bill Data'!A40</f>
        <v>Hydro One Brampton</v>
      </c>
      <c r="B66" s="25">
        <f>+'2012 Comparisons'!B36</f>
        <v>255.24</v>
      </c>
      <c r="C66" s="26">
        <f>+'2012 Comparisons'!C36</f>
        <v>0.81474464917119704</v>
      </c>
      <c r="D66" s="25">
        <f>+'2012 Comparisons'!D36</f>
        <v>587.40000000000009</v>
      </c>
      <c r="E66" s="26">
        <f t="shared" si="2"/>
        <v>0.9523659811448425</v>
      </c>
      <c r="F66" s="25">
        <f>+'2012 Comparisons'!F36</f>
        <v>8614.14</v>
      </c>
      <c r="G66" s="26">
        <f>+'2012 Comparisons'!G36</f>
        <v>0.76404069028661392</v>
      </c>
      <c r="H66" s="27">
        <f t="shared" si="3"/>
        <v>0.84371710686755108</v>
      </c>
    </row>
    <row r="67" spans="1:9" x14ac:dyDescent="0.3">
      <c r="A67" s="17" t="str">
        <f>+'Rate and Bill Data'!A79</f>
        <v>Westario</v>
      </c>
      <c r="B67" s="25">
        <f>+'2012 Comparisons'!B75</f>
        <v>272.40000000000003</v>
      </c>
      <c r="C67" s="26">
        <f>+'2012 Comparisons'!C75</f>
        <v>0.86952061759220378</v>
      </c>
      <c r="D67" s="25">
        <f>+'2012 Comparisons'!D75</f>
        <v>470.04</v>
      </c>
      <c r="E67" s="26">
        <f t="shared" si="2"/>
        <v>0.76208734384971355</v>
      </c>
      <c r="F67" s="25">
        <f>+'2012 Comparisons'!F75</f>
        <v>9593.6999999999989</v>
      </c>
      <c r="G67" s="26">
        <f>+'2012 Comparisons'!G75</f>
        <v>0.85092384967073764</v>
      </c>
      <c r="H67" s="27">
        <f t="shared" si="3"/>
        <v>0.82751060370421836</v>
      </c>
    </row>
    <row r="68" spans="1:9" x14ac:dyDescent="0.3">
      <c r="A68" s="17" t="str">
        <f>+'Rate and Bill Data'!A60</f>
        <v>Oshawa</v>
      </c>
      <c r="B68" s="25">
        <f>+'2012 Comparisons'!B56</f>
        <v>211.32</v>
      </c>
      <c r="C68" s="26">
        <f>+'2012 Comparisons'!C56</f>
        <v>0.6745488139118373</v>
      </c>
      <c r="D68" s="25">
        <f>+'2012 Comparisons'!D56</f>
        <v>493.91999999999996</v>
      </c>
      <c r="E68" s="26">
        <f t="shared" si="2"/>
        <v>0.80080457168379382</v>
      </c>
      <c r="F68" s="25">
        <f>+'2012 Comparisons'!F56</f>
        <v>11346.539999999999</v>
      </c>
      <c r="G68" s="26">
        <f>+'2012 Comparisons'!G56</f>
        <v>1.0063939353161984</v>
      </c>
      <c r="H68" s="27">
        <f t="shared" si="3"/>
        <v>0.82724910697060983</v>
      </c>
    </row>
    <row r="69" spans="1:9" x14ac:dyDescent="0.3">
      <c r="A69" s="17" t="str">
        <f>+'Rate and Bill Data'!A21</f>
        <v>COLLUS</v>
      </c>
      <c r="B69" s="25">
        <f>+'2012 Comparisons'!B17</f>
        <v>271.20000000000005</v>
      </c>
      <c r="C69" s="26">
        <f>+'2012 Comparisons'!C17</f>
        <v>0.8656901302900355</v>
      </c>
      <c r="D69" s="25">
        <f>+'2012 Comparisons'!D17</f>
        <v>486.96</v>
      </c>
      <c r="E69" s="26">
        <f t="shared" si="2"/>
        <v>0.78952015352109706</v>
      </c>
      <c r="F69" s="25">
        <f>+'2012 Comparisons'!F17</f>
        <v>9288.24</v>
      </c>
      <c r="G69" s="26">
        <f>+'2012 Comparisons'!G17</f>
        <v>0.82383073657355688</v>
      </c>
      <c r="H69" s="27">
        <f t="shared" si="3"/>
        <v>0.82634700679489648</v>
      </c>
    </row>
    <row r="70" spans="1:9" x14ac:dyDescent="0.3">
      <c r="A70" s="17" t="str">
        <f>+'Rate and Bill Data'!A56</f>
        <v>Northern Ontario Wires</v>
      </c>
      <c r="B70" s="25">
        <f>+'2012 Comparisons'!B52</f>
        <v>343.56</v>
      </c>
      <c r="C70" s="26">
        <f>+'2012 Comparisons'!C52</f>
        <v>1.0966685146107837</v>
      </c>
      <c r="D70" s="25">
        <f>+'2012 Comparisons'!D52</f>
        <v>608.40000000000009</v>
      </c>
      <c r="E70" s="26">
        <f t="shared" si="2"/>
        <v>0.98641379456677258</v>
      </c>
      <c r="F70" s="25">
        <f>+'2012 Comparisons'!F52</f>
        <v>4243.32</v>
      </c>
      <c r="G70" s="26">
        <f>+'2012 Comparisons'!G52</f>
        <v>0.37636596826926361</v>
      </c>
      <c r="H70" s="27">
        <f t="shared" si="3"/>
        <v>0.81981609248227338</v>
      </c>
    </row>
    <row r="71" spans="1:9" x14ac:dyDescent="0.3">
      <c r="A71" s="17" t="str">
        <f>+'Rate and Bill Data'!A61</f>
        <v>Ottawa River</v>
      </c>
      <c r="B71" s="25">
        <f>+'2012 Comparisons'!B57</f>
        <v>273.24</v>
      </c>
      <c r="C71" s="26">
        <f>+'2012 Comparisons'!C57</f>
        <v>0.87220195870372152</v>
      </c>
      <c r="D71" s="25">
        <f>+'2012 Comparisons'!D57</f>
        <v>520.91999999999996</v>
      </c>
      <c r="E71" s="26">
        <f t="shared" si="2"/>
        <v>0.84458033179770386</v>
      </c>
      <c r="F71" s="25">
        <f>+'2012 Comparisons'!F57</f>
        <v>6389.82</v>
      </c>
      <c r="G71" s="26">
        <f>+'2012 Comparisons'!G57</f>
        <v>0.56675216372234616</v>
      </c>
      <c r="H71" s="27">
        <f t="shared" si="3"/>
        <v>0.76117815140792378</v>
      </c>
    </row>
    <row r="72" spans="1:9" x14ac:dyDescent="0.3">
      <c r="A72" s="17" t="str">
        <f>+'Rate and Bill Data'!A70</f>
        <v>Thunder Bay</v>
      </c>
      <c r="B72" s="25">
        <f>+'2012 Comparisons'!B66</f>
        <v>237.24</v>
      </c>
      <c r="C72" s="26">
        <f>+'2012 Comparisons'!C66</f>
        <v>0.75728733963867256</v>
      </c>
      <c r="D72" s="25">
        <f>+'2012 Comparisons'!D66</f>
        <v>526.08000000000004</v>
      </c>
      <c r="E72" s="26">
        <f t="shared" si="2"/>
        <v>0.85294636595280682</v>
      </c>
      <c r="F72" s="25">
        <f>+'2012 Comparisons'!F66</f>
        <v>6982.26</v>
      </c>
      <c r="G72" s="26">
        <f>+'2012 Comparisons'!G66</f>
        <v>0.61929928584404403</v>
      </c>
      <c r="H72" s="27">
        <f t="shared" si="3"/>
        <v>0.74317766381184125</v>
      </c>
    </row>
    <row r="73" spans="1:9" x14ac:dyDescent="0.3">
      <c r="A73" s="17" t="str">
        <f>+'Rate and Bill Data'!A28</f>
        <v>Erie Thames (2011)</v>
      </c>
      <c r="B73" s="25">
        <f>+'2012 Comparisons'!B24</f>
        <v>291.24</v>
      </c>
      <c r="C73" s="26">
        <f>+'2012 Comparisons'!C24</f>
        <v>0.92965926823624601</v>
      </c>
      <c r="D73" s="25">
        <f>+'2012 Comparisons'!D24</f>
        <v>443.28</v>
      </c>
      <c r="E73" s="26">
        <f t="shared" ref="E73:E77" si="4">+D73/$D$79</f>
        <v>0.71870070160348265</v>
      </c>
      <c r="F73" s="25">
        <f>+'2012 Comparisons'!F24</f>
        <v>5931.2999999999993</v>
      </c>
      <c r="G73" s="26">
        <f>+'2012 Comparisons'!G24</f>
        <v>0.52608322436099164</v>
      </c>
      <c r="H73" s="27">
        <f t="shared" ref="H73:H77" si="5">+(C73+E73+G73)/3</f>
        <v>0.72481439806690684</v>
      </c>
    </row>
    <row r="74" spans="1:9" x14ac:dyDescent="0.3">
      <c r="A74" s="17" t="str">
        <f>+'Rate and Bill Data'!A22</f>
        <v>E.L.K. (2011)</v>
      </c>
      <c r="B74" s="25">
        <f>+'2012 Comparisons'!B18</f>
        <v>209.40000000000003</v>
      </c>
      <c r="C74" s="26">
        <f>+'2012 Comparisons'!C18</f>
        <v>0.66842003422836815</v>
      </c>
      <c r="D74" s="25">
        <f>+'2012 Comparisons'!D18</f>
        <v>173.52</v>
      </c>
      <c r="E74" s="26">
        <f t="shared" si="4"/>
        <v>0.28133221833206173</v>
      </c>
      <c r="F74" s="25">
        <f>+'2012 Comparisons'!F18</f>
        <v>13736.28</v>
      </c>
      <c r="G74" s="26">
        <f>+'2012 Comparisons'!G18</f>
        <v>1.2183545720373956</v>
      </c>
      <c r="H74" s="27">
        <f t="shared" si="5"/>
        <v>0.72270227486594185</v>
      </c>
    </row>
    <row r="75" spans="1:9" x14ac:dyDescent="0.3">
      <c r="A75" s="17" t="str">
        <f>+'Rate and Bill Data'!A36</f>
        <v>Hearst</v>
      </c>
      <c r="B75" s="25">
        <f>+'2012 Comparisons'!B32</f>
        <v>262.44</v>
      </c>
      <c r="C75" s="26">
        <f>+'2012 Comparisons'!C32</f>
        <v>0.83772757298420686</v>
      </c>
      <c r="D75" s="25">
        <f>+'2012 Comparisons'!D32</f>
        <v>396.84000000000003</v>
      </c>
      <c r="E75" s="26">
        <f t="shared" si="4"/>
        <v>0.64340639420755752</v>
      </c>
      <c r="F75" s="25">
        <f>+'2012 Comparisons'!F32</f>
        <v>7585.3199999999988</v>
      </c>
      <c r="G75" s="26">
        <f>+'2012 Comparisons'!G32</f>
        <v>0.67278836063087644</v>
      </c>
      <c r="H75" s="27">
        <f t="shared" si="5"/>
        <v>0.71797410927421357</v>
      </c>
    </row>
    <row r="76" spans="1:9" x14ac:dyDescent="0.3">
      <c r="A76" s="17" t="str">
        <f>+'Rate and Bill Data'!A26</f>
        <v>Entegrus - Middlesex</v>
      </c>
      <c r="B76" s="25">
        <f>+'2012 Comparisons'!B22</f>
        <v>285</v>
      </c>
      <c r="C76" s="26">
        <f>+'2012 Comparisons'!C22</f>
        <v>0.90974073426497082</v>
      </c>
      <c r="D76" s="25">
        <f>+'2012 Comparisons'!D22</f>
        <v>338.15999999999997</v>
      </c>
      <c r="E76" s="26">
        <f t="shared" si="4"/>
        <v>0.54826707555999299</v>
      </c>
      <c r="F76" s="25">
        <f>+'2012 Comparisons'!F22</f>
        <v>4892.5200000000004</v>
      </c>
      <c r="G76" s="26">
        <f>+'2012 Comparisons'!G22</f>
        <v>0.43394748147128615</v>
      </c>
      <c r="H76" s="27">
        <f t="shared" si="5"/>
        <v>0.63065176376541665</v>
      </c>
    </row>
    <row r="77" spans="1:9" x14ac:dyDescent="0.3">
      <c r="A77" s="17" t="str">
        <f>+'Rate and Bill Data'!A39</f>
        <v>Hydro Hawkesbury</v>
      </c>
      <c r="B77" s="25">
        <f>+'2012 Comparisons'!B35</f>
        <v>148.20000000000002</v>
      </c>
      <c r="C77" s="26">
        <f>+'2012 Comparisons'!C35</f>
        <v>0.4730651818177849</v>
      </c>
      <c r="D77" s="25">
        <f>+'2012 Comparisons'!D35</f>
        <v>297</v>
      </c>
      <c r="E77" s="26">
        <f t="shared" si="4"/>
        <v>0.48153336125301016</v>
      </c>
      <c r="F77" s="25">
        <f>+'2012 Comparisons'!F35</f>
        <v>5796.18</v>
      </c>
      <c r="G77" s="26">
        <f>+'2012 Comparisons'!G35</f>
        <v>0.5140986062712547</v>
      </c>
      <c r="H77" s="27">
        <f t="shared" si="5"/>
        <v>0.48956571644734992</v>
      </c>
    </row>
    <row r="78" spans="1:9" x14ac:dyDescent="0.3">
      <c r="A78" s="17"/>
      <c r="B78" s="25"/>
      <c r="C78" s="25"/>
      <c r="D78" s="25"/>
      <c r="E78" s="25"/>
      <c r="F78" s="25"/>
      <c r="G78" s="25"/>
      <c r="H78" s="24"/>
    </row>
    <row r="79" spans="1:9" x14ac:dyDescent="0.3">
      <c r="A79" s="18" t="s">
        <v>25</v>
      </c>
      <c r="B79" s="25">
        <f>AVERAGE(B8:B77)</f>
        <v>313.276067857143</v>
      </c>
      <c r="C79" s="25"/>
      <c r="D79" s="25">
        <f>AVERAGE(D8:D77)</f>
        <v>616.77969565217404</v>
      </c>
      <c r="E79" s="25"/>
      <c r="F79" s="25">
        <f>AVERAGE(F8:F77)</f>
        <v>11274.451883928574</v>
      </c>
      <c r="G79" s="25"/>
      <c r="H79" s="24"/>
    </row>
    <row r="80" spans="1:9" x14ac:dyDescent="0.3">
      <c r="B80" s="28"/>
      <c r="C80" s="29"/>
      <c r="D80" s="28"/>
      <c r="E80" s="29"/>
      <c r="F80" s="28"/>
      <c r="G80" s="29"/>
      <c r="H80" s="30"/>
      <c r="I80" s="19"/>
    </row>
    <row r="81" spans="2:7" x14ac:dyDescent="0.3">
      <c r="B81" s="9"/>
      <c r="C81" s="9"/>
      <c r="D81" s="9"/>
      <c r="E81" s="9"/>
      <c r="F81" s="9"/>
      <c r="G81" s="9"/>
    </row>
    <row r="82" spans="2:7" x14ac:dyDescent="0.3">
      <c r="B82" s="9"/>
      <c r="C82" s="9"/>
      <c r="D82" s="9"/>
      <c r="E82" s="9"/>
      <c r="F82" s="9"/>
      <c r="G82" s="9"/>
    </row>
    <row r="83" spans="2:7" x14ac:dyDescent="0.3">
      <c r="B83" s="9"/>
      <c r="C83" s="9"/>
      <c r="D83" s="9"/>
      <c r="E83" s="9"/>
      <c r="F83" s="9"/>
      <c r="G83" s="9"/>
    </row>
    <row r="84" spans="2:7" x14ac:dyDescent="0.3">
      <c r="B84" s="9"/>
      <c r="C84" s="9"/>
      <c r="D84" s="9"/>
      <c r="E84" s="9"/>
      <c r="F84" s="9"/>
      <c r="G84" s="9"/>
    </row>
    <row r="85" spans="2:7" x14ac:dyDescent="0.3">
      <c r="B85" s="9"/>
      <c r="C85" s="9"/>
      <c r="D85" s="9"/>
      <c r="E85" s="9"/>
      <c r="F85" s="9"/>
      <c r="G85" s="9"/>
    </row>
  </sheetData>
  <sortState ref="A8:H77">
    <sortCondition descending="1" ref="H8:H77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85"/>
  <sheetViews>
    <sheetView workbookViewId="0">
      <selection activeCell="J12" sqref="J12"/>
    </sheetView>
  </sheetViews>
  <sheetFormatPr defaultRowHeight="14.4" x14ac:dyDescent="0.3"/>
  <cols>
    <col min="1" max="1" width="23.88671875" customWidth="1"/>
    <col min="2" max="2" width="8.44140625" customWidth="1"/>
    <col min="3" max="3" width="6.6640625" customWidth="1"/>
    <col min="4" max="4" width="7.21875" customWidth="1"/>
    <col min="5" max="5" width="6.6640625" customWidth="1"/>
    <col min="6" max="6" width="9.109375" customWidth="1"/>
    <col min="7" max="7" width="6.33203125" customWidth="1"/>
    <col min="8" max="8" width="9.77734375" customWidth="1"/>
    <col min="9" max="9" width="6.33203125" customWidth="1"/>
    <col min="10" max="10" width="6.88671875" customWidth="1"/>
    <col min="12" max="16" width="8.88671875" style="35"/>
  </cols>
  <sheetData>
    <row r="2" spans="1:19" ht="18" x14ac:dyDescent="0.35">
      <c r="A2" s="5" t="s">
        <v>102</v>
      </c>
    </row>
    <row r="3" spans="1:19" x14ac:dyDescent="0.3">
      <c r="A3" s="4" t="s">
        <v>18</v>
      </c>
    </row>
    <row r="5" spans="1:19" x14ac:dyDescent="0.3">
      <c r="A5" s="14" t="s">
        <v>19</v>
      </c>
      <c r="B5" s="15" t="s">
        <v>0</v>
      </c>
      <c r="C5" s="15"/>
      <c r="D5" s="15" t="s">
        <v>3</v>
      </c>
      <c r="E5" s="15"/>
      <c r="F5" s="15" t="s">
        <v>4</v>
      </c>
      <c r="G5" s="15"/>
      <c r="H5" s="15" t="s">
        <v>6</v>
      </c>
      <c r="I5" s="16"/>
      <c r="J5" s="14" t="s">
        <v>27</v>
      </c>
      <c r="K5" s="32" t="s">
        <v>99</v>
      </c>
      <c r="L5" s="32" t="s">
        <v>100</v>
      </c>
      <c r="M5" s="32" t="s">
        <v>108</v>
      </c>
      <c r="N5" s="48" t="s">
        <v>109</v>
      </c>
      <c r="O5" s="49"/>
      <c r="P5" s="40"/>
    </row>
    <row r="6" spans="1:19" x14ac:dyDescent="0.3">
      <c r="A6" s="17"/>
      <c r="B6" s="14" t="s">
        <v>20</v>
      </c>
      <c r="C6" s="14" t="s">
        <v>24</v>
      </c>
      <c r="D6" s="14" t="s">
        <v>21</v>
      </c>
      <c r="E6" s="14" t="s">
        <v>24</v>
      </c>
      <c r="F6" s="14" t="s">
        <v>22</v>
      </c>
      <c r="G6" s="14" t="s">
        <v>24</v>
      </c>
      <c r="H6" s="14" t="s">
        <v>23</v>
      </c>
      <c r="I6" s="14" t="s">
        <v>24</v>
      </c>
      <c r="J6" s="14" t="s">
        <v>26</v>
      </c>
      <c r="K6" s="33" t="s">
        <v>98</v>
      </c>
      <c r="L6" s="33" t="s">
        <v>101</v>
      </c>
      <c r="M6" s="33" t="s">
        <v>84</v>
      </c>
      <c r="N6" s="48" t="s">
        <v>84</v>
      </c>
      <c r="O6" s="49"/>
      <c r="P6" s="40"/>
    </row>
    <row r="7" spans="1:19" x14ac:dyDescent="0.3">
      <c r="A7" s="17"/>
      <c r="B7" s="14"/>
      <c r="C7" s="14"/>
      <c r="D7" s="14"/>
      <c r="E7" s="14"/>
      <c r="F7" s="14"/>
      <c r="G7" s="14"/>
      <c r="H7" s="14"/>
      <c r="I7" s="14"/>
      <c r="J7" s="14"/>
      <c r="K7" s="3"/>
      <c r="L7" s="17"/>
      <c r="M7" s="17"/>
      <c r="N7" s="17"/>
      <c r="O7" s="17"/>
      <c r="Q7" s="38" t="s">
        <v>107</v>
      </c>
      <c r="R7" s="4"/>
      <c r="S7" s="4"/>
    </row>
    <row r="8" spans="1:19" x14ac:dyDescent="0.3">
      <c r="A8" s="17" t="str">
        <f>+'Rate and Bill Data'!A72</f>
        <v>Toronto Hydro (proposed 2012)</v>
      </c>
      <c r="B8" s="25">
        <f>+'2012 Comparisons'!B68</f>
        <v>397.84475000000009</v>
      </c>
      <c r="C8" s="26">
        <f>+'2012 Comparisons'!C68</f>
        <v>1.2699493859244344</v>
      </c>
      <c r="D8" s="25">
        <f>+'2012 Comparisons'!D68</f>
        <v>903.63900000000012</v>
      </c>
      <c r="E8" s="26">
        <f t="shared" ref="E8:E51" si="0">+D8/$D$79</f>
        <v>1.4650920034656869</v>
      </c>
      <c r="F8" s="25">
        <f>+'2012 Comparisons'!F68</f>
        <v>18872.771874999999</v>
      </c>
      <c r="G8" s="26">
        <f>+'2012 Comparisons'!G68</f>
        <v>1.6739414092407128</v>
      </c>
      <c r="H8" s="25">
        <f>+'2012 Comparisons'!H68</f>
        <v>613803.96424999996</v>
      </c>
      <c r="I8" s="26">
        <f>+'2012 Comparisons'!I68</f>
        <v>1.8007033626474895</v>
      </c>
      <c r="J8" s="26">
        <f>+'2012 Comparisons'!J68</f>
        <v>1.5524215403195809</v>
      </c>
      <c r="K8" s="34">
        <f>+'2012 Comparisons'!K68</f>
        <v>700386</v>
      </c>
      <c r="L8" s="36">
        <f>+J8</f>
        <v>1.5524215403195809</v>
      </c>
      <c r="M8" s="17"/>
      <c r="N8" s="41">
        <f>+(K8/SUM($K$8:$K$17)*J8)</f>
        <v>0.46881047201147175</v>
      </c>
      <c r="O8" s="17"/>
      <c r="Q8" s="4"/>
      <c r="R8" s="4"/>
      <c r="S8" s="4"/>
    </row>
    <row r="9" spans="1:19" x14ac:dyDescent="0.3">
      <c r="A9" s="17" t="str">
        <f>+'Rate and Bill Data'!A64</f>
        <v>Powerstream</v>
      </c>
      <c r="B9" s="25">
        <f>+'2012 Comparisons'!B60</f>
        <v>273.48</v>
      </c>
      <c r="C9" s="26">
        <f>+'2012 Comparisons'!C60</f>
        <v>0.87296805616415518</v>
      </c>
      <c r="D9" s="25">
        <f>+'2012 Comparisons'!D60</f>
        <v>622.08000000000004</v>
      </c>
      <c r="E9" s="26">
        <f t="shared" si="0"/>
        <v>1.008593513024487</v>
      </c>
      <c r="F9" s="25">
        <f>+'2012 Comparisons'!F60</f>
        <v>11524.2</v>
      </c>
      <c r="G9" s="26">
        <f>+'2012 Comparisons'!G60</f>
        <v>1.022151685832944</v>
      </c>
      <c r="H9" s="25">
        <f>+'2012 Comparisons'!H60</f>
        <v>151891.56</v>
      </c>
      <c r="I9" s="26">
        <f>+'2012 Comparisons'!I60</f>
        <v>0.44560097161310075</v>
      </c>
      <c r="J9" s="26">
        <f>+'2012 Comparisons'!J60</f>
        <v>0.83732855665867167</v>
      </c>
      <c r="K9" s="34">
        <f>+'2012 Comparisons'!K60</f>
        <v>325540</v>
      </c>
      <c r="L9" s="37">
        <f>AVERAGE($J$8:J9)</f>
        <v>1.1948750484891262</v>
      </c>
      <c r="M9" s="17"/>
      <c r="N9" s="41">
        <f t="shared" ref="N9:N17" si="1">+(K9/SUM($K$8:$K$17)*J9)</f>
        <v>0.11753046371417457</v>
      </c>
      <c r="O9" s="17"/>
      <c r="Q9" s="4" t="s">
        <v>103</v>
      </c>
      <c r="R9" s="4"/>
      <c r="S9" s="39">
        <f>AVERAGE(J57:J77)</f>
        <v>0.96211914299858325</v>
      </c>
    </row>
    <row r="10" spans="1:19" x14ac:dyDescent="0.3">
      <c r="A10" s="17" t="str">
        <f>+'Rate and Bill Data'!A41</f>
        <v>Hydro Ottawa</v>
      </c>
      <c r="B10" s="25">
        <f>+'2012 Comparisons'!B37</f>
        <v>328.79999999999995</v>
      </c>
      <c r="C10" s="26">
        <f>+'2012 Comparisons'!C37</f>
        <v>1.0495535207941136</v>
      </c>
      <c r="D10" s="25">
        <f>+'2012 Comparisons'!D37</f>
        <v>678.12</v>
      </c>
      <c r="E10" s="26">
        <f t="shared" si="0"/>
        <v>1.0994525351275803</v>
      </c>
      <c r="F10" s="25">
        <f>+'2012 Comparisons'!F37</f>
        <v>13327.320000000002</v>
      </c>
      <c r="G10" s="26">
        <f>+'2012 Comparisons'!G37</f>
        <v>1.1820814117800031</v>
      </c>
      <c r="H10" s="25">
        <f>+'2012 Comparisons'!H37</f>
        <v>558921.84</v>
      </c>
      <c r="I10" s="26">
        <f>+'2012 Comparisons'!I37</f>
        <v>1.6396968663682301</v>
      </c>
      <c r="J10" s="26">
        <f>+'2012 Comparisons'!J37</f>
        <v>1.2426960835174818</v>
      </c>
      <c r="K10" s="34">
        <f>+'2012 Comparisons'!K37</f>
        <v>300664</v>
      </c>
      <c r="L10" s="37">
        <f>AVERAGE($J$8:J10)</f>
        <v>1.2108153934985781</v>
      </c>
      <c r="M10" s="17"/>
      <c r="N10" s="41">
        <f t="shared" si="1"/>
        <v>0.16110037384939696</v>
      </c>
      <c r="O10" s="17"/>
      <c r="Q10" s="4" t="s">
        <v>104</v>
      </c>
      <c r="R10" s="4"/>
      <c r="S10" s="39">
        <f>AVERAGE(J37:J56)</f>
        <v>1.0222008748594897</v>
      </c>
    </row>
    <row r="11" spans="1:19" x14ac:dyDescent="0.3">
      <c r="A11" s="17" t="str">
        <f>+'Rate and Bill Data'!A37</f>
        <v>Horizon</v>
      </c>
      <c r="B11" s="25">
        <f>+'2012 Comparisons'!B33</f>
        <v>311.64</v>
      </c>
      <c r="C11" s="26">
        <f>+'2012 Comparisons'!C33</f>
        <v>0.99477755237310705</v>
      </c>
      <c r="D11" s="25">
        <f>+'2012 Comparisons'!D33</f>
        <v>589.80000000000007</v>
      </c>
      <c r="E11" s="26">
        <f t="shared" si="0"/>
        <v>0.95625715982163462</v>
      </c>
      <c r="F11" s="25">
        <f>+'2012 Comparisons'!F33</f>
        <v>9677.2199999999993</v>
      </c>
      <c r="G11" s="26">
        <f>+'2012 Comparisons'!G33</f>
        <v>0.85833174859654315</v>
      </c>
      <c r="H11" s="25">
        <f>+'2012 Comparisons'!H33</f>
        <v>434513.04</v>
      </c>
      <c r="I11" s="26">
        <f>+'2012 Comparisons'!I33</f>
        <v>1.2747214710452779</v>
      </c>
      <c r="J11" s="26">
        <f>+'2012 Comparisons'!J33</f>
        <v>1.0210219829591407</v>
      </c>
      <c r="K11" s="34">
        <f>+'2012 Comparisons'!K33</f>
        <v>234464</v>
      </c>
      <c r="L11" s="37">
        <f>AVERAGE($J$8:J11)</f>
        <v>1.1633670408637187</v>
      </c>
      <c r="M11" s="17"/>
      <c r="N11" s="41">
        <f t="shared" si="1"/>
        <v>0.10321942851326497</v>
      </c>
      <c r="O11" s="17"/>
      <c r="Q11" s="4" t="s">
        <v>105</v>
      </c>
      <c r="R11" s="4"/>
      <c r="S11" s="39">
        <f>AVERAGE(J16:J36)</f>
        <v>1.0062549952196473</v>
      </c>
    </row>
    <row r="12" spans="1:19" x14ac:dyDescent="0.3">
      <c r="A12" s="17" t="str">
        <f>+'Rate and Bill Data'!A24</f>
        <v>Enersource</v>
      </c>
      <c r="B12" s="25">
        <f>+'2012 Comparisons'!B20</f>
        <v>256.68</v>
      </c>
      <c r="C12" s="26">
        <f>+'2012 Comparisons'!C20</f>
        <v>0.81934123393379898</v>
      </c>
      <c r="D12" s="25">
        <f>+'2012 Comparisons'!D20</f>
        <v>757.56</v>
      </c>
      <c r="E12" s="26">
        <f t="shared" si="0"/>
        <v>1.2282505493293954</v>
      </c>
      <c r="F12" s="25">
        <f>+'2012 Comparisons'!F20</f>
        <v>13451.519999999997</v>
      </c>
      <c r="G12" s="26">
        <f>+'2012 Comparisons'!G20</f>
        <v>1.1930974683722566</v>
      </c>
      <c r="H12" s="25">
        <f>+'2012 Comparisons'!H20</f>
        <v>516982.80000000005</v>
      </c>
      <c r="I12" s="26">
        <f>+'2012 Comparisons'!I20</f>
        <v>1.5166612153253372</v>
      </c>
      <c r="J12" s="26">
        <f>+'2012 Comparisons'!J20</f>
        <v>1.189337616740197</v>
      </c>
      <c r="K12" s="34">
        <f>+'2012 Comparisons'!K20</f>
        <v>192960</v>
      </c>
      <c r="L12" s="37">
        <f>AVERAGE($J$8:J12)</f>
        <v>1.1685611560390143</v>
      </c>
      <c r="M12" s="17"/>
      <c r="N12" s="41">
        <f t="shared" si="1"/>
        <v>9.8951557230786524E-2</v>
      </c>
      <c r="O12" s="17"/>
      <c r="Q12" s="4" t="s">
        <v>106</v>
      </c>
      <c r="R12" s="4"/>
      <c r="S12" s="39">
        <f>AVERAGE(J8:J15)</f>
        <v>1.081989572897962</v>
      </c>
    </row>
    <row r="13" spans="1:19" x14ac:dyDescent="0.3">
      <c r="A13" s="17" t="str">
        <f>+'Rate and Bill Data'!A48</f>
        <v>London</v>
      </c>
      <c r="B13" s="25">
        <f>+'2012 Comparisons'!B44</f>
        <v>289.92</v>
      </c>
      <c r="C13" s="26">
        <f>+'2012 Comparisons'!C44</f>
        <v>0.92544573220386095</v>
      </c>
      <c r="D13" s="25">
        <f>+'2012 Comparisons'!D44</f>
        <v>575.76</v>
      </c>
      <c r="E13" s="26">
        <f t="shared" si="0"/>
        <v>0.9334937645624013</v>
      </c>
      <c r="F13" s="25">
        <f>+'2012 Comparisons'!F44</f>
        <v>8379.4200000000019</v>
      </c>
      <c r="G13" s="26">
        <f>+'2012 Comparisons'!G44</f>
        <v>0.74322193985719531</v>
      </c>
      <c r="H13" s="25">
        <f>+'2012 Comparisons'!H44</f>
        <v>521169.48</v>
      </c>
      <c r="I13" s="26">
        <f>+'2012 Comparisons'!I44</f>
        <v>1.528943587537678</v>
      </c>
      <c r="J13" s="26">
        <f>+'2012 Comparisons'!J44</f>
        <v>1.0327762560402838</v>
      </c>
      <c r="K13" s="34">
        <f>+'2012 Comparisons'!K44</f>
        <v>146974</v>
      </c>
      <c r="L13" s="37">
        <f>AVERAGE($J$8:J13)</f>
        <v>1.1459303393725593</v>
      </c>
      <c r="M13" s="17"/>
      <c r="N13" s="41">
        <f t="shared" si="1"/>
        <v>6.5448085406161385E-2</v>
      </c>
      <c r="O13" s="17"/>
    </row>
    <row r="14" spans="1:19" x14ac:dyDescent="0.3">
      <c r="A14" s="17" t="str">
        <f>+'Rate and Bill Data'!A40</f>
        <v>Hydro One Brampton</v>
      </c>
      <c r="B14" s="25">
        <f>+'2012 Comparisons'!B36</f>
        <v>255.24</v>
      </c>
      <c r="C14" s="26">
        <f>+'2012 Comparisons'!C36</f>
        <v>0.81474464917119704</v>
      </c>
      <c r="D14" s="25">
        <f>+'2012 Comparisons'!D36</f>
        <v>587.40000000000009</v>
      </c>
      <c r="E14" s="26">
        <f t="shared" si="0"/>
        <v>0.95236598114484272</v>
      </c>
      <c r="F14" s="25">
        <f>+'2012 Comparisons'!F36</f>
        <v>8614.14</v>
      </c>
      <c r="G14" s="26">
        <f>+'2012 Comparisons'!G36</f>
        <v>0.76404069028661392</v>
      </c>
      <c r="H14" s="25">
        <f>+'2012 Comparisons'!H36</f>
        <v>310669.68</v>
      </c>
      <c r="I14" s="26">
        <f>+'2012 Comparisons'!I36</f>
        <v>0.91140489477315978</v>
      </c>
      <c r="J14" s="26">
        <f>+'2012 Comparisons'!J36</f>
        <v>0.86063905384395334</v>
      </c>
      <c r="K14" s="34">
        <f>+'2012 Comparisons'!K36</f>
        <v>134228</v>
      </c>
      <c r="L14" s="37">
        <f>AVERAGE($J$8:J14)</f>
        <v>1.1051744414399012</v>
      </c>
      <c r="M14" s="17"/>
      <c r="N14" s="41">
        <f t="shared" si="1"/>
        <v>4.9809749359652405E-2</v>
      </c>
      <c r="O14" s="17"/>
    </row>
    <row r="15" spans="1:19" x14ac:dyDescent="0.3">
      <c r="A15" s="17" t="str">
        <f>+'Rate and Bill Data'!A73</f>
        <v>Veridian</v>
      </c>
      <c r="B15" s="25">
        <f>+'2012 Comparisons'!B69</f>
        <v>284.88</v>
      </c>
      <c r="C15" s="26">
        <f>+'2012 Comparisons'!C69</f>
        <v>0.90935768553475393</v>
      </c>
      <c r="D15" s="25">
        <f>+'2012 Comparisons'!D69</f>
        <v>573.72</v>
      </c>
      <c r="E15" s="26">
        <f t="shared" si="0"/>
        <v>0.93018626268712823</v>
      </c>
      <c r="F15" s="25">
        <f>+'2012 Comparisons'!F69</f>
        <v>10781.4</v>
      </c>
      <c r="G15" s="26">
        <f>+'2012 Comparisons'!G69</f>
        <v>0.95626821693820852</v>
      </c>
      <c r="H15" s="25">
        <f>+'2012 Comparisons'!H69</f>
        <v>300977.03999999998</v>
      </c>
      <c r="I15" s="26">
        <f>+'2012 Comparisons'!I69</f>
        <v>0.88296980725746099</v>
      </c>
      <c r="J15" s="26">
        <f>+'2012 Comparisons'!J69</f>
        <v>0.91969549310438792</v>
      </c>
      <c r="K15" s="34">
        <f>+'2012 Comparisons'!K69</f>
        <v>112569</v>
      </c>
      <c r="L15" s="37">
        <f>AVERAGE($J$8:J15)</f>
        <v>1.081989572897962</v>
      </c>
      <c r="M15" s="17"/>
      <c r="N15" s="41">
        <f t="shared" si="1"/>
        <v>4.4638855792604647E-2</v>
      </c>
      <c r="O15" s="17"/>
    </row>
    <row r="16" spans="1:19" x14ac:dyDescent="0.3">
      <c r="A16" s="17" t="str">
        <f>+'Rate and Bill Data'!A45</f>
        <v>Kitchener-Wilmot</v>
      </c>
      <c r="B16" s="25">
        <f>+'2012 Comparisons'!B41</f>
        <v>281.39999999999998</v>
      </c>
      <c r="C16" s="26">
        <f>+'2012 Comparisons'!C41</f>
        <v>0.89824927235846586</v>
      </c>
      <c r="D16" s="25">
        <f>+'2012 Comparisons'!D41</f>
        <v>601.68000000000006</v>
      </c>
      <c r="E16" s="26">
        <f t="shared" si="0"/>
        <v>0.97551849427175508</v>
      </c>
      <c r="F16" s="25">
        <f>+'2012 Comparisons'!F41</f>
        <v>14929.02</v>
      </c>
      <c r="G16" s="26">
        <f>+'2012 Comparisons'!G41</f>
        <v>1.32414596768832</v>
      </c>
      <c r="H16" s="25">
        <f>+'2012 Comparisons'!H41</f>
        <v>337568.04</v>
      </c>
      <c r="I16" s="26">
        <f>+'2012 Comparisons'!I41</f>
        <v>0.9903160294721447</v>
      </c>
      <c r="J16" s="26">
        <f>+'2012 Comparisons'!J41</f>
        <v>1.0470574409476714</v>
      </c>
      <c r="K16" s="34">
        <f>+'2012 Comparisons'!K41</f>
        <v>86611</v>
      </c>
      <c r="L16" s="37">
        <f>AVERAGE($J$8:J16)</f>
        <v>1.0781082249034855</v>
      </c>
      <c r="M16" s="17"/>
      <c r="N16" s="41">
        <f t="shared" si="1"/>
        <v>3.9101529718470258E-2</v>
      </c>
      <c r="O16" s="17"/>
    </row>
    <row r="17" spans="1:20" x14ac:dyDescent="0.3">
      <c r="A17" s="17" t="str">
        <f>+'Rate and Bill Data'!A27</f>
        <v>EnWin</v>
      </c>
      <c r="B17" s="25">
        <f>+'2012 Comparisons'!B23</f>
        <v>322.2</v>
      </c>
      <c r="C17" s="26">
        <f>+'2012 Comparisons'!C23</f>
        <v>1.028485840632188</v>
      </c>
      <c r="D17" s="25">
        <f>+'2012 Comparisons'!D23</f>
        <v>695.87999999999988</v>
      </c>
      <c r="E17" s="26">
        <f t="shared" si="0"/>
        <v>1.1282472573358409</v>
      </c>
      <c r="F17" s="25">
        <f>+'2012 Comparisons'!F23</f>
        <v>15172.619999999999</v>
      </c>
      <c r="G17" s="26">
        <f>+'2012 Comparisons'!G23</f>
        <v>1.3457523395552526</v>
      </c>
      <c r="H17" s="25">
        <f>+'2012 Comparisons'!H23</f>
        <v>355769.52</v>
      </c>
      <c r="I17" s="26">
        <f>+'2012 Comparisons'!I23</f>
        <v>1.0437133161469043</v>
      </c>
      <c r="J17" s="26">
        <f>+'2012 Comparisons'!J23</f>
        <v>1.1365496884175466</v>
      </c>
      <c r="K17" s="34">
        <f>+'2012 Comparisons'!K23</f>
        <v>84866</v>
      </c>
      <c r="L17" s="37">
        <f>AVERAGE($J$8:J17)</f>
        <v>1.0839523712548913</v>
      </c>
      <c r="M17" s="37">
        <f>AVERAGE(J8:J17)</f>
        <v>1.0839523712548913</v>
      </c>
      <c r="N17" s="41">
        <f t="shared" si="1"/>
        <v>4.1588412976732908E-2</v>
      </c>
      <c r="O17" s="41">
        <f>SUM(N8:N17)</f>
        <v>1.1901989285727164</v>
      </c>
      <c r="P17" s="19"/>
    </row>
    <row r="18" spans="1:20" x14ac:dyDescent="0.3">
      <c r="A18" s="17" t="str">
        <f>+'Rate and Bill Data'!A16</f>
        <v>Burlington</v>
      </c>
      <c r="B18" s="25">
        <f>+'2012 Comparisons'!B12</f>
        <v>306.12</v>
      </c>
      <c r="C18" s="26">
        <f>+'2012 Comparisons'!C12</f>
        <v>0.97715731078313284</v>
      </c>
      <c r="D18" s="25">
        <f>+'2012 Comparisons'!D12</f>
        <v>631.31999999999994</v>
      </c>
      <c r="E18" s="26">
        <f t="shared" si="0"/>
        <v>1.0235745509301362</v>
      </c>
      <c r="F18" s="25">
        <f>+'2012 Comparisons'!F12</f>
        <v>9444.84</v>
      </c>
      <c r="G18" s="26">
        <f>+'2012 Comparisons'!G12</f>
        <v>0.83772054705944221</v>
      </c>
      <c r="H18" s="25"/>
      <c r="I18" s="26"/>
      <c r="J18" s="26">
        <f>+'2012 Comparisons'!J12</f>
        <v>0.94615080292423703</v>
      </c>
      <c r="K18" s="34">
        <f>+'2012 Comparisons'!K12</f>
        <v>64329</v>
      </c>
      <c r="L18" s="37">
        <f>AVERAGE($J$8:J18)</f>
        <v>1.0714249559521045</v>
      </c>
      <c r="M18" s="17"/>
      <c r="N18" s="41">
        <f>+(K18/SUM($K$18:$K$27)*J18)</f>
        <v>0.11711506786834232</v>
      </c>
      <c r="O18" s="17"/>
    </row>
    <row r="19" spans="1:20" x14ac:dyDescent="0.3">
      <c r="A19" s="17" t="str">
        <f>+'Rate and Bill Data'!A57</f>
        <v>Oakville</v>
      </c>
      <c r="B19" s="25">
        <f>+'2012 Comparisons'!B53</f>
        <v>292.92000000000007</v>
      </c>
      <c r="C19" s="26">
        <f>+'2012 Comparisons'!C53</f>
        <v>0.93502195045928183</v>
      </c>
      <c r="D19" s="25">
        <f>+'2012 Comparisons'!D53</f>
        <v>723.48</v>
      </c>
      <c r="E19" s="26">
        <f t="shared" si="0"/>
        <v>1.1729958121189492</v>
      </c>
      <c r="F19" s="25">
        <f>+'2012 Comparisons'!F53</f>
        <v>12394.560000000001</v>
      </c>
      <c r="G19" s="26">
        <f>+'2012 Comparisons'!G53</f>
        <v>1.0993492302422361</v>
      </c>
      <c r="H19" s="25"/>
      <c r="I19" s="26"/>
      <c r="J19" s="26">
        <f>+'2012 Comparisons'!J53</f>
        <v>1.0691223309401556</v>
      </c>
      <c r="K19" s="34">
        <f>+'2012 Comparisons'!K53</f>
        <v>62674</v>
      </c>
      <c r="L19" s="37">
        <f>AVERAGE($J$8:J19)</f>
        <v>1.0712330705344422</v>
      </c>
      <c r="M19" s="17"/>
      <c r="N19" s="41">
        <f t="shared" ref="N19:N27" si="2">+(K19/SUM($K$18:$K$27)*J19)</f>
        <v>0.12893191284494443</v>
      </c>
      <c r="O19" s="17"/>
    </row>
    <row r="20" spans="1:20" x14ac:dyDescent="0.3">
      <c r="A20" s="17" t="str">
        <f>+'Rate and Bill Data'!A60</f>
        <v>Oshawa</v>
      </c>
      <c r="B20" s="25">
        <f>+'2012 Comparisons'!B56</f>
        <v>211.32</v>
      </c>
      <c r="C20" s="26">
        <f>+'2012 Comparisons'!C56</f>
        <v>0.6745488139118373</v>
      </c>
      <c r="D20" s="25">
        <f>+'2012 Comparisons'!D56</f>
        <v>493.91999999999996</v>
      </c>
      <c r="E20" s="26">
        <f t="shared" si="0"/>
        <v>0.80080457168379404</v>
      </c>
      <c r="F20" s="25">
        <f>+'2012 Comparisons'!F56</f>
        <v>11346.539999999999</v>
      </c>
      <c r="G20" s="26">
        <f>+'2012 Comparisons'!G56</f>
        <v>1.0063939353161984</v>
      </c>
      <c r="H20" s="25">
        <f>+'2012 Comparisons'!H56</f>
        <v>336712.44</v>
      </c>
      <c r="I20" s="26">
        <f>+'2012 Comparisons'!I56</f>
        <v>0.98780597432943529</v>
      </c>
      <c r="J20" s="26">
        <f>+'2012 Comparisons'!J56</f>
        <v>0.86738832381031628</v>
      </c>
      <c r="K20" s="34">
        <f>+'2012 Comparisons'!K56</f>
        <v>52710</v>
      </c>
      <c r="L20" s="37">
        <f>AVERAGE($J$8:J20)</f>
        <v>1.055552705401817</v>
      </c>
      <c r="M20" s="17"/>
      <c r="N20" s="41">
        <f t="shared" si="2"/>
        <v>8.7973566674828599E-2</v>
      </c>
      <c r="O20" s="17"/>
    </row>
    <row r="21" spans="1:20" x14ac:dyDescent="0.3">
      <c r="A21" s="17" t="str">
        <f>+'Rate and Bill Data'!A75</f>
        <v>Waterloo North</v>
      </c>
      <c r="B21" s="25">
        <f>+'2012 Comparisons'!B71</f>
        <v>355.20000000000005</v>
      </c>
      <c r="C21" s="26">
        <f>+'2012 Comparisons'!C71</f>
        <v>1.1338242414418165</v>
      </c>
      <c r="D21" s="25">
        <f>+'2012 Comparisons'!D71</f>
        <v>702.72</v>
      </c>
      <c r="E21" s="26">
        <f t="shared" si="0"/>
        <v>1.1393371165646984</v>
      </c>
      <c r="F21" s="25">
        <f>+'2012 Comparisons'!F71</f>
        <v>15093.300000000001</v>
      </c>
      <c r="G21" s="26">
        <f>+'2012 Comparisons'!G71</f>
        <v>1.3387169642823256</v>
      </c>
      <c r="H21" s="25">
        <f>+'2012 Comparisons'!H71</f>
        <v>469148.15999999992</v>
      </c>
      <c r="I21" s="26">
        <f>+'2012 Comparisons'!I71</f>
        <v>1.3763297705711786</v>
      </c>
      <c r="J21" s="26">
        <f>+'2012 Comparisons'!J71</f>
        <v>1.2470520232150049</v>
      </c>
      <c r="K21" s="34">
        <f>+'2012 Comparisons'!K71</f>
        <v>51914</v>
      </c>
      <c r="L21" s="37">
        <f>AVERAGE($J$8:J21)</f>
        <v>1.0692312281027589</v>
      </c>
      <c r="M21" s="17"/>
      <c r="N21" s="41">
        <f t="shared" si="2"/>
        <v>0.1245703474937248</v>
      </c>
      <c r="O21" s="17"/>
    </row>
    <row r="22" spans="1:20" x14ac:dyDescent="0.3">
      <c r="A22" s="17" t="str">
        <f>+'Rate and Bill Data'!A52</f>
        <v>Niagara Peninsula</v>
      </c>
      <c r="B22" s="25">
        <f>+'2012 Comparisons'!B48</f>
        <v>340.79999999999995</v>
      </c>
      <c r="C22" s="26">
        <f>+'2012 Comparisons'!C48</f>
        <v>1.0878583938157966</v>
      </c>
      <c r="D22" s="25">
        <f>+'2012 Comparisons'!D48</f>
        <v>769.08</v>
      </c>
      <c r="E22" s="26">
        <f t="shared" si="0"/>
        <v>1.2469282069779972</v>
      </c>
      <c r="F22" s="25">
        <f>+'2012 Comparisons'!F48</f>
        <v>14694.900000000001</v>
      </c>
      <c r="G22" s="26">
        <f>+'2012 Comparisons'!G48</f>
        <v>1.3033804349235982</v>
      </c>
      <c r="H22" s="25"/>
      <c r="I22" s="26"/>
      <c r="J22" s="26">
        <f>+'2012 Comparisons'!J48</f>
        <v>1.2127223452391307</v>
      </c>
      <c r="K22" s="34">
        <f>+'2012 Comparisons'!K48</f>
        <v>51048</v>
      </c>
      <c r="L22" s="37">
        <f>AVERAGE($J$8:J22)</f>
        <v>1.0787973025785171</v>
      </c>
      <c r="M22" s="17"/>
      <c r="N22" s="41">
        <f t="shared" si="2"/>
        <v>0.11912028485510377</v>
      </c>
      <c r="O22" s="17"/>
    </row>
    <row r="23" spans="1:20" x14ac:dyDescent="0.3">
      <c r="A23" s="17" t="str">
        <f>+'Rate and Bill Data'!A17</f>
        <v>Cambridge North Dumfries</v>
      </c>
      <c r="B23" s="25">
        <f>+'2012 Comparisons'!B13</f>
        <v>276</v>
      </c>
      <c r="C23" s="26">
        <f>+'2012 Comparisons'!C13</f>
        <v>0.88101207949870863</v>
      </c>
      <c r="D23" s="25">
        <f>+'2012 Comparisons'!D13</f>
        <v>444.72</v>
      </c>
      <c r="E23" s="26">
        <f t="shared" si="0"/>
        <v>0.72103540880955808</v>
      </c>
      <c r="F23" s="25">
        <f>+'2012 Comparisons'!F13</f>
        <v>12303.36</v>
      </c>
      <c r="G23" s="26">
        <f>+'2012 Comparisons'!G13</f>
        <v>1.0912601452083104</v>
      </c>
      <c r="H23" s="25">
        <f>+'2012 Comparisons'!H13</f>
        <v>351166.80000000005</v>
      </c>
      <c r="I23" s="26">
        <f>+'2012 Comparisons'!I13</f>
        <v>1.0302104164198684</v>
      </c>
      <c r="J23" s="26">
        <f>+'2012 Comparisons'!J13</f>
        <v>0.93087951248411138</v>
      </c>
      <c r="K23" s="34">
        <f>+'2012 Comparisons'!K13</f>
        <v>50890</v>
      </c>
      <c r="L23" s="37">
        <f>AVERAGE($J$8:J23)</f>
        <v>1.0695524406976167</v>
      </c>
      <c r="M23" s="17"/>
      <c r="N23" s="41">
        <f t="shared" si="2"/>
        <v>9.1153119268958804E-2</v>
      </c>
      <c r="O23" s="17"/>
    </row>
    <row r="24" spans="1:20" x14ac:dyDescent="0.3">
      <c r="A24" s="17" t="str">
        <f>+'Rate and Bill Data'!A33</f>
        <v>Guelph</v>
      </c>
      <c r="B24" s="25">
        <f>+'2012 Comparisons'!B29</f>
        <v>330.6</v>
      </c>
      <c r="C24" s="26">
        <f>+'2012 Comparisons'!C29</f>
        <v>1.0552992517473663</v>
      </c>
      <c r="D24" s="25">
        <f>+'2012 Comparisons'!D29</f>
        <v>482.40000000000003</v>
      </c>
      <c r="E24" s="26">
        <f t="shared" si="0"/>
        <v>0.78212691403519252</v>
      </c>
      <c r="F24" s="25">
        <f>+'2012 Comparisons'!F29</f>
        <v>9391.5000000000018</v>
      </c>
      <c r="G24" s="26">
        <f>+'2012 Comparisons'!G29</f>
        <v>0.83298949666788979</v>
      </c>
      <c r="H24" s="25">
        <f>+'2012 Comparisons'!H29</f>
        <v>283051.43999999994</v>
      </c>
      <c r="I24" s="26">
        <f>+'2012 Comparisons'!I29</f>
        <v>0.83038186374863265</v>
      </c>
      <c r="J24" s="26">
        <f>+'2012 Comparisons'!J29</f>
        <v>0.87519938154977028</v>
      </c>
      <c r="K24" s="34">
        <f>+'2012 Comparisons'!K29</f>
        <v>50250</v>
      </c>
      <c r="L24" s="37">
        <f>AVERAGE($J$8:J24)</f>
        <v>1.0581199078065668</v>
      </c>
      <c r="M24" s="17"/>
      <c r="N24" s="41">
        <f t="shared" si="2"/>
        <v>8.4623051138683236E-2</v>
      </c>
      <c r="O24" s="17"/>
    </row>
    <row r="25" spans="1:20" x14ac:dyDescent="0.3">
      <c r="A25" s="17" t="str">
        <f>+'Rate and Bill Data'!A70</f>
        <v>Thunder Bay</v>
      </c>
      <c r="B25" s="25">
        <f>+'2012 Comparisons'!B66</f>
        <v>237.24</v>
      </c>
      <c r="C25" s="26">
        <f>+'2012 Comparisons'!C66</f>
        <v>0.75728733963867256</v>
      </c>
      <c r="D25" s="25">
        <f>+'2012 Comparisons'!D66</f>
        <v>526.08000000000004</v>
      </c>
      <c r="E25" s="26">
        <f t="shared" si="0"/>
        <v>0.85294636595280693</v>
      </c>
      <c r="F25" s="25">
        <f>+'2012 Comparisons'!F66</f>
        <v>6982.26</v>
      </c>
      <c r="G25" s="26">
        <f>+'2012 Comparisons'!G66</f>
        <v>0.61929928584404403</v>
      </c>
      <c r="H25" s="25"/>
      <c r="I25" s="26"/>
      <c r="J25" s="26">
        <f>+'2012 Comparisons'!J66</f>
        <v>0.74317766381184125</v>
      </c>
      <c r="K25" s="34">
        <f>+'2012 Comparisons'!K66</f>
        <v>49508</v>
      </c>
      <c r="L25" s="37">
        <f>AVERAGE($J$8:J25)</f>
        <v>1.0406231164735267</v>
      </c>
      <c r="M25" s="17"/>
      <c r="N25" s="41">
        <f t="shared" si="2"/>
        <v>7.0796802359807426E-2</v>
      </c>
      <c r="O25" s="17"/>
    </row>
    <row r="26" spans="1:20" x14ac:dyDescent="0.3">
      <c r="A26" s="17" t="str">
        <f>+'Rate and Bill Data'!A31</f>
        <v>Greater Sudbury</v>
      </c>
      <c r="B26" s="25">
        <f>+'2012 Comparisons'!B27</f>
        <v>312.72000000000003</v>
      </c>
      <c r="C26" s="26">
        <f>+'2012 Comparisons'!C27</f>
        <v>0.99822499094505857</v>
      </c>
      <c r="D26" s="25">
        <f>+'2012 Comparisons'!D27</f>
        <v>705</v>
      </c>
      <c r="E26" s="26">
        <f t="shared" si="0"/>
        <v>1.1430337363076506</v>
      </c>
      <c r="F26" s="25">
        <f>+'2012 Comparisons'!F27</f>
        <v>14786.580000000002</v>
      </c>
      <c r="G26" s="26">
        <f>+'2012 Comparisons'!G27</f>
        <v>1.3115120940892813</v>
      </c>
      <c r="H26" s="25"/>
      <c r="I26" s="26"/>
      <c r="J26" s="26">
        <f>+'2012 Comparisons'!J27</f>
        <v>1.1509236071139968</v>
      </c>
      <c r="K26" s="34">
        <f>+'2012 Comparisons'!K27</f>
        <v>46710</v>
      </c>
      <c r="L26" s="37">
        <f>AVERAGE($J$8:J26)</f>
        <v>1.0464284054546038</v>
      </c>
      <c r="M26" s="17"/>
      <c r="N26" s="41">
        <f t="shared" si="2"/>
        <v>0.1034432072385613</v>
      </c>
      <c r="O26" s="17"/>
    </row>
    <row r="27" spans="1:20" x14ac:dyDescent="0.3">
      <c r="A27" s="17" t="str">
        <f>+'Rate and Bill Data'!A80</f>
        <v>Whitby</v>
      </c>
      <c r="B27" s="25">
        <f>+'2012 Comparisons'!B76</f>
        <v>343.79999999999995</v>
      </c>
      <c r="C27" s="26">
        <f>+'2012 Comparisons'!C76</f>
        <v>1.0974346120712173</v>
      </c>
      <c r="D27" s="25">
        <f>+'2012 Comparisons'!D76</f>
        <v>706.92</v>
      </c>
      <c r="E27" s="26">
        <f t="shared" si="0"/>
        <v>1.1461466792490842</v>
      </c>
      <c r="F27" s="25">
        <f>+'2012 Comparisons'!F76</f>
        <v>14130.900000000001</v>
      </c>
      <c r="G27" s="26">
        <f>+'2012 Comparisons'!G76</f>
        <v>1.2533558301085326</v>
      </c>
      <c r="H27" s="25"/>
      <c r="I27" s="26"/>
      <c r="J27" s="26">
        <f>+'2012 Comparisons'!J76</f>
        <v>1.1656457071429447</v>
      </c>
      <c r="K27" s="34">
        <f>+'2012 Comparisons'!K76</f>
        <v>39669</v>
      </c>
      <c r="L27" s="37">
        <f>AVERAGE($J$8:J27)</f>
        <v>1.052389270539021</v>
      </c>
      <c r="M27" s="37">
        <f>AVERAGE(J18:J27)</f>
        <v>1.0208261698231509</v>
      </c>
      <c r="N27" s="41">
        <f t="shared" si="2"/>
        <v>8.8974065053922205E-2</v>
      </c>
      <c r="O27" s="41">
        <f>SUM(N18:N27)</f>
        <v>1.0167014247968766</v>
      </c>
      <c r="P27" s="19"/>
    </row>
    <row r="28" spans="1:20" x14ac:dyDescent="0.3">
      <c r="A28" s="17" t="str">
        <f>+'Rate and Bill Data'!A15</f>
        <v>Brantford</v>
      </c>
      <c r="B28" s="25">
        <f>+'2012 Comparisons'!B11</f>
        <v>270</v>
      </c>
      <c r="C28" s="26">
        <f>+'2012 Comparisons'!C11</f>
        <v>0.8618596429878671</v>
      </c>
      <c r="D28" s="25">
        <f>+'2012 Comparisons'!D11</f>
        <v>453.72</v>
      </c>
      <c r="E28" s="26">
        <f t="shared" si="0"/>
        <v>0.73562732884752802</v>
      </c>
      <c r="F28" s="25">
        <f>+'2012 Comparisons'!F11</f>
        <v>11337.419999999998</v>
      </c>
      <c r="G28" s="26">
        <f>+'2012 Comparisons'!G11</f>
        <v>1.0055850268128057</v>
      </c>
      <c r="H28" s="25"/>
      <c r="I28" s="26"/>
      <c r="J28" s="26">
        <f>+'2012 Comparisons'!J11</f>
        <v>0.86769066621606694</v>
      </c>
      <c r="K28" s="34">
        <f>+'2012 Comparisons'!K11</f>
        <v>37654</v>
      </c>
      <c r="L28" s="37">
        <f>AVERAGE($J$8:J28)</f>
        <v>1.0435940989045946</v>
      </c>
      <c r="M28" s="17"/>
      <c r="N28" s="41">
        <f>+(K28/SUM($K$28:$K$37)*J28)</f>
        <v>0.10398777923524158</v>
      </c>
      <c r="O28" s="17"/>
    </row>
    <row r="29" spans="1:20" x14ac:dyDescent="0.3">
      <c r="A29" s="17" t="str">
        <f>+'Rate and Bill Data'!A13</f>
        <v>Bluewater</v>
      </c>
      <c r="B29" s="25">
        <f>+'2012 Comparisons'!B9</f>
        <v>346.08000000000004</v>
      </c>
      <c r="C29" s="26">
        <f>+'2012 Comparisons'!C9</f>
        <v>1.1047125379453373</v>
      </c>
      <c r="D29" s="25">
        <f>+'2012 Comparisons'!D9</f>
        <v>682.92000000000007</v>
      </c>
      <c r="E29" s="26">
        <f t="shared" si="0"/>
        <v>1.1072348924811644</v>
      </c>
      <c r="F29" s="25">
        <f>+'2012 Comparisons'!F9</f>
        <v>12389.100000000002</v>
      </c>
      <c r="G29" s="26">
        <f>+'2012 Comparisons'!G9</f>
        <v>1.0988649494934946</v>
      </c>
      <c r="H29" s="25">
        <f>+'2012 Comparisons'!H9</f>
        <v>468451.19999999995</v>
      </c>
      <c r="I29" s="26">
        <f>+'2012 Comparisons'!I9</f>
        <v>1.3742851141519841</v>
      </c>
      <c r="J29" s="26">
        <f>+'2012 Comparisons'!J9</f>
        <v>1.1712743735179951</v>
      </c>
      <c r="K29" s="34">
        <f>+'2012 Comparisons'!K9</f>
        <v>35688</v>
      </c>
      <c r="L29" s="37">
        <f>AVERAGE($J$8:J29)</f>
        <v>1.0493977477506584</v>
      </c>
      <c r="M29" s="17"/>
      <c r="N29" s="41">
        <f t="shared" ref="N29:N37" si="3">+(K29/SUM($K$28:$K$37)*J29)</f>
        <v>0.13304149336585136</v>
      </c>
      <c r="O29" s="17"/>
    </row>
    <row r="30" spans="1:20" x14ac:dyDescent="0.3">
      <c r="A30" s="17" t="str">
        <f>+'Rate and Bill Data'!A63</f>
        <v>Peterborough</v>
      </c>
      <c r="B30" s="25">
        <f>+'2012 Comparisons'!B59</f>
        <v>254.27999999999997</v>
      </c>
      <c r="C30" s="26">
        <f>+'2012 Comparisons'!C59</f>
        <v>0.81168025932946231</v>
      </c>
      <c r="D30" s="25">
        <f>+'2012 Comparisons'!D59</f>
        <v>574.79999999999995</v>
      </c>
      <c r="E30" s="26">
        <f t="shared" si="0"/>
        <v>0.93193729309168449</v>
      </c>
      <c r="F30" s="25">
        <f>+'2012 Comparisons'!F59</f>
        <v>10276.08</v>
      </c>
      <c r="G30" s="26">
        <f>+'2012 Comparisons'!G59</f>
        <v>0.91144829973049757</v>
      </c>
      <c r="H30" s="25">
        <f>+'2012 Comparisons'!H59</f>
        <v>164217.48000000001</v>
      </c>
      <c r="I30" s="26">
        <f>+'2012 Comparisons'!I59</f>
        <v>0.48176125548947513</v>
      </c>
      <c r="J30" s="26">
        <f>+'2012 Comparisons'!J59</f>
        <v>0.78420677691027985</v>
      </c>
      <c r="K30" s="34">
        <f>+'2012 Comparisons'!K59</f>
        <v>35012</v>
      </c>
      <c r="L30" s="37">
        <f>AVERAGE($J$8:J30)</f>
        <v>1.0378677055402072</v>
      </c>
      <c r="M30" s="17"/>
      <c r="N30" s="41">
        <f t="shared" si="3"/>
        <v>8.7388396463242798E-2</v>
      </c>
      <c r="O30" s="17"/>
      <c r="T30" s="4"/>
    </row>
    <row r="31" spans="1:20" x14ac:dyDescent="0.3">
      <c r="A31" s="17" t="str">
        <f>+'Rate and Bill Data'!A51</f>
        <v>Newmarket-Tay (2011)</v>
      </c>
      <c r="B31" s="25">
        <f>+'2012 Comparisons'!B47</f>
        <v>313.79999999999995</v>
      </c>
      <c r="C31" s="26">
        <f>+'2012 Comparisons'!C47</f>
        <v>1.0016724295170099</v>
      </c>
      <c r="D31" s="25">
        <f>+'2012 Comparisons'!D47</f>
        <v>809.75999999999988</v>
      </c>
      <c r="E31" s="26">
        <f t="shared" si="0"/>
        <v>1.3128836855496213</v>
      </c>
      <c r="F31" s="25">
        <f>+'2012 Comparisons'!F47</f>
        <v>15333.24</v>
      </c>
      <c r="G31" s="26">
        <f>+'2012 Comparisons'!G47</f>
        <v>1.359998708394607</v>
      </c>
      <c r="H31" s="25"/>
      <c r="I31" s="26"/>
      <c r="J31" s="26">
        <f>+'2012 Comparisons'!J47</f>
        <v>1.2248516078204128</v>
      </c>
      <c r="K31" s="34">
        <f>+'2012 Comparisons'!K47</f>
        <v>32911</v>
      </c>
      <c r="L31" s="37">
        <f>AVERAGE($J$8:J31)</f>
        <v>1.045658701468549</v>
      </c>
      <c r="M31" s="17"/>
      <c r="N31" s="41">
        <f t="shared" si="3"/>
        <v>0.12830122844059061</v>
      </c>
      <c r="O31" s="17"/>
      <c r="T31" s="4"/>
    </row>
    <row r="32" spans="1:20" x14ac:dyDescent="0.3">
      <c r="A32" s="17" t="str">
        <f>+'Rate and Bill Data'!A65</f>
        <v>PUC Distribution</v>
      </c>
      <c r="B32" s="25">
        <f>+'2012 Comparisons'!B61</f>
        <v>251.64</v>
      </c>
      <c r="C32" s="26">
        <f>+'2012 Comparisons'!C61</f>
        <v>0.80325318726469208</v>
      </c>
      <c r="D32" s="25">
        <f>+'2012 Comparisons'!D61</f>
        <v>612</v>
      </c>
      <c r="E32" s="26">
        <f t="shared" si="0"/>
        <v>0.99225056258196054</v>
      </c>
      <c r="F32" s="25">
        <f>+'2012 Comparisons'!F61</f>
        <v>15031.079999999998</v>
      </c>
      <c r="G32" s="26">
        <f>+'2012 Comparisons'!G61</f>
        <v>1.333198292453259</v>
      </c>
      <c r="H32" s="25"/>
      <c r="I32" s="26"/>
      <c r="J32" s="26">
        <f>+'2012 Comparisons'!J61</f>
        <v>1.0429006807666372</v>
      </c>
      <c r="K32" s="34">
        <f>+'2012 Comparisons'!K61</f>
        <v>32870</v>
      </c>
      <c r="L32" s="37">
        <f>AVERAGE($J$8:J32)</f>
        <v>1.0455483806404726</v>
      </c>
      <c r="M32" s="17"/>
      <c r="N32" s="41">
        <f t="shared" si="3"/>
        <v>0.10910607043740708</v>
      </c>
      <c r="O32" s="17"/>
      <c r="T32" s="4"/>
    </row>
    <row r="33" spans="1:20" x14ac:dyDescent="0.3">
      <c r="A33" s="17" t="str">
        <f>+'Rate and Bill Data'!A25</f>
        <v>Entegrus - Chatham</v>
      </c>
      <c r="B33" s="25">
        <f>+'2012 Comparisons'!B21</f>
        <v>301.20000000000005</v>
      </c>
      <c r="C33" s="26">
        <f>+'2012 Comparisons'!C21</f>
        <v>0.96145231284424304</v>
      </c>
      <c r="D33" s="25">
        <f>+'2012 Comparisons'!D21</f>
        <v>674.28</v>
      </c>
      <c r="E33" s="26">
        <f t="shared" si="0"/>
        <v>1.0932266492447129</v>
      </c>
      <c r="F33" s="25">
        <f>+'2012 Comparisons'!F21</f>
        <v>11494.380000000001</v>
      </c>
      <c r="G33" s="26">
        <f>+'2012 Comparisons'!G21</f>
        <v>1.0195067678975094</v>
      </c>
      <c r="H33" s="25"/>
      <c r="I33" s="26"/>
      <c r="J33" s="26">
        <f>+'2012 Comparisons'!J21</f>
        <v>1.0247285766621552</v>
      </c>
      <c r="K33" s="34">
        <f>+'2012 Comparisons'!K21</f>
        <v>32033</v>
      </c>
      <c r="L33" s="37">
        <f>AVERAGE($J$8:J33)</f>
        <v>1.0447476189489988</v>
      </c>
      <c r="M33" s="17"/>
      <c r="N33" s="41">
        <f t="shared" si="3"/>
        <v>0.10447508202405167</v>
      </c>
      <c r="O33" s="17"/>
      <c r="T33" s="4"/>
    </row>
    <row r="34" spans="1:20" x14ac:dyDescent="0.3">
      <c r="A34" s="17" t="str">
        <f>+'Rate and Bill Data'!A50</f>
        <v>Milton</v>
      </c>
      <c r="B34" s="25">
        <f>+'2012 Comparisons'!B46</f>
        <v>312.59999999999997</v>
      </c>
      <c r="C34" s="26">
        <f>+'2012 Comparisons'!C46</f>
        <v>0.99784194221484157</v>
      </c>
      <c r="D34" s="25">
        <f>+'2012 Comparisons'!D46</f>
        <v>596.28</v>
      </c>
      <c r="E34" s="26">
        <f t="shared" si="0"/>
        <v>0.96676334224897287</v>
      </c>
      <c r="F34" s="25">
        <f>+'2012 Comparisons'!F46</f>
        <v>8446.7999999999993</v>
      </c>
      <c r="G34" s="26">
        <f>+'2012 Comparisons'!G46</f>
        <v>0.7491982836026545</v>
      </c>
      <c r="H34" s="25">
        <f>+'2012 Comparisons'!H46</f>
        <v>304622.39999999997</v>
      </c>
      <c r="I34" s="26">
        <f>+'2012 Comparisons'!I46</f>
        <v>0.89366412073926027</v>
      </c>
      <c r="J34" s="26">
        <f>+'2012 Comparisons'!J46</f>
        <v>0.90186692220143228</v>
      </c>
      <c r="K34" s="34">
        <f>+'2012 Comparisons'!K46</f>
        <v>29142</v>
      </c>
      <c r="L34" s="37">
        <f>AVERAGE($J$8:J34)</f>
        <v>1.0394557412916816</v>
      </c>
      <c r="M34" s="17"/>
      <c r="N34" s="41">
        <f t="shared" si="3"/>
        <v>8.3650409613242077E-2</v>
      </c>
      <c r="O34" s="17"/>
      <c r="T34" s="4"/>
    </row>
    <row r="35" spans="1:20" x14ac:dyDescent="0.3">
      <c r="A35" s="17" t="str">
        <f>+'Rate and Bill Data'!A29</f>
        <v>Essex</v>
      </c>
      <c r="B35" s="25">
        <f>+'2012 Comparisons'!B25</f>
        <v>295.20000000000005</v>
      </c>
      <c r="C35" s="26">
        <f>+'2012 Comparisons'!C25</f>
        <v>0.94229987633340151</v>
      </c>
      <c r="D35" s="25">
        <f>+'2012 Comparisons'!D25</f>
        <v>669.4799999999999</v>
      </c>
      <c r="E35" s="26">
        <f t="shared" si="0"/>
        <v>1.0854442918911289</v>
      </c>
      <c r="F35" s="25">
        <f>+'2012 Comparisons'!F25</f>
        <v>8690.94</v>
      </c>
      <c r="G35" s="26">
        <f>+'2012 Comparisons'!G25</f>
        <v>0.7708525513678145</v>
      </c>
      <c r="H35" s="25"/>
      <c r="I35" s="26"/>
      <c r="J35" s="26">
        <f>+'2012 Comparisons'!J25</f>
        <v>0.93286557319744834</v>
      </c>
      <c r="K35" s="34">
        <f>+'2012 Comparisons'!K25</f>
        <v>28183</v>
      </c>
      <c r="L35" s="37">
        <f>AVERAGE($J$8:J35)</f>
        <v>1.0356489495740304</v>
      </c>
      <c r="M35" s="17"/>
      <c r="N35" s="41">
        <f t="shared" si="3"/>
        <v>8.3678241736471412E-2</v>
      </c>
      <c r="O35" s="17"/>
      <c r="T35" s="4"/>
    </row>
    <row r="36" spans="1:20" x14ac:dyDescent="0.3">
      <c r="A36" s="17" t="str">
        <f>+'Rate and Bill Data'!A44</f>
        <v>Kingston</v>
      </c>
      <c r="B36" s="25">
        <f>+'2012 Comparisons'!B40</f>
        <v>289.08</v>
      </c>
      <c r="C36" s="26">
        <f>+'2012 Comparisons'!C40</f>
        <v>0.92276439109234298</v>
      </c>
      <c r="D36" s="25">
        <f>+'2012 Comparisons'!D40</f>
        <v>550.20000000000005</v>
      </c>
      <c r="E36" s="26">
        <f t="shared" si="0"/>
        <v>0.89205271165456657</v>
      </c>
      <c r="F36" s="25">
        <f>+'2012 Comparisons'!F40</f>
        <v>9088.56</v>
      </c>
      <c r="G36" s="26">
        <f>+'2012 Comparisons'!G40</f>
        <v>0.80611989776243564</v>
      </c>
      <c r="H36" s="25">
        <f>+'2012 Comparisons'!H40</f>
        <v>182523.96</v>
      </c>
      <c r="I36" s="26">
        <f>+'2012 Comparisons'!I40</f>
        <v>0.53546657838441269</v>
      </c>
      <c r="J36" s="26">
        <f>+'2012 Comparisons'!J40</f>
        <v>0.78910089472343947</v>
      </c>
      <c r="K36" s="34">
        <f>+'2012 Comparisons'!K40</f>
        <v>26944</v>
      </c>
      <c r="L36" s="37">
        <f>AVERAGE($J$8:J36)</f>
        <v>1.027147292510217</v>
      </c>
      <c r="M36" s="17"/>
      <c r="N36" s="41">
        <f t="shared" si="3"/>
        <v>6.7670730566529128E-2</v>
      </c>
      <c r="O36" s="17"/>
    </row>
    <row r="37" spans="1:20" x14ac:dyDescent="0.3">
      <c r="A37" s="17" t="str">
        <f>+'Rate and Bill Data'!A55</f>
        <v>North Bay</v>
      </c>
      <c r="B37" s="25">
        <f>+'2012 Comparisons'!B51</f>
        <v>294.95999999999998</v>
      </c>
      <c r="C37" s="26">
        <f>+'2012 Comparisons'!C51</f>
        <v>0.94153377887296763</v>
      </c>
      <c r="D37" s="25">
        <f>+'2012 Comparisons'!D51</f>
        <v>648.6</v>
      </c>
      <c r="E37" s="26">
        <f t="shared" si="0"/>
        <v>1.0515910374030386</v>
      </c>
      <c r="F37" s="25">
        <f>+'2012 Comparisons'!F51</f>
        <v>9616.5</v>
      </c>
      <c r="G37" s="26">
        <f>+'2012 Comparisons'!G51</f>
        <v>0.85294612092921906</v>
      </c>
      <c r="H37" s="25"/>
      <c r="I37" s="26"/>
      <c r="J37" s="26">
        <f>+'2012 Comparisons'!J51</f>
        <v>0.94869031240174184</v>
      </c>
      <c r="K37" s="34">
        <f>+'2012 Comparisons'!K51</f>
        <v>23754</v>
      </c>
      <c r="L37" s="37">
        <f>AVERAGE($J$8:J37)</f>
        <v>1.0245320598399343</v>
      </c>
      <c r="M37" s="37">
        <f>AVERAGE(J28:J37)</f>
        <v>0.96881763844176094</v>
      </c>
      <c r="N37" s="41">
        <f t="shared" si="3"/>
        <v>7.172449141061002E-2</v>
      </c>
      <c r="O37" s="41">
        <f>SUM(N28:N37)</f>
        <v>0.97302392329323772</v>
      </c>
    </row>
    <row r="38" spans="1:20" x14ac:dyDescent="0.3">
      <c r="A38" s="17" t="str">
        <f>+'Rate and Bill Data'!A78</f>
        <v>WestCoast Huron</v>
      </c>
      <c r="B38" s="25">
        <f>+'2012 Comparisons'!B74</f>
        <v>347.03999999999996</v>
      </c>
      <c r="C38" s="26">
        <f>+'2012 Comparisons'!C74</f>
        <v>1.1077769277870717</v>
      </c>
      <c r="D38" s="25">
        <f>+'2012 Comparisons'!D74</f>
        <v>683.04</v>
      </c>
      <c r="E38" s="26">
        <f t="shared" si="0"/>
        <v>1.1074294514150038</v>
      </c>
      <c r="F38" s="25">
        <f>+'2012 Comparisons'!F74</f>
        <v>10030.68</v>
      </c>
      <c r="G38" s="26">
        <f>+'2012 Comparisons'!G74</f>
        <v>0.88968227486947427</v>
      </c>
      <c r="H38" s="25">
        <f>+'2012 Comparisons'!H74</f>
        <v>263286.83999999997</v>
      </c>
      <c r="I38" s="26">
        <f>+'2012 Comparisons'!I74</f>
        <v>0.7723988858692542</v>
      </c>
      <c r="J38" s="26">
        <f>+'2012 Comparisons'!J74</f>
        <v>0.969321884985201</v>
      </c>
      <c r="K38" s="34">
        <f>+'2012 Comparisons'!K75</f>
        <v>22007</v>
      </c>
      <c r="L38" s="37">
        <f>AVERAGE($J$8:J38)</f>
        <v>1.0227510864575238</v>
      </c>
      <c r="M38" s="17"/>
      <c r="N38" s="41">
        <f>+(K38/SUM($K$38:$K$47)*J38)</f>
        <v>0.11232027549952253</v>
      </c>
      <c r="O38" s="17"/>
    </row>
    <row r="39" spans="1:20" x14ac:dyDescent="0.3">
      <c r="A39" s="17" t="str">
        <f>+'Rate and Bill Data'!A76</f>
        <v>Welland</v>
      </c>
      <c r="B39" s="25">
        <f>+'2012 Comparisons'!B72</f>
        <v>310.68</v>
      </c>
      <c r="C39" s="26">
        <f>+'2012 Comparisons'!C72</f>
        <v>0.99171316253137243</v>
      </c>
      <c r="D39" s="25">
        <f>+'2012 Comparisons'!D72</f>
        <v>506.40000000000003</v>
      </c>
      <c r="E39" s="26">
        <f t="shared" si="0"/>
        <v>0.82103870080311248</v>
      </c>
      <c r="F39" s="25">
        <f>+'2012 Comparisons'!F72</f>
        <v>8346.48</v>
      </c>
      <c r="G39" s="26">
        <f>+'2012 Comparisons'!G72</f>
        <v>0.74030029006533649</v>
      </c>
      <c r="H39" s="25">
        <f>+'2012 Comparisons'!H72</f>
        <v>260977.68</v>
      </c>
      <c r="I39" s="26">
        <f>+'2012 Comparisons'!I72</f>
        <v>0.7656245533150946</v>
      </c>
      <c r="J39" s="26">
        <f>+'2012 Comparisons'!J72</f>
        <v>0.82966917667872897</v>
      </c>
      <c r="K39" s="34">
        <f>+'2012 Comparisons'!K72</f>
        <v>21411</v>
      </c>
      <c r="L39" s="37">
        <f>AVERAGE($J$8:J39)</f>
        <v>1.0167172767769364</v>
      </c>
      <c r="M39" s="17"/>
      <c r="N39" s="41">
        <f t="shared" ref="N39:N47" si="4">+(K39/SUM($K$38:$K$47)*J39)</f>
        <v>9.3534365742777306E-2</v>
      </c>
      <c r="O39" s="17"/>
    </row>
    <row r="40" spans="1:20" x14ac:dyDescent="0.3">
      <c r="A40" s="17" t="str">
        <f>+'Rate and Bill Data'!A34</f>
        <v>Haldimand County</v>
      </c>
      <c r="B40" s="25">
        <f>+'2012 Comparisons'!B30</f>
        <v>471.36</v>
      </c>
      <c r="C40" s="26">
        <f>+'2012 Comparisons'!C30</f>
        <v>1.5046154122917075</v>
      </c>
      <c r="D40" s="25">
        <f>+'2012 Comparisons'!D30</f>
        <v>836.40000000000009</v>
      </c>
      <c r="E40" s="26">
        <f t="shared" si="0"/>
        <v>1.3560757688620129</v>
      </c>
      <c r="F40" s="25">
        <f>+'2012 Comparisons'!F30</f>
        <v>15659.22</v>
      </c>
      <c r="G40" s="26">
        <f>+'2012 Comparisons'!G30</f>
        <v>1.388911865624421</v>
      </c>
      <c r="H40" s="25"/>
      <c r="I40" s="26"/>
      <c r="J40" s="26">
        <f>+'2012 Comparisons'!J30</f>
        <v>1.4165343489260473</v>
      </c>
      <c r="K40" s="34">
        <f>+'2012 Comparisons'!K30</f>
        <v>20971</v>
      </c>
      <c r="L40" s="37">
        <f>AVERAGE($J$8:J40)</f>
        <v>1.0288329456299399</v>
      </c>
      <c r="M40" s="17"/>
      <c r="N40" s="41">
        <f t="shared" si="4"/>
        <v>0.15641397341684993</v>
      </c>
      <c r="O40" s="17"/>
    </row>
    <row r="41" spans="1:20" x14ac:dyDescent="0.3">
      <c r="A41" s="17" t="str">
        <f>+'Rate and Bill Data'!A35</f>
        <v>Halton Hills (proposed 2012)</v>
      </c>
      <c r="B41" s="25">
        <f>+'2012 Comparisons'!B31</f>
        <v>302.40000000000003</v>
      </c>
      <c r="C41" s="26">
        <f>+'2012 Comparisons'!C31</f>
        <v>0.96528280014641121</v>
      </c>
      <c r="D41" s="25">
        <f>+'2012 Comparisons'!D31</f>
        <v>578.87999999999988</v>
      </c>
      <c r="E41" s="26">
        <f t="shared" si="0"/>
        <v>0.93855229684223074</v>
      </c>
      <c r="F41" s="25">
        <f>+'2012 Comparisons'!F31</f>
        <v>13366.080000000002</v>
      </c>
      <c r="G41" s="26">
        <f>+'2012 Comparisons'!G31</f>
        <v>1.1855192729194217</v>
      </c>
      <c r="H41" s="25"/>
      <c r="I41" s="26"/>
      <c r="J41" s="26">
        <f>+'2012 Comparisons'!J31</f>
        <v>1.0297847899693544</v>
      </c>
      <c r="K41" s="34">
        <f>+'2012 Comparisons'!K31</f>
        <v>20790</v>
      </c>
      <c r="L41" s="37">
        <f>AVERAGE($J$8:J41)</f>
        <v>1.0288609410516873</v>
      </c>
      <c r="M41" s="17"/>
      <c r="N41" s="41">
        <f t="shared" si="4"/>
        <v>0.11272759995504886</v>
      </c>
      <c r="O41" s="17"/>
    </row>
    <row r="42" spans="1:20" x14ac:dyDescent="0.3">
      <c r="A42" s="17" t="str">
        <f>+'Rate and Bill Data'!A30</f>
        <v>Festival - Main</v>
      </c>
      <c r="B42" s="25">
        <f>+'2012 Comparisons'!B26</f>
        <v>338.4</v>
      </c>
      <c r="C42" s="26">
        <f>+'2012 Comparisons'!C26</f>
        <v>1.0801974192114601</v>
      </c>
      <c r="D42" s="25">
        <f>+'2012 Comparisons'!D26</f>
        <v>696.96</v>
      </c>
      <c r="E42" s="26">
        <f t="shared" si="0"/>
        <v>1.1299982877403976</v>
      </c>
      <c r="F42" s="25">
        <f>+'2012 Comparisons'!F26</f>
        <v>9545.58</v>
      </c>
      <c r="G42" s="26">
        <f>+'2012 Comparisons'!G26</f>
        <v>0.84665579296204807</v>
      </c>
      <c r="H42" s="25">
        <f>+'2012 Comparisons'!H26</f>
        <v>247019.03999999998</v>
      </c>
      <c r="I42" s="26">
        <f>+'2012 Comparisons'!I26</f>
        <v>0.72467439422529722</v>
      </c>
      <c r="J42" s="26">
        <f>+'2012 Comparisons'!J26</f>
        <v>1.0189504999713019</v>
      </c>
      <c r="K42" s="34">
        <f>+'2012 Comparisons'!K26</f>
        <v>19579</v>
      </c>
      <c r="L42" s="37">
        <f>AVERAGE($J$8:J42)</f>
        <v>1.0285777855922478</v>
      </c>
      <c r="M42" s="17"/>
      <c r="N42" s="41">
        <f t="shared" si="4"/>
        <v>0.10504439679306087</v>
      </c>
      <c r="O42" s="17"/>
    </row>
    <row r="43" spans="1:20" x14ac:dyDescent="0.3">
      <c r="A43" s="17" t="str">
        <f>+'Rate and Bill Data'!A20</f>
        <v>Centre Wellington</v>
      </c>
      <c r="B43" s="25">
        <f>+'2012 Comparisons'!B16</f>
        <v>289.44</v>
      </c>
      <c r="C43" s="26">
        <f>+'2012 Comparisons'!C16</f>
        <v>0.92391353728299352</v>
      </c>
      <c r="D43" s="25">
        <f>+'2012 Comparisons'!D16</f>
        <v>567.72</v>
      </c>
      <c r="E43" s="26">
        <f t="shared" si="0"/>
        <v>0.92045831599514816</v>
      </c>
      <c r="F43" s="25">
        <f>+'2012 Comparisons'!F16</f>
        <v>10317</v>
      </c>
      <c r="G43" s="26">
        <f>+'2012 Comparisons'!G16</f>
        <v>0.91507774446282464</v>
      </c>
      <c r="H43" s="25"/>
      <c r="I43" s="26"/>
      <c r="J43" s="26">
        <f>+'2012 Comparisons'!J16</f>
        <v>0.91981653258032203</v>
      </c>
      <c r="K43" s="34">
        <f>+'2012 Comparisons'!K14</f>
        <v>19196</v>
      </c>
      <c r="L43" s="37">
        <f>AVERAGE($J$8:J43)</f>
        <v>1.0255566396752498</v>
      </c>
      <c r="M43" s="17"/>
      <c r="N43" s="41">
        <f t="shared" si="4"/>
        <v>9.2969661749220001E-2</v>
      </c>
      <c r="O43" s="17"/>
    </row>
    <row r="44" spans="1:20" x14ac:dyDescent="0.3">
      <c r="A44" s="17" t="str">
        <f>+'Rate and Bill Data'!A54</f>
        <v>Norfolk</v>
      </c>
      <c r="B44" s="25">
        <f>+'2012 Comparisons'!B50</f>
        <v>457.55999999999995</v>
      </c>
      <c r="C44" s="26">
        <f>+'2012 Comparisons'!C50</f>
        <v>1.4605648083167719</v>
      </c>
      <c r="D44" s="25">
        <f>+'2012 Comparisons'!D50</f>
        <v>968.88000000000011</v>
      </c>
      <c r="E44" s="26">
        <f t="shared" si="0"/>
        <v>1.5708688318209314</v>
      </c>
      <c r="F44" s="25">
        <f>+'2012 Comparisons'!F50</f>
        <v>14756.46</v>
      </c>
      <c r="G44" s="26">
        <f>+'2012 Comparisons'!G50</f>
        <v>1.3088405673214978</v>
      </c>
      <c r="H44" s="25"/>
      <c r="I44" s="26"/>
      <c r="J44" s="26">
        <f>+'2012 Comparisons'!J50</f>
        <v>1.446758069153067</v>
      </c>
      <c r="K44" s="34">
        <f>+'2012 Comparisons'!K50</f>
        <v>18940</v>
      </c>
      <c r="L44" s="37">
        <f>AVERAGE($J$8:J44)</f>
        <v>1.0369404620935692</v>
      </c>
      <c r="M44" s="17"/>
      <c r="N44" s="41">
        <f t="shared" si="4"/>
        <v>0.14427968528727406</v>
      </c>
      <c r="O44" s="17"/>
    </row>
    <row r="45" spans="1:20" x14ac:dyDescent="0.3">
      <c r="A45" s="17" t="str">
        <f>+'Rate and Bill Data'!A69</f>
        <v>Sioux Lookout</v>
      </c>
      <c r="B45" s="25">
        <f>+'2012 Comparisons'!B65</f>
        <v>390.96</v>
      </c>
      <c r="C45" s="26">
        <f>+'2012 Comparisons'!C65</f>
        <v>1.2479727630464315</v>
      </c>
      <c r="D45" s="25">
        <f>+'2012 Comparisons'!D65</f>
        <v>714.12000000000012</v>
      </c>
      <c r="E45" s="26">
        <f t="shared" si="0"/>
        <v>1.1578202152794606</v>
      </c>
      <c r="F45" s="25">
        <f>+'2012 Comparisons'!F65</f>
        <v>8936.16</v>
      </c>
      <c r="G45" s="26">
        <f>+'2012 Comparisons'!G65</f>
        <v>0.79260261092942863</v>
      </c>
      <c r="H45" s="25"/>
      <c r="I45" s="26"/>
      <c r="J45" s="26">
        <f>+'2012 Comparisons'!J65</f>
        <v>1.0661318630851069</v>
      </c>
      <c r="K45" s="34">
        <f>+'2012 Comparisons'!K64</f>
        <v>16419</v>
      </c>
      <c r="L45" s="37">
        <f>AVERAGE($J$8:J45)</f>
        <v>1.0377086568565044</v>
      </c>
      <c r="M45" s="17"/>
      <c r="N45" s="41">
        <f t="shared" si="4"/>
        <v>9.2169434814629164E-2</v>
      </c>
      <c r="O45" s="17"/>
    </row>
    <row r="46" spans="1:20" x14ac:dyDescent="0.3">
      <c r="A46" s="17" t="str">
        <f>+'Rate and Bill Data'!A21</f>
        <v>COLLUS</v>
      </c>
      <c r="B46" s="25">
        <f>+'2012 Comparisons'!B17</f>
        <v>271.20000000000005</v>
      </c>
      <c r="C46" s="26">
        <f>+'2012 Comparisons'!C17</f>
        <v>0.8656901302900355</v>
      </c>
      <c r="D46" s="25">
        <f>+'2012 Comparisons'!D17</f>
        <v>486.96</v>
      </c>
      <c r="E46" s="26">
        <f t="shared" si="0"/>
        <v>0.78952015352109717</v>
      </c>
      <c r="F46" s="25">
        <f>+'2012 Comparisons'!F17</f>
        <v>9288.24</v>
      </c>
      <c r="G46" s="26">
        <f>+'2012 Comparisons'!G17</f>
        <v>0.82383073657355688</v>
      </c>
      <c r="H46" s="25"/>
      <c r="I46" s="26"/>
      <c r="J46" s="26">
        <f>+'2012 Comparisons'!J17</f>
        <v>0.82634700679489648</v>
      </c>
      <c r="K46" s="34">
        <f>+'2012 Comparisons'!K17</f>
        <v>15533</v>
      </c>
      <c r="L46" s="37">
        <f>AVERAGE($J$8:J46)</f>
        <v>1.0322891273677453</v>
      </c>
      <c r="M46" s="17"/>
      <c r="N46" s="41">
        <f t="shared" si="4"/>
        <v>6.7584499034041318E-2</v>
      </c>
      <c r="O46" s="17"/>
    </row>
    <row r="47" spans="1:20" x14ac:dyDescent="0.3">
      <c r="A47" s="17" t="str">
        <f>+'Rate and Bill Data'!A81</f>
        <v>Woodstock</v>
      </c>
      <c r="B47" s="25">
        <f>+'2012 Comparisons'!B77</f>
        <v>365.15999999999997</v>
      </c>
      <c r="C47" s="26">
        <f>+'2012 Comparisons'!C77</f>
        <v>1.1656172860498131</v>
      </c>
      <c r="D47" s="25">
        <f>+'2012 Comparisons'!D77</f>
        <v>638.40000000000009</v>
      </c>
      <c r="E47" s="26">
        <f t="shared" si="0"/>
        <v>1.0350535280266728</v>
      </c>
      <c r="F47" s="25">
        <f>+'2012 Comparisons'!F77</f>
        <v>9631.7400000000016</v>
      </c>
      <c r="G47" s="26">
        <f>+'2012 Comparisons'!G77</f>
        <v>0.85429784961251998</v>
      </c>
      <c r="H47" s="25"/>
      <c r="I47" s="26"/>
      <c r="J47" s="26">
        <f>+'2012 Comparisons'!J77</f>
        <v>1.0183228878963353</v>
      </c>
      <c r="K47" s="34">
        <f>+'2012 Comparisons'!K77</f>
        <v>15074</v>
      </c>
      <c r="L47" s="37">
        <f>AVERAGE($J$8:J47)</f>
        <v>1.0319399713809598</v>
      </c>
      <c r="M47" s="37">
        <f>AVERAGE(J38:J47)</f>
        <v>1.0541637060040361</v>
      </c>
      <c r="N47" s="41">
        <f t="shared" si="4"/>
        <v>8.0824553560179868E-2</v>
      </c>
      <c r="O47" s="41">
        <f>SUM(N38:N47)</f>
        <v>1.057868445852604</v>
      </c>
    </row>
    <row r="48" spans="1:20" x14ac:dyDescent="0.3">
      <c r="A48" s="17" t="str">
        <f>+'Rate and Bill Data'!A42</f>
        <v>Innisfil</v>
      </c>
      <c r="B48" s="25">
        <f>+'2012 Comparisons'!B38</f>
        <v>411.12</v>
      </c>
      <c r="C48" s="26">
        <f>+'2012 Comparisons'!C38</f>
        <v>1.3123249497228591</v>
      </c>
      <c r="D48" s="25">
        <f>+'2012 Comparisons'!D38</f>
        <v>552.59999999999991</v>
      </c>
      <c r="E48" s="26">
        <f t="shared" si="0"/>
        <v>0.89594389033135835</v>
      </c>
      <c r="F48" s="25">
        <f>+'2012 Comparisons'!F38</f>
        <v>12772.98</v>
      </c>
      <c r="G48" s="26">
        <f>+'2012 Comparisons'!G38</f>
        <v>1.132913611366557</v>
      </c>
      <c r="H48" s="25"/>
      <c r="I48" s="26"/>
      <c r="J48" s="26">
        <f>+'2012 Comparisons'!J38</f>
        <v>1.1137274838069249</v>
      </c>
      <c r="K48" s="34">
        <f>+'2012 Comparisons'!K38</f>
        <v>14707</v>
      </c>
      <c r="L48" s="37">
        <f>AVERAGE($J$8:J48)</f>
        <v>1.033934788757203</v>
      </c>
      <c r="M48" s="17"/>
      <c r="N48" s="41">
        <f>+(K48/SUM($K$48:$K$57)*J48)</f>
        <v>0.1383949009272897</v>
      </c>
      <c r="O48" s="17"/>
    </row>
    <row r="49" spans="1:15" x14ac:dyDescent="0.3">
      <c r="A49" s="17" t="str">
        <f>+'Rate and Bill Data'!A28</f>
        <v>Erie Thames (2011)</v>
      </c>
      <c r="B49" s="25">
        <f>+'2012 Comparisons'!B24</f>
        <v>291.24</v>
      </c>
      <c r="C49" s="26">
        <f>+'2012 Comparisons'!C24</f>
        <v>0.92965926823624601</v>
      </c>
      <c r="D49" s="25">
        <f>+'2012 Comparisons'!D24</f>
        <v>443.28</v>
      </c>
      <c r="E49" s="26">
        <f t="shared" si="0"/>
        <v>0.71870070160348276</v>
      </c>
      <c r="F49" s="25">
        <f>+'2012 Comparisons'!F24</f>
        <v>5931.2999999999993</v>
      </c>
      <c r="G49" s="26">
        <f>+'2012 Comparisons'!G24</f>
        <v>0.52608322436099164</v>
      </c>
      <c r="H49" s="25">
        <f>+'2012 Comparisons'!H24</f>
        <v>355501.92</v>
      </c>
      <c r="I49" s="26">
        <f>+'2012 Comparisons'!I24</f>
        <v>1.0429282638371928</v>
      </c>
      <c r="J49" s="26">
        <f>+'2012 Comparisons'!J24</f>
        <v>0.80434286450947834</v>
      </c>
      <c r="K49" s="34">
        <f>+'2012 Comparisons'!K24</f>
        <v>14373</v>
      </c>
      <c r="L49" s="37">
        <f>AVERAGE($J$8:J49)</f>
        <v>1.0284683143703524</v>
      </c>
      <c r="M49" s="17"/>
      <c r="N49" s="41">
        <f t="shared" ref="N49:N57" si="5">+(K49/SUM($K$48:$K$57)*J49)</f>
        <v>9.7680010743994558E-2</v>
      </c>
      <c r="O49" s="17"/>
    </row>
    <row r="50" spans="1:15" x14ac:dyDescent="0.3">
      <c r="A50" s="17" t="str">
        <f>+'Rate and Bill Data'!A59</f>
        <v>Orillia</v>
      </c>
      <c r="B50" s="25">
        <f>+'2012 Comparisons'!B55</f>
        <v>319.79999999999995</v>
      </c>
      <c r="C50" s="26">
        <f>+'2012 Comparisons'!C55</f>
        <v>1.0208248660278514</v>
      </c>
      <c r="D50" s="25">
        <f>+'2012 Comparisons'!D55</f>
        <v>807.4799999999999</v>
      </c>
      <c r="E50" s="26">
        <f t="shared" si="0"/>
        <v>1.3091870658066691</v>
      </c>
      <c r="F50" s="25">
        <f>+'2012 Comparisons'!F55</f>
        <v>14147.04</v>
      </c>
      <c r="G50" s="26">
        <f>+'2012 Comparisons'!G55</f>
        <v>1.2547873852888785</v>
      </c>
      <c r="H50" s="25"/>
      <c r="I50" s="26"/>
      <c r="J50" s="26">
        <f>+'2012 Comparisons'!J55</f>
        <v>1.1949331057077996</v>
      </c>
      <c r="K50" s="34">
        <f>+'2012 Comparisons'!K55</f>
        <v>12862</v>
      </c>
      <c r="L50" s="37">
        <f>AVERAGE($J$8:J50)</f>
        <v>1.0323395885875022</v>
      </c>
      <c r="M50" s="17"/>
      <c r="N50" s="41">
        <f t="shared" si="5"/>
        <v>0.12985813411979077</v>
      </c>
      <c r="O50" s="17"/>
    </row>
    <row r="51" spans="1:15" x14ac:dyDescent="0.3">
      <c r="A51" s="17" t="str">
        <f>+'Rate and Bill Data'!A74</f>
        <v>Wasaga (2011)</v>
      </c>
      <c r="B51" s="25">
        <f>+'2012 Comparisons'!B70</f>
        <v>282.95999999999998</v>
      </c>
      <c r="C51" s="26">
        <f>+'2012 Comparisons'!C70</f>
        <v>0.90322890585128468</v>
      </c>
      <c r="D51" s="25">
        <f>+'2012 Comparisons'!D70</f>
        <v>495</v>
      </c>
      <c r="E51" s="26">
        <f t="shared" si="0"/>
        <v>0.80255560208835042</v>
      </c>
      <c r="F51" s="25">
        <f>+'2012 Comparisons'!F70</f>
        <v>14617.080000000002</v>
      </c>
      <c r="G51" s="26">
        <f>+'2012 Comparisons'!G70</f>
        <v>1.2964781038124131</v>
      </c>
      <c r="H51" s="25"/>
      <c r="I51" s="26"/>
      <c r="J51" s="26">
        <f>+'2012 Comparisons'!J70</f>
        <v>1.0007542039173494</v>
      </c>
      <c r="K51" s="34">
        <f>+'2012 Comparisons'!K70</f>
        <v>12046</v>
      </c>
      <c r="L51" s="37">
        <f>AVERAGE($J$8:J51)</f>
        <v>1.0316217389359077</v>
      </c>
      <c r="M51" s="17"/>
      <c r="N51" s="41">
        <f t="shared" si="5"/>
        <v>0.10185616996796382</v>
      </c>
      <c r="O51" s="17"/>
    </row>
    <row r="52" spans="1:15" x14ac:dyDescent="0.3">
      <c r="A52" s="17" t="str">
        <f>+'Rate and Bill Data'!A12</f>
        <v>Algoma</v>
      </c>
      <c r="B52" s="25">
        <f>+'2012 Comparisons'!B8</f>
        <v>548.04</v>
      </c>
      <c r="C52" s="26">
        <f>+'2012 Comparisons'!C8</f>
        <v>1.7493835509002618</v>
      </c>
      <c r="D52" s="25"/>
      <c r="E52" s="26"/>
      <c r="F52" s="25">
        <f>+'2012 Comparisons'!F8</f>
        <v>15279.24</v>
      </c>
      <c r="G52" s="26">
        <f>+'2012 Comparisons'!G8</f>
        <v>1.355209118571888</v>
      </c>
      <c r="H52" s="25"/>
      <c r="I52" s="26"/>
      <c r="J52" s="26">
        <f>+'2012 Comparisons'!J8</f>
        <v>1.552296334736075</v>
      </c>
      <c r="K52" s="34">
        <f>+'2012 Comparisons'!K8</f>
        <v>11612</v>
      </c>
      <c r="L52" s="37">
        <f>AVERAGE($J$8:J52)</f>
        <v>1.0431922855092448</v>
      </c>
      <c r="M52" s="17"/>
      <c r="N52" s="41">
        <f t="shared" si="5"/>
        <v>0.15229958462709586</v>
      </c>
      <c r="O52" s="17"/>
    </row>
    <row r="53" spans="1:15" x14ac:dyDescent="0.3">
      <c r="A53" s="17" t="str">
        <f>+'Rate and Bill Data'!A58</f>
        <v>Orangeville</v>
      </c>
      <c r="B53" s="25">
        <f>+'2012 Comparisons'!B54</f>
        <v>329.52</v>
      </c>
      <c r="C53" s="26">
        <f>+'2012 Comparisons'!C54</f>
        <v>1.0518518131754147</v>
      </c>
      <c r="D53" s="25">
        <f>+'2012 Comparisons'!D54</f>
        <v>639.72</v>
      </c>
      <c r="E53" s="26">
        <f t="shared" ref="E53:E77" si="6">+D53/$D$79</f>
        <v>1.0371936762989082</v>
      </c>
      <c r="F53" s="25">
        <f>+'2012 Comparisons'!F54</f>
        <v>8770.68</v>
      </c>
      <c r="G53" s="26">
        <f>+'2012 Comparisons'!G54</f>
        <v>0.77792517900602953</v>
      </c>
      <c r="H53" s="25"/>
      <c r="I53" s="26"/>
      <c r="J53" s="26">
        <f>+'2012 Comparisons'!J54</f>
        <v>0.95565688949345073</v>
      </c>
      <c r="K53" s="34">
        <f>+'2012 Comparisons'!K54</f>
        <v>11256</v>
      </c>
      <c r="L53" s="37">
        <f>AVERAGE($J$8:J53)</f>
        <v>1.041289342117597</v>
      </c>
      <c r="M53" s="17"/>
      <c r="N53" s="41">
        <f t="shared" si="5"/>
        <v>9.0887286852478849E-2</v>
      </c>
      <c r="O53" s="17"/>
    </row>
    <row r="54" spans="1:15" x14ac:dyDescent="0.3">
      <c r="A54" s="17" t="str">
        <f>+'Rate and Bill Data'!A22</f>
        <v>E.L.K. (2011)</v>
      </c>
      <c r="B54" s="25">
        <f>+'2012 Comparisons'!B18</f>
        <v>209.40000000000003</v>
      </c>
      <c r="C54" s="26">
        <f>+'2012 Comparisons'!C18</f>
        <v>0.66842003422836815</v>
      </c>
      <c r="D54" s="25">
        <f>+'2012 Comparisons'!D18</f>
        <v>173.52</v>
      </c>
      <c r="E54" s="26">
        <f t="shared" si="6"/>
        <v>0.28133221833206179</v>
      </c>
      <c r="F54" s="25">
        <f>+'2012 Comparisons'!F18</f>
        <v>13736.28</v>
      </c>
      <c r="G54" s="26">
        <f>+'2012 Comparisons'!G18</f>
        <v>1.2183545720373956</v>
      </c>
      <c r="H54" s="25"/>
      <c r="I54" s="26"/>
      <c r="J54" s="26">
        <f>+'2012 Comparisons'!J18</f>
        <v>0.72270227486594185</v>
      </c>
      <c r="K54" s="34">
        <f>+'2012 Comparisons'!K18</f>
        <v>11205</v>
      </c>
      <c r="L54" s="37">
        <f>AVERAGE($J$8:J54)</f>
        <v>1.0345108938782002</v>
      </c>
      <c r="M54" s="17"/>
      <c r="N54" s="41">
        <f t="shared" si="5"/>
        <v>6.8420830642588151E-2</v>
      </c>
      <c r="O54" s="17"/>
    </row>
    <row r="55" spans="1:15" x14ac:dyDescent="0.3">
      <c r="A55" s="17" t="str">
        <f>+'Rate and Bill Data'!A61</f>
        <v>Ottawa River</v>
      </c>
      <c r="B55" s="25">
        <f>+'2012 Comparisons'!B57</f>
        <v>273.24</v>
      </c>
      <c r="C55" s="26">
        <f>+'2012 Comparisons'!C57</f>
        <v>0.87220195870372152</v>
      </c>
      <c r="D55" s="25">
        <f>+'2012 Comparisons'!D57</f>
        <v>520.91999999999996</v>
      </c>
      <c r="E55" s="26">
        <f t="shared" si="6"/>
        <v>0.84458033179770398</v>
      </c>
      <c r="F55" s="25">
        <f>+'2012 Comparisons'!F57</f>
        <v>6389.82</v>
      </c>
      <c r="G55" s="26">
        <f>+'2012 Comparisons'!G57</f>
        <v>0.56675216372234616</v>
      </c>
      <c r="H55" s="25"/>
      <c r="I55" s="26"/>
      <c r="J55" s="26">
        <f>+'2012 Comparisons'!J57</f>
        <v>0.76117815140792378</v>
      </c>
      <c r="K55" s="34">
        <f>+'2012 Comparisons'!K57</f>
        <v>10475</v>
      </c>
      <c r="L55" s="37">
        <f>AVERAGE($J$8:J55)</f>
        <v>1.0288164617434028</v>
      </c>
      <c r="M55" s="17"/>
      <c r="N55" s="41">
        <f t="shared" si="5"/>
        <v>6.7368581847660425E-2</v>
      </c>
      <c r="O55" s="17"/>
    </row>
    <row r="56" spans="1:15" x14ac:dyDescent="0.3">
      <c r="A56" s="17" t="str">
        <f>+'Rate and Bill Data'!A32</f>
        <v>Grimsby</v>
      </c>
      <c r="B56" s="25">
        <f>+'2012 Comparisons'!B28</f>
        <v>292.68</v>
      </c>
      <c r="C56" s="26">
        <f>+'2012 Comparisons'!C28</f>
        <v>0.93425585299884795</v>
      </c>
      <c r="D56" s="25">
        <f>+'2012 Comparisons'!D28</f>
        <v>606.72</v>
      </c>
      <c r="E56" s="26">
        <f t="shared" si="6"/>
        <v>0.98368996949301823</v>
      </c>
      <c r="F56" s="25">
        <f>+'2012 Comparisons'!F28</f>
        <v>7061.76</v>
      </c>
      <c r="G56" s="26">
        <f>+'2012 Comparisons'!G28</f>
        <v>0.6263506264163804</v>
      </c>
      <c r="H56" s="25"/>
      <c r="I56" s="26"/>
      <c r="J56" s="26">
        <f>+'2012 Comparisons'!J28</f>
        <v>0.84809881630274886</v>
      </c>
      <c r="K56" s="34">
        <f>+'2012 Comparisons'!K28</f>
        <v>10151</v>
      </c>
      <c r="L56" s="37">
        <f>AVERAGE($J$8:J56)</f>
        <v>1.0251283465303285</v>
      </c>
      <c r="M56" s="17"/>
      <c r="N56" s="41">
        <f t="shared" si="5"/>
        <v>7.2739840514804768E-2</v>
      </c>
      <c r="O56" s="17"/>
    </row>
    <row r="57" spans="1:15" x14ac:dyDescent="0.3">
      <c r="A57" s="17" t="str">
        <f>+'Rate and Bill Data'!A14</f>
        <v>Brant County</v>
      </c>
      <c r="B57" s="25">
        <f>+'2012 Comparisons'!B10</f>
        <v>331.79999999999995</v>
      </c>
      <c r="C57" s="26">
        <f>+'2012 Comparisons'!C10</f>
        <v>1.0591297390495342</v>
      </c>
      <c r="D57" s="25">
        <f>+'2012 Comparisons'!D10</f>
        <v>632.64</v>
      </c>
      <c r="E57" s="26">
        <f t="shared" si="6"/>
        <v>1.0257146992023718</v>
      </c>
      <c r="F57" s="25">
        <f>+'2012 Comparisons'!F10</f>
        <v>12775.800000000001</v>
      </c>
      <c r="G57" s="26">
        <f>+'2012 Comparisons'!G10</f>
        <v>1.1331637343906324</v>
      </c>
      <c r="H57" s="25"/>
      <c r="I57" s="26"/>
      <c r="J57" s="26">
        <f>+'2012 Comparisons'!J10</f>
        <v>1.0726693908808462</v>
      </c>
      <c r="K57" s="34">
        <f>+'2012 Comparisons'!K10</f>
        <v>9667</v>
      </c>
      <c r="L57" s="37">
        <f>AVERAGE($J$8:J57)</f>
        <v>1.0260791674173388</v>
      </c>
      <c r="M57" s="37">
        <f>AVERAGE(J48:J57)</f>
        <v>1.0026359515628538</v>
      </c>
      <c r="N57" s="41">
        <f t="shared" si="5"/>
        <v>8.7614233584375187E-2</v>
      </c>
      <c r="O57" s="41">
        <f>SUM(N48:N57)</f>
        <v>1.0071195738280421</v>
      </c>
    </row>
    <row r="58" spans="1:15" x14ac:dyDescent="0.3">
      <c r="A58" s="17" t="str">
        <f>+'Rate and Bill Data'!A46</f>
        <v>Lakefront</v>
      </c>
      <c r="B58" s="25">
        <f>+'2012 Comparisons'!B42</f>
        <v>256.32</v>
      </c>
      <c r="C58" s="26">
        <f>+'2012 Comparisons'!C42</f>
        <v>0.81819208774314844</v>
      </c>
      <c r="D58" s="25">
        <f>+'2012 Comparisons'!D42</f>
        <v>469.20000000000005</v>
      </c>
      <c r="E58" s="26">
        <f t="shared" si="6"/>
        <v>0.76072543131283654</v>
      </c>
      <c r="F58" s="25">
        <f>+'2012 Comparisons'!F42</f>
        <v>11142.3</v>
      </c>
      <c r="G58" s="26">
        <f>+'2012 Comparisons'!G42</f>
        <v>0.98827864225338091</v>
      </c>
      <c r="H58" s="25"/>
      <c r="I58" s="26"/>
      <c r="J58" s="26">
        <f>+'2012 Comparisons'!J42</f>
        <v>0.85573205376978867</v>
      </c>
      <c r="K58" s="34">
        <f>+'2012 Comparisons'!K42</f>
        <v>9571</v>
      </c>
      <c r="L58" s="37">
        <f>AVERAGE($J$8:J58)</f>
        <v>1.0227390279340536</v>
      </c>
      <c r="M58" s="17"/>
      <c r="N58" s="41">
        <f>+(K58/SUM($K$58:$K$67)*J58)</f>
        <v>0.10799187097520664</v>
      </c>
      <c r="O58" s="17"/>
    </row>
    <row r="59" spans="1:15" x14ac:dyDescent="0.3">
      <c r="A59" s="17" t="str">
        <f>+'Rate and Bill Data'!A47</f>
        <v>Lakeland</v>
      </c>
      <c r="B59" s="25">
        <f>+'2012 Comparisons'!B43</f>
        <v>316.68</v>
      </c>
      <c r="C59" s="26">
        <f>+'2012 Comparisons'!C43</f>
        <v>1.010865599042214</v>
      </c>
      <c r="D59" s="25">
        <f>+'2012 Comparisons'!D43</f>
        <v>641.40000000000009</v>
      </c>
      <c r="E59" s="26">
        <f t="shared" si="6"/>
        <v>1.0399175013726627</v>
      </c>
      <c r="F59" s="25">
        <f>+'2012 Comparisons'!F43</f>
        <v>10083.299999999999</v>
      </c>
      <c r="G59" s="26">
        <f>+'2012 Comparisons'!G43</f>
        <v>0.89434946406339044</v>
      </c>
      <c r="H59" s="25"/>
      <c r="I59" s="26"/>
      <c r="J59" s="26">
        <f>+'2012 Comparisons'!J43</f>
        <v>0.981710854826089</v>
      </c>
      <c r="K59" s="34">
        <f>+'2012 Comparisons'!K43</f>
        <v>9439</v>
      </c>
      <c r="L59" s="37">
        <f>AVERAGE($J$8:J59)</f>
        <v>1.0219500246050541</v>
      </c>
      <c r="M59" s="17"/>
      <c r="N59" s="41">
        <f t="shared" ref="N59:N67" si="7">+(K59/SUM($K$58:$K$67)*J59)</f>
        <v>0.12218152132360403</v>
      </c>
      <c r="O59" s="17"/>
    </row>
    <row r="60" spans="1:15" x14ac:dyDescent="0.3">
      <c r="A60" s="17" t="str">
        <f>+'Rate and Bill Data'!A18</f>
        <v>CNP Fort Erie/Eastern</v>
      </c>
      <c r="B60" s="25">
        <f>+'2012 Comparisons'!B14</f>
        <v>363.96000000000004</v>
      </c>
      <c r="C60" s="26">
        <f>+'2012 Comparisons'!C14</f>
        <v>1.1617867987476449</v>
      </c>
      <c r="D60" s="25">
        <f>+'2012 Comparisons'!D14</f>
        <v>794.15999999999985</v>
      </c>
      <c r="E60" s="26">
        <f t="shared" si="6"/>
        <v>1.2875910241504733</v>
      </c>
      <c r="F60" s="25">
        <f>+'2012 Comparisons'!F14</f>
        <v>23372.460000000003</v>
      </c>
      <c r="G60" s="26">
        <f>+'2012 Comparisons'!G14</f>
        <v>2.0730462323686725</v>
      </c>
      <c r="H60" s="25"/>
      <c r="I60" s="26"/>
      <c r="J60" s="26">
        <f>+'2012 Comparisons'!J14</f>
        <v>1.5074746850889305</v>
      </c>
      <c r="K60" s="34">
        <f>+'2012 Comparisons'!K15</f>
        <v>9169</v>
      </c>
      <c r="L60" s="37">
        <f>AVERAGE($J$8:J60)</f>
        <v>1.0311108672556935</v>
      </c>
      <c r="M60" s="17"/>
      <c r="N60" s="41">
        <f t="shared" si="7"/>
        <v>0.18225017322530562</v>
      </c>
      <c r="O60" s="17"/>
    </row>
    <row r="61" spans="1:15" x14ac:dyDescent="0.3">
      <c r="A61" s="17" t="str">
        <f>+'Rate and Bill Data'!A53</f>
        <v>Niagara-on-the-Lake</v>
      </c>
      <c r="B61" s="25">
        <f>+'2012 Comparisons'!B49</f>
        <v>341.52</v>
      </c>
      <c r="C61" s="26">
        <f>+'2012 Comparisons'!C49</f>
        <v>1.0901566861970977</v>
      </c>
      <c r="D61" s="25">
        <f>+'2012 Comparisons'!D49</f>
        <v>877.80000000000007</v>
      </c>
      <c r="E61" s="26">
        <f t="shared" si="6"/>
        <v>1.4231986010366748</v>
      </c>
      <c r="F61" s="25">
        <f>+'2012 Comparisons'!F49</f>
        <v>11584.380000000001</v>
      </c>
      <c r="G61" s="26">
        <f>+'2012 Comparisons'!G49</f>
        <v>1.027489417602041</v>
      </c>
      <c r="H61" s="25"/>
      <c r="I61" s="26"/>
      <c r="J61" s="26">
        <f>+'2012 Comparisons'!J49</f>
        <v>1.1802815682786045</v>
      </c>
      <c r="K61" s="34">
        <f>+'2012 Comparisons'!K49</f>
        <v>7882</v>
      </c>
      <c r="L61" s="37">
        <f>AVERAGE($J$8:J61)</f>
        <v>1.0338732876450065</v>
      </c>
      <c r="M61" s="17"/>
      <c r="N61" s="41">
        <f t="shared" si="7"/>
        <v>0.12266424916828576</v>
      </c>
      <c r="O61" s="17"/>
    </row>
    <row r="62" spans="1:15" x14ac:dyDescent="0.3">
      <c r="A62" s="17" t="str">
        <f>+'Rate and Bill Data'!A26</f>
        <v>Entegrus - Middlesex</v>
      </c>
      <c r="B62" s="25">
        <f>+'2012 Comparisons'!B22</f>
        <v>285</v>
      </c>
      <c r="C62" s="26">
        <f>+'2012 Comparisons'!C22</f>
        <v>0.90974073426497082</v>
      </c>
      <c r="D62" s="25">
        <f>+'2012 Comparisons'!D22</f>
        <v>338.15999999999997</v>
      </c>
      <c r="E62" s="26">
        <f t="shared" si="6"/>
        <v>0.5482670755599931</v>
      </c>
      <c r="F62" s="25">
        <f>+'2012 Comparisons'!F22</f>
        <v>4892.5200000000004</v>
      </c>
      <c r="G62" s="26">
        <f>+'2012 Comparisons'!G22</f>
        <v>0.43394748147128615</v>
      </c>
      <c r="H62" s="25">
        <f>+'2012 Comparisons'!H22</f>
        <v>51040.799999999996</v>
      </c>
      <c r="I62" s="26">
        <f>+'2012 Comparisons'!I22</f>
        <v>0.14973728673212619</v>
      </c>
      <c r="J62" s="26">
        <f>+'2012 Comparisons'!J22</f>
        <v>0.51042314450709403</v>
      </c>
      <c r="K62" s="34">
        <f>+'2012 Comparisons'!K22</f>
        <v>7859</v>
      </c>
      <c r="L62" s="37">
        <f>AVERAGE($J$8:J62)</f>
        <v>1.0243560123152262</v>
      </c>
      <c r="M62" s="17"/>
      <c r="N62" s="41">
        <f t="shared" si="7"/>
        <v>5.2892439349181204E-2</v>
      </c>
      <c r="O62" s="17"/>
    </row>
    <row r="63" spans="1:15" x14ac:dyDescent="0.3">
      <c r="A63" s="17" t="str">
        <f>+'Rate and Bill Data'!A49</f>
        <v>Midland</v>
      </c>
      <c r="B63" s="25">
        <f>+'2012 Comparisons'!B45</f>
        <v>329.52</v>
      </c>
      <c r="C63" s="26">
        <f>+'2012 Comparisons'!C45</f>
        <v>1.0518518131754147</v>
      </c>
      <c r="D63" s="25">
        <f>+'2012 Comparisons'!D45</f>
        <v>550.31999999999994</v>
      </c>
      <c r="E63" s="26">
        <f t="shared" si="6"/>
        <v>0.89224727058840603</v>
      </c>
      <c r="F63" s="25">
        <f>+'2012 Comparisons'!F45</f>
        <v>9687.9600000000009</v>
      </c>
      <c r="G63" s="26">
        <f>+'2012 Comparisons'!G45</f>
        <v>0.85928434479461735</v>
      </c>
      <c r="H63" s="25"/>
      <c r="I63" s="26"/>
      <c r="J63" s="26">
        <f>+'2012 Comparisons'!J45</f>
        <v>0.93446114285281279</v>
      </c>
      <c r="K63" s="34">
        <f>+'2012 Comparisons'!K45</f>
        <v>6914</v>
      </c>
      <c r="L63" s="37">
        <f>AVERAGE($J$8:J63)</f>
        <v>1.0227507467891117</v>
      </c>
      <c r="M63" s="17"/>
      <c r="N63" s="41">
        <f t="shared" si="7"/>
        <v>8.5189598524338384E-2</v>
      </c>
      <c r="O63" s="17"/>
    </row>
    <row r="64" spans="1:15" x14ac:dyDescent="0.3">
      <c r="A64" s="17" t="str">
        <f>+'Rate and Bill Data'!A71</f>
        <v>Tillsonburg</v>
      </c>
      <c r="B64" s="25">
        <f>+'2012 Comparisons'!B67</f>
        <v>281.15999999999997</v>
      </c>
      <c r="C64" s="26">
        <f>+'2012 Comparisons'!C67</f>
        <v>0.8974831748980322</v>
      </c>
      <c r="D64" s="25">
        <f>+'2012 Comparisons'!D67</f>
        <v>665.64</v>
      </c>
      <c r="E64" s="26">
        <f t="shared" si="6"/>
        <v>1.0792184060082617</v>
      </c>
      <c r="F64" s="25">
        <f>+'2012 Comparisons'!F67</f>
        <v>6656.1600000000008</v>
      </c>
      <c r="G64" s="26">
        <f>+'2012 Comparisons'!G67</f>
        <v>0.59037548508129067</v>
      </c>
      <c r="H64" s="25"/>
      <c r="I64" s="26"/>
      <c r="J64" s="26">
        <f>+'2012 Comparisons'!J67</f>
        <v>0.85569235532919485</v>
      </c>
      <c r="K64" s="34">
        <f>+'2012 Comparisons'!K67</f>
        <v>6700</v>
      </c>
      <c r="L64" s="37">
        <f>AVERAGE($J$8:J64)</f>
        <v>1.0198198978161308</v>
      </c>
      <c r="M64" s="17"/>
      <c r="N64" s="41">
        <f t="shared" si="7"/>
        <v>7.5594187585944342E-2</v>
      </c>
      <c r="O64" s="17"/>
    </row>
    <row r="65" spans="1:15" x14ac:dyDescent="0.3">
      <c r="A65" s="17" t="str">
        <f>+'Rate and Bill Data'!A19</f>
        <v>CNP Port Colborne</v>
      </c>
      <c r="B65" s="25">
        <f>+'2012 Comparisons'!B15</f>
        <v>398.04</v>
      </c>
      <c r="C65" s="26">
        <f>+'2012 Comparisons'!C15</f>
        <v>1.2705726381292246</v>
      </c>
      <c r="D65" s="25">
        <f>+'2012 Comparisons'!D15</f>
        <v>718.68000000000006</v>
      </c>
      <c r="E65" s="26">
        <f t="shared" si="6"/>
        <v>1.1652134547653652</v>
      </c>
      <c r="F65" s="25">
        <f>+'2012 Comparisons'!F15</f>
        <v>13508.399999999998</v>
      </c>
      <c r="G65" s="26">
        <f>+'2012 Comparisons'!G15</f>
        <v>1.1981425029855208</v>
      </c>
      <c r="H65" s="25"/>
      <c r="I65" s="26"/>
      <c r="J65" s="26">
        <f>+'2012 Comparisons'!J15</f>
        <v>1.2113095319600369</v>
      </c>
      <c r="K65" s="34">
        <f>+'2012 Comparisons'!K16</f>
        <v>6463</v>
      </c>
      <c r="L65" s="37">
        <f>AVERAGE($J$8:J65)</f>
        <v>1.0231214432324049</v>
      </c>
      <c r="M65" s="17"/>
      <c r="N65" s="41">
        <f t="shared" si="7"/>
        <v>0.10322508280557638</v>
      </c>
      <c r="O65" s="17"/>
    </row>
    <row r="66" spans="1:15" x14ac:dyDescent="0.3">
      <c r="A66" s="17" t="str">
        <f>+'Rate and Bill Data'!A56</f>
        <v>Northern Ontario Wires</v>
      </c>
      <c r="B66" s="25">
        <f>+'2012 Comparisons'!B52</f>
        <v>343.56</v>
      </c>
      <c r="C66" s="26">
        <f>+'2012 Comparisons'!C52</f>
        <v>1.0966685146107837</v>
      </c>
      <c r="D66" s="25">
        <f>+'2012 Comparisons'!D52</f>
        <v>608.40000000000009</v>
      </c>
      <c r="E66" s="26">
        <f t="shared" si="6"/>
        <v>0.98641379456677269</v>
      </c>
      <c r="F66" s="25">
        <f>+'2012 Comparisons'!F52</f>
        <v>4243.32</v>
      </c>
      <c r="G66" s="26">
        <f>+'2012 Comparisons'!G52</f>
        <v>0.37636596826926361</v>
      </c>
      <c r="H66" s="25"/>
      <c r="I66" s="26"/>
      <c r="J66" s="26">
        <f>+'2012 Comparisons'!J52</f>
        <v>0.81981609248227338</v>
      </c>
      <c r="K66" s="34">
        <f>+'2012 Comparisons'!K52</f>
        <v>6026</v>
      </c>
      <c r="L66" s="37">
        <f>AVERAGE($J$8:J66)</f>
        <v>1.0196755898298602</v>
      </c>
      <c r="M66" s="17"/>
      <c r="N66" s="41">
        <f t="shared" si="7"/>
        <v>6.5139064269961883E-2</v>
      </c>
      <c r="O66" s="17"/>
    </row>
    <row r="67" spans="1:15" x14ac:dyDescent="0.3">
      <c r="A67" s="17" t="str">
        <f>+'Rate and Bill Data'!A67</f>
        <v>Rideau St. Lawr. (proposed 2012)</v>
      </c>
      <c r="B67" s="25">
        <f>+'2012 Comparisons'!B63</f>
        <v>300.24</v>
      </c>
      <c r="C67" s="26">
        <f>+'2012 Comparisons'!C63</f>
        <v>0.95838792300250819</v>
      </c>
      <c r="D67" s="25">
        <f>+'2012 Comparisons'!D63</f>
        <v>607.55999999999995</v>
      </c>
      <c r="E67" s="26">
        <f t="shared" si="6"/>
        <v>0.98505188202989524</v>
      </c>
      <c r="F67" s="25">
        <f>+'2012 Comparisons'!F63</f>
        <v>9284.2800000000007</v>
      </c>
      <c r="G67" s="26">
        <f>+'2012 Comparisons'!G63</f>
        <v>0.82347949998655756</v>
      </c>
      <c r="H67" s="25"/>
      <c r="I67" s="26"/>
      <c r="J67" s="26">
        <f>+'2012 Comparisons'!J63</f>
        <v>0.92230643500632026</v>
      </c>
      <c r="K67" s="34">
        <f>+'2012 Comparisons'!K63</f>
        <v>5818</v>
      </c>
      <c r="L67" s="37">
        <f>AVERAGE($J$8:J67)</f>
        <v>1.0180527705828013</v>
      </c>
      <c r="M67" s="37">
        <f>AVERAGE(J58:J67)</f>
        <v>0.97792078641011437</v>
      </c>
      <c r="N67" s="41">
        <f t="shared" si="7"/>
        <v>7.0753007461225079E-2</v>
      </c>
      <c r="O67" s="41">
        <f>SUM(N58:N67)</f>
        <v>0.98788119468862934</v>
      </c>
    </row>
    <row r="68" spans="1:15" x14ac:dyDescent="0.3">
      <c r="A68" s="17" t="str">
        <f>+'Rate and Bill Data'!A43</f>
        <v>Kenora (proposed 2012)</v>
      </c>
      <c r="B68" s="25">
        <f>+'2012 Comparisons'!B39</f>
        <v>357.12</v>
      </c>
      <c r="C68" s="26">
        <f>+'2012 Comparisons'!C39</f>
        <v>1.1399530211252855</v>
      </c>
      <c r="D68" s="25">
        <f>+'2012 Comparisons'!D39</f>
        <v>579.96</v>
      </c>
      <c r="E68" s="26">
        <f t="shared" si="6"/>
        <v>0.94030332724678745</v>
      </c>
      <c r="F68" s="25">
        <f>+'2012 Comparisons'!F39</f>
        <v>11005.380000000001</v>
      </c>
      <c r="G68" s="26">
        <f>+'2012 Comparisons'!G39</f>
        <v>0.97613437116955337</v>
      </c>
      <c r="H68" s="25"/>
      <c r="I68" s="26"/>
      <c r="J68" s="26">
        <f>+'2012 Comparisons'!J39</f>
        <v>1.0187969065138753</v>
      </c>
      <c r="K68" s="34">
        <f>+'2012 Comparisons'!K39</f>
        <v>5580</v>
      </c>
      <c r="L68" s="37">
        <f>AVERAGE($J$8:J68)</f>
        <v>1.018064969532491</v>
      </c>
      <c r="M68" s="17"/>
      <c r="N68" s="41">
        <f>+(K68/SUM($K$68:$K$77)*J68)</f>
        <v>0.16414652898528639</v>
      </c>
      <c r="O68" s="17"/>
    </row>
    <row r="69" spans="1:15" x14ac:dyDescent="0.3">
      <c r="A69" s="17" t="str">
        <f>+'Rate and Bill Data'!A39</f>
        <v>Hydro Hawkesbury</v>
      </c>
      <c r="B69" s="25">
        <f>+'2012 Comparisons'!B35</f>
        <v>148.20000000000002</v>
      </c>
      <c r="C69" s="26">
        <f>+'2012 Comparisons'!C35</f>
        <v>0.4730651818177849</v>
      </c>
      <c r="D69" s="25">
        <f>+'2012 Comparisons'!D35</f>
        <v>297</v>
      </c>
      <c r="E69" s="26">
        <f t="shared" si="6"/>
        <v>0.48153336125301027</v>
      </c>
      <c r="F69" s="25">
        <f>+'2012 Comparisons'!F35</f>
        <v>5796.18</v>
      </c>
      <c r="G69" s="26">
        <f>+'2012 Comparisons'!G35</f>
        <v>0.5140986062712547</v>
      </c>
      <c r="H69" s="25"/>
      <c r="I69" s="26"/>
      <c r="J69" s="26">
        <f>+'2012 Comparisons'!J35</f>
        <v>0.48956571644734997</v>
      </c>
      <c r="K69" s="34">
        <f>+'2012 Comparisons'!K35</f>
        <v>5496</v>
      </c>
      <c r="L69" s="37">
        <f>AVERAGE($J$8:J69)</f>
        <v>1.0095407880311178</v>
      </c>
      <c r="M69" s="17"/>
      <c r="N69" s="41">
        <f t="shared" ref="N69:N77" si="8">+(K69/SUM($K$68:$K$77)*J69)</f>
        <v>7.7690444881894014E-2</v>
      </c>
      <c r="O69" s="17"/>
    </row>
    <row r="70" spans="1:15" x14ac:dyDescent="0.3">
      <c r="A70" s="17" t="str">
        <f>+'Rate and Bill Data'!A66</f>
        <v>Renfrew</v>
      </c>
      <c r="B70" s="25">
        <f>+'2012 Comparisons'!B62</f>
        <v>305.15999999999997</v>
      </c>
      <c r="C70" s="26">
        <f>+'2012 Comparisons'!C62</f>
        <v>0.9740929209413981</v>
      </c>
      <c r="D70" s="25">
        <f>+'2012 Comparisons'!D62</f>
        <v>686.28</v>
      </c>
      <c r="E70" s="26">
        <f t="shared" si="6"/>
        <v>1.1126825426286731</v>
      </c>
      <c r="F70" s="25">
        <f>+'2012 Comparisons'!F62</f>
        <v>9314.2199999999993</v>
      </c>
      <c r="G70" s="26">
        <f>+'2012 Comparisons'!G62</f>
        <v>0.82613506145493165</v>
      </c>
      <c r="H70" s="25"/>
      <c r="I70" s="26"/>
      <c r="J70" s="26">
        <f>+'2012 Comparisons'!J62</f>
        <v>0.97097017500833427</v>
      </c>
      <c r="K70" s="34">
        <f>+'2012 Comparisons'!K62</f>
        <v>4155</v>
      </c>
      <c r="L70" s="37">
        <f>AVERAGE($J$8:J70)</f>
        <v>1.0089285560783752</v>
      </c>
      <c r="M70" s="17"/>
      <c r="N70" s="41">
        <f t="shared" si="8"/>
        <v>0.11648950645799178</v>
      </c>
      <c r="O70" s="17"/>
    </row>
    <row r="71" spans="1:15" x14ac:dyDescent="0.3">
      <c r="A71" s="17" t="str">
        <f>+'Rate and Bill Data'!A79</f>
        <v>Westario</v>
      </c>
      <c r="B71" s="25">
        <f>+'2012 Comparisons'!B75</f>
        <v>272.40000000000003</v>
      </c>
      <c r="C71" s="26">
        <f>+'2012 Comparisons'!C75</f>
        <v>0.86952061759220378</v>
      </c>
      <c r="D71" s="25">
        <f>+'2012 Comparisons'!D75</f>
        <v>470.04</v>
      </c>
      <c r="E71" s="26">
        <f t="shared" si="6"/>
        <v>0.76208734384971366</v>
      </c>
      <c r="F71" s="25">
        <f>+'2012 Comparisons'!F75</f>
        <v>9593.6999999999989</v>
      </c>
      <c r="G71" s="26">
        <f>+'2012 Comparisons'!G75</f>
        <v>0.85092384967073764</v>
      </c>
      <c r="H71" s="25"/>
      <c r="I71" s="26"/>
      <c r="J71" s="26">
        <f>+'2012 Comparisons'!J75</f>
        <v>0.82751060370421836</v>
      </c>
      <c r="K71" s="34">
        <f>+'2012 Comparisons'!K74</f>
        <v>3770</v>
      </c>
      <c r="L71" s="37">
        <f>AVERAGE($J$8:J71)</f>
        <v>1.0060939005725289</v>
      </c>
      <c r="M71" s="17"/>
      <c r="N71" s="41">
        <f t="shared" si="8"/>
        <v>9.0079258971642748E-2</v>
      </c>
      <c r="O71" s="17"/>
    </row>
    <row r="72" spans="1:15" x14ac:dyDescent="0.3">
      <c r="A72" s="17" t="str">
        <f>+'Rate and Bill Data'!A77</f>
        <v>Wellington North (2011)</v>
      </c>
      <c r="B72" s="25">
        <f>+'2012 Comparisons'!B73</f>
        <v>300</v>
      </c>
      <c r="C72" s="26">
        <f>+'2012 Comparisons'!C73</f>
        <v>0.95762182554207453</v>
      </c>
      <c r="D72" s="25">
        <f>+'2012 Comparisons'!D73</f>
        <v>622.55999999999995</v>
      </c>
      <c r="E72" s="26">
        <f t="shared" si="6"/>
        <v>1.0093717487598453</v>
      </c>
      <c r="F72" s="25">
        <f>+'2012 Comparisons'!F73</f>
        <v>12710.580000000002</v>
      </c>
      <c r="G72" s="26">
        <f>+'2012 Comparisons'!G73</f>
        <v>1.127378974238082</v>
      </c>
      <c r="H72" s="25"/>
      <c r="I72" s="26"/>
      <c r="J72" s="26">
        <f>+'2012 Comparisons'!J73</f>
        <v>1.0314575161800006</v>
      </c>
      <c r="K72" s="34">
        <f>+'2012 Comparisons'!K73</f>
        <v>3613</v>
      </c>
      <c r="L72" s="37">
        <f>AVERAGE($J$8:J72)</f>
        <v>1.006484110043413</v>
      </c>
      <c r="M72" s="17"/>
      <c r="N72" s="41">
        <f t="shared" si="8"/>
        <v>0.10760419270517547</v>
      </c>
      <c r="O72" s="17"/>
    </row>
    <row r="73" spans="1:15" x14ac:dyDescent="0.3">
      <c r="A73" s="17" t="str">
        <f>+'Rate and Bill Data'!A62</f>
        <v>Parry Sound</v>
      </c>
      <c r="B73" s="25">
        <f>+'2012 Comparisons'!B58</f>
        <v>426.12000000000006</v>
      </c>
      <c r="C73" s="26">
        <f>+'2012 Comparisons'!C58</f>
        <v>1.3602060409999628</v>
      </c>
      <c r="D73" s="25">
        <f>+'2012 Comparisons'!D58</f>
        <v>707.76</v>
      </c>
      <c r="E73" s="26">
        <f t="shared" si="6"/>
        <v>1.1475085917859615</v>
      </c>
      <c r="F73" s="25">
        <f>+'2012 Comparisons'!F58</f>
        <v>14137.380000000001</v>
      </c>
      <c r="G73" s="26">
        <f>+'2012 Comparisons'!G58</f>
        <v>1.2539305808872587</v>
      </c>
      <c r="H73" s="25"/>
      <c r="I73" s="26"/>
      <c r="J73" s="26">
        <f>+'2012 Comparisons'!J58</f>
        <v>1.2538817378910609</v>
      </c>
      <c r="K73" s="34">
        <f>+'2012 Comparisons'!K58</f>
        <v>3377</v>
      </c>
      <c r="L73" s="37">
        <f>AVERAGE($J$8:J73)</f>
        <v>1.0102325589501957</v>
      </c>
      <c r="M73" s="17"/>
      <c r="N73" s="41">
        <f t="shared" si="8"/>
        <v>0.12226369730771557</v>
      </c>
      <c r="O73" s="17"/>
    </row>
    <row r="74" spans="1:15" x14ac:dyDescent="0.3">
      <c r="A74" s="17" t="str">
        <f>+'Rate and Bill Data'!A68</f>
        <v>St.Thomas</v>
      </c>
      <c r="B74" s="25">
        <f>+'2012 Comparisons'!B64</f>
        <v>290.15999999999997</v>
      </c>
      <c r="C74" s="26">
        <f>+'2012 Comparisons'!C64</f>
        <v>0.92621182966429438</v>
      </c>
      <c r="D74" s="25">
        <f>+'2012 Comparisons'!D64</f>
        <v>561</v>
      </c>
      <c r="E74" s="26">
        <f t="shared" si="6"/>
        <v>0.90956301570013054</v>
      </c>
      <c r="F74" s="25">
        <f>+'2012 Comparisons'!F64</f>
        <v>10381.74</v>
      </c>
      <c r="G74" s="26">
        <f>+'2012 Comparisons'!G64</f>
        <v>0.92081993048361777</v>
      </c>
      <c r="H74" s="25"/>
      <c r="I74" s="26"/>
      <c r="J74" s="26">
        <f>+'2012 Comparisons'!J64</f>
        <v>0.91886492528268082</v>
      </c>
      <c r="K74" s="34">
        <f>+'2012 Comparisons'!K65</f>
        <v>2754</v>
      </c>
      <c r="L74" s="37">
        <f>AVERAGE($J$8:J74)</f>
        <v>1.0088688629253073</v>
      </c>
      <c r="M74" s="17"/>
      <c r="N74" s="41">
        <f t="shared" si="8"/>
        <v>7.3067710109678718E-2</v>
      </c>
      <c r="O74" s="17"/>
    </row>
    <row r="75" spans="1:15" x14ac:dyDescent="0.3">
      <c r="A75" s="17" t="str">
        <f>+'Rate and Bill Data'!A36</f>
        <v>Hearst</v>
      </c>
      <c r="B75" s="25">
        <f>+'2012 Comparisons'!B32</f>
        <v>262.44</v>
      </c>
      <c r="C75" s="26">
        <f>+'2012 Comparisons'!C32</f>
        <v>0.83772757298420686</v>
      </c>
      <c r="D75" s="25">
        <f>+'2012 Comparisons'!D32</f>
        <v>396.84000000000003</v>
      </c>
      <c r="E75" s="26">
        <f t="shared" si="6"/>
        <v>0.64340639420755763</v>
      </c>
      <c r="F75" s="25">
        <f>+'2012 Comparisons'!F32</f>
        <v>7585.3199999999988</v>
      </c>
      <c r="G75" s="26">
        <f>+'2012 Comparisons'!G32</f>
        <v>0.67278836063087644</v>
      </c>
      <c r="H75" s="25"/>
      <c r="I75" s="26"/>
      <c r="J75" s="26">
        <f>+'2012 Comparisons'!J32</f>
        <v>0.71797410927421357</v>
      </c>
      <c r="K75" s="34">
        <f>+'2012 Comparisons'!K32</f>
        <v>2734</v>
      </c>
      <c r="L75" s="37">
        <f>AVERAGE($J$8:J75)</f>
        <v>1.0045909989010264</v>
      </c>
      <c r="M75" s="17"/>
      <c r="N75" s="41">
        <f t="shared" si="8"/>
        <v>5.6678347667129612E-2</v>
      </c>
      <c r="O75" s="17"/>
    </row>
    <row r="76" spans="1:15" x14ac:dyDescent="0.3">
      <c r="A76" s="17" t="str">
        <f>+'Rate and Bill Data'!A23</f>
        <v>Embrun</v>
      </c>
      <c r="B76" s="25">
        <f>+'2012 Comparisons'!B19</f>
        <v>285.48</v>
      </c>
      <c r="C76" s="26">
        <f>+'2012 Comparisons'!C19</f>
        <v>0.91127292918583824</v>
      </c>
      <c r="D76" s="25">
        <f>+'2012 Comparisons'!D19</f>
        <v>643.68000000000006</v>
      </c>
      <c r="E76" s="26">
        <f t="shared" si="6"/>
        <v>1.0436141211156151</v>
      </c>
      <c r="F76" s="25">
        <f>+'2012 Comparisons'!F19</f>
        <v>16497.599999999999</v>
      </c>
      <c r="G76" s="26">
        <f>+'2012 Comparisons'!G19</f>
        <v>1.4632729085053693</v>
      </c>
      <c r="H76" s="25"/>
      <c r="I76" s="26"/>
      <c r="J76" s="26">
        <f>+'2012 Comparisons'!J19</f>
        <v>1.1393866529356076</v>
      </c>
      <c r="K76" s="34">
        <f>+'2012 Comparisons'!K19</f>
        <v>1958</v>
      </c>
      <c r="L76" s="37">
        <f>AVERAGE($J$8:J76)</f>
        <v>1.0065445591044262</v>
      </c>
      <c r="M76" s="17"/>
      <c r="N76" s="41">
        <f t="shared" si="8"/>
        <v>6.4415992447894199E-2</v>
      </c>
      <c r="O76" s="17"/>
    </row>
    <row r="77" spans="1:15" x14ac:dyDescent="0.3">
      <c r="A77" s="17" t="str">
        <f>+'Rate and Bill Data'!A38</f>
        <v>Hydro 2000 (proposed 2012)</v>
      </c>
      <c r="B77" s="25">
        <f>+'2012 Comparisons'!B34</f>
        <v>294.59999999999997</v>
      </c>
      <c r="C77" s="26">
        <f>+'2012 Comparisons'!C34</f>
        <v>0.94038463268231709</v>
      </c>
      <c r="D77" s="25">
        <f>+'2012 Comparisons'!D34</f>
        <v>728.40000000000009</v>
      </c>
      <c r="E77" s="26">
        <f t="shared" si="6"/>
        <v>1.1809727284063729</v>
      </c>
      <c r="F77" s="25">
        <f>+'2012 Comparisons'!F34</f>
        <v>9372.36</v>
      </c>
      <c r="G77" s="26">
        <f>+'2012 Comparisons'!G34</f>
        <v>0.83129185316405929</v>
      </c>
      <c r="H77" s="25"/>
      <c r="I77" s="26"/>
      <c r="J77" s="26">
        <f>+'2012 Comparisons'!J34</f>
        <v>0.98421640475091643</v>
      </c>
      <c r="K77" s="34">
        <f>+'2012 Comparisons'!K34</f>
        <v>1196</v>
      </c>
      <c r="L77" s="37">
        <f>AVERAGE($J$8:J77)</f>
        <v>1.0062255854708047</v>
      </c>
      <c r="M77" s="37">
        <f>AVERAGE(J68:J77)</f>
        <v>0.93526247479882585</v>
      </c>
      <c r="N77" s="41">
        <f t="shared" si="8"/>
        <v>3.3988474001157738E-2</v>
      </c>
      <c r="O77" s="41">
        <f>SUM(N68:N77)</f>
        <v>0.90642415353556638</v>
      </c>
    </row>
    <row r="78" spans="1:15" hidden="1" x14ac:dyDescent="0.3">
      <c r="A78" s="17"/>
      <c r="B78" s="25"/>
      <c r="C78" s="25"/>
      <c r="D78" s="25"/>
      <c r="E78" s="25"/>
      <c r="F78" s="25"/>
      <c r="G78" s="25"/>
      <c r="H78" s="25"/>
      <c r="I78" s="24"/>
      <c r="J78" s="24"/>
      <c r="K78" s="3"/>
      <c r="L78" s="17"/>
      <c r="M78" s="17"/>
      <c r="N78" s="17"/>
      <c r="O78" s="17"/>
    </row>
    <row r="79" spans="1:15" hidden="1" x14ac:dyDescent="0.3">
      <c r="A79" s="18" t="s">
        <v>25</v>
      </c>
      <c r="B79" s="25">
        <f>AVERAGE(B8:B77)</f>
        <v>313.27606785714283</v>
      </c>
      <c r="C79" s="25"/>
      <c r="D79" s="25">
        <f>AVERAGE(D8:D77)</f>
        <v>616.77969565217393</v>
      </c>
      <c r="E79" s="25"/>
      <c r="F79" s="25">
        <f>AVERAGE(F8:F77)</f>
        <v>11274.45188392857</v>
      </c>
      <c r="G79" s="25"/>
      <c r="H79" s="25">
        <f>AVERAGE(H8:H77)</f>
        <v>340869.00540217391</v>
      </c>
      <c r="I79" s="24"/>
      <c r="J79" s="24"/>
      <c r="K79" s="3"/>
      <c r="L79" s="17"/>
      <c r="M79" s="17"/>
      <c r="N79" s="17"/>
      <c r="O79" s="17"/>
    </row>
    <row r="80" spans="1:15" x14ac:dyDescent="0.3">
      <c r="B80" s="28"/>
      <c r="C80" s="29"/>
      <c r="D80" s="28"/>
      <c r="E80" s="29"/>
      <c r="F80" s="28"/>
      <c r="G80" s="29"/>
      <c r="H80" s="28"/>
      <c r="I80" s="29"/>
      <c r="J80" s="30"/>
      <c r="K80" s="19"/>
    </row>
    <row r="81" spans="2:8" x14ac:dyDescent="0.3">
      <c r="B81" s="9"/>
      <c r="C81" s="9"/>
      <c r="D81" s="9"/>
      <c r="E81" s="9"/>
      <c r="F81" s="9"/>
      <c r="G81" s="9"/>
      <c r="H81" s="9"/>
    </row>
    <row r="82" spans="2:8" x14ac:dyDescent="0.3">
      <c r="B82" s="9"/>
      <c r="C82" s="9"/>
      <c r="D82" s="9"/>
      <c r="E82" s="9"/>
      <c r="F82" s="9"/>
      <c r="G82" s="9"/>
      <c r="H82" s="9"/>
    </row>
    <row r="83" spans="2:8" x14ac:dyDescent="0.3">
      <c r="B83" s="9"/>
      <c r="C83" s="9"/>
      <c r="D83" s="9"/>
      <c r="E83" s="9"/>
      <c r="F83" s="9"/>
      <c r="G83" s="9"/>
      <c r="H83" s="9"/>
    </row>
    <row r="84" spans="2:8" x14ac:dyDescent="0.3">
      <c r="B84" s="9"/>
      <c r="C84" s="9"/>
      <c r="D84" s="9"/>
      <c r="E84" s="9"/>
      <c r="F84" s="9"/>
      <c r="G84" s="9"/>
      <c r="H84" s="9"/>
    </row>
    <row r="85" spans="2:8" x14ac:dyDescent="0.3">
      <c r="B85" s="9"/>
      <c r="C85" s="9"/>
      <c r="D85" s="9"/>
      <c r="E85" s="9"/>
      <c r="F85" s="9"/>
      <c r="G85" s="9"/>
      <c r="H85" s="9"/>
    </row>
  </sheetData>
  <sortState ref="A8:K77">
    <sortCondition descending="1" ref="K8:K77"/>
  </sortState>
  <mergeCells count="2">
    <mergeCell ref="N5:O5"/>
    <mergeCell ref="N6:O6"/>
  </mergeCells>
  <pageMargins left="0.7" right="0.7" top="0.75" bottom="0.75" header="0.3" footer="0.3"/>
  <pageSetup scale="72" fitToHeight="0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5"/>
  <sheetViews>
    <sheetView topLeftCell="A61" workbookViewId="0">
      <selection activeCell="G88" sqref="G88"/>
    </sheetView>
  </sheetViews>
  <sheetFormatPr defaultRowHeight="14.4" x14ac:dyDescent="0.3"/>
  <cols>
    <col min="1" max="1" width="23.88671875" customWidth="1"/>
    <col min="2" max="2" width="8.44140625" customWidth="1"/>
    <col min="3" max="3" width="6.6640625" customWidth="1"/>
    <col min="4" max="4" width="7.21875" customWidth="1"/>
    <col min="5" max="5" width="6.6640625" customWidth="1"/>
    <col min="6" max="6" width="7.77734375" customWidth="1"/>
    <col min="7" max="7" width="6.33203125" customWidth="1"/>
    <col min="8" max="8" width="8.88671875" customWidth="1"/>
    <col min="9" max="9" width="6.33203125" customWidth="1"/>
    <col min="10" max="10" width="6.88671875" customWidth="1"/>
  </cols>
  <sheetData>
    <row r="2" spans="1:10" x14ac:dyDescent="0.3">
      <c r="A2" s="5" t="s">
        <v>28</v>
      </c>
    </row>
    <row r="3" spans="1:10" x14ac:dyDescent="0.3">
      <c r="A3" s="4" t="s">
        <v>18</v>
      </c>
    </row>
    <row r="5" spans="1:10" x14ac:dyDescent="0.3">
      <c r="A5" s="14" t="s">
        <v>19</v>
      </c>
      <c r="B5" s="15" t="s">
        <v>0</v>
      </c>
      <c r="C5" s="15"/>
      <c r="D5" s="15" t="s">
        <v>3</v>
      </c>
      <c r="E5" s="15"/>
      <c r="F5" s="15" t="s">
        <v>4</v>
      </c>
      <c r="G5" s="15"/>
      <c r="H5" s="15" t="s">
        <v>6</v>
      </c>
      <c r="I5" s="16"/>
      <c r="J5" s="14" t="s">
        <v>27</v>
      </c>
    </row>
    <row r="6" spans="1:10" x14ac:dyDescent="0.3">
      <c r="A6" s="17"/>
      <c r="B6" s="14" t="s">
        <v>20</v>
      </c>
      <c r="C6" s="14" t="s">
        <v>24</v>
      </c>
      <c r="D6" s="14" t="s">
        <v>21</v>
      </c>
      <c r="E6" s="14" t="s">
        <v>24</v>
      </c>
      <c r="F6" s="14" t="s">
        <v>22</v>
      </c>
      <c r="G6" s="14" t="s">
        <v>24</v>
      </c>
      <c r="H6" s="14" t="s">
        <v>23</v>
      </c>
      <c r="I6" s="14" t="s">
        <v>24</v>
      </c>
      <c r="J6" s="14" t="s">
        <v>26</v>
      </c>
    </row>
    <row r="7" spans="1:10" x14ac:dyDescent="0.3">
      <c r="A7" s="17"/>
      <c r="B7" s="14"/>
      <c r="C7" s="14"/>
      <c r="D7" s="14"/>
      <c r="E7" s="14"/>
      <c r="F7" s="14"/>
      <c r="G7" s="14"/>
      <c r="H7" s="14"/>
      <c r="I7" s="14"/>
      <c r="J7" s="14"/>
    </row>
    <row r="8" spans="1:10" x14ac:dyDescent="0.3">
      <c r="A8" s="17" t="str">
        <f>+'Rate and Bill Data'!A12</f>
        <v>Algoma</v>
      </c>
      <c r="B8" s="25">
        <f>+'2012 Comparisons'!B8</f>
        <v>548.04</v>
      </c>
      <c r="C8" s="26">
        <f>+'2012 Comparisons'!C8</f>
        <v>1.7493835509002618</v>
      </c>
      <c r="D8" s="25"/>
      <c r="E8" s="26"/>
      <c r="F8" s="25">
        <f>+'2012 Comparisons'!F8</f>
        <v>15279.24</v>
      </c>
      <c r="G8" s="26">
        <f>+'2012 Comparisons'!G8</f>
        <v>1.355209118571888</v>
      </c>
      <c r="H8" s="25"/>
      <c r="I8" s="26"/>
      <c r="J8" s="26">
        <f>+'2012 Comparisons'!J8</f>
        <v>1.552296334736075</v>
      </c>
    </row>
    <row r="9" spans="1:10" x14ac:dyDescent="0.3">
      <c r="A9" s="17" t="str">
        <f>+'Rate and Bill Data'!A72</f>
        <v>Toronto Hydro (proposed 2012)</v>
      </c>
      <c r="B9" s="25">
        <f>+'2012 Comparisons'!B68</f>
        <v>397.84475000000009</v>
      </c>
      <c r="C9" s="26">
        <f>+'2012 Comparisons'!C68</f>
        <v>1.2699493859244344</v>
      </c>
      <c r="D9" s="25">
        <f>+'2012 Comparisons'!D68</f>
        <v>903.63900000000012</v>
      </c>
      <c r="E9" s="26">
        <f t="shared" ref="E9:E40" si="0">+D9/$D$79</f>
        <v>2.0882764836383805</v>
      </c>
      <c r="F9" s="25">
        <f>+'2012 Comparisons'!F68</f>
        <v>18872.771874999999</v>
      </c>
      <c r="G9" s="26">
        <f>+'2012 Comparisons'!G68</f>
        <v>1.6739414092407128</v>
      </c>
      <c r="H9" s="25">
        <f>+'2012 Comparisons'!H68</f>
        <v>613803.96424999996</v>
      </c>
      <c r="I9" s="26">
        <f>+'2012 Comparisons'!I68</f>
        <v>1.8007033626474895</v>
      </c>
      <c r="J9" s="26">
        <f>+'2012 Comparisons'!J68</f>
        <v>1.5524215403195809</v>
      </c>
    </row>
    <row r="10" spans="1:10" x14ac:dyDescent="0.3">
      <c r="A10" s="17" t="str">
        <f>+'Rate and Bill Data'!A18</f>
        <v>CNP Fort Erie/Eastern</v>
      </c>
      <c r="B10" s="25">
        <f>+'2012 Comparisons'!B14</f>
        <v>363.96000000000004</v>
      </c>
      <c r="C10" s="26">
        <f>+'2012 Comparisons'!C14</f>
        <v>1.1617867987476449</v>
      </c>
      <c r="D10" s="25">
        <f>+'2012 Comparisons'!D14</f>
        <v>794.15999999999985</v>
      </c>
      <c r="E10" s="26">
        <f t="shared" si="0"/>
        <v>1.8352745424292838</v>
      </c>
      <c r="F10" s="25">
        <f>+'2012 Comparisons'!F14</f>
        <v>23372.460000000003</v>
      </c>
      <c r="G10" s="26">
        <f>+'2012 Comparisons'!G14</f>
        <v>2.0730462323686725</v>
      </c>
      <c r="H10" s="25"/>
      <c r="I10" s="26"/>
      <c r="J10" s="26">
        <f>+'2012 Comparisons'!J14</f>
        <v>1.5074746850889305</v>
      </c>
    </row>
    <row r="11" spans="1:10" x14ac:dyDescent="0.3">
      <c r="A11" s="17" t="str">
        <f>+'Rate and Bill Data'!A54</f>
        <v>Norfolk</v>
      </c>
      <c r="B11" s="25">
        <f>+'2012 Comparisons'!B50</f>
        <v>457.55999999999995</v>
      </c>
      <c r="C11" s="26">
        <f>+'2012 Comparisons'!C50</f>
        <v>1.4605648083167719</v>
      </c>
      <c r="D11" s="25">
        <f>+'2012 Comparisons'!D50</f>
        <v>968.88000000000011</v>
      </c>
      <c r="E11" s="26">
        <f t="shared" si="0"/>
        <v>2.2390460343871323</v>
      </c>
      <c r="F11" s="25">
        <f>+'2012 Comparisons'!F50</f>
        <v>14756.46</v>
      </c>
      <c r="G11" s="26">
        <f>+'2012 Comparisons'!G50</f>
        <v>1.3088405673214978</v>
      </c>
      <c r="H11" s="25"/>
      <c r="I11" s="26"/>
      <c r="J11" s="26">
        <f>+'2012 Comparisons'!J50</f>
        <v>1.446758069153067</v>
      </c>
    </row>
    <row r="12" spans="1:10" x14ac:dyDescent="0.3">
      <c r="A12" s="17" t="str">
        <f>+'Rate and Bill Data'!A34</f>
        <v>Haldimand County</v>
      </c>
      <c r="B12" s="25">
        <f>+'2012 Comparisons'!B30</f>
        <v>471.36</v>
      </c>
      <c r="C12" s="26">
        <f>+'2012 Comparisons'!C30</f>
        <v>1.5046154122917075</v>
      </c>
      <c r="D12" s="25">
        <f>+'2012 Comparisons'!D30</f>
        <v>836.40000000000009</v>
      </c>
      <c r="E12" s="26">
        <f t="shared" si="0"/>
        <v>1.9328896283971158</v>
      </c>
      <c r="F12" s="25">
        <f>+'2012 Comparisons'!F30</f>
        <v>15659.22</v>
      </c>
      <c r="G12" s="26">
        <f>+'2012 Comparisons'!G30</f>
        <v>1.388911865624421</v>
      </c>
      <c r="H12" s="25"/>
      <c r="I12" s="26"/>
      <c r="J12" s="26">
        <f>+'2012 Comparisons'!J30</f>
        <v>1.4165343489260473</v>
      </c>
    </row>
    <row r="13" spans="1:10" x14ac:dyDescent="0.3">
      <c r="A13" s="17" t="str">
        <f>+'Rate and Bill Data'!A62</f>
        <v>Parry Sound</v>
      </c>
      <c r="B13" s="25">
        <f>+'2012 Comparisons'!B58</f>
        <v>426.12000000000006</v>
      </c>
      <c r="C13" s="26">
        <f>+'2012 Comparisons'!C58</f>
        <v>1.3602060409999628</v>
      </c>
      <c r="D13" s="25">
        <f>+'2012 Comparisons'!D58</f>
        <v>707.76</v>
      </c>
      <c r="E13" s="26">
        <f t="shared" si="0"/>
        <v>1.6356073211314472</v>
      </c>
      <c r="F13" s="25">
        <f>+'2012 Comparisons'!F58</f>
        <v>14137.380000000001</v>
      </c>
      <c r="G13" s="26">
        <f>+'2012 Comparisons'!G58</f>
        <v>1.2539305808872587</v>
      </c>
      <c r="H13" s="25"/>
      <c r="I13" s="26"/>
      <c r="J13" s="26">
        <f>+'2012 Comparisons'!J58</f>
        <v>1.2538817378910609</v>
      </c>
    </row>
    <row r="14" spans="1:10" x14ac:dyDescent="0.3">
      <c r="A14" s="17" t="str">
        <f>+'Rate and Bill Data'!A51</f>
        <v>Newmarket-Tay (2011)</v>
      </c>
      <c r="B14" s="25">
        <f>+'2012 Comparisons'!B47</f>
        <v>313.79999999999995</v>
      </c>
      <c r="C14" s="26">
        <f>+'2012 Comparisons'!C47</f>
        <v>1.0016724295170099</v>
      </c>
      <c r="D14" s="25">
        <f>+'2012 Comparisons'!D47</f>
        <v>809.75999999999988</v>
      </c>
      <c r="E14" s="26">
        <f t="shared" si="0"/>
        <v>1.871325568496949</v>
      </c>
      <c r="F14" s="25">
        <f>+'2012 Comparisons'!F47</f>
        <v>15333.24</v>
      </c>
      <c r="G14" s="26">
        <f>+'2012 Comparisons'!G47</f>
        <v>1.359998708394607</v>
      </c>
      <c r="H14" s="25"/>
      <c r="I14" s="26"/>
      <c r="J14" s="26">
        <f>+'2012 Comparisons'!J47</f>
        <v>1.2248516078204128</v>
      </c>
    </row>
    <row r="15" spans="1:10" x14ac:dyDescent="0.3">
      <c r="A15" s="17" t="str">
        <f>+'Rate and Bill Data'!A75</f>
        <v>Waterloo North</v>
      </c>
      <c r="B15" s="25">
        <f>+'2012 Comparisons'!B71</f>
        <v>355.20000000000005</v>
      </c>
      <c r="C15" s="26">
        <f>+'2012 Comparisons'!C71</f>
        <v>1.1338242414418165</v>
      </c>
      <c r="D15" s="25">
        <f>+'2012 Comparisons'!D71</f>
        <v>702.72</v>
      </c>
      <c r="E15" s="26">
        <f t="shared" si="0"/>
        <v>1.6239600665557401</v>
      </c>
      <c r="F15" s="25">
        <f>+'2012 Comparisons'!F71</f>
        <v>15093.300000000001</v>
      </c>
      <c r="G15" s="26">
        <f>+'2012 Comparisons'!G71</f>
        <v>1.3387169642823256</v>
      </c>
      <c r="H15" s="25">
        <f>+'2012 Comparisons'!H71</f>
        <v>469148.15999999992</v>
      </c>
      <c r="I15" s="26">
        <f>+'2012 Comparisons'!I71</f>
        <v>1.3763297705711786</v>
      </c>
      <c r="J15" s="26">
        <f>+'2012 Comparisons'!J71</f>
        <v>1.2470520232150049</v>
      </c>
    </row>
    <row r="16" spans="1:10" x14ac:dyDescent="0.3">
      <c r="A16" s="17" t="str">
        <f>+'Rate and Bill Data'!A19</f>
        <v>CNP Port Colborne</v>
      </c>
      <c r="B16" s="25">
        <f>+'2012 Comparisons'!B15</f>
        <v>398.04</v>
      </c>
      <c r="C16" s="26">
        <f>+'2012 Comparisons'!C15</f>
        <v>1.2705726381292246</v>
      </c>
      <c r="D16" s="25">
        <f>+'2012 Comparisons'!D15</f>
        <v>718.68000000000006</v>
      </c>
      <c r="E16" s="26">
        <f t="shared" si="0"/>
        <v>1.6608430393788129</v>
      </c>
      <c r="F16" s="25">
        <f>+'2012 Comparisons'!F15</f>
        <v>13508.399999999998</v>
      </c>
      <c r="G16" s="26">
        <f>+'2012 Comparisons'!G15</f>
        <v>1.1981425029855208</v>
      </c>
      <c r="H16" s="25"/>
      <c r="I16" s="26"/>
      <c r="J16" s="26">
        <f>+'2012 Comparisons'!J15</f>
        <v>1.2113095319600369</v>
      </c>
    </row>
    <row r="17" spans="1:10" x14ac:dyDescent="0.3">
      <c r="A17" s="17" t="str">
        <f>+'Rate and Bill Data'!A41</f>
        <v>Hydro Ottawa</v>
      </c>
      <c r="B17" s="25">
        <f>+'2012 Comparisons'!B37</f>
        <v>328.79999999999995</v>
      </c>
      <c r="C17" s="26">
        <f>+'2012 Comparisons'!C37</f>
        <v>1.0495535207941136</v>
      </c>
      <c r="D17" s="25">
        <f>+'2012 Comparisons'!D37</f>
        <v>678.12</v>
      </c>
      <c r="E17" s="26">
        <f t="shared" si="0"/>
        <v>1.5671103716028838</v>
      </c>
      <c r="F17" s="25">
        <f>+'2012 Comparisons'!F37</f>
        <v>13327.320000000002</v>
      </c>
      <c r="G17" s="26">
        <f>+'2012 Comparisons'!G37</f>
        <v>1.1820814117800031</v>
      </c>
      <c r="H17" s="25">
        <f>+'2012 Comparisons'!H37</f>
        <v>558921.84</v>
      </c>
      <c r="I17" s="26">
        <f>+'2012 Comparisons'!I37</f>
        <v>1.6396968663682301</v>
      </c>
      <c r="J17" s="26">
        <f>+'2012 Comparisons'!J37</f>
        <v>1.2426960835174818</v>
      </c>
    </row>
    <row r="18" spans="1:10" x14ac:dyDescent="0.3">
      <c r="A18" s="17" t="str">
        <f>+'Rate and Bill Data'!A52</f>
        <v>Niagara Peninsula</v>
      </c>
      <c r="B18" s="25">
        <f>+'2012 Comparisons'!B48</f>
        <v>340.79999999999995</v>
      </c>
      <c r="C18" s="26">
        <f>+'2012 Comparisons'!C48</f>
        <v>1.0878583938157966</v>
      </c>
      <c r="D18" s="25">
        <f>+'2012 Comparisons'!D48</f>
        <v>769.08</v>
      </c>
      <c r="E18" s="26">
        <f t="shared" si="0"/>
        <v>1.7773155851358844</v>
      </c>
      <c r="F18" s="25">
        <f>+'2012 Comparisons'!F48</f>
        <v>14694.900000000001</v>
      </c>
      <c r="G18" s="26">
        <f>+'2012 Comparisons'!G48</f>
        <v>1.3033804349235982</v>
      </c>
      <c r="H18" s="25"/>
      <c r="I18" s="26"/>
      <c r="J18" s="26">
        <f>+'2012 Comparisons'!J48</f>
        <v>1.2127223452391307</v>
      </c>
    </row>
    <row r="19" spans="1:10" x14ac:dyDescent="0.3">
      <c r="A19" s="17" t="str">
        <f>+'Rate and Bill Data'!A59</f>
        <v>Orillia</v>
      </c>
      <c r="B19" s="25">
        <f>+'2012 Comparisons'!B55</f>
        <v>319.79999999999995</v>
      </c>
      <c r="C19" s="26">
        <f>+'2012 Comparisons'!C55</f>
        <v>1.0208248660278514</v>
      </c>
      <c r="D19" s="25">
        <f>+'2012 Comparisons'!D55</f>
        <v>807.4799999999999</v>
      </c>
      <c r="E19" s="26">
        <f t="shared" si="0"/>
        <v>1.8660565723793672</v>
      </c>
      <c r="F19" s="25">
        <f>+'2012 Comparisons'!F55</f>
        <v>14147.04</v>
      </c>
      <c r="G19" s="26">
        <f>+'2012 Comparisons'!G55</f>
        <v>1.2547873852888785</v>
      </c>
      <c r="H19" s="25"/>
      <c r="I19" s="26"/>
      <c r="J19" s="26">
        <f>+'2012 Comparisons'!J55</f>
        <v>1.1949331057077996</v>
      </c>
    </row>
    <row r="20" spans="1:10" x14ac:dyDescent="0.3">
      <c r="A20" s="17" t="str">
        <f>+'Rate and Bill Data'!A53</f>
        <v>Niagara-on-the-Lake</v>
      </c>
      <c r="B20" s="25">
        <f>+'2012 Comparisons'!B49</f>
        <v>341.52</v>
      </c>
      <c r="C20" s="26">
        <f>+'2012 Comparisons'!C49</f>
        <v>1.0901566861970977</v>
      </c>
      <c r="D20" s="25">
        <f>+'2012 Comparisons'!D49</f>
        <v>877.80000000000007</v>
      </c>
      <c r="E20" s="26">
        <f t="shared" si="0"/>
        <v>2.0285635052689961</v>
      </c>
      <c r="F20" s="25">
        <f>+'2012 Comparisons'!F49</f>
        <v>11584.380000000001</v>
      </c>
      <c r="G20" s="26">
        <f>+'2012 Comparisons'!G49</f>
        <v>1.027489417602041</v>
      </c>
      <c r="H20" s="25"/>
      <c r="I20" s="26"/>
      <c r="J20" s="26">
        <f>+'2012 Comparisons'!J49</f>
        <v>1.1802815682786045</v>
      </c>
    </row>
    <row r="21" spans="1:10" x14ac:dyDescent="0.3">
      <c r="A21" s="17" t="str">
        <f>+'Rate and Bill Data'!A80</f>
        <v>Whitby</v>
      </c>
      <c r="B21" s="25">
        <f>+'2012 Comparisons'!B76</f>
        <v>343.79999999999995</v>
      </c>
      <c r="C21" s="26">
        <f>+'2012 Comparisons'!C76</f>
        <v>1.0974346120712173</v>
      </c>
      <c r="D21" s="25">
        <f>+'2012 Comparisons'!D76</f>
        <v>706.92</v>
      </c>
      <c r="E21" s="26">
        <f t="shared" si="0"/>
        <v>1.6336661120354961</v>
      </c>
      <c r="F21" s="25">
        <f>+'2012 Comparisons'!F76</f>
        <v>14130.900000000001</v>
      </c>
      <c r="G21" s="26">
        <f>+'2012 Comparisons'!G76</f>
        <v>1.2533558301085326</v>
      </c>
      <c r="H21" s="25"/>
      <c r="I21" s="26"/>
      <c r="J21" s="26">
        <f>+'2012 Comparisons'!J76</f>
        <v>1.1656457071429447</v>
      </c>
    </row>
    <row r="22" spans="1:10" x14ac:dyDescent="0.3">
      <c r="A22" s="17" t="str">
        <f>+'Rate and Bill Data'!A24</f>
        <v>Enersource</v>
      </c>
      <c r="B22" s="25">
        <f>+'2012 Comparisons'!B20</f>
        <v>256.68</v>
      </c>
      <c r="C22" s="26">
        <f>+'2012 Comparisons'!C20</f>
        <v>0.81934123393379898</v>
      </c>
      <c r="D22" s="25">
        <f>+'2012 Comparisons'!D20</f>
        <v>757.56</v>
      </c>
      <c r="E22" s="26">
        <f t="shared" si="0"/>
        <v>1.7506932889628393</v>
      </c>
      <c r="F22" s="25">
        <f>+'2012 Comparisons'!F20</f>
        <v>13451.519999999997</v>
      </c>
      <c r="G22" s="26">
        <f>+'2012 Comparisons'!G20</f>
        <v>1.1930974683722566</v>
      </c>
      <c r="H22" s="25">
        <f>+'2012 Comparisons'!H20</f>
        <v>516982.80000000005</v>
      </c>
      <c r="I22" s="26">
        <f>+'2012 Comparisons'!I20</f>
        <v>1.5166612153253372</v>
      </c>
      <c r="J22" s="26">
        <f>+'2012 Comparisons'!J20</f>
        <v>1.189337616740197</v>
      </c>
    </row>
    <row r="23" spans="1:10" x14ac:dyDescent="0.3">
      <c r="A23" s="17" t="str">
        <f>+'Rate and Bill Data'!A13</f>
        <v>Bluewater</v>
      </c>
      <c r="B23" s="25">
        <f>+'2012 Comparisons'!B9</f>
        <v>346.08000000000004</v>
      </c>
      <c r="C23" s="26">
        <f>+'2012 Comparisons'!C9</f>
        <v>1.1047125379453373</v>
      </c>
      <c r="D23" s="25">
        <f>+'2012 Comparisons'!D9</f>
        <v>682.92000000000007</v>
      </c>
      <c r="E23" s="26">
        <f t="shared" si="0"/>
        <v>1.5782029950083194</v>
      </c>
      <c r="F23" s="25">
        <f>+'2012 Comparisons'!F9</f>
        <v>12389.100000000002</v>
      </c>
      <c r="G23" s="26">
        <f>+'2012 Comparisons'!G9</f>
        <v>1.0988649494934946</v>
      </c>
      <c r="H23" s="25">
        <f>+'2012 Comparisons'!H9</f>
        <v>468451.19999999995</v>
      </c>
      <c r="I23" s="26">
        <f>+'2012 Comparisons'!I9</f>
        <v>1.3742851141519841</v>
      </c>
      <c r="J23" s="26">
        <f>+'2012 Comparisons'!J9</f>
        <v>1.1712743735179951</v>
      </c>
    </row>
    <row r="24" spans="1:10" x14ac:dyDescent="0.3">
      <c r="A24" s="17" t="str">
        <f>+'Rate and Bill Data'!A31</f>
        <v>Greater Sudbury</v>
      </c>
      <c r="B24" s="25">
        <f>+'2012 Comparisons'!B27</f>
        <v>312.72000000000003</v>
      </c>
      <c r="C24" s="26">
        <f>+'2012 Comparisons'!C27</f>
        <v>0.99822499094505857</v>
      </c>
      <c r="D24" s="25">
        <f>+'2012 Comparisons'!D27</f>
        <v>705</v>
      </c>
      <c r="E24" s="26">
        <f t="shared" si="0"/>
        <v>1.6292290626733219</v>
      </c>
      <c r="F24" s="25">
        <f>+'2012 Comparisons'!F27</f>
        <v>14786.580000000002</v>
      </c>
      <c r="G24" s="26">
        <f>+'2012 Comparisons'!G27</f>
        <v>1.3115120940892813</v>
      </c>
      <c r="H24" s="25"/>
      <c r="I24" s="26"/>
      <c r="J24" s="26">
        <f>+'2012 Comparisons'!J27</f>
        <v>1.1509236071139968</v>
      </c>
    </row>
    <row r="25" spans="1:10" x14ac:dyDescent="0.3">
      <c r="A25" s="17" t="str">
        <f>+'Rate and Bill Data'!A23</f>
        <v>Embrun</v>
      </c>
      <c r="B25" s="25">
        <f>+'2012 Comparisons'!B19</f>
        <v>285.48</v>
      </c>
      <c r="C25" s="26">
        <f>+'2012 Comparisons'!C19</f>
        <v>0.91127292918583824</v>
      </c>
      <c r="D25" s="25">
        <f>+'2012 Comparisons'!D19</f>
        <v>643.68000000000006</v>
      </c>
      <c r="E25" s="26">
        <f t="shared" si="0"/>
        <v>1.487520798668885</v>
      </c>
      <c r="F25" s="25">
        <f>+'2012 Comparisons'!F19</f>
        <v>16497.599999999999</v>
      </c>
      <c r="G25" s="26">
        <f>+'2012 Comparisons'!G19</f>
        <v>1.4632729085053693</v>
      </c>
      <c r="H25" s="25"/>
      <c r="I25" s="26"/>
      <c r="J25" s="26">
        <f>+'2012 Comparisons'!J19</f>
        <v>1.1393866529356076</v>
      </c>
    </row>
    <row r="26" spans="1:10" x14ac:dyDescent="0.3">
      <c r="A26" s="17" t="str">
        <f>+'Rate and Bill Data'!A42</f>
        <v>Innisfil</v>
      </c>
      <c r="B26" s="25">
        <f>+'2012 Comparisons'!B38</f>
        <v>411.12</v>
      </c>
      <c r="C26" s="26">
        <f>+'2012 Comparisons'!C38</f>
        <v>1.3123249497228591</v>
      </c>
      <c r="D26" s="25">
        <f>+'2012 Comparisons'!D38</f>
        <v>552.59999999999991</v>
      </c>
      <c r="E26" s="26">
        <f t="shared" si="0"/>
        <v>1.2770382695507483</v>
      </c>
      <c r="F26" s="25">
        <f>+'2012 Comparisons'!F38</f>
        <v>12772.98</v>
      </c>
      <c r="G26" s="26">
        <f>+'2012 Comparisons'!G38</f>
        <v>1.132913611366557</v>
      </c>
      <c r="H26" s="25"/>
      <c r="I26" s="26"/>
      <c r="J26" s="26">
        <f>+'2012 Comparisons'!J38</f>
        <v>1.1137274838069249</v>
      </c>
    </row>
    <row r="27" spans="1:10" x14ac:dyDescent="0.3">
      <c r="A27" s="17" t="str">
        <f>+'Rate and Bill Data'!A27</f>
        <v>EnWin</v>
      </c>
      <c r="B27" s="25">
        <f>+'2012 Comparisons'!B23</f>
        <v>322.2</v>
      </c>
      <c r="C27" s="26">
        <f>+'2012 Comparisons'!C23</f>
        <v>1.028485840632188</v>
      </c>
      <c r="D27" s="25">
        <f>+'2012 Comparisons'!D23</f>
        <v>695.87999999999988</v>
      </c>
      <c r="E27" s="26">
        <f t="shared" si="0"/>
        <v>1.6081530782029945</v>
      </c>
      <c r="F27" s="25">
        <f>+'2012 Comparisons'!F23</f>
        <v>15172.619999999999</v>
      </c>
      <c r="G27" s="26">
        <f>+'2012 Comparisons'!G23</f>
        <v>1.3457523395552526</v>
      </c>
      <c r="H27" s="25">
        <f>+'2012 Comparisons'!H23</f>
        <v>355769.52</v>
      </c>
      <c r="I27" s="26">
        <f>+'2012 Comparisons'!I23</f>
        <v>1.0437133161469043</v>
      </c>
      <c r="J27" s="26">
        <f>+'2012 Comparisons'!J23</f>
        <v>1.1365496884175466</v>
      </c>
    </row>
    <row r="28" spans="1:10" x14ac:dyDescent="0.3">
      <c r="A28" s="17" t="str">
        <f>+'Rate and Bill Data'!A69</f>
        <v>Sioux Lookout</v>
      </c>
      <c r="B28" s="25">
        <f>+'2012 Comparisons'!B65</f>
        <v>390.96</v>
      </c>
      <c r="C28" s="26">
        <f>+'2012 Comparisons'!C65</f>
        <v>1.2479727630464315</v>
      </c>
      <c r="D28" s="25">
        <f>+'2012 Comparisons'!D65</f>
        <v>714.12000000000012</v>
      </c>
      <c r="E28" s="26">
        <f t="shared" si="0"/>
        <v>1.6503050471436493</v>
      </c>
      <c r="F28" s="25">
        <f>+'2012 Comparisons'!F65</f>
        <v>8936.16</v>
      </c>
      <c r="G28" s="26">
        <f>+'2012 Comparisons'!G65</f>
        <v>0.79260261092942863</v>
      </c>
      <c r="H28" s="25"/>
      <c r="I28" s="26"/>
      <c r="J28" s="26">
        <f>+'2012 Comparisons'!J65</f>
        <v>1.0661318630851069</v>
      </c>
    </row>
    <row r="29" spans="1:10" x14ac:dyDescent="0.3">
      <c r="A29" s="17" t="str">
        <f>+'Rate and Bill Data'!A14</f>
        <v>Brant County</v>
      </c>
      <c r="B29" s="25">
        <f>+'2012 Comparisons'!B10</f>
        <v>331.79999999999995</v>
      </c>
      <c r="C29" s="26">
        <f>+'2012 Comparisons'!C10</f>
        <v>1.0591297390495342</v>
      </c>
      <c r="D29" s="25">
        <f>+'2012 Comparisons'!D10</f>
        <v>632.64</v>
      </c>
      <c r="E29" s="26">
        <f t="shared" si="0"/>
        <v>1.4620077648363834</v>
      </c>
      <c r="F29" s="25">
        <f>+'2012 Comparisons'!F10</f>
        <v>12775.800000000001</v>
      </c>
      <c r="G29" s="26">
        <f>+'2012 Comparisons'!G10</f>
        <v>1.1331637343906324</v>
      </c>
      <c r="H29" s="25"/>
      <c r="I29" s="26"/>
      <c r="J29" s="26">
        <f>+'2012 Comparisons'!J10</f>
        <v>1.0726693908808462</v>
      </c>
    </row>
    <row r="30" spans="1:10" x14ac:dyDescent="0.3">
      <c r="A30" s="17" t="str">
        <f>+'Rate and Bill Data'!A57</f>
        <v>Oakville</v>
      </c>
      <c r="B30" s="25">
        <f>+'2012 Comparisons'!B53</f>
        <v>292.92000000000007</v>
      </c>
      <c r="C30" s="26">
        <f>+'2012 Comparisons'!C53</f>
        <v>0.93502195045928183</v>
      </c>
      <c r="D30" s="25">
        <f>+'2012 Comparisons'!D53</f>
        <v>723.48</v>
      </c>
      <c r="E30" s="26">
        <f t="shared" si="0"/>
        <v>1.6719356627842481</v>
      </c>
      <c r="F30" s="25">
        <f>+'2012 Comparisons'!F53</f>
        <v>12394.560000000001</v>
      </c>
      <c r="G30" s="26">
        <f>+'2012 Comparisons'!G53</f>
        <v>1.0993492302422361</v>
      </c>
      <c r="H30" s="25"/>
      <c r="I30" s="26"/>
      <c r="J30" s="26">
        <f>+'2012 Comparisons'!J53</f>
        <v>1.0691223309401556</v>
      </c>
    </row>
    <row r="31" spans="1:10" x14ac:dyDescent="0.3">
      <c r="A31" s="17" t="str">
        <f>+'Rate and Bill Data'!A65</f>
        <v>PUC Distribution</v>
      </c>
      <c r="B31" s="25">
        <f>+'2012 Comparisons'!B61</f>
        <v>251.64</v>
      </c>
      <c r="C31" s="26">
        <f>+'2012 Comparisons'!C61</f>
        <v>0.80325318726469208</v>
      </c>
      <c r="D31" s="25">
        <f>+'2012 Comparisons'!D61</f>
        <v>612</v>
      </c>
      <c r="E31" s="26">
        <f t="shared" si="0"/>
        <v>1.4143094841930113</v>
      </c>
      <c r="F31" s="25">
        <f>+'2012 Comparisons'!F61</f>
        <v>15031.079999999998</v>
      </c>
      <c r="G31" s="26">
        <f>+'2012 Comparisons'!G61</f>
        <v>1.333198292453259</v>
      </c>
      <c r="H31" s="25"/>
      <c r="I31" s="26"/>
      <c r="J31" s="26">
        <f>+'2012 Comparisons'!J61</f>
        <v>1.0429006807666372</v>
      </c>
    </row>
    <row r="32" spans="1:10" x14ac:dyDescent="0.3">
      <c r="A32" s="17" t="str">
        <f>+'Rate and Bill Data'!A77</f>
        <v>Wellington North (2011)</v>
      </c>
      <c r="B32" s="25">
        <f>+'2012 Comparisons'!B73</f>
        <v>300</v>
      </c>
      <c r="C32" s="26">
        <f>+'2012 Comparisons'!C73</f>
        <v>0.95762182554207453</v>
      </c>
      <c r="D32" s="25">
        <f>+'2012 Comparisons'!D73</f>
        <v>622.55999999999995</v>
      </c>
      <c r="E32" s="26">
        <f t="shared" si="0"/>
        <v>1.4387132556849691</v>
      </c>
      <c r="F32" s="25">
        <f>+'2012 Comparisons'!F73</f>
        <v>12710.580000000002</v>
      </c>
      <c r="G32" s="26">
        <f>+'2012 Comparisons'!G73</f>
        <v>1.127378974238082</v>
      </c>
      <c r="H32" s="25"/>
      <c r="I32" s="26"/>
      <c r="J32" s="26">
        <f>+'2012 Comparisons'!J73</f>
        <v>1.0314575161800006</v>
      </c>
    </row>
    <row r="33" spans="1:10" x14ac:dyDescent="0.3">
      <c r="A33" s="17" t="str">
        <f>+'Rate and Bill Data'!A35</f>
        <v>Halton Hills (proposed 2012)</v>
      </c>
      <c r="B33" s="25">
        <f>+'2012 Comparisons'!B31</f>
        <v>302.40000000000003</v>
      </c>
      <c r="C33" s="26">
        <f>+'2012 Comparisons'!C31</f>
        <v>0.96528280014641121</v>
      </c>
      <c r="D33" s="25">
        <f>+'2012 Comparisons'!D31</f>
        <v>578.87999999999988</v>
      </c>
      <c r="E33" s="26">
        <f t="shared" si="0"/>
        <v>1.337770382695507</v>
      </c>
      <c r="F33" s="25">
        <f>+'2012 Comparisons'!F31</f>
        <v>13366.080000000002</v>
      </c>
      <c r="G33" s="26">
        <f>+'2012 Comparisons'!G31</f>
        <v>1.1855192729194217</v>
      </c>
      <c r="H33" s="25"/>
      <c r="I33" s="26"/>
      <c r="J33" s="26">
        <f>+'2012 Comparisons'!J31</f>
        <v>1.0297847899693544</v>
      </c>
    </row>
    <row r="34" spans="1:10" x14ac:dyDescent="0.3">
      <c r="A34" s="17" t="str">
        <f>+'Rate and Bill Data'!A25</f>
        <v>Entegrus - Chatham</v>
      </c>
      <c r="B34" s="25">
        <f>+'2012 Comparisons'!B21</f>
        <v>301.20000000000005</v>
      </c>
      <c r="C34" s="26">
        <f>+'2012 Comparisons'!C21</f>
        <v>0.96145231284424304</v>
      </c>
      <c r="D34" s="25">
        <f>+'2012 Comparisons'!D21</f>
        <v>674.28</v>
      </c>
      <c r="E34" s="26">
        <f t="shared" si="0"/>
        <v>1.5582362728785355</v>
      </c>
      <c r="F34" s="25">
        <f>+'2012 Comparisons'!F21</f>
        <v>11494.380000000001</v>
      </c>
      <c r="G34" s="26">
        <f>+'2012 Comparisons'!G21</f>
        <v>1.0195067678975094</v>
      </c>
      <c r="H34" s="25"/>
      <c r="I34" s="26"/>
      <c r="J34" s="26">
        <f>+'2012 Comparisons'!J21</f>
        <v>1.0247285766621552</v>
      </c>
    </row>
    <row r="35" spans="1:10" x14ac:dyDescent="0.3">
      <c r="A35" s="17" t="str">
        <f>+'Rate and Bill Data'!A45</f>
        <v>Kitchener-Wilmot</v>
      </c>
      <c r="B35" s="25">
        <f>+'2012 Comparisons'!B41</f>
        <v>281.39999999999998</v>
      </c>
      <c r="C35" s="26">
        <f>+'2012 Comparisons'!C41</f>
        <v>0.89824927235846586</v>
      </c>
      <c r="D35" s="25">
        <f>+'2012 Comparisons'!D41</f>
        <v>601.68000000000006</v>
      </c>
      <c r="E35" s="26">
        <f t="shared" si="0"/>
        <v>1.3904603438713254</v>
      </c>
      <c r="F35" s="25">
        <f>+'2012 Comparisons'!F41</f>
        <v>14929.02</v>
      </c>
      <c r="G35" s="26">
        <f>+'2012 Comparisons'!G41</f>
        <v>1.32414596768832</v>
      </c>
      <c r="H35" s="25">
        <f>+'2012 Comparisons'!H41</f>
        <v>337568.04</v>
      </c>
      <c r="I35" s="26">
        <f>+'2012 Comparisons'!I41</f>
        <v>0.9903160294721447</v>
      </c>
      <c r="J35" s="26">
        <f>+'2012 Comparisons'!J41</f>
        <v>1.0470574409476714</v>
      </c>
    </row>
    <row r="36" spans="1:10" x14ac:dyDescent="0.3">
      <c r="A36" s="17" t="str">
        <f>+'Rate and Bill Data'!A30</f>
        <v>Festival - Main</v>
      </c>
      <c r="B36" s="25">
        <f>+'2012 Comparisons'!B26</f>
        <v>338.4</v>
      </c>
      <c r="C36" s="26">
        <f>+'2012 Comparisons'!C26</f>
        <v>1.0801974192114601</v>
      </c>
      <c r="D36" s="25">
        <f>+'2012 Comparisons'!D26</f>
        <v>696.96</v>
      </c>
      <c r="E36" s="26">
        <f t="shared" si="0"/>
        <v>1.6106489184692176</v>
      </c>
      <c r="F36" s="25">
        <f>+'2012 Comparisons'!F26</f>
        <v>9545.58</v>
      </c>
      <c r="G36" s="26">
        <f>+'2012 Comparisons'!G26</f>
        <v>0.84665579296204807</v>
      </c>
      <c r="H36" s="25">
        <f>+'2012 Comparisons'!H26</f>
        <v>247019.03999999998</v>
      </c>
      <c r="I36" s="26">
        <f>+'2012 Comparisons'!I26</f>
        <v>0.72467439422529722</v>
      </c>
      <c r="J36" s="26">
        <f>+'2012 Comparisons'!J26</f>
        <v>1.0189504999713019</v>
      </c>
    </row>
    <row r="37" spans="1:10" x14ac:dyDescent="0.3">
      <c r="A37" s="17" t="str">
        <f>+'Rate and Bill Data'!A81</f>
        <v>Woodstock</v>
      </c>
      <c r="B37" s="25">
        <f>+'2012 Comparisons'!B77</f>
        <v>365.15999999999997</v>
      </c>
      <c r="C37" s="26">
        <f>+'2012 Comparisons'!C77</f>
        <v>1.1656172860498131</v>
      </c>
      <c r="D37" s="25">
        <f>+'2012 Comparisons'!D77</f>
        <v>638.40000000000009</v>
      </c>
      <c r="E37" s="26">
        <f t="shared" si="0"/>
        <v>1.4753189129229063</v>
      </c>
      <c r="F37" s="25">
        <f>+'2012 Comparisons'!F77</f>
        <v>9631.7400000000016</v>
      </c>
      <c r="G37" s="26">
        <f>+'2012 Comparisons'!G77</f>
        <v>0.85429784961251998</v>
      </c>
      <c r="H37" s="25"/>
      <c r="I37" s="26"/>
      <c r="J37" s="26">
        <f>+'2012 Comparisons'!J77</f>
        <v>1.0183228878963353</v>
      </c>
    </row>
    <row r="38" spans="1:10" x14ac:dyDescent="0.3">
      <c r="A38" s="17" t="str">
        <f>+'Rate and Bill Data'!A43</f>
        <v>Kenora (proposed 2012)</v>
      </c>
      <c r="B38" s="25">
        <f>+'2012 Comparisons'!B39</f>
        <v>357.12</v>
      </c>
      <c r="C38" s="26">
        <f>+'2012 Comparisons'!C39</f>
        <v>1.1399530211252855</v>
      </c>
      <c r="D38" s="25">
        <f>+'2012 Comparisons'!D39</f>
        <v>579.96</v>
      </c>
      <c r="E38" s="26">
        <f t="shared" si="0"/>
        <v>1.3402662229617304</v>
      </c>
      <c r="F38" s="25">
        <f>+'2012 Comparisons'!F39</f>
        <v>11005.380000000001</v>
      </c>
      <c r="G38" s="26">
        <f>+'2012 Comparisons'!G39</f>
        <v>0.97613437116955337</v>
      </c>
      <c r="H38" s="25"/>
      <c r="I38" s="26"/>
      <c r="J38" s="26">
        <f>+'2012 Comparisons'!J39</f>
        <v>1.0187969065138753</v>
      </c>
    </row>
    <row r="39" spans="1:10" x14ac:dyDescent="0.3">
      <c r="A39" s="17" t="str">
        <f>+'Rate and Bill Data'!A48</f>
        <v>London</v>
      </c>
      <c r="B39" s="25">
        <f>+'2012 Comparisons'!B44</f>
        <v>289.92</v>
      </c>
      <c r="C39" s="26">
        <f>+'2012 Comparisons'!C44</f>
        <v>0.92544573220386095</v>
      </c>
      <c r="D39" s="25">
        <f>+'2012 Comparisons'!D44</f>
        <v>575.76</v>
      </c>
      <c r="E39" s="26">
        <f t="shared" si="0"/>
        <v>1.3305601774819742</v>
      </c>
      <c r="F39" s="25">
        <f>+'2012 Comparisons'!F44</f>
        <v>8379.4200000000019</v>
      </c>
      <c r="G39" s="26">
        <f>+'2012 Comparisons'!G44</f>
        <v>0.74322193985719531</v>
      </c>
      <c r="H39" s="25">
        <f>+'2012 Comparisons'!H44</f>
        <v>521169.48</v>
      </c>
      <c r="I39" s="26">
        <f>+'2012 Comparisons'!I44</f>
        <v>1.528943587537678</v>
      </c>
      <c r="J39" s="26">
        <f>+'2012 Comparisons'!J44</f>
        <v>1.0327762560402838</v>
      </c>
    </row>
    <row r="40" spans="1:10" x14ac:dyDescent="0.3">
      <c r="A40" s="17" t="str">
        <f>+'Rate and Bill Data'!A37</f>
        <v>Horizon</v>
      </c>
      <c r="B40" s="25">
        <f>+'2012 Comparisons'!B33</f>
        <v>311.64</v>
      </c>
      <c r="C40" s="26">
        <f>+'2012 Comparisons'!C33</f>
        <v>0.99477755237310705</v>
      </c>
      <c r="D40" s="25">
        <f>+'2012 Comparisons'!D33</f>
        <v>589.80000000000007</v>
      </c>
      <c r="E40" s="26">
        <f t="shared" si="0"/>
        <v>1.3630061009428729</v>
      </c>
      <c r="F40" s="25">
        <f>+'2012 Comparisons'!F33</f>
        <v>9677.2199999999993</v>
      </c>
      <c r="G40" s="26">
        <f>+'2012 Comparisons'!G33</f>
        <v>0.85833174859654315</v>
      </c>
      <c r="H40" s="25">
        <f>+'2012 Comparisons'!H33</f>
        <v>434513.04</v>
      </c>
      <c r="I40" s="26">
        <f>+'2012 Comparisons'!I33</f>
        <v>1.2747214710452779</v>
      </c>
      <c r="J40" s="26">
        <f>+'2012 Comparisons'!J33</f>
        <v>1.0210219829591407</v>
      </c>
    </row>
    <row r="41" spans="1:10" x14ac:dyDescent="0.3">
      <c r="A41" s="17" t="str">
        <f>+'Rate and Bill Data'!A74</f>
        <v>Wasaga (2011)</v>
      </c>
      <c r="B41" s="25">
        <f>+'2012 Comparisons'!B70</f>
        <v>282.95999999999998</v>
      </c>
      <c r="C41" s="26">
        <f>+'2012 Comparisons'!C70</f>
        <v>0.90322890585128468</v>
      </c>
      <c r="D41" s="25">
        <f>+'2012 Comparisons'!D70</f>
        <v>495</v>
      </c>
      <c r="E41" s="26">
        <f t="shared" ref="E41:E72" si="1">+D41/$D$79</f>
        <v>1.143926788685524</v>
      </c>
      <c r="F41" s="25">
        <f>+'2012 Comparisons'!F70</f>
        <v>14617.080000000002</v>
      </c>
      <c r="G41" s="26">
        <f>+'2012 Comparisons'!G70</f>
        <v>1.2964781038124131</v>
      </c>
      <c r="H41" s="25"/>
      <c r="I41" s="26"/>
      <c r="J41" s="26">
        <f>+'2012 Comparisons'!J70</f>
        <v>1.0007542039173494</v>
      </c>
    </row>
    <row r="42" spans="1:10" x14ac:dyDescent="0.3">
      <c r="A42" s="17" t="str">
        <f>+'Rate and Bill Data'!A38</f>
        <v>Hydro 2000 (proposed 2012)</v>
      </c>
      <c r="B42" s="25">
        <f>+'2012 Comparisons'!B34</f>
        <v>294.59999999999997</v>
      </c>
      <c r="C42" s="26">
        <f>+'2012 Comparisons'!C34</f>
        <v>0.94038463268231709</v>
      </c>
      <c r="D42" s="25">
        <f>+'2012 Comparisons'!D34</f>
        <v>728.40000000000009</v>
      </c>
      <c r="E42" s="26">
        <f t="shared" si="1"/>
        <v>1.6833056017748196</v>
      </c>
      <c r="F42" s="25">
        <f>+'2012 Comparisons'!F34</f>
        <v>9372.36</v>
      </c>
      <c r="G42" s="26">
        <f>+'2012 Comparisons'!G34</f>
        <v>0.83129185316405929</v>
      </c>
      <c r="H42" s="25"/>
      <c r="I42" s="26"/>
      <c r="J42" s="26">
        <f>+'2012 Comparisons'!J34</f>
        <v>0.98421640475091643</v>
      </c>
    </row>
    <row r="43" spans="1:10" x14ac:dyDescent="0.3">
      <c r="A43" s="17" t="str">
        <f>+'Rate and Bill Data'!A47</f>
        <v>Lakeland</v>
      </c>
      <c r="B43" s="25">
        <f>+'2012 Comparisons'!B43</f>
        <v>316.68</v>
      </c>
      <c r="C43" s="26">
        <f>+'2012 Comparisons'!C43</f>
        <v>1.010865599042214</v>
      </c>
      <c r="D43" s="25">
        <f>+'2012 Comparisons'!D43</f>
        <v>641.40000000000009</v>
      </c>
      <c r="E43" s="26">
        <f t="shared" si="1"/>
        <v>1.4822518025513034</v>
      </c>
      <c r="F43" s="25">
        <f>+'2012 Comparisons'!F43</f>
        <v>10083.299999999999</v>
      </c>
      <c r="G43" s="26">
        <f>+'2012 Comparisons'!G43</f>
        <v>0.89434946406339044</v>
      </c>
      <c r="H43" s="25"/>
      <c r="I43" s="26"/>
      <c r="J43" s="26">
        <f>+'2012 Comparisons'!J43</f>
        <v>0.981710854826089</v>
      </c>
    </row>
    <row r="44" spans="1:10" x14ac:dyDescent="0.3">
      <c r="A44" s="17" t="str">
        <f>+'Rate and Bill Data'!A66</f>
        <v>Renfrew</v>
      </c>
      <c r="B44" s="25">
        <f>+'2012 Comparisons'!B62</f>
        <v>305.15999999999997</v>
      </c>
      <c r="C44" s="26">
        <f>+'2012 Comparisons'!C62</f>
        <v>0.9740929209413981</v>
      </c>
      <c r="D44" s="25">
        <f>+'2012 Comparisons'!D62</f>
        <v>686.28</v>
      </c>
      <c r="E44" s="26">
        <f t="shared" si="1"/>
        <v>1.5859678313921239</v>
      </c>
      <c r="F44" s="25">
        <f>+'2012 Comparisons'!F62</f>
        <v>9314.2199999999993</v>
      </c>
      <c r="G44" s="26">
        <f>+'2012 Comparisons'!G62</f>
        <v>0.82613506145493165</v>
      </c>
      <c r="H44" s="25"/>
      <c r="I44" s="26"/>
      <c r="J44" s="26">
        <f>+'2012 Comparisons'!J62</f>
        <v>0.97097017500833427</v>
      </c>
    </row>
    <row r="45" spans="1:10" x14ac:dyDescent="0.3">
      <c r="A45" s="17" t="str">
        <f>+'Rate and Bill Data'!A58</f>
        <v>Orangeville</v>
      </c>
      <c r="B45" s="25">
        <f>+'2012 Comparisons'!B54</f>
        <v>329.52</v>
      </c>
      <c r="C45" s="26">
        <f>+'2012 Comparisons'!C54</f>
        <v>1.0518518131754147</v>
      </c>
      <c r="D45" s="25">
        <f>+'2012 Comparisons'!D54</f>
        <v>639.72</v>
      </c>
      <c r="E45" s="26">
        <f t="shared" si="1"/>
        <v>1.4783693843594008</v>
      </c>
      <c r="F45" s="25">
        <f>+'2012 Comparisons'!F54</f>
        <v>8770.68</v>
      </c>
      <c r="G45" s="26">
        <f>+'2012 Comparisons'!G54</f>
        <v>0.77792517900602953</v>
      </c>
      <c r="H45" s="25"/>
      <c r="I45" s="26"/>
      <c r="J45" s="26">
        <f>+'2012 Comparisons'!J54</f>
        <v>0.95565688949345073</v>
      </c>
    </row>
    <row r="46" spans="1:10" x14ac:dyDescent="0.3">
      <c r="A46" s="17" t="str">
        <f>+'Rate and Bill Data'!A78</f>
        <v>WestCoast Huron</v>
      </c>
      <c r="B46" s="25">
        <f>+'2012 Comparisons'!B74</f>
        <v>347.03999999999996</v>
      </c>
      <c r="C46" s="26">
        <f>+'2012 Comparisons'!C74</f>
        <v>1.1077769277870717</v>
      </c>
      <c r="D46" s="25">
        <f>+'2012 Comparisons'!D74</f>
        <v>683.04</v>
      </c>
      <c r="E46" s="26">
        <f t="shared" si="1"/>
        <v>1.5784803105934551</v>
      </c>
      <c r="F46" s="25">
        <f>+'2012 Comparisons'!F74</f>
        <v>10030.68</v>
      </c>
      <c r="G46" s="26">
        <f>+'2012 Comparisons'!G74</f>
        <v>0.88968227486947427</v>
      </c>
      <c r="H46" s="25">
        <f>+'2012 Comparisons'!H74</f>
        <v>263286.83999999997</v>
      </c>
      <c r="I46" s="26">
        <f>+'2012 Comparisons'!I74</f>
        <v>0.7723988858692542</v>
      </c>
      <c r="J46" s="26">
        <f>+'2012 Comparisons'!J74</f>
        <v>0.969321884985201</v>
      </c>
    </row>
    <row r="47" spans="1:10" x14ac:dyDescent="0.3">
      <c r="A47" s="17" t="str">
        <f>+'Rate and Bill Data'!A55</f>
        <v>North Bay</v>
      </c>
      <c r="B47" s="25">
        <f>+'2012 Comparisons'!B51</f>
        <v>294.95999999999998</v>
      </c>
      <c r="C47" s="26">
        <f>+'2012 Comparisons'!C51</f>
        <v>0.94153377887296763</v>
      </c>
      <c r="D47" s="25">
        <f>+'2012 Comparisons'!D51</f>
        <v>648.6</v>
      </c>
      <c r="E47" s="26">
        <f t="shared" si="1"/>
        <v>1.4988907376594562</v>
      </c>
      <c r="F47" s="25">
        <f>+'2012 Comparisons'!F51</f>
        <v>9616.5</v>
      </c>
      <c r="G47" s="26">
        <f>+'2012 Comparisons'!G51</f>
        <v>0.85294612092921906</v>
      </c>
      <c r="H47" s="25"/>
      <c r="I47" s="26"/>
      <c r="J47" s="26">
        <f>+'2012 Comparisons'!J51</f>
        <v>0.94869031240174184</v>
      </c>
    </row>
    <row r="48" spans="1:10" x14ac:dyDescent="0.3">
      <c r="A48" s="17" t="str">
        <f>+'Rate and Bill Data'!A16</f>
        <v>Burlington</v>
      </c>
      <c r="B48" s="25">
        <f>+'2012 Comparisons'!B12</f>
        <v>306.12</v>
      </c>
      <c r="C48" s="26">
        <f>+'2012 Comparisons'!C12</f>
        <v>0.97715731078313284</v>
      </c>
      <c r="D48" s="25">
        <f>+'2012 Comparisons'!D12</f>
        <v>631.31999999999994</v>
      </c>
      <c r="E48" s="26">
        <f t="shared" si="1"/>
        <v>1.4589572933998887</v>
      </c>
      <c r="F48" s="25">
        <f>+'2012 Comparisons'!F12</f>
        <v>9444.84</v>
      </c>
      <c r="G48" s="26">
        <f>+'2012 Comparisons'!G12</f>
        <v>0.83772054705944221</v>
      </c>
      <c r="H48" s="25"/>
      <c r="I48" s="26"/>
      <c r="J48" s="26">
        <f>+'2012 Comparisons'!J12</f>
        <v>0.94615080292423703</v>
      </c>
    </row>
    <row r="49" spans="1:10" x14ac:dyDescent="0.3">
      <c r="A49" s="17" t="str">
        <f>+'Rate and Bill Data'!A49</f>
        <v>Midland</v>
      </c>
      <c r="B49" s="25">
        <f>+'2012 Comparisons'!B45</f>
        <v>329.52</v>
      </c>
      <c r="C49" s="26">
        <f>+'2012 Comparisons'!C45</f>
        <v>1.0518518131754147</v>
      </c>
      <c r="D49" s="25">
        <f>+'2012 Comparisons'!D45</f>
        <v>550.31999999999994</v>
      </c>
      <c r="E49" s="26">
        <f t="shared" si="1"/>
        <v>1.2717692734331665</v>
      </c>
      <c r="F49" s="25">
        <f>+'2012 Comparisons'!F45</f>
        <v>9687.9600000000009</v>
      </c>
      <c r="G49" s="26">
        <f>+'2012 Comparisons'!G45</f>
        <v>0.85928434479461735</v>
      </c>
      <c r="H49" s="25"/>
      <c r="I49" s="26"/>
      <c r="J49" s="26">
        <f>+'2012 Comparisons'!J45</f>
        <v>0.93446114285281279</v>
      </c>
    </row>
    <row r="50" spans="1:10" x14ac:dyDescent="0.3">
      <c r="A50" s="17" t="str">
        <f>+'Rate and Bill Data'!A29</f>
        <v>Essex</v>
      </c>
      <c r="B50" s="25">
        <f>+'2012 Comparisons'!B25</f>
        <v>295.20000000000005</v>
      </c>
      <c r="C50" s="26">
        <f>+'2012 Comparisons'!C25</f>
        <v>0.94229987633340151</v>
      </c>
      <c r="D50" s="25">
        <f>+'2012 Comparisons'!D25</f>
        <v>669.4799999999999</v>
      </c>
      <c r="E50" s="26">
        <f t="shared" si="1"/>
        <v>1.5471436494730999</v>
      </c>
      <c r="F50" s="25">
        <f>+'2012 Comparisons'!F25</f>
        <v>8690.94</v>
      </c>
      <c r="G50" s="26">
        <f>+'2012 Comparisons'!G25</f>
        <v>0.7708525513678145</v>
      </c>
      <c r="H50" s="25"/>
      <c r="I50" s="26"/>
      <c r="J50" s="26">
        <f>+'2012 Comparisons'!J25</f>
        <v>0.93286557319744834</v>
      </c>
    </row>
    <row r="51" spans="1:10" x14ac:dyDescent="0.3">
      <c r="A51" s="17" t="str">
        <f>+'Rate and Bill Data'!A67</f>
        <v>Rideau St. Lawr. (proposed 2012)</v>
      </c>
      <c r="B51" s="25">
        <f>+'2012 Comparisons'!B63</f>
        <v>300.24</v>
      </c>
      <c r="C51" s="26">
        <f>+'2012 Comparisons'!C63</f>
        <v>0.95838792300250819</v>
      </c>
      <c r="D51" s="25">
        <f>+'2012 Comparisons'!D63</f>
        <v>607.55999999999995</v>
      </c>
      <c r="E51" s="26">
        <f t="shared" si="1"/>
        <v>1.4040488075429836</v>
      </c>
      <c r="F51" s="25">
        <f>+'2012 Comparisons'!F63</f>
        <v>9284.2800000000007</v>
      </c>
      <c r="G51" s="26">
        <f>+'2012 Comparisons'!G63</f>
        <v>0.82347949998655756</v>
      </c>
      <c r="H51" s="25"/>
      <c r="I51" s="26"/>
      <c r="J51" s="26">
        <f>+'2012 Comparisons'!J63</f>
        <v>0.92230643500632026</v>
      </c>
    </row>
    <row r="52" spans="1:10" x14ac:dyDescent="0.3">
      <c r="A52" s="17" t="str">
        <f>+'Rate and Bill Data'!A20</f>
        <v>Centre Wellington</v>
      </c>
      <c r="B52" s="25">
        <f>+'2012 Comparisons'!B16</f>
        <v>289.44</v>
      </c>
      <c r="C52" s="26">
        <f>+'2012 Comparisons'!C16</f>
        <v>0.92391353728299352</v>
      </c>
      <c r="D52" s="25">
        <f>+'2012 Comparisons'!D16</f>
        <v>567.72</v>
      </c>
      <c r="E52" s="26">
        <f t="shared" si="1"/>
        <v>1.3119800332778699</v>
      </c>
      <c r="F52" s="25">
        <f>+'2012 Comparisons'!F16</f>
        <v>10317</v>
      </c>
      <c r="G52" s="26">
        <f>+'2012 Comparisons'!G16</f>
        <v>0.91507774446282464</v>
      </c>
      <c r="H52" s="25"/>
      <c r="I52" s="26"/>
      <c r="J52" s="26">
        <f>+'2012 Comparisons'!J16</f>
        <v>0.91981653258032203</v>
      </c>
    </row>
    <row r="53" spans="1:10" x14ac:dyDescent="0.3">
      <c r="A53" s="17" t="str">
        <f>+'Rate and Bill Data'!A68</f>
        <v>St.Thomas</v>
      </c>
      <c r="B53" s="25">
        <f>+'2012 Comparisons'!B64</f>
        <v>290.15999999999997</v>
      </c>
      <c r="C53" s="26">
        <f>+'2012 Comparisons'!C64</f>
        <v>0.92621182966429438</v>
      </c>
      <c r="D53" s="25">
        <f>+'2012 Comparisons'!D64</f>
        <v>561</v>
      </c>
      <c r="E53" s="26">
        <f t="shared" si="1"/>
        <v>1.2964503605102604</v>
      </c>
      <c r="F53" s="25">
        <f>+'2012 Comparisons'!F64</f>
        <v>10381.74</v>
      </c>
      <c r="G53" s="26">
        <f>+'2012 Comparisons'!G64</f>
        <v>0.92081993048361777</v>
      </c>
      <c r="H53" s="25"/>
      <c r="I53" s="26"/>
      <c r="J53" s="26">
        <f>+'2012 Comparisons'!J64</f>
        <v>0.91886492528268082</v>
      </c>
    </row>
    <row r="54" spans="1:10" x14ac:dyDescent="0.3">
      <c r="A54" s="17" t="str">
        <f>+'Rate and Bill Data'!A17</f>
        <v>Cambridge North Dumfries</v>
      </c>
      <c r="B54" s="25">
        <f>+'2012 Comparisons'!B13</f>
        <v>276</v>
      </c>
      <c r="C54" s="26">
        <f>+'2012 Comparisons'!C13</f>
        <v>0.88101207949870863</v>
      </c>
      <c r="D54" s="25">
        <f>+'2012 Comparisons'!D13</f>
        <v>444.72</v>
      </c>
      <c r="E54" s="26">
        <f t="shared" si="1"/>
        <v>1.0277315585135882</v>
      </c>
      <c r="F54" s="25">
        <f>+'2012 Comparisons'!F13</f>
        <v>12303.36</v>
      </c>
      <c r="G54" s="26">
        <f>+'2012 Comparisons'!G13</f>
        <v>1.0912601452083104</v>
      </c>
      <c r="H54" s="25">
        <f>+'2012 Comparisons'!H13</f>
        <v>351166.80000000005</v>
      </c>
      <c r="I54" s="26">
        <f>+'2012 Comparisons'!I13</f>
        <v>1.0302104164198684</v>
      </c>
      <c r="J54" s="26">
        <f>+'2012 Comparisons'!J13</f>
        <v>0.93087951248411138</v>
      </c>
    </row>
    <row r="55" spans="1:10" x14ac:dyDescent="0.3">
      <c r="A55" s="17" t="str">
        <f>+'Rate and Bill Data'!A73</f>
        <v>Veridian</v>
      </c>
      <c r="B55" s="25">
        <f>+'2012 Comparisons'!B69</f>
        <v>284.88</v>
      </c>
      <c r="C55" s="26">
        <f>+'2012 Comparisons'!C69</f>
        <v>0.90935768553475393</v>
      </c>
      <c r="D55" s="25">
        <f>+'2012 Comparisons'!D69</f>
        <v>573.72</v>
      </c>
      <c r="E55" s="26">
        <f t="shared" si="1"/>
        <v>1.3258458125346642</v>
      </c>
      <c r="F55" s="25">
        <f>+'2012 Comparisons'!F69</f>
        <v>10781.4</v>
      </c>
      <c r="G55" s="26">
        <f>+'2012 Comparisons'!G69</f>
        <v>0.95626821693820852</v>
      </c>
      <c r="H55" s="25">
        <f>+'2012 Comparisons'!H69</f>
        <v>300977.03999999998</v>
      </c>
      <c r="I55" s="26">
        <f>+'2012 Comparisons'!I69</f>
        <v>0.88296980725746099</v>
      </c>
      <c r="J55" s="26">
        <f>+'2012 Comparisons'!J69</f>
        <v>0.91969549310438792</v>
      </c>
    </row>
    <row r="56" spans="1:10" x14ac:dyDescent="0.3">
      <c r="A56" s="17" t="str">
        <f>+'Rate and Bill Data'!A50</f>
        <v>Milton</v>
      </c>
      <c r="B56" s="25">
        <f>+'2012 Comparisons'!B46</f>
        <v>312.59999999999997</v>
      </c>
      <c r="C56" s="26">
        <f>+'2012 Comparisons'!C46</f>
        <v>0.99784194221484157</v>
      </c>
      <c r="D56" s="25">
        <f>+'2012 Comparisons'!D46</f>
        <v>596.28</v>
      </c>
      <c r="E56" s="26">
        <f t="shared" si="1"/>
        <v>1.3779811425402104</v>
      </c>
      <c r="F56" s="25">
        <f>+'2012 Comparisons'!F46</f>
        <v>8446.7999999999993</v>
      </c>
      <c r="G56" s="26">
        <f>+'2012 Comparisons'!G46</f>
        <v>0.7491982836026545</v>
      </c>
      <c r="H56" s="25">
        <f>+'2012 Comparisons'!H46</f>
        <v>304622.39999999997</v>
      </c>
      <c r="I56" s="26">
        <f>+'2012 Comparisons'!I46</f>
        <v>0.89366412073926027</v>
      </c>
      <c r="J56" s="26">
        <f>+'2012 Comparisons'!J46</f>
        <v>0.90186692220143228</v>
      </c>
    </row>
    <row r="57" spans="1:10" x14ac:dyDescent="0.3">
      <c r="A57" s="17" t="str">
        <f>+'Rate and Bill Data'!A15</f>
        <v>Brantford</v>
      </c>
      <c r="B57" s="25">
        <f>+'2012 Comparisons'!B11</f>
        <v>270</v>
      </c>
      <c r="C57" s="26">
        <f>+'2012 Comparisons'!C11</f>
        <v>0.8618596429878671</v>
      </c>
      <c r="D57" s="25">
        <f>+'2012 Comparisons'!D11</f>
        <v>453.72</v>
      </c>
      <c r="E57" s="26">
        <f t="shared" si="1"/>
        <v>1.0485302273987798</v>
      </c>
      <c r="F57" s="25">
        <f>+'2012 Comparisons'!F11</f>
        <v>11337.419999999998</v>
      </c>
      <c r="G57" s="26">
        <f>+'2012 Comparisons'!G11</f>
        <v>1.0055850268128057</v>
      </c>
      <c r="H57" s="25"/>
      <c r="I57" s="26"/>
      <c r="J57" s="26">
        <f>+'2012 Comparisons'!J11</f>
        <v>0.86769066621606694</v>
      </c>
    </row>
    <row r="58" spans="1:10" x14ac:dyDescent="0.3">
      <c r="A58" s="17" t="str">
        <f>+'Rate and Bill Data'!A71</f>
        <v>Tillsonburg</v>
      </c>
      <c r="B58" s="25">
        <f>+'2012 Comparisons'!B67</f>
        <v>281.15999999999997</v>
      </c>
      <c r="C58" s="26">
        <f>+'2012 Comparisons'!C67</f>
        <v>0.8974831748980322</v>
      </c>
      <c r="D58" s="25">
        <f>+'2012 Comparisons'!D67</f>
        <v>665.64</v>
      </c>
      <c r="E58" s="26">
        <f t="shared" si="1"/>
        <v>1.5382695507487518</v>
      </c>
      <c r="F58" s="25">
        <f>+'2012 Comparisons'!F67</f>
        <v>6656.1600000000008</v>
      </c>
      <c r="G58" s="26">
        <f>+'2012 Comparisons'!G67</f>
        <v>0.59037548508129067</v>
      </c>
      <c r="H58" s="25"/>
      <c r="I58" s="26"/>
      <c r="J58" s="26">
        <f>+'2012 Comparisons'!J67</f>
        <v>0.85569235532919485</v>
      </c>
    </row>
    <row r="59" spans="1:10" x14ac:dyDescent="0.3">
      <c r="A59" s="17" t="str">
        <f>+'Rate and Bill Data'!A33</f>
        <v>Guelph</v>
      </c>
      <c r="B59" s="25">
        <f>+'2012 Comparisons'!B29</f>
        <v>330.6</v>
      </c>
      <c r="C59" s="26">
        <f>+'2012 Comparisons'!C29</f>
        <v>1.0552992517473663</v>
      </c>
      <c r="D59" s="25">
        <f>+'2012 Comparisons'!D29</f>
        <v>482.40000000000003</v>
      </c>
      <c r="E59" s="26">
        <f t="shared" si="1"/>
        <v>1.1148086522462561</v>
      </c>
      <c r="F59" s="25">
        <f>+'2012 Comparisons'!F29</f>
        <v>9391.5000000000018</v>
      </c>
      <c r="G59" s="26">
        <f>+'2012 Comparisons'!G29</f>
        <v>0.83298949666788979</v>
      </c>
      <c r="H59" s="25">
        <f>+'2012 Comparisons'!H29</f>
        <v>283051.43999999994</v>
      </c>
      <c r="I59" s="26">
        <f>+'2012 Comparisons'!I29</f>
        <v>0.83038186374863265</v>
      </c>
      <c r="J59" s="26">
        <f>+'2012 Comparisons'!J29</f>
        <v>0.87519938154977028</v>
      </c>
    </row>
    <row r="60" spans="1:10" x14ac:dyDescent="0.3">
      <c r="A60" s="17" t="str">
        <f>+'Rate and Bill Data'!A32</f>
        <v>Grimsby</v>
      </c>
      <c r="B60" s="25">
        <f>+'2012 Comparisons'!B28</f>
        <v>292.68</v>
      </c>
      <c r="C60" s="26">
        <f>+'2012 Comparisons'!C28</f>
        <v>0.93425585299884795</v>
      </c>
      <c r="D60" s="25">
        <f>+'2012 Comparisons'!D28</f>
        <v>606.72</v>
      </c>
      <c r="E60" s="26">
        <f t="shared" si="1"/>
        <v>1.4021075984470326</v>
      </c>
      <c r="F60" s="25">
        <f>+'2012 Comparisons'!F28</f>
        <v>7061.76</v>
      </c>
      <c r="G60" s="26">
        <f>+'2012 Comparisons'!G28</f>
        <v>0.6263506264163804</v>
      </c>
      <c r="H60" s="25"/>
      <c r="I60" s="26"/>
      <c r="J60" s="26">
        <f>+'2012 Comparisons'!J28</f>
        <v>0.84809881630274886</v>
      </c>
    </row>
    <row r="61" spans="1:10" x14ac:dyDescent="0.3">
      <c r="A61" s="17" t="str">
        <f>+'Rate and Bill Data'!A46</f>
        <v>Lakefront</v>
      </c>
      <c r="B61" s="25">
        <f>+'2012 Comparisons'!B42</f>
        <v>256.32</v>
      </c>
      <c r="C61" s="26">
        <f>+'2012 Comparisons'!C42</f>
        <v>0.81819208774314844</v>
      </c>
      <c r="D61" s="25">
        <f>+'2012 Comparisons'!D42</f>
        <v>469.20000000000005</v>
      </c>
      <c r="E61" s="26">
        <f t="shared" si="1"/>
        <v>1.0843039378813089</v>
      </c>
      <c r="F61" s="25">
        <f>+'2012 Comparisons'!F42</f>
        <v>11142.3</v>
      </c>
      <c r="G61" s="26">
        <f>+'2012 Comparisons'!G42</f>
        <v>0.98827864225338091</v>
      </c>
      <c r="H61" s="25"/>
      <c r="I61" s="26"/>
      <c r="J61" s="26">
        <f>+'2012 Comparisons'!J42</f>
        <v>0.85573205376978867</v>
      </c>
    </row>
    <row r="62" spans="1:10" x14ac:dyDescent="0.3">
      <c r="A62" s="17" t="str">
        <f>+'Rate and Bill Data'!A60</f>
        <v>Oshawa</v>
      </c>
      <c r="B62" s="25">
        <f>+'2012 Comparisons'!B56</f>
        <v>211.32</v>
      </c>
      <c r="C62" s="26">
        <f>+'2012 Comparisons'!C56</f>
        <v>0.6745488139118373</v>
      </c>
      <c r="D62" s="25">
        <f>+'2012 Comparisons'!D56</f>
        <v>493.91999999999996</v>
      </c>
      <c r="E62" s="26">
        <f t="shared" si="1"/>
        <v>1.1414309484193008</v>
      </c>
      <c r="F62" s="25">
        <f>+'2012 Comparisons'!F56</f>
        <v>11346.539999999999</v>
      </c>
      <c r="G62" s="26">
        <f>+'2012 Comparisons'!G56</f>
        <v>1.0063939353161984</v>
      </c>
      <c r="H62" s="25">
        <f>+'2012 Comparisons'!H56</f>
        <v>336712.44</v>
      </c>
      <c r="I62" s="26">
        <f>+'2012 Comparisons'!I56</f>
        <v>0.98780597432943529</v>
      </c>
      <c r="J62" s="26">
        <f>+'2012 Comparisons'!J56</f>
        <v>0.86738832381031628</v>
      </c>
    </row>
    <row r="63" spans="1:10" x14ac:dyDescent="0.3">
      <c r="A63" s="17" t="str">
        <f>+'Rate and Bill Data'!A40</f>
        <v>Hydro One Brampton</v>
      </c>
      <c r="B63" s="25">
        <f>+'2012 Comparisons'!B36</f>
        <v>255.24</v>
      </c>
      <c r="C63" s="26">
        <f>+'2012 Comparisons'!C36</f>
        <v>0.81474464917119704</v>
      </c>
      <c r="D63" s="25">
        <f>+'2012 Comparisons'!D36</f>
        <v>587.40000000000009</v>
      </c>
      <c r="E63" s="26">
        <f t="shared" si="1"/>
        <v>1.3574597892401552</v>
      </c>
      <c r="F63" s="25">
        <f>+'2012 Comparisons'!F36</f>
        <v>8614.14</v>
      </c>
      <c r="G63" s="26">
        <f>+'2012 Comparisons'!G36</f>
        <v>0.76404069028661392</v>
      </c>
      <c r="H63" s="25">
        <f>+'2012 Comparisons'!H36</f>
        <v>310669.68</v>
      </c>
      <c r="I63" s="26">
        <f>+'2012 Comparisons'!I36</f>
        <v>0.91140489477315978</v>
      </c>
      <c r="J63" s="26">
        <f>+'2012 Comparisons'!J36</f>
        <v>0.86063905384395334</v>
      </c>
    </row>
    <row r="64" spans="1:10" x14ac:dyDescent="0.3">
      <c r="A64" s="17" t="str">
        <f>+'Rate and Bill Data'!A56</f>
        <v>Northern Ontario Wires</v>
      </c>
      <c r="B64" s="25">
        <f>+'2012 Comparisons'!B52</f>
        <v>343.56</v>
      </c>
      <c r="C64" s="26">
        <f>+'2012 Comparisons'!C52</f>
        <v>1.0966685146107837</v>
      </c>
      <c r="D64" s="25">
        <f>+'2012 Comparisons'!D52</f>
        <v>608.40000000000009</v>
      </c>
      <c r="E64" s="26">
        <f t="shared" si="1"/>
        <v>1.405990016638935</v>
      </c>
      <c r="F64" s="25">
        <f>+'2012 Comparisons'!F52</f>
        <v>4243.32</v>
      </c>
      <c r="G64" s="26">
        <f>+'2012 Comparisons'!G52</f>
        <v>0.37636596826926361</v>
      </c>
      <c r="H64" s="25"/>
      <c r="I64" s="26"/>
      <c r="J64" s="26">
        <f>+'2012 Comparisons'!J52</f>
        <v>0.81981609248227338</v>
      </c>
    </row>
    <row r="65" spans="1:11" x14ac:dyDescent="0.3">
      <c r="A65" s="17" t="str">
        <f>+'Rate and Bill Data'!A64</f>
        <v>Powerstream</v>
      </c>
      <c r="B65" s="25">
        <f>+'2012 Comparisons'!B60</f>
        <v>273.48</v>
      </c>
      <c r="C65" s="26">
        <f>+'2012 Comparisons'!C60</f>
        <v>0.87296805616415518</v>
      </c>
      <c r="D65" s="25">
        <f>+'2012 Comparisons'!D60</f>
        <v>622.08000000000004</v>
      </c>
      <c r="E65" s="26">
        <f t="shared" si="1"/>
        <v>1.4376039933444258</v>
      </c>
      <c r="F65" s="25">
        <f>+'2012 Comparisons'!F60</f>
        <v>11524.2</v>
      </c>
      <c r="G65" s="26">
        <f>+'2012 Comparisons'!G60</f>
        <v>1.022151685832944</v>
      </c>
      <c r="H65" s="25">
        <f>+'2012 Comparisons'!H60</f>
        <v>151891.56</v>
      </c>
      <c r="I65" s="26">
        <f>+'2012 Comparisons'!I60</f>
        <v>0.44560097161310075</v>
      </c>
      <c r="J65" s="26">
        <f>+'2012 Comparisons'!J60</f>
        <v>0.83732855665867167</v>
      </c>
    </row>
    <row r="66" spans="1:11" x14ac:dyDescent="0.3">
      <c r="A66" s="17" t="str">
        <f>+'Rate and Bill Data'!A79</f>
        <v>Westario</v>
      </c>
      <c r="B66" s="25">
        <f>+'2012 Comparisons'!B75</f>
        <v>272.40000000000003</v>
      </c>
      <c r="C66" s="26">
        <f>+'2012 Comparisons'!C75</f>
        <v>0.86952061759220378</v>
      </c>
      <c r="D66" s="25">
        <f>+'2012 Comparisons'!D75</f>
        <v>470.04</v>
      </c>
      <c r="E66" s="26">
        <f t="shared" si="1"/>
        <v>1.08624514697726</v>
      </c>
      <c r="F66" s="25">
        <f>+'2012 Comparisons'!F75</f>
        <v>9593.6999999999989</v>
      </c>
      <c r="G66" s="26">
        <f>+'2012 Comparisons'!G75</f>
        <v>0.85092384967073764</v>
      </c>
      <c r="H66" s="25"/>
      <c r="I66" s="26"/>
      <c r="J66" s="26">
        <f>+'2012 Comparisons'!J75</f>
        <v>0.82751060370421836</v>
      </c>
    </row>
    <row r="67" spans="1:11" x14ac:dyDescent="0.3">
      <c r="A67" s="17" t="str">
        <f>+'Rate and Bill Data'!A21</f>
        <v>COLLUS</v>
      </c>
      <c r="B67" s="25">
        <f>+'2012 Comparisons'!B17</f>
        <v>271.20000000000005</v>
      </c>
      <c r="C67" s="26">
        <f>+'2012 Comparisons'!C17</f>
        <v>0.8656901302900355</v>
      </c>
      <c r="D67" s="25">
        <f>+'2012 Comparisons'!D17</f>
        <v>486.96</v>
      </c>
      <c r="E67" s="26">
        <f t="shared" si="1"/>
        <v>1.1253466444814195</v>
      </c>
      <c r="F67" s="25">
        <f>+'2012 Comparisons'!F17</f>
        <v>9288.24</v>
      </c>
      <c r="G67" s="26">
        <f>+'2012 Comparisons'!G17</f>
        <v>0.82383073657355688</v>
      </c>
      <c r="H67" s="25"/>
      <c r="I67" s="26"/>
      <c r="J67" s="26">
        <f>+'2012 Comparisons'!J17</f>
        <v>0.82634700679489648</v>
      </c>
    </row>
    <row r="68" spans="1:11" x14ac:dyDescent="0.3">
      <c r="A68" s="17" t="str">
        <f>+'Rate and Bill Data'!A76</f>
        <v>Welland</v>
      </c>
      <c r="B68" s="25">
        <f>+'2012 Comparisons'!B72</f>
        <v>310.68</v>
      </c>
      <c r="C68" s="26">
        <f>+'2012 Comparisons'!C72</f>
        <v>0.99171316253137243</v>
      </c>
      <c r="D68" s="25">
        <f>+'2012 Comparisons'!D72</f>
        <v>506.40000000000003</v>
      </c>
      <c r="E68" s="26">
        <f t="shared" si="1"/>
        <v>1.170271769273433</v>
      </c>
      <c r="F68" s="25">
        <f>+'2012 Comparisons'!F72</f>
        <v>8346.48</v>
      </c>
      <c r="G68" s="26">
        <f>+'2012 Comparisons'!G72</f>
        <v>0.74030029006533649</v>
      </c>
      <c r="H68" s="25">
        <f>+'2012 Comparisons'!H72</f>
        <v>260977.68</v>
      </c>
      <c r="I68" s="26">
        <f>+'2012 Comparisons'!I72</f>
        <v>0.7656245533150946</v>
      </c>
      <c r="J68" s="26">
        <f>+'2012 Comparisons'!J72</f>
        <v>0.82966917667872897</v>
      </c>
    </row>
    <row r="69" spans="1:11" x14ac:dyDescent="0.3">
      <c r="A69" s="17" t="str">
        <f>+'Rate and Bill Data'!A28</f>
        <v>Erie Thames (2011)</v>
      </c>
      <c r="B69" s="25">
        <f>+'2012 Comparisons'!B24</f>
        <v>291.24</v>
      </c>
      <c r="C69" s="26">
        <f>+'2012 Comparisons'!C24</f>
        <v>0.92965926823624601</v>
      </c>
      <c r="D69" s="25">
        <f>+'2012 Comparisons'!D24</f>
        <v>443.28</v>
      </c>
      <c r="E69" s="26">
        <f t="shared" si="1"/>
        <v>1.0244037714919576</v>
      </c>
      <c r="F69" s="25">
        <f>+'2012 Comparisons'!F24</f>
        <v>5931.2999999999993</v>
      </c>
      <c r="G69" s="26">
        <f>+'2012 Comparisons'!G24</f>
        <v>0.52608322436099164</v>
      </c>
      <c r="H69" s="25">
        <f>+'2012 Comparisons'!H24</f>
        <v>355501.92</v>
      </c>
      <c r="I69" s="26">
        <f>+'2012 Comparisons'!I24</f>
        <v>1.0429282638371928</v>
      </c>
      <c r="J69" s="26">
        <f>+'2012 Comparisons'!J24</f>
        <v>0.80434286450947834</v>
      </c>
    </row>
    <row r="70" spans="1:11" x14ac:dyDescent="0.3">
      <c r="A70" s="17" t="str">
        <f>+'Rate and Bill Data'!A44</f>
        <v>Kingston</v>
      </c>
      <c r="B70" s="25">
        <f>+'2012 Comparisons'!B40</f>
        <v>289.08</v>
      </c>
      <c r="C70" s="26">
        <f>+'2012 Comparisons'!C40</f>
        <v>0.92276439109234298</v>
      </c>
      <c r="D70" s="25">
        <f>+'2012 Comparisons'!D40</f>
        <v>550.20000000000005</v>
      </c>
      <c r="E70" s="26">
        <f t="shared" si="1"/>
        <v>1.2714919578480308</v>
      </c>
      <c r="F70" s="25">
        <f>+'2012 Comparisons'!F40</f>
        <v>9088.56</v>
      </c>
      <c r="G70" s="26">
        <f>+'2012 Comparisons'!G40</f>
        <v>0.80611989776243564</v>
      </c>
      <c r="H70" s="25">
        <f>+'2012 Comparisons'!H40</f>
        <v>182523.96</v>
      </c>
      <c r="I70" s="26">
        <f>+'2012 Comparisons'!I40</f>
        <v>0.53546657838441269</v>
      </c>
      <c r="J70" s="26">
        <f>+'2012 Comparisons'!J40</f>
        <v>0.78910089472343947</v>
      </c>
    </row>
    <row r="71" spans="1:11" x14ac:dyDescent="0.3">
      <c r="A71" s="17" t="str">
        <f>+'Rate and Bill Data'!A63</f>
        <v>Peterborough</v>
      </c>
      <c r="B71" s="25">
        <f>+'2012 Comparisons'!B59</f>
        <v>254.27999999999997</v>
      </c>
      <c r="C71" s="26">
        <f>+'2012 Comparisons'!C59</f>
        <v>0.81168025932946231</v>
      </c>
      <c r="D71" s="25">
        <f>+'2012 Comparisons'!D59</f>
        <v>574.79999999999995</v>
      </c>
      <c r="E71" s="26">
        <f t="shared" si="1"/>
        <v>1.3283416528008871</v>
      </c>
      <c r="F71" s="25">
        <f>+'2012 Comparisons'!F59</f>
        <v>10276.08</v>
      </c>
      <c r="G71" s="26">
        <f>+'2012 Comparisons'!G59</f>
        <v>0.91144829973049757</v>
      </c>
      <c r="H71" s="25">
        <f>+'2012 Comparisons'!H59</f>
        <v>164217.48000000001</v>
      </c>
      <c r="I71" s="26">
        <f>+'2012 Comparisons'!I59</f>
        <v>0.48176125548947513</v>
      </c>
      <c r="J71" s="26">
        <f>+'2012 Comparisons'!J59</f>
        <v>0.78420677691027985</v>
      </c>
    </row>
    <row r="72" spans="1:11" x14ac:dyDescent="0.3">
      <c r="A72" s="17" t="str">
        <f>+'Rate and Bill Data'!A61</f>
        <v>Ottawa River</v>
      </c>
      <c r="B72" s="25">
        <f>+'2012 Comparisons'!B57</f>
        <v>273.24</v>
      </c>
      <c r="C72" s="26">
        <f>+'2012 Comparisons'!C57</f>
        <v>0.87220195870372152</v>
      </c>
      <c r="D72" s="25">
        <f>+'2012 Comparisons'!D57</f>
        <v>520.91999999999996</v>
      </c>
      <c r="E72" s="26">
        <f t="shared" si="1"/>
        <v>1.2038269550748748</v>
      </c>
      <c r="F72" s="25">
        <f>+'2012 Comparisons'!F57</f>
        <v>6389.82</v>
      </c>
      <c r="G72" s="26">
        <f>+'2012 Comparisons'!G57</f>
        <v>0.56675216372234616</v>
      </c>
      <c r="H72" s="25"/>
      <c r="I72" s="26"/>
      <c r="J72" s="26">
        <f>+'2012 Comparisons'!J57</f>
        <v>0.76117815140792378</v>
      </c>
    </row>
    <row r="73" spans="1:11" x14ac:dyDescent="0.3">
      <c r="A73" s="17" t="str">
        <f>+'Rate and Bill Data'!A70</f>
        <v>Thunder Bay</v>
      </c>
      <c r="B73" s="25">
        <f>+'2012 Comparisons'!B66</f>
        <v>237.24</v>
      </c>
      <c r="C73" s="26">
        <f>+'2012 Comparisons'!C66</f>
        <v>0.75728733963867256</v>
      </c>
      <c r="D73" s="25">
        <f>+'2012 Comparisons'!D66</f>
        <v>526.08000000000004</v>
      </c>
      <c r="E73" s="26">
        <f t="shared" ref="E73:E77" si="2">+D73/$D$79</f>
        <v>1.2157515252357181</v>
      </c>
      <c r="F73" s="25">
        <f>+'2012 Comparisons'!F66</f>
        <v>6982.26</v>
      </c>
      <c r="G73" s="26">
        <f>+'2012 Comparisons'!G66</f>
        <v>0.61929928584404403</v>
      </c>
      <c r="H73" s="25"/>
      <c r="I73" s="26"/>
      <c r="J73" s="26">
        <f>+'2012 Comparisons'!J66</f>
        <v>0.74317766381184125</v>
      </c>
    </row>
    <row r="74" spans="1:11" x14ac:dyDescent="0.3">
      <c r="A74" s="17" t="str">
        <f>+'Rate and Bill Data'!A36</f>
        <v>Hearst</v>
      </c>
      <c r="B74" s="25">
        <f>+'2012 Comparisons'!B32</f>
        <v>262.44</v>
      </c>
      <c r="C74" s="26">
        <f>+'2012 Comparisons'!C32</f>
        <v>0.83772757298420686</v>
      </c>
      <c r="D74" s="25">
        <f>+'2012 Comparisons'!D32</f>
        <v>396.84000000000003</v>
      </c>
      <c r="E74" s="26">
        <f t="shared" si="2"/>
        <v>0.91708264004437035</v>
      </c>
      <c r="F74" s="25">
        <f>+'2012 Comparisons'!F32</f>
        <v>7585.3199999999988</v>
      </c>
      <c r="G74" s="26">
        <f>+'2012 Comparisons'!G32</f>
        <v>0.67278836063087644</v>
      </c>
      <c r="H74" s="25"/>
      <c r="I74" s="26"/>
      <c r="J74" s="26">
        <f>+'2012 Comparisons'!J32</f>
        <v>0.71797410927421357</v>
      </c>
    </row>
    <row r="75" spans="1:11" x14ac:dyDescent="0.3">
      <c r="A75" s="17" t="str">
        <f>+'Rate and Bill Data'!A22</f>
        <v>E.L.K. (2011)</v>
      </c>
      <c r="B75" s="25">
        <f>+'2012 Comparisons'!B18</f>
        <v>209.40000000000003</v>
      </c>
      <c r="C75" s="26">
        <f>+'2012 Comparisons'!C18</f>
        <v>0.66842003422836815</v>
      </c>
      <c r="D75" s="25">
        <f>+'2012 Comparisons'!D18</f>
        <v>173.52</v>
      </c>
      <c r="E75" s="26">
        <f t="shared" si="2"/>
        <v>0.40099833610648911</v>
      </c>
      <c r="F75" s="25">
        <f>+'2012 Comparisons'!F18</f>
        <v>13736.28</v>
      </c>
      <c r="G75" s="26">
        <f>+'2012 Comparisons'!G18</f>
        <v>1.2183545720373956</v>
      </c>
      <c r="H75" s="25"/>
      <c r="I75" s="26"/>
      <c r="J75" s="26">
        <f>+'2012 Comparisons'!J18</f>
        <v>0.72270227486594185</v>
      </c>
    </row>
    <row r="76" spans="1:11" x14ac:dyDescent="0.3">
      <c r="A76" s="17" t="str">
        <f>+'Rate and Bill Data'!A26</f>
        <v>Entegrus - Middlesex</v>
      </c>
      <c r="B76" s="25">
        <f>+'2012 Comparisons'!B22</f>
        <v>285</v>
      </c>
      <c r="C76" s="26">
        <f>+'2012 Comparisons'!C22</f>
        <v>0.90974073426497082</v>
      </c>
      <c r="D76" s="25">
        <f>+'2012 Comparisons'!D22</f>
        <v>338.15999999999997</v>
      </c>
      <c r="E76" s="26">
        <f t="shared" si="2"/>
        <v>0.78147531891292266</v>
      </c>
      <c r="F76" s="25">
        <f>+'2012 Comparisons'!F22</f>
        <v>4892.5200000000004</v>
      </c>
      <c r="G76" s="26">
        <f>+'2012 Comparisons'!G22</f>
        <v>0.43394748147128615</v>
      </c>
      <c r="H76" s="25">
        <f>+'2012 Comparisons'!H22</f>
        <v>51040.799999999996</v>
      </c>
      <c r="I76" s="26">
        <f>+'2012 Comparisons'!I22</f>
        <v>0.14973728673212619</v>
      </c>
      <c r="J76" s="26">
        <f>+'2012 Comparisons'!J22</f>
        <v>0.51042314450709403</v>
      </c>
    </row>
    <row r="77" spans="1:11" x14ac:dyDescent="0.3">
      <c r="A77" s="17" t="str">
        <f>+'Rate and Bill Data'!A39</f>
        <v>Hydro Hawkesbury</v>
      </c>
      <c r="B77" s="25">
        <f>+'2012 Comparisons'!B35</f>
        <v>148.20000000000002</v>
      </c>
      <c r="C77" s="26">
        <f>+'2012 Comparisons'!C35</f>
        <v>0.4730651818177849</v>
      </c>
      <c r="D77" s="25">
        <f>+'2012 Comparisons'!D35</f>
        <v>297</v>
      </c>
      <c r="E77" s="26">
        <f t="shared" si="2"/>
        <v>0.68635607321131431</v>
      </c>
      <c r="F77" s="25">
        <f>+'2012 Comparisons'!F35</f>
        <v>5796.18</v>
      </c>
      <c r="G77" s="26">
        <f>+'2012 Comparisons'!G35</f>
        <v>0.5140986062712547</v>
      </c>
      <c r="H77" s="25"/>
      <c r="I77" s="26"/>
      <c r="J77" s="26">
        <f>+'2012 Comparisons'!J35</f>
        <v>0.48956571644734997</v>
      </c>
    </row>
    <row r="78" spans="1:11" x14ac:dyDescent="0.3">
      <c r="A78" s="17"/>
      <c r="B78" s="25"/>
      <c r="C78" s="25"/>
      <c r="D78" s="25"/>
      <c r="E78" s="25"/>
      <c r="F78" s="25"/>
      <c r="G78" s="25"/>
      <c r="H78" s="25"/>
      <c r="I78" s="24"/>
      <c r="J78" s="24"/>
    </row>
    <row r="79" spans="1:11" x14ac:dyDescent="0.3">
      <c r="A79" s="18" t="s">
        <v>25</v>
      </c>
      <c r="B79" s="25">
        <f>AVERAGE(B8:B77)</f>
        <v>313.27606785714295</v>
      </c>
      <c r="C79" s="25"/>
      <c r="D79" s="25">
        <f>AVERAGE(D68:D77)</f>
        <v>432.72000000000008</v>
      </c>
      <c r="E79" s="25"/>
      <c r="F79" s="25">
        <f>AVERAGE(F68:F77)</f>
        <v>7902.4800000000014</v>
      </c>
      <c r="G79" s="25"/>
      <c r="H79" s="25">
        <f>AVERAGE(H68:H77)</f>
        <v>202852.36799999999</v>
      </c>
      <c r="I79" s="24"/>
      <c r="J79" s="24"/>
    </row>
    <row r="80" spans="1:11" x14ac:dyDescent="0.3">
      <c r="B80" s="28"/>
      <c r="C80" s="29"/>
      <c r="D80" s="28"/>
      <c r="E80" s="29"/>
      <c r="F80" s="28"/>
      <c r="G80" s="29"/>
      <c r="H80" s="28"/>
      <c r="I80" s="29"/>
      <c r="J80" s="30"/>
      <c r="K80" s="19"/>
    </row>
    <row r="81" spans="2:8" x14ac:dyDescent="0.3">
      <c r="B81" s="9"/>
      <c r="C81" s="9"/>
      <c r="D81" s="9"/>
      <c r="E81" s="9"/>
      <c r="F81" s="9"/>
      <c r="G81" s="9"/>
      <c r="H81" s="9"/>
    </row>
    <row r="82" spans="2:8" x14ac:dyDescent="0.3">
      <c r="B82" s="9"/>
      <c r="C82" s="9"/>
      <c r="D82" s="9"/>
      <c r="E82" s="9"/>
      <c r="F82" s="9"/>
      <c r="G82" s="9"/>
      <c r="H82" s="9"/>
    </row>
    <row r="83" spans="2:8" x14ac:dyDescent="0.3">
      <c r="B83" s="9"/>
      <c r="C83" s="9"/>
      <c r="D83" s="9"/>
      <c r="E83" s="9"/>
      <c r="F83" s="9"/>
      <c r="G83" s="9"/>
      <c r="H83" s="9"/>
    </row>
    <row r="84" spans="2:8" x14ac:dyDescent="0.3">
      <c r="B84" s="9"/>
      <c r="C84" s="9"/>
      <c r="D84" s="9"/>
      <c r="E84" s="9"/>
      <c r="F84" s="9"/>
      <c r="G84" s="9"/>
      <c r="H84" s="9"/>
    </row>
    <row r="85" spans="2:8" x14ac:dyDescent="0.3">
      <c r="B85" s="9"/>
      <c r="C85" s="9"/>
      <c r="D85" s="9"/>
      <c r="E85" s="9"/>
      <c r="F85" s="9"/>
      <c r="G85" s="9"/>
      <c r="H85" s="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5"/>
  <sheetViews>
    <sheetView workbookViewId="0">
      <selection activeCell="M19" sqref="M19"/>
    </sheetView>
  </sheetViews>
  <sheetFormatPr defaultRowHeight="14.4" x14ac:dyDescent="0.3"/>
  <cols>
    <col min="1" max="1" width="23.88671875" customWidth="1"/>
    <col min="2" max="2" width="8.44140625" customWidth="1"/>
    <col min="3" max="3" width="6.6640625" customWidth="1"/>
    <col min="4" max="4" width="7.21875" customWidth="1"/>
    <col min="5" max="5" width="6.6640625" customWidth="1"/>
    <col min="6" max="6" width="7.77734375" customWidth="1"/>
    <col min="7" max="7" width="6.33203125" customWidth="1"/>
    <col min="8" max="8" width="8.88671875" customWidth="1"/>
    <col min="9" max="9" width="6.33203125" customWidth="1"/>
    <col min="10" max="10" width="6.88671875" customWidth="1"/>
  </cols>
  <sheetData>
    <row r="2" spans="1:10" x14ac:dyDescent="0.3">
      <c r="A2" s="5" t="s">
        <v>28</v>
      </c>
    </row>
    <row r="3" spans="1:10" x14ac:dyDescent="0.3">
      <c r="A3" s="4" t="s">
        <v>18</v>
      </c>
    </row>
    <row r="5" spans="1:10" x14ac:dyDescent="0.3">
      <c r="A5" s="14" t="s">
        <v>19</v>
      </c>
      <c r="B5" s="15" t="s">
        <v>0</v>
      </c>
      <c r="C5" s="15"/>
      <c r="D5" s="15" t="s">
        <v>3</v>
      </c>
      <c r="E5" s="15"/>
      <c r="F5" s="15" t="s">
        <v>4</v>
      </c>
      <c r="G5" s="15"/>
      <c r="H5" s="15" t="s">
        <v>6</v>
      </c>
      <c r="I5" s="16"/>
      <c r="J5" s="14" t="s">
        <v>27</v>
      </c>
    </row>
    <row r="6" spans="1:10" x14ac:dyDescent="0.3">
      <c r="A6" s="17"/>
      <c r="B6" s="14" t="s">
        <v>20</v>
      </c>
      <c r="C6" s="14" t="s">
        <v>24</v>
      </c>
      <c r="D6" s="14" t="s">
        <v>21</v>
      </c>
      <c r="E6" s="14" t="s">
        <v>24</v>
      </c>
      <c r="F6" s="14" t="s">
        <v>22</v>
      </c>
      <c r="G6" s="14" t="s">
        <v>24</v>
      </c>
      <c r="H6" s="14" t="s">
        <v>23</v>
      </c>
      <c r="I6" s="14" t="s">
        <v>24</v>
      </c>
      <c r="J6" s="14" t="s">
        <v>26</v>
      </c>
    </row>
    <row r="7" spans="1:10" x14ac:dyDescent="0.3">
      <c r="A7" s="17"/>
      <c r="B7" s="14"/>
      <c r="C7" s="14"/>
      <c r="D7" s="14"/>
      <c r="E7" s="14"/>
      <c r="F7" s="14"/>
      <c r="G7" s="14"/>
      <c r="H7" s="14"/>
      <c r="I7" s="14"/>
      <c r="J7" s="14"/>
    </row>
    <row r="8" spans="1:10" x14ac:dyDescent="0.3">
      <c r="A8" s="17" t="str">
        <f>+'Rate and Bill Data'!A12</f>
        <v>Algoma</v>
      </c>
      <c r="B8" s="25">
        <f>+'2012 Comparisons'!B8</f>
        <v>548.04</v>
      </c>
      <c r="C8" s="26">
        <f>+'2012 Comparisons'!C8</f>
        <v>1.7493835509002618</v>
      </c>
      <c r="D8" s="25"/>
      <c r="E8" s="26"/>
      <c r="F8" s="25">
        <f>+'2012 Comparisons'!F8</f>
        <v>15279.24</v>
      </c>
      <c r="G8" s="26">
        <f>+'2012 Comparisons'!G8</f>
        <v>1.355209118571888</v>
      </c>
      <c r="H8" s="25"/>
      <c r="I8" s="26"/>
      <c r="J8" s="26">
        <f>+'2012 Comparisons'!J8</f>
        <v>1.552296334736075</v>
      </c>
    </row>
    <row r="9" spans="1:10" x14ac:dyDescent="0.3">
      <c r="A9" s="17" t="str">
        <f>+'Rate and Bill Data'!A72</f>
        <v>Toronto Hydro (proposed 2012)</v>
      </c>
      <c r="B9" s="25">
        <f>+'2012 Comparisons'!B68</f>
        <v>397.84475000000009</v>
      </c>
      <c r="C9" s="26">
        <f>+'2012 Comparisons'!C68</f>
        <v>1.2699493859244344</v>
      </c>
      <c r="D9" s="25">
        <f>+'2012 Comparisons'!D68</f>
        <v>903.63900000000012</v>
      </c>
      <c r="E9" s="26">
        <f t="shared" ref="E9:E40" si="0">+D9/$D$79</f>
        <v>2.0882764836383805</v>
      </c>
      <c r="F9" s="25">
        <f>+'2012 Comparisons'!F68</f>
        <v>18872.771874999999</v>
      </c>
      <c r="G9" s="26">
        <f>+'2012 Comparisons'!G68</f>
        <v>1.6739414092407128</v>
      </c>
      <c r="H9" s="25">
        <f>+'2012 Comparisons'!H68</f>
        <v>613803.96424999996</v>
      </c>
      <c r="I9" s="26">
        <f>+'2012 Comparisons'!I68</f>
        <v>1.8007033626474895</v>
      </c>
      <c r="J9" s="26">
        <f>+'2012 Comparisons'!J68</f>
        <v>1.5524215403195809</v>
      </c>
    </row>
    <row r="10" spans="1:10" x14ac:dyDescent="0.3">
      <c r="A10" s="17" t="str">
        <f>+'Rate and Bill Data'!A18</f>
        <v>CNP Fort Erie/Eastern</v>
      </c>
      <c r="B10" s="25">
        <f>+'2012 Comparisons'!B14</f>
        <v>363.96000000000004</v>
      </c>
      <c r="C10" s="26">
        <f>+'2012 Comparisons'!C14</f>
        <v>1.1617867987476449</v>
      </c>
      <c r="D10" s="25">
        <f>+'2012 Comparisons'!D14</f>
        <v>794.15999999999985</v>
      </c>
      <c r="E10" s="26">
        <f t="shared" si="0"/>
        <v>1.8352745424292838</v>
      </c>
      <c r="F10" s="25">
        <f>+'2012 Comparisons'!F14</f>
        <v>23372.460000000003</v>
      </c>
      <c r="G10" s="26">
        <f>+'2012 Comparisons'!G14</f>
        <v>2.0730462323686725</v>
      </c>
      <c r="H10" s="25"/>
      <c r="I10" s="26"/>
      <c r="J10" s="26">
        <f>+'2012 Comparisons'!J14</f>
        <v>1.5074746850889305</v>
      </c>
    </row>
    <row r="11" spans="1:10" x14ac:dyDescent="0.3">
      <c r="A11" s="17" t="str">
        <f>+'Rate and Bill Data'!A54</f>
        <v>Norfolk</v>
      </c>
      <c r="B11" s="25">
        <f>+'2012 Comparisons'!B50</f>
        <v>457.55999999999995</v>
      </c>
      <c r="C11" s="26">
        <f>+'2012 Comparisons'!C50</f>
        <v>1.4605648083167719</v>
      </c>
      <c r="D11" s="25">
        <f>+'2012 Comparisons'!D50</f>
        <v>968.88000000000011</v>
      </c>
      <c r="E11" s="26">
        <f t="shared" si="0"/>
        <v>2.2390460343871323</v>
      </c>
      <c r="F11" s="25">
        <f>+'2012 Comparisons'!F50</f>
        <v>14756.46</v>
      </c>
      <c r="G11" s="26">
        <f>+'2012 Comparisons'!G50</f>
        <v>1.3088405673214978</v>
      </c>
      <c r="H11" s="25"/>
      <c r="I11" s="26"/>
      <c r="J11" s="26">
        <f>+'2012 Comparisons'!J50</f>
        <v>1.446758069153067</v>
      </c>
    </row>
    <row r="12" spans="1:10" x14ac:dyDescent="0.3">
      <c r="A12" s="17" t="str">
        <f>+'Rate and Bill Data'!A34</f>
        <v>Haldimand County</v>
      </c>
      <c r="B12" s="25">
        <f>+'2012 Comparisons'!B30</f>
        <v>471.36</v>
      </c>
      <c r="C12" s="26">
        <f>+'2012 Comparisons'!C30</f>
        <v>1.5046154122917075</v>
      </c>
      <c r="D12" s="25">
        <f>+'2012 Comparisons'!D30</f>
        <v>836.40000000000009</v>
      </c>
      <c r="E12" s="26">
        <f t="shared" si="0"/>
        <v>1.9328896283971158</v>
      </c>
      <c r="F12" s="25">
        <f>+'2012 Comparisons'!F30</f>
        <v>15659.22</v>
      </c>
      <c r="G12" s="26">
        <f>+'2012 Comparisons'!G30</f>
        <v>1.388911865624421</v>
      </c>
      <c r="H12" s="25"/>
      <c r="I12" s="26"/>
      <c r="J12" s="26">
        <f>+'2012 Comparisons'!J30</f>
        <v>1.4165343489260473</v>
      </c>
    </row>
    <row r="13" spans="1:10" x14ac:dyDescent="0.3">
      <c r="A13" s="17" t="str">
        <f>+'Rate and Bill Data'!A62</f>
        <v>Parry Sound</v>
      </c>
      <c r="B13" s="25">
        <f>+'2012 Comparisons'!B58</f>
        <v>426.12000000000006</v>
      </c>
      <c r="C13" s="26">
        <f>+'2012 Comparisons'!C58</f>
        <v>1.3602060409999628</v>
      </c>
      <c r="D13" s="25">
        <f>+'2012 Comparisons'!D58</f>
        <v>707.76</v>
      </c>
      <c r="E13" s="26">
        <f t="shared" si="0"/>
        <v>1.6356073211314472</v>
      </c>
      <c r="F13" s="25">
        <f>+'2012 Comparisons'!F58</f>
        <v>14137.380000000001</v>
      </c>
      <c r="G13" s="26">
        <f>+'2012 Comparisons'!G58</f>
        <v>1.2539305808872587</v>
      </c>
      <c r="H13" s="25"/>
      <c r="I13" s="26"/>
      <c r="J13" s="26">
        <f>+'2012 Comparisons'!J58</f>
        <v>1.2538817378910609</v>
      </c>
    </row>
    <row r="14" spans="1:10" x14ac:dyDescent="0.3">
      <c r="A14" s="17" t="str">
        <f>+'Rate and Bill Data'!A51</f>
        <v>Newmarket-Tay (2011)</v>
      </c>
      <c r="B14" s="25">
        <f>+'2012 Comparisons'!B47</f>
        <v>313.79999999999995</v>
      </c>
      <c r="C14" s="26">
        <f>+'2012 Comparisons'!C47</f>
        <v>1.0016724295170099</v>
      </c>
      <c r="D14" s="25">
        <f>+'2012 Comparisons'!D47</f>
        <v>809.75999999999988</v>
      </c>
      <c r="E14" s="26">
        <f t="shared" si="0"/>
        <v>1.871325568496949</v>
      </c>
      <c r="F14" s="25">
        <f>+'2012 Comparisons'!F47</f>
        <v>15333.24</v>
      </c>
      <c r="G14" s="26">
        <f>+'2012 Comparisons'!G47</f>
        <v>1.359998708394607</v>
      </c>
      <c r="H14" s="25"/>
      <c r="I14" s="26"/>
      <c r="J14" s="26">
        <f>+'2012 Comparisons'!J47</f>
        <v>1.2248516078204128</v>
      </c>
    </row>
    <row r="15" spans="1:10" x14ac:dyDescent="0.3">
      <c r="A15" s="17" t="str">
        <f>+'Rate and Bill Data'!A75</f>
        <v>Waterloo North</v>
      </c>
      <c r="B15" s="25">
        <f>+'2012 Comparisons'!B71</f>
        <v>355.20000000000005</v>
      </c>
      <c r="C15" s="26">
        <f>+'2012 Comparisons'!C71</f>
        <v>1.1338242414418165</v>
      </c>
      <c r="D15" s="25">
        <f>+'2012 Comparisons'!D71</f>
        <v>702.72</v>
      </c>
      <c r="E15" s="26">
        <f t="shared" si="0"/>
        <v>1.6239600665557401</v>
      </c>
      <c r="F15" s="25">
        <f>+'2012 Comparisons'!F71</f>
        <v>15093.300000000001</v>
      </c>
      <c r="G15" s="26">
        <f>+'2012 Comparisons'!G71</f>
        <v>1.3387169642823256</v>
      </c>
      <c r="H15" s="25">
        <f>+'2012 Comparisons'!H71</f>
        <v>469148.15999999992</v>
      </c>
      <c r="I15" s="26">
        <f>+'2012 Comparisons'!I71</f>
        <v>1.3763297705711786</v>
      </c>
      <c r="J15" s="26">
        <f>+'2012 Comparisons'!J71</f>
        <v>1.2470520232150049</v>
      </c>
    </row>
    <row r="16" spans="1:10" x14ac:dyDescent="0.3">
      <c r="A16" s="17" t="str">
        <f>+'Rate and Bill Data'!A19</f>
        <v>CNP Port Colborne</v>
      </c>
      <c r="B16" s="25">
        <f>+'2012 Comparisons'!B15</f>
        <v>398.04</v>
      </c>
      <c r="C16" s="26">
        <f>+'2012 Comparisons'!C15</f>
        <v>1.2705726381292246</v>
      </c>
      <c r="D16" s="25">
        <f>+'2012 Comparisons'!D15</f>
        <v>718.68000000000006</v>
      </c>
      <c r="E16" s="26">
        <f t="shared" si="0"/>
        <v>1.6608430393788129</v>
      </c>
      <c r="F16" s="25">
        <f>+'2012 Comparisons'!F15</f>
        <v>13508.399999999998</v>
      </c>
      <c r="G16" s="26">
        <f>+'2012 Comparisons'!G15</f>
        <v>1.1981425029855208</v>
      </c>
      <c r="H16" s="25"/>
      <c r="I16" s="26"/>
      <c r="J16" s="26">
        <f>+'2012 Comparisons'!J15</f>
        <v>1.2113095319600369</v>
      </c>
    </row>
    <row r="17" spans="1:10" x14ac:dyDescent="0.3">
      <c r="A17" s="17" t="str">
        <f>+'Rate and Bill Data'!A41</f>
        <v>Hydro Ottawa</v>
      </c>
      <c r="B17" s="25">
        <f>+'2012 Comparisons'!B37</f>
        <v>328.79999999999995</v>
      </c>
      <c r="C17" s="26">
        <f>+'2012 Comparisons'!C37</f>
        <v>1.0495535207941136</v>
      </c>
      <c r="D17" s="25">
        <f>+'2012 Comparisons'!D37</f>
        <v>678.12</v>
      </c>
      <c r="E17" s="26">
        <f t="shared" si="0"/>
        <v>1.5671103716028838</v>
      </c>
      <c r="F17" s="25">
        <f>+'2012 Comparisons'!F37</f>
        <v>13327.320000000002</v>
      </c>
      <c r="G17" s="26">
        <f>+'2012 Comparisons'!G37</f>
        <v>1.1820814117800031</v>
      </c>
      <c r="H17" s="25">
        <f>+'2012 Comparisons'!H37</f>
        <v>558921.84</v>
      </c>
      <c r="I17" s="26">
        <f>+'2012 Comparisons'!I37</f>
        <v>1.6396968663682301</v>
      </c>
      <c r="J17" s="26">
        <f>+'2012 Comparisons'!J37</f>
        <v>1.2426960835174818</v>
      </c>
    </row>
    <row r="18" spans="1:10" x14ac:dyDescent="0.3">
      <c r="A18" s="17" t="str">
        <f>+'Rate and Bill Data'!A52</f>
        <v>Niagara Peninsula</v>
      </c>
      <c r="B18" s="25">
        <f>+'2012 Comparisons'!B48</f>
        <v>340.79999999999995</v>
      </c>
      <c r="C18" s="26">
        <f>+'2012 Comparisons'!C48</f>
        <v>1.0878583938157966</v>
      </c>
      <c r="D18" s="25">
        <f>+'2012 Comparisons'!D48</f>
        <v>769.08</v>
      </c>
      <c r="E18" s="26">
        <f t="shared" si="0"/>
        <v>1.7773155851358844</v>
      </c>
      <c r="F18" s="25">
        <f>+'2012 Comparisons'!F48</f>
        <v>14694.900000000001</v>
      </c>
      <c r="G18" s="26">
        <f>+'2012 Comparisons'!G48</f>
        <v>1.3033804349235982</v>
      </c>
      <c r="H18" s="25"/>
      <c r="I18" s="26"/>
      <c r="J18" s="26">
        <f>+'2012 Comparisons'!J48</f>
        <v>1.2127223452391307</v>
      </c>
    </row>
    <row r="19" spans="1:10" x14ac:dyDescent="0.3">
      <c r="A19" s="17" t="str">
        <f>+'Rate and Bill Data'!A59</f>
        <v>Orillia</v>
      </c>
      <c r="B19" s="25">
        <f>+'2012 Comparisons'!B55</f>
        <v>319.79999999999995</v>
      </c>
      <c r="C19" s="26">
        <f>+'2012 Comparisons'!C55</f>
        <v>1.0208248660278514</v>
      </c>
      <c r="D19" s="25">
        <f>+'2012 Comparisons'!D55</f>
        <v>807.4799999999999</v>
      </c>
      <c r="E19" s="26">
        <f t="shared" si="0"/>
        <v>1.8660565723793672</v>
      </c>
      <c r="F19" s="25">
        <f>+'2012 Comparisons'!F55</f>
        <v>14147.04</v>
      </c>
      <c r="G19" s="26">
        <f>+'2012 Comparisons'!G55</f>
        <v>1.2547873852888785</v>
      </c>
      <c r="H19" s="25"/>
      <c r="I19" s="26"/>
      <c r="J19" s="26">
        <f>+'2012 Comparisons'!J55</f>
        <v>1.1949331057077996</v>
      </c>
    </row>
    <row r="20" spans="1:10" x14ac:dyDescent="0.3">
      <c r="A20" s="17" t="str">
        <f>+'Rate and Bill Data'!A53</f>
        <v>Niagara-on-the-Lake</v>
      </c>
      <c r="B20" s="25">
        <f>+'2012 Comparisons'!B49</f>
        <v>341.52</v>
      </c>
      <c r="C20" s="26">
        <f>+'2012 Comparisons'!C49</f>
        <v>1.0901566861970977</v>
      </c>
      <c r="D20" s="25">
        <f>+'2012 Comparisons'!D49</f>
        <v>877.80000000000007</v>
      </c>
      <c r="E20" s="26">
        <f t="shared" si="0"/>
        <v>2.0285635052689961</v>
      </c>
      <c r="F20" s="25">
        <f>+'2012 Comparisons'!F49</f>
        <v>11584.380000000001</v>
      </c>
      <c r="G20" s="26">
        <f>+'2012 Comparisons'!G49</f>
        <v>1.027489417602041</v>
      </c>
      <c r="H20" s="25"/>
      <c r="I20" s="26"/>
      <c r="J20" s="26">
        <f>+'2012 Comparisons'!J49</f>
        <v>1.1802815682786045</v>
      </c>
    </row>
    <row r="21" spans="1:10" x14ac:dyDescent="0.3">
      <c r="A21" s="17" t="str">
        <f>+'Rate and Bill Data'!A80</f>
        <v>Whitby</v>
      </c>
      <c r="B21" s="25">
        <f>+'2012 Comparisons'!B76</f>
        <v>343.79999999999995</v>
      </c>
      <c r="C21" s="26">
        <f>+'2012 Comparisons'!C76</f>
        <v>1.0974346120712173</v>
      </c>
      <c r="D21" s="25">
        <f>+'2012 Comparisons'!D76</f>
        <v>706.92</v>
      </c>
      <c r="E21" s="26">
        <f t="shared" si="0"/>
        <v>1.6336661120354961</v>
      </c>
      <c r="F21" s="25">
        <f>+'2012 Comparisons'!F76</f>
        <v>14130.900000000001</v>
      </c>
      <c r="G21" s="26">
        <f>+'2012 Comparisons'!G76</f>
        <v>1.2533558301085326</v>
      </c>
      <c r="H21" s="25"/>
      <c r="I21" s="26"/>
      <c r="J21" s="26">
        <f>+'2012 Comparisons'!J76</f>
        <v>1.1656457071429447</v>
      </c>
    </row>
    <row r="22" spans="1:10" x14ac:dyDescent="0.3">
      <c r="A22" s="17" t="str">
        <f>+'Rate and Bill Data'!A24</f>
        <v>Enersource</v>
      </c>
      <c r="B22" s="25">
        <f>+'2012 Comparisons'!B20</f>
        <v>256.68</v>
      </c>
      <c r="C22" s="26">
        <f>+'2012 Comparisons'!C20</f>
        <v>0.81934123393379898</v>
      </c>
      <c r="D22" s="25">
        <f>+'2012 Comparisons'!D20</f>
        <v>757.56</v>
      </c>
      <c r="E22" s="26">
        <f t="shared" si="0"/>
        <v>1.7506932889628393</v>
      </c>
      <c r="F22" s="25">
        <f>+'2012 Comparisons'!F20</f>
        <v>13451.519999999997</v>
      </c>
      <c r="G22" s="26">
        <f>+'2012 Comparisons'!G20</f>
        <v>1.1930974683722566</v>
      </c>
      <c r="H22" s="25">
        <f>+'2012 Comparisons'!H20</f>
        <v>516982.80000000005</v>
      </c>
      <c r="I22" s="26">
        <f>+'2012 Comparisons'!I20</f>
        <v>1.5166612153253372</v>
      </c>
      <c r="J22" s="26">
        <f>+'2012 Comparisons'!J20</f>
        <v>1.189337616740197</v>
      </c>
    </row>
    <row r="23" spans="1:10" x14ac:dyDescent="0.3">
      <c r="A23" s="17" t="str">
        <f>+'Rate and Bill Data'!A13</f>
        <v>Bluewater</v>
      </c>
      <c r="B23" s="25">
        <f>+'2012 Comparisons'!B9</f>
        <v>346.08000000000004</v>
      </c>
      <c r="C23" s="26">
        <f>+'2012 Comparisons'!C9</f>
        <v>1.1047125379453373</v>
      </c>
      <c r="D23" s="25">
        <f>+'2012 Comparisons'!D9</f>
        <v>682.92000000000007</v>
      </c>
      <c r="E23" s="26">
        <f t="shared" si="0"/>
        <v>1.5782029950083194</v>
      </c>
      <c r="F23" s="25">
        <f>+'2012 Comparisons'!F9</f>
        <v>12389.100000000002</v>
      </c>
      <c r="G23" s="26">
        <f>+'2012 Comparisons'!G9</f>
        <v>1.0988649494934946</v>
      </c>
      <c r="H23" s="25">
        <f>+'2012 Comparisons'!H9</f>
        <v>468451.19999999995</v>
      </c>
      <c r="I23" s="26">
        <f>+'2012 Comparisons'!I9</f>
        <v>1.3742851141519841</v>
      </c>
      <c r="J23" s="26">
        <f>+'2012 Comparisons'!J9</f>
        <v>1.1712743735179951</v>
      </c>
    </row>
    <row r="24" spans="1:10" x14ac:dyDescent="0.3">
      <c r="A24" s="17" t="str">
        <f>+'Rate and Bill Data'!A31</f>
        <v>Greater Sudbury</v>
      </c>
      <c r="B24" s="25">
        <f>+'2012 Comparisons'!B27</f>
        <v>312.72000000000003</v>
      </c>
      <c r="C24" s="26">
        <f>+'2012 Comparisons'!C27</f>
        <v>0.99822499094505857</v>
      </c>
      <c r="D24" s="25">
        <f>+'2012 Comparisons'!D27</f>
        <v>705</v>
      </c>
      <c r="E24" s="26">
        <f t="shared" si="0"/>
        <v>1.6292290626733219</v>
      </c>
      <c r="F24" s="25">
        <f>+'2012 Comparisons'!F27</f>
        <v>14786.580000000002</v>
      </c>
      <c r="G24" s="26">
        <f>+'2012 Comparisons'!G27</f>
        <v>1.3115120940892813</v>
      </c>
      <c r="H24" s="25"/>
      <c r="I24" s="26"/>
      <c r="J24" s="26">
        <f>+'2012 Comparisons'!J27</f>
        <v>1.1509236071139968</v>
      </c>
    </row>
    <row r="25" spans="1:10" x14ac:dyDescent="0.3">
      <c r="A25" s="17" t="str">
        <f>+'Rate and Bill Data'!A23</f>
        <v>Embrun</v>
      </c>
      <c r="B25" s="25">
        <f>+'2012 Comparisons'!B19</f>
        <v>285.48</v>
      </c>
      <c r="C25" s="26">
        <f>+'2012 Comparisons'!C19</f>
        <v>0.91127292918583824</v>
      </c>
      <c r="D25" s="25">
        <f>+'2012 Comparisons'!D19</f>
        <v>643.68000000000006</v>
      </c>
      <c r="E25" s="26">
        <f t="shared" si="0"/>
        <v>1.487520798668885</v>
      </c>
      <c r="F25" s="25">
        <f>+'2012 Comparisons'!F19</f>
        <v>16497.599999999999</v>
      </c>
      <c r="G25" s="26">
        <f>+'2012 Comparisons'!G19</f>
        <v>1.4632729085053693</v>
      </c>
      <c r="H25" s="25"/>
      <c r="I25" s="26"/>
      <c r="J25" s="26">
        <f>+'2012 Comparisons'!J19</f>
        <v>1.1393866529356076</v>
      </c>
    </row>
    <row r="26" spans="1:10" x14ac:dyDescent="0.3">
      <c r="A26" s="17" t="str">
        <f>+'Rate and Bill Data'!A42</f>
        <v>Innisfil</v>
      </c>
      <c r="B26" s="25">
        <f>+'2012 Comparisons'!B38</f>
        <v>411.12</v>
      </c>
      <c r="C26" s="26">
        <f>+'2012 Comparisons'!C38</f>
        <v>1.3123249497228591</v>
      </c>
      <c r="D26" s="25">
        <f>+'2012 Comparisons'!D38</f>
        <v>552.59999999999991</v>
      </c>
      <c r="E26" s="26">
        <f t="shared" si="0"/>
        <v>1.2770382695507483</v>
      </c>
      <c r="F26" s="25">
        <f>+'2012 Comparisons'!F38</f>
        <v>12772.98</v>
      </c>
      <c r="G26" s="26">
        <f>+'2012 Comparisons'!G38</f>
        <v>1.132913611366557</v>
      </c>
      <c r="H26" s="25"/>
      <c r="I26" s="26"/>
      <c r="J26" s="26">
        <f>+'2012 Comparisons'!J38</f>
        <v>1.1137274838069249</v>
      </c>
    </row>
    <row r="27" spans="1:10" x14ac:dyDescent="0.3">
      <c r="A27" s="17" t="str">
        <f>+'Rate and Bill Data'!A27</f>
        <v>EnWin</v>
      </c>
      <c r="B27" s="25">
        <f>+'2012 Comparisons'!B23</f>
        <v>322.2</v>
      </c>
      <c r="C27" s="26">
        <f>+'2012 Comparisons'!C23</f>
        <v>1.028485840632188</v>
      </c>
      <c r="D27" s="25">
        <f>+'2012 Comparisons'!D23</f>
        <v>695.87999999999988</v>
      </c>
      <c r="E27" s="26">
        <f t="shared" si="0"/>
        <v>1.6081530782029945</v>
      </c>
      <c r="F27" s="25">
        <f>+'2012 Comparisons'!F23</f>
        <v>15172.619999999999</v>
      </c>
      <c r="G27" s="26">
        <f>+'2012 Comparisons'!G23</f>
        <v>1.3457523395552526</v>
      </c>
      <c r="H27" s="25">
        <f>+'2012 Comparisons'!H23</f>
        <v>355769.52</v>
      </c>
      <c r="I27" s="26">
        <f>+'2012 Comparisons'!I23</f>
        <v>1.0437133161469043</v>
      </c>
      <c r="J27" s="26">
        <f>+'2012 Comparisons'!J23</f>
        <v>1.1365496884175466</v>
      </c>
    </row>
    <row r="28" spans="1:10" x14ac:dyDescent="0.3">
      <c r="A28" s="17" t="str">
        <f>+'Rate and Bill Data'!A69</f>
        <v>Sioux Lookout</v>
      </c>
      <c r="B28" s="25">
        <f>+'2012 Comparisons'!B65</f>
        <v>390.96</v>
      </c>
      <c r="C28" s="26">
        <f>+'2012 Comparisons'!C65</f>
        <v>1.2479727630464315</v>
      </c>
      <c r="D28" s="25">
        <f>+'2012 Comparisons'!D65</f>
        <v>714.12000000000012</v>
      </c>
      <c r="E28" s="26">
        <f t="shared" si="0"/>
        <v>1.6503050471436493</v>
      </c>
      <c r="F28" s="25">
        <f>+'2012 Comparisons'!F65</f>
        <v>8936.16</v>
      </c>
      <c r="G28" s="26">
        <f>+'2012 Comparisons'!G65</f>
        <v>0.79260261092942863</v>
      </c>
      <c r="H28" s="25"/>
      <c r="I28" s="26"/>
      <c r="J28" s="26">
        <f>+'2012 Comparisons'!J65</f>
        <v>1.0661318630851069</v>
      </c>
    </row>
    <row r="29" spans="1:10" x14ac:dyDescent="0.3">
      <c r="A29" s="17" t="str">
        <f>+'Rate and Bill Data'!A14</f>
        <v>Brant County</v>
      </c>
      <c r="B29" s="25">
        <f>+'2012 Comparisons'!B10</f>
        <v>331.79999999999995</v>
      </c>
      <c r="C29" s="26">
        <f>+'2012 Comparisons'!C10</f>
        <v>1.0591297390495342</v>
      </c>
      <c r="D29" s="25">
        <f>+'2012 Comparisons'!D10</f>
        <v>632.64</v>
      </c>
      <c r="E29" s="26">
        <f t="shared" si="0"/>
        <v>1.4620077648363834</v>
      </c>
      <c r="F29" s="25">
        <f>+'2012 Comparisons'!F10</f>
        <v>12775.800000000001</v>
      </c>
      <c r="G29" s="26">
        <f>+'2012 Comparisons'!G10</f>
        <v>1.1331637343906324</v>
      </c>
      <c r="H29" s="25"/>
      <c r="I29" s="26"/>
      <c r="J29" s="26">
        <f>+'2012 Comparisons'!J10</f>
        <v>1.0726693908808462</v>
      </c>
    </row>
    <row r="30" spans="1:10" x14ac:dyDescent="0.3">
      <c r="A30" s="17" t="str">
        <f>+'Rate and Bill Data'!A57</f>
        <v>Oakville</v>
      </c>
      <c r="B30" s="25">
        <f>+'2012 Comparisons'!B53</f>
        <v>292.92000000000007</v>
      </c>
      <c r="C30" s="26">
        <f>+'2012 Comparisons'!C53</f>
        <v>0.93502195045928183</v>
      </c>
      <c r="D30" s="25">
        <f>+'2012 Comparisons'!D53</f>
        <v>723.48</v>
      </c>
      <c r="E30" s="26">
        <f t="shared" si="0"/>
        <v>1.6719356627842481</v>
      </c>
      <c r="F30" s="25">
        <f>+'2012 Comparisons'!F53</f>
        <v>12394.560000000001</v>
      </c>
      <c r="G30" s="26">
        <f>+'2012 Comparisons'!G53</f>
        <v>1.0993492302422361</v>
      </c>
      <c r="H30" s="25"/>
      <c r="I30" s="26"/>
      <c r="J30" s="26">
        <f>+'2012 Comparisons'!J53</f>
        <v>1.0691223309401556</v>
      </c>
    </row>
    <row r="31" spans="1:10" x14ac:dyDescent="0.3">
      <c r="A31" s="17" t="str">
        <f>+'Rate and Bill Data'!A65</f>
        <v>PUC Distribution</v>
      </c>
      <c r="B31" s="25">
        <f>+'2012 Comparisons'!B61</f>
        <v>251.64</v>
      </c>
      <c r="C31" s="26">
        <f>+'2012 Comparisons'!C61</f>
        <v>0.80325318726469208</v>
      </c>
      <c r="D31" s="25">
        <f>+'2012 Comparisons'!D61</f>
        <v>612</v>
      </c>
      <c r="E31" s="26">
        <f t="shared" si="0"/>
        <v>1.4143094841930113</v>
      </c>
      <c r="F31" s="25">
        <f>+'2012 Comparisons'!F61</f>
        <v>15031.079999999998</v>
      </c>
      <c r="G31" s="26">
        <f>+'2012 Comparisons'!G61</f>
        <v>1.333198292453259</v>
      </c>
      <c r="H31" s="25"/>
      <c r="I31" s="26"/>
      <c r="J31" s="26">
        <f>+'2012 Comparisons'!J61</f>
        <v>1.0429006807666372</v>
      </c>
    </row>
    <row r="32" spans="1:10" x14ac:dyDescent="0.3">
      <c r="A32" s="17" t="str">
        <f>+'Rate and Bill Data'!A77</f>
        <v>Wellington North (2011)</v>
      </c>
      <c r="B32" s="25">
        <f>+'2012 Comparisons'!B73</f>
        <v>300</v>
      </c>
      <c r="C32" s="26">
        <f>+'2012 Comparisons'!C73</f>
        <v>0.95762182554207453</v>
      </c>
      <c r="D32" s="25">
        <f>+'2012 Comparisons'!D73</f>
        <v>622.55999999999995</v>
      </c>
      <c r="E32" s="26">
        <f t="shared" si="0"/>
        <v>1.4387132556849691</v>
      </c>
      <c r="F32" s="25">
        <f>+'2012 Comparisons'!F73</f>
        <v>12710.580000000002</v>
      </c>
      <c r="G32" s="26">
        <f>+'2012 Comparisons'!G73</f>
        <v>1.127378974238082</v>
      </c>
      <c r="H32" s="25"/>
      <c r="I32" s="26"/>
      <c r="J32" s="26">
        <f>+'2012 Comparisons'!J73</f>
        <v>1.0314575161800006</v>
      </c>
    </row>
    <row r="33" spans="1:10" x14ac:dyDescent="0.3">
      <c r="A33" s="17" t="str">
        <f>+'Rate and Bill Data'!A35</f>
        <v>Halton Hills (proposed 2012)</v>
      </c>
      <c r="B33" s="25">
        <f>+'2012 Comparisons'!B31</f>
        <v>302.40000000000003</v>
      </c>
      <c r="C33" s="26">
        <f>+'2012 Comparisons'!C31</f>
        <v>0.96528280014641121</v>
      </c>
      <c r="D33" s="25">
        <f>+'2012 Comparisons'!D31</f>
        <v>578.87999999999988</v>
      </c>
      <c r="E33" s="26">
        <f t="shared" si="0"/>
        <v>1.337770382695507</v>
      </c>
      <c r="F33" s="25">
        <f>+'2012 Comparisons'!F31</f>
        <v>13366.080000000002</v>
      </c>
      <c r="G33" s="26">
        <f>+'2012 Comparisons'!G31</f>
        <v>1.1855192729194217</v>
      </c>
      <c r="H33" s="25"/>
      <c r="I33" s="26"/>
      <c r="J33" s="26">
        <f>+'2012 Comparisons'!J31</f>
        <v>1.0297847899693544</v>
      </c>
    </row>
    <row r="34" spans="1:10" x14ac:dyDescent="0.3">
      <c r="A34" s="17" t="str">
        <f>+'Rate and Bill Data'!A25</f>
        <v>Entegrus - Chatham</v>
      </c>
      <c r="B34" s="25">
        <f>+'2012 Comparisons'!B21</f>
        <v>301.20000000000005</v>
      </c>
      <c r="C34" s="26">
        <f>+'2012 Comparisons'!C21</f>
        <v>0.96145231284424304</v>
      </c>
      <c r="D34" s="25">
        <f>+'2012 Comparisons'!D21</f>
        <v>674.28</v>
      </c>
      <c r="E34" s="26">
        <f t="shared" si="0"/>
        <v>1.5582362728785355</v>
      </c>
      <c r="F34" s="25">
        <f>+'2012 Comparisons'!F21</f>
        <v>11494.380000000001</v>
      </c>
      <c r="G34" s="26">
        <f>+'2012 Comparisons'!G21</f>
        <v>1.0195067678975094</v>
      </c>
      <c r="H34" s="25"/>
      <c r="I34" s="26"/>
      <c r="J34" s="26">
        <f>+'2012 Comparisons'!J21</f>
        <v>1.0247285766621552</v>
      </c>
    </row>
    <row r="35" spans="1:10" x14ac:dyDescent="0.3">
      <c r="A35" s="17" t="str">
        <f>+'Rate and Bill Data'!A45</f>
        <v>Kitchener-Wilmot</v>
      </c>
      <c r="B35" s="25">
        <f>+'2012 Comparisons'!B41</f>
        <v>281.39999999999998</v>
      </c>
      <c r="C35" s="26">
        <f>+'2012 Comparisons'!C41</f>
        <v>0.89824927235846586</v>
      </c>
      <c r="D35" s="25">
        <f>+'2012 Comparisons'!D41</f>
        <v>601.68000000000006</v>
      </c>
      <c r="E35" s="26">
        <f t="shared" si="0"/>
        <v>1.3904603438713254</v>
      </c>
      <c r="F35" s="25">
        <f>+'2012 Comparisons'!F41</f>
        <v>14929.02</v>
      </c>
      <c r="G35" s="26">
        <f>+'2012 Comparisons'!G41</f>
        <v>1.32414596768832</v>
      </c>
      <c r="H35" s="25">
        <f>+'2012 Comparisons'!H41</f>
        <v>337568.04</v>
      </c>
      <c r="I35" s="26">
        <f>+'2012 Comparisons'!I41</f>
        <v>0.9903160294721447</v>
      </c>
      <c r="J35" s="26">
        <f>+'2012 Comparisons'!J41</f>
        <v>1.0470574409476714</v>
      </c>
    </row>
    <row r="36" spans="1:10" x14ac:dyDescent="0.3">
      <c r="A36" s="17" t="str">
        <f>+'Rate and Bill Data'!A30</f>
        <v>Festival - Main</v>
      </c>
      <c r="B36" s="25">
        <f>+'2012 Comparisons'!B26</f>
        <v>338.4</v>
      </c>
      <c r="C36" s="26">
        <f>+'2012 Comparisons'!C26</f>
        <v>1.0801974192114601</v>
      </c>
      <c r="D36" s="25">
        <f>+'2012 Comparisons'!D26</f>
        <v>696.96</v>
      </c>
      <c r="E36" s="26">
        <f t="shared" si="0"/>
        <v>1.6106489184692176</v>
      </c>
      <c r="F36" s="25">
        <f>+'2012 Comparisons'!F26</f>
        <v>9545.58</v>
      </c>
      <c r="G36" s="26">
        <f>+'2012 Comparisons'!G26</f>
        <v>0.84665579296204807</v>
      </c>
      <c r="H36" s="25">
        <f>+'2012 Comparisons'!H26</f>
        <v>247019.03999999998</v>
      </c>
      <c r="I36" s="26">
        <f>+'2012 Comparisons'!I26</f>
        <v>0.72467439422529722</v>
      </c>
      <c r="J36" s="26">
        <f>+'2012 Comparisons'!J26</f>
        <v>1.0189504999713019</v>
      </c>
    </row>
    <row r="37" spans="1:10" x14ac:dyDescent="0.3">
      <c r="A37" s="17" t="str">
        <f>+'Rate and Bill Data'!A81</f>
        <v>Woodstock</v>
      </c>
      <c r="B37" s="25">
        <f>+'2012 Comparisons'!B77</f>
        <v>365.15999999999997</v>
      </c>
      <c r="C37" s="26">
        <f>+'2012 Comparisons'!C77</f>
        <v>1.1656172860498131</v>
      </c>
      <c r="D37" s="25">
        <f>+'2012 Comparisons'!D77</f>
        <v>638.40000000000009</v>
      </c>
      <c r="E37" s="26">
        <f t="shared" si="0"/>
        <v>1.4753189129229063</v>
      </c>
      <c r="F37" s="25">
        <f>+'2012 Comparisons'!F77</f>
        <v>9631.7400000000016</v>
      </c>
      <c r="G37" s="26">
        <f>+'2012 Comparisons'!G77</f>
        <v>0.85429784961251998</v>
      </c>
      <c r="H37" s="25"/>
      <c r="I37" s="26"/>
      <c r="J37" s="26">
        <f>+'2012 Comparisons'!J77</f>
        <v>1.0183228878963353</v>
      </c>
    </row>
    <row r="38" spans="1:10" x14ac:dyDescent="0.3">
      <c r="A38" s="17" t="str">
        <f>+'Rate and Bill Data'!A43</f>
        <v>Kenora (proposed 2012)</v>
      </c>
      <c r="B38" s="25">
        <f>+'2012 Comparisons'!B39</f>
        <v>357.12</v>
      </c>
      <c r="C38" s="26">
        <f>+'2012 Comparisons'!C39</f>
        <v>1.1399530211252855</v>
      </c>
      <c r="D38" s="25">
        <f>+'2012 Comparisons'!D39</f>
        <v>579.96</v>
      </c>
      <c r="E38" s="26">
        <f t="shared" si="0"/>
        <v>1.3402662229617304</v>
      </c>
      <c r="F38" s="25">
        <f>+'2012 Comparisons'!F39</f>
        <v>11005.380000000001</v>
      </c>
      <c r="G38" s="26">
        <f>+'2012 Comparisons'!G39</f>
        <v>0.97613437116955337</v>
      </c>
      <c r="H38" s="25"/>
      <c r="I38" s="26"/>
      <c r="J38" s="26">
        <f>+'2012 Comparisons'!J39</f>
        <v>1.0187969065138753</v>
      </c>
    </row>
    <row r="39" spans="1:10" x14ac:dyDescent="0.3">
      <c r="A39" s="17" t="str">
        <f>+'Rate and Bill Data'!A48</f>
        <v>London</v>
      </c>
      <c r="B39" s="25">
        <f>+'2012 Comparisons'!B44</f>
        <v>289.92</v>
      </c>
      <c r="C39" s="26">
        <f>+'2012 Comparisons'!C44</f>
        <v>0.92544573220386095</v>
      </c>
      <c r="D39" s="25">
        <f>+'2012 Comparisons'!D44</f>
        <v>575.76</v>
      </c>
      <c r="E39" s="26">
        <f t="shared" si="0"/>
        <v>1.3305601774819742</v>
      </c>
      <c r="F39" s="25">
        <f>+'2012 Comparisons'!F44</f>
        <v>8379.4200000000019</v>
      </c>
      <c r="G39" s="26">
        <f>+'2012 Comparisons'!G44</f>
        <v>0.74322193985719531</v>
      </c>
      <c r="H39" s="25">
        <f>+'2012 Comparisons'!H44</f>
        <v>521169.48</v>
      </c>
      <c r="I39" s="26">
        <f>+'2012 Comparisons'!I44</f>
        <v>1.528943587537678</v>
      </c>
      <c r="J39" s="26">
        <f>+'2012 Comparisons'!J44</f>
        <v>1.0327762560402838</v>
      </c>
    </row>
    <row r="40" spans="1:10" x14ac:dyDescent="0.3">
      <c r="A40" s="17" t="str">
        <f>+'Rate and Bill Data'!A37</f>
        <v>Horizon</v>
      </c>
      <c r="B40" s="25">
        <f>+'2012 Comparisons'!B33</f>
        <v>311.64</v>
      </c>
      <c r="C40" s="26">
        <f>+'2012 Comparisons'!C33</f>
        <v>0.99477755237310705</v>
      </c>
      <c r="D40" s="25">
        <f>+'2012 Comparisons'!D33</f>
        <v>589.80000000000007</v>
      </c>
      <c r="E40" s="26">
        <f t="shared" si="0"/>
        <v>1.3630061009428729</v>
      </c>
      <c r="F40" s="25">
        <f>+'2012 Comparisons'!F33</f>
        <v>9677.2199999999993</v>
      </c>
      <c r="G40" s="26">
        <f>+'2012 Comparisons'!G33</f>
        <v>0.85833174859654315</v>
      </c>
      <c r="H40" s="25">
        <f>+'2012 Comparisons'!H33</f>
        <v>434513.04</v>
      </c>
      <c r="I40" s="26">
        <f>+'2012 Comparisons'!I33</f>
        <v>1.2747214710452779</v>
      </c>
      <c r="J40" s="26">
        <f>+'2012 Comparisons'!J33</f>
        <v>1.0210219829591407</v>
      </c>
    </row>
    <row r="41" spans="1:10" x14ac:dyDescent="0.3">
      <c r="A41" s="17" t="str">
        <f>+'Rate and Bill Data'!A74</f>
        <v>Wasaga (2011)</v>
      </c>
      <c r="B41" s="25">
        <f>+'2012 Comparisons'!B70</f>
        <v>282.95999999999998</v>
      </c>
      <c r="C41" s="26">
        <f>+'2012 Comparisons'!C70</f>
        <v>0.90322890585128468</v>
      </c>
      <c r="D41" s="25">
        <f>+'2012 Comparisons'!D70</f>
        <v>495</v>
      </c>
      <c r="E41" s="26">
        <f t="shared" ref="E41:E72" si="1">+D41/$D$79</f>
        <v>1.143926788685524</v>
      </c>
      <c r="F41" s="25">
        <f>+'2012 Comparisons'!F70</f>
        <v>14617.080000000002</v>
      </c>
      <c r="G41" s="26">
        <f>+'2012 Comparisons'!G70</f>
        <v>1.2964781038124131</v>
      </c>
      <c r="H41" s="25"/>
      <c r="I41" s="26"/>
      <c r="J41" s="26">
        <f>+'2012 Comparisons'!J70</f>
        <v>1.0007542039173494</v>
      </c>
    </row>
    <row r="42" spans="1:10" x14ac:dyDescent="0.3">
      <c r="A42" s="17" t="str">
        <f>+'Rate and Bill Data'!A38</f>
        <v>Hydro 2000 (proposed 2012)</v>
      </c>
      <c r="B42" s="25">
        <f>+'2012 Comparisons'!B34</f>
        <v>294.59999999999997</v>
      </c>
      <c r="C42" s="26">
        <f>+'2012 Comparisons'!C34</f>
        <v>0.94038463268231709</v>
      </c>
      <c r="D42" s="25">
        <f>+'2012 Comparisons'!D34</f>
        <v>728.40000000000009</v>
      </c>
      <c r="E42" s="26">
        <f t="shared" si="1"/>
        <v>1.6833056017748196</v>
      </c>
      <c r="F42" s="25">
        <f>+'2012 Comparisons'!F34</f>
        <v>9372.36</v>
      </c>
      <c r="G42" s="26">
        <f>+'2012 Comparisons'!G34</f>
        <v>0.83129185316405929</v>
      </c>
      <c r="H42" s="25"/>
      <c r="I42" s="26"/>
      <c r="J42" s="26">
        <f>+'2012 Comparisons'!J34</f>
        <v>0.98421640475091643</v>
      </c>
    </row>
    <row r="43" spans="1:10" x14ac:dyDescent="0.3">
      <c r="A43" s="17" t="str">
        <f>+'Rate and Bill Data'!A47</f>
        <v>Lakeland</v>
      </c>
      <c r="B43" s="25">
        <f>+'2012 Comparisons'!B43</f>
        <v>316.68</v>
      </c>
      <c r="C43" s="26">
        <f>+'2012 Comparisons'!C43</f>
        <v>1.010865599042214</v>
      </c>
      <c r="D43" s="25">
        <f>+'2012 Comparisons'!D43</f>
        <v>641.40000000000009</v>
      </c>
      <c r="E43" s="26">
        <f t="shared" si="1"/>
        <v>1.4822518025513034</v>
      </c>
      <c r="F43" s="25">
        <f>+'2012 Comparisons'!F43</f>
        <v>10083.299999999999</v>
      </c>
      <c r="G43" s="26">
        <f>+'2012 Comparisons'!G43</f>
        <v>0.89434946406339044</v>
      </c>
      <c r="H43" s="25"/>
      <c r="I43" s="26"/>
      <c r="J43" s="26">
        <f>+'2012 Comparisons'!J43</f>
        <v>0.981710854826089</v>
      </c>
    </row>
    <row r="44" spans="1:10" x14ac:dyDescent="0.3">
      <c r="A44" s="17" t="str">
        <f>+'Rate and Bill Data'!A66</f>
        <v>Renfrew</v>
      </c>
      <c r="B44" s="25">
        <f>+'2012 Comparisons'!B62</f>
        <v>305.15999999999997</v>
      </c>
      <c r="C44" s="26">
        <f>+'2012 Comparisons'!C62</f>
        <v>0.9740929209413981</v>
      </c>
      <c r="D44" s="25">
        <f>+'2012 Comparisons'!D62</f>
        <v>686.28</v>
      </c>
      <c r="E44" s="26">
        <f t="shared" si="1"/>
        <v>1.5859678313921239</v>
      </c>
      <c r="F44" s="25">
        <f>+'2012 Comparisons'!F62</f>
        <v>9314.2199999999993</v>
      </c>
      <c r="G44" s="26">
        <f>+'2012 Comparisons'!G62</f>
        <v>0.82613506145493165</v>
      </c>
      <c r="H44" s="25"/>
      <c r="I44" s="26"/>
      <c r="J44" s="26">
        <f>+'2012 Comparisons'!J62</f>
        <v>0.97097017500833427</v>
      </c>
    </row>
    <row r="45" spans="1:10" x14ac:dyDescent="0.3">
      <c r="A45" s="17" t="str">
        <f>+'Rate and Bill Data'!A58</f>
        <v>Orangeville</v>
      </c>
      <c r="B45" s="25">
        <f>+'2012 Comparisons'!B54</f>
        <v>329.52</v>
      </c>
      <c r="C45" s="26">
        <f>+'2012 Comparisons'!C54</f>
        <v>1.0518518131754147</v>
      </c>
      <c r="D45" s="25">
        <f>+'2012 Comparisons'!D54</f>
        <v>639.72</v>
      </c>
      <c r="E45" s="26">
        <f t="shared" si="1"/>
        <v>1.4783693843594008</v>
      </c>
      <c r="F45" s="25">
        <f>+'2012 Comparisons'!F54</f>
        <v>8770.68</v>
      </c>
      <c r="G45" s="26">
        <f>+'2012 Comparisons'!G54</f>
        <v>0.77792517900602953</v>
      </c>
      <c r="H45" s="25"/>
      <c r="I45" s="26"/>
      <c r="J45" s="26">
        <f>+'2012 Comparisons'!J54</f>
        <v>0.95565688949345073</v>
      </c>
    </row>
    <row r="46" spans="1:10" x14ac:dyDescent="0.3">
      <c r="A46" s="17" t="str">
        <f>+'Rate and Bill Data'!A78</f>
        <v>WestCoast Huron</v>
      </c>
      <c r="B46" s="25">
        <f>+'2012 Comparisons'!B74</f>
        <v>347.03999999999996</v>
      </c>
      <c r="C46" s="26">
        <f>+'2012 Comparisons'!C74</f>
        <v>1.1077769277870717</v>
      </c>
      <c r="D46" s="25">
        <f>+'2012 Comparisons'!D74</f>
        <v>683.04</v>
      </c>
      <c r="E46" s="26">
        <f t="shared" si="1"/>
        <v>1.5784803105934551</v>
      </c>
      <c r="F46" s="25">
        <f>+'2012 Comparisons'!F74</f>
        <v>10030.68</v>
      </c>
      <c r="G46" s="26">
        <f>+'2012 Comparisons'!G74</f>
        <v>0.88968227486947427</v>
      </c>
      <c r="H46" s="25">
        <f>+'2012 Comparisons'!H74</f>
        <v>263286.83999999997</v>
      </c>
      <c r="I46" s="26">
        <f>+'2012 Comparisons'!I74</f>
        <v>0.7723988858692542</v>
      </c>
      <c r="J46" s="26">
        <f>+'2012 Comparisons'!J74</f>
        <v>0.969321884985201</v>
      </c>
    </row>
    <row r="47" spans="1:10" x14ac:dyDescent="0.3">
      <c r="A47" s="17" t="str">
        <f>+'Rate and Bill Data'!A55</f>
        <v>North Bay</v>
      </c>
      <c r="B47" s="25">
        <f>+'2012 Comparisons'!B51</f>
        <v>294.95999999999998</v>
      </c>
      <c r="C47" s="26">
        <f>+'2012 Comparisons'!C51</f>
        <v>0.94153377887296763</v>
      </c>
      <c r="D47" s="25">
        <f>+'2012 Comparisons'!D51</f>
        <v>648.6</v>
      </c>
      <c r="E47" s="26">
        <f t="shared" si="1"/>
        <v>1.4988907376594562</v>
      </c>
      <c r="F47" s="25">
        <f>+'2012 Comparisons'!F51</f>
        <v>9616.5</v>
      </c>
      <c r="G47" s="26">
        <f>+'2012 Comparisons'!G51</f>
        <v>0.85294612092921906</v>
      </c>
      <c r="H47" s="25"/>
      <c r="I47" s="26"/>
      <c r="J47" s="26">
        <f>+'2012 Comparisons'!J51</f>
        <v>0.94869031240174184</v>
      </c>
    </row>
    <row r="48" spans="1:10" x14ac:dyDescent="0.3">
      <c r="A48" s="17" t="str">
        <f>+'Rate and Bill Data'!A16</f>
        <v>Burlington</v>
      </c>
      <c r="B48" s="25">
        <f>+'2012 Comparisons'!B12</f>
        <v>306.12</v>
      </c>
      <c r="C48" s="26">
        <f>+'2012 Comparisons'!C12</f>
        <v>0.97715731078313284</v>
      </c>
      <c r="D48" s="25">
        <f>+'2012 Comparisons'!D12</f>
        <v>631.31999999999994</v>
      </c>
      <c r="E48" s="26">
        <f t="shared" si="1"/>
        <v>1.4589572933998887</v>
      </c>
      <c r="F48" s="25">
        <f>+'2012 Comparisons'!F12</f>
        <v>9444.84</v>
      </c>
      <c r="G48" s="26">
        <f>+'2012 Comparisons'!G12</f>
        <v>0.83772054705944221</v>
      </c>
      <c r="H48" s="25"/>
      <c r="I48" s="26"/>
      <c r="J48" s="26">
        <f>+'2012 Comparisons'!J12</f>
        <v>0.94615080292423703</v>
      </c>
    </row>
    <row r="49" spans="1:10" x14ac:dyDescent="0.3">
      <c r="A49" s="17" t="str">
        <f>+'Rate and Bill Data'!A49</f>
        <v>Midland</v>
      </c>
      <c r="B49" s="25">
        <f>+'2012 Comparisons'!B45</f>
        <v>329.52</v>
      </c>
      <c r="C49" s="26">
        <f>+'2012 Comparisons'!C45</f>
        <v>1.0518518131754147</v>
      </c>
      <c r="D49" s="25">
        <f>+'2012 Comparisons'!D45</f>
        <v>550.31999999999994</v>
      </c>
      <c r="E49" s="26">
        <f t="shared" si="1"/>
        <v>1.2717692734331665</v>
      </c>
      <c r="F49" s="25">
        <f>+'2012 Comparisons'!F45</f>
        <v>9687.9600000000009</v>
      </c>
      <c r="G49" s="26">
        <f>+'2012 Comparisons'!G45</f>
        <v>0.85928434479461735</v>
      </c>
      <c r="H49" s="25"/>
      <c r="I49" s="26"/>
      <c r="J49" s="26">
        <f>+'2012 Comparisons'!J45</f>
        <v>0.93446114285281279</v>
      </c>
    </row>
    <row r="50" spans="1:10" x14ac:dyDescent="0.3">
      <c r="A50" s="17" t="str">
        <f>+'Rate and Bill Data'!A29</f>
        <v>Essex</v>
      </c>
      <c r="B50" s="25">
        <f>+'2012 Comparisons'!B25</f>
        <v>295.20000000000005</v>
      </c>
      <c r="C50" s="26">
        <f>+'2012 Comparisons'!C25</f>
        <v>0.94229987633340151</v>
      </c>
      <c r="D50" s="25">
        <f>+'2012 Comparisons'!D25</f>
        <v>669.4799999999999</v>
      </c>
      <c r="E50" s="26">
        <f t="shared" si="1"/>
        <v>1.5471436494730999</v>
      </c>
      <c r="F50" s="25">
        <f>+'2012 Comparisons'!F25</f>
        <v>8690.94</v>
      </c>
      <c r="G50" s="26">
        <f>+'2012 Comparisons'!G25</f>
        <v>0.7708525513678145</v>
      </c>
      <c r="H50" s="25"/>
      <c r="I50" s="26"/>
      <c r="J50" s="26">
        <f>+'2012 Comparisons'!J25</f>
        <v>0.93286557319744834</v>
      </c>
    </row>
    <row r="51" spans="1:10" x14ac:dyDescent="0.3">
      <c r="A51" s="17" t="str">
        <f>+'Rate and Bill Data'!A67</f>
        <v>Rideau St. Lawr. (proposed 2012)</v>
      </c>
      <c r="B51" s="25">
        <f>+'2012 Comparisons'!B63</f>
        <v>300.24</v>
      </c>
      <c r="C51" s="26">
        <f>+'2012 Comparisons'!C63</f>
        <v>0.95838792300250819</v>
      </c>
      <c r="D51" s="25">
        <f>+'2012 Comparisons'!D63</f>
        <v>607.55999999999995</v>
      </c>
      <c r="E51" s="26">
        <f t="shared" si="1"/>
        <v>1.4040488075429836</v>
      </c>
      <c r="F51" s="25">
        <f>+'2012 Comparisons'!F63</f>
        <v>9284.2800000000007</v>
      </c>
      <c r="G51" s="26">
        <f>+'2012 Comparisons'!G63</f>
        <v>0.82347949998655756</v>
      </c>
      <c r="H51" s="25"/>
      <c r="I51" s="26"/>
      <c r="J51" s="26">
        <f>+'2012 Comparisons'!J63</f>
        <v>0.92230643500632026</v>
      </c>
    </row>
    <row r="52" spans="1:10" x14ac:dyDescent="0.3">
      <c r="A52" s="17" t="str">
        <f>+'Rate and Bill Data'!A20</f>
        <v>Centre Wellington</v>
      </c>
      <c r="B52" s="25">
        <f>+'2012 Comparisons'!B16</f>
        <v>289.44</v>
      </c>
      <c r="C52" s="26">
        <f>+'2012 Comparisons'!C16</f>
        <v>0.92391353728299352</v>
      </c>
      <c r="D52" s="25">
        <f>+'2012 Comparisons'!D16</f>
        <v>567.72</v>
      </c>
      <c r="E52" s="26">
        <f t="shared" si="1"/>
        <v>1.3119800332778699</v>
      </c>
      <c r="F52" s="25">
        <f>+'2012 Comparisons'!F16</f>
        <v>10317</v>
      </c>
      <c r="G52" s="26">
        <f>+'2012 Comparisons'!G16</f>
        <v>0.91507774446282464</v>
      </c>
      <c r="H52" s="25"/>
      <c r="I52" s="26"/>
      <c r="J52" s="26">
        <f>+'2012 Comparisons'!J16</f>
        <v>0.91981653258032203</v>
      </c>
    </row>
    <row r="53" spans="1:10" x14ac:dyDescent="0.3">
      <c r="A53" s="17" t="str">
        <f>+'Rate and Bill Data'!A68</f>
        <v>St.Thomas</v>
      </c>
      <c r="B53" s="25">
        <f>+'2012 Comparisons'!B64</f>
        <v>290.15999999999997</v>
      </c>
      <c r="C53" s="26">
        <f>+'2012 Comparisons'!C64</f>
        <v>0.92621182966429438</v>
      </c>
      <c r="D53" s="25">
        <f>+'2012 Comparisons'!D64</f>
        <v>561</v>
      </c>
      <c r="E53" s="26">
        <f t="shared" si="1"/>
        <v>1.2964503605102604</v>
      </c>
      <c r="F53" s="25">
        <f>+'2012 Comparisons'!F64</f>
        <v>10381.74</v>
      </c>
      <c r="G53" s="26">
        <f>+'2012 Comparisons'!G64</f>
        <v>0.92081993048361777</v>
      </c>
      <c r="H53" s="25"/>
      <c r="I53" s="26"/>
      <c r="J53" s="26">
        <f>+'2012 Comparisons'!J64</f>
        <v>0.91886492528268082</v>
      </c>
    </row>
    <row r="54" spans="1:10" x14ac:dyDescent="0.3">
      <c r="A54" s="17" t="str">
        <f>+'Rate and Bill Data'!A17</f>
        <v>Cambridge North Dumfries</v>
      </c>
      <c r="B54" s="25">
        <f>+'2012 Comparisons'!B13</f>
        <v>276</v>
      </c>
      <c r="C54" s="26">
        <f>+'2012 Comparisons'!C13</f>
        <v>0.88101207949870863</v>
      </c>
      <c r="D54" s="25">
        <f>+'2012 Comparisons'!D13</f>
        <v>444.72</v>
      </c>
      <c r="E54" s="26">
        <f t="shared" si="1"/>
        <v>1.0277315585135882</v>
      </c>
      <c r="F54" s="25">
        <f>+'2012 Comparisons'!F13</f>
        <v>12303.36</v>
      </c>
      <c r="G54" s="26">
        <f>+'2012 Comparisons'!G13</f>
        <v>1.0912601452083104</v>
      </c>
      <c r="H54" s="25">
        <f>+'2012 Comparisons'!H13</f>
        <v>351166.80000000005</v>
      </c>
      <c r="I54" s="26">
        <f>+'2012 Comparisons'!I13</f>
        <v>1.0302104164198684</v>
      </c>
      <c r="J54" s="26">
        <f>+'2012 Comparisons'!J13</f>
        <v>0.93087951248411138</v>
      </c>
    </row>
    <row r="55" spans="1:10" x14ac:dyDescent="0.3">
      <c r="A55" s="17" t="str">
        <f>+'Rate and Bill Data'!A73</f>
        <v>Veridian</v>
      </c>
      <c r="B55" s="25">
        <f>+'2012 Comparisons'!B69</f>
        <v>284.88</v>
      </c>
      <c r="C55" s="26">
        <f>+'2012 Comparisons'!C69</f>
        <v>0.90935768553475393</v>
      </c>
      <c r="D55" s="25">
        <f>+'2012 Comparisons'!D69</f>
        <v>573.72</v>
      </c>
      <c r="E55" s="26">
        <f t="shared" si="1"/>
        <v>1.3258458125346642</v>
      </c>
      <c r="F55" s="25">
        <f>+'2012 Comparisons'!F69</f>
        <v>10781.4</v>
      </c>
      <c r="G55" s="26">
        <f>+'2012 Comparisons'!G69</f>
        <v>0.95626821693820852</v>
      </c>
      <c r="H55" s="25">
        <f>+'2012 Comparisons'!H69</f>
        <v>300977.03999999998</v>
      </c>
      <c r="I55" s="26">
        <f>+'2012 Comparisons'!I69</f>
        <v>0.88296980725746099</v>
      </c>
      <c r="J55" s="26">
        <f>+'2012 Comparisons'!J69</f>
        <v>0.91969549310438792</v>
      </c>
    </row>
    <row r="56" spans="1:10" x14ac:dyDescent="0.3">
      <c r="A56" s="17" t="str">
        <f>+'Rate and Bill Data'!A50</f>
        <v>Milton</v>
      </c>
      <c r="B56" s="25">
        <f>+'2012 Comparisons'!B46</f>
        <v>312.59999999999997</v>
      </c>
      <c r="C56" s="26">
        <f>+'2012 Comparisons'!C46</f>
        <v>0.99784194221484157</v>
      </c>
      <c r="D56" s="25">
        <f>+'2012 Comparisons'!D46</f>
        <v>596.28</v>
      </c>
      <c r="E56" s="26">
        <f t="shared" si="1"/>
        <v>1.3779811425402104</v>
      </c>
      <c r="F56" s="25">
        <f>+'2012 Comparisons'!F46</f>
        <v>8446.7999999999993</v>
      </c>
      <c r="G56" s="26">
        <f>+'2012 Comparisons'!G46</f>
        <v>0.7491982836026545</v>
      </c>
      <c r="H56" s="25">
        <f>+'2012 Comparisons'!H46</f>
        <v>304622.39999999997</v>
      </c>
      <c r="I56" s="26">
        <f>+'2012 Comparisons'!I46</f>
        <v>0.89366412073926027</v>
      </c>
      <c r="J56" s="26">
        <f>+'2012 Comparisons'!J46</f>
        <v>0.90186692220143228</v>
      </c>
    </row>
    <row r="57" spans="1:10" x14ac:dyDescent="0.3">
      <c r="A57" s="17" t="str">
        <f>+'Rate and Bill Data'!A15</f>
        <v>Brantford</v>
      </c>
      <c r="B57" s="25">
        <f>+'2012 Comparisons'!B11</f>
        <v>270</v>
      </c>
      <c r="C57" s="26">
        <f>+'2012 Comparisons'!C11</f>
        <v>0.8618596429878671</v>
      </c>
      <c r="D57" s="25">
        <f>+'2012 Comparisons'!D11</f>
        <v>453.72</v>
      </c>
      <c r="E57" s="26">
        <f t="shared" si="1"/>
        <v>1.0485302273987798</v>
      </c>
      <c r="F57" s="25">
        <f>+'2012 Comparisons'!F11</f>
        <v>11337.419999999998</v>
      </c>
      <c r="G57" s="26">
        <f>+'2012 Comparisons'!G11</f>
        <v>1.0055850268128057</v>
      </c>
      <c r="H57" s="25"/>
      <c r="I57" s="26"/>
      <c r="J57" s="26">
        <f>+'2012 Comparisons'!J11</f>
        <v>0.86769066621606694</v>
      </c>
    </row>
    <row r="58" spans="1:10" x14ac:dyDescent="0.3">
      <c r="A58" s="17" t="str">
        <f>+'Rate and Bill Data'!A71</f>
        <v>Tillsonburg</v>
      </c>
      <c r="B58" s="25">
        <f>+'2012 Comparisons'!B67</f>
        <v>281.15999999999997</v>
      </c>
      <c r="C58" s="26">
        <f>+'2012 Comparisons'!C67</f>
        <v>0.8974831748980322</v>
      </c>
      <c r="D58" s="25">
        <f>+'2012 Comparisons'!D67</f>
        <v>665.64</v>
      </c>
      <c r="E58" s="26">
        <f t="shared" si="1"/>
        <v>1.5382695507487518</v>
      </c>
      <c r="F58" s="25">
        <f>+'2012 Comparisons'!F67</f>
        <v>6656.1600000000008</v>
      </c>
      <c r="G58" s="26">
        <f>+'2012 Comparisons'!G67</f>
        <v>0.59037548508129067</v>
      </c>
      <c r="H58" s="25"/>
      <c r="I58" s="26"/>
      <c r="J58" s="26">
        <f>+'2012 Comparisons'!J67</f>
        <v>0.85569235532919485</v>
      </c>
    </row>
    <row r="59" spans="1:10" x14ac:dyDescent="0.3">
      <c r="A59" s="17" t="str">
        <f>+'Rate and Bill Data'!A33</f>
        <v>Guelph</v>
      </c>
      <c r="B59" s="25">
        <f>+'2012 Comparisons'!B29</f>
        <v>330.6</v>
      </c>
      <c r="C59" s="26">
        <f>+'2012 Comparisons'!C29</f>
        <v>1.0552992517473663</v>
      </c>
      <c r="D59" s="25">
        <f>+'2012 Comparisons'!D29</f>
        <v>482.40000000000003</v>
      </c>
      <c r="E59" s="26">
        <f t="shared" si="1"/>
        <v>1.1148086522462561</v>
      </c>
      <c r="F59" s="25">
        <f>+'2012 Comparisons'!F29</f>
        <v>9391.5000000000018</v>
      </c>
      <c r="G59" s="26">
        <f>+'2012 Comparisons'!G29</f>
        <v>0.83298949666788979</v>
      </c>
      <c r="H59" s="25">
        <f>+'2012 Comparisons'!H29</f>
        <v>283051.43999999994</v>
      </c>
      <c r="I59" s="26">
        <f>+'2012 Comparisons'!I29</f>
        <v>0.83038186374863265</v>
      </c>
      <c r="J59" s="26">
        <f>+'2012 Comparisons'!J29</f>
        <v>0.87519938154977028</v>
      </c>
    </row>
    <row r="60" spans="1:10" x14ac:dyDescent="0.3">
      <c r="A60" s="17" t="str">
        <f>+'Rate and Bill Data'!A32</f>
        <v>Grimsby</v>
      </c>
      <c r="B60" s="25">
        <f>+'2012 Comparisons'!B28</f>
        <v>292.68</v>
      </c>
      <c r="C60" s="26">
        <f>+'2012 Comparisons'!C28</f>
        <v>0.93425585299884795</v>
      </c>
      <c r="D60" s="25">
        <f>+'2012 Comparisons'!D28</f>
        <v>606.72</v>
      </c>
      <c r="E60" s="26">
        <f t="shared" si="1"/>
        <v>1.4021075984470326</v>
      </c>
      <c r="F60" s="25">
        <f>+'2012 Comparisons'!F28</f>
        <v>7061.76</v>
      </c>
      <c r="G60" s="26">
        <f>+'2012 Comparisons'!G28</f>
        <v>0.6263506264163804</v>
      </c>
      <c r="H60" s="25"/>
      <c r="I60" s="26"/>
      <c r="J60" s="26">
        <f>+'2012 Comparisons'!J28</f>
        <v>0.84809881630274886</v>
      </c>
    </row>
    <row r="61" spans="1:10" x14ac:dyDescent="0.3">
      <c r="A61" s="17" t="str">
        <f>+'Rate and Bill Data'!A46</f>
        <v>Lakefront</v>
      </c>
      <c r="B61" s="25">
        <f>+'2012 Comparisons'!B42</f>
        <v>256.32</v>
      </c>
      <c r="C61" s="26">
        <f>+'2012 Comparisons'!C42</f>
        <v>0.81819208774314844</v>
      </c>
      <c r="D61" s="25">
        <f>+'2012 Comparisons'!D42</f>
        <v>469.20000000000005</v>
      </c>
      <c r="E61" s="26">
        <f t="shared" si="1"/>
        <v>1.0843039378813089</v>
      </c>
      <c r="F61" s="25">
        <f>+'2012 Comparisons'!F42</f>
        <v>11142.3</v>
      </c>
      <c r="G61" s="26">
        <f>+'2012 Comparisons'!G42</f>
        <v>0.98827864225338091</v>
      </c>
      <c r="H61" s="25"/>
      <c r="I61" s="26"/>
      <c r="J61" s="26">
        <f>+'2012 Comparisons'!J42</f>
        <v>0.85573205376978867</v>
      </c>
    </row>
    <row r="62" spans="1:10" x14ac:dyDescent="0.3">
      <c r="A62" s="17" t="str">
        <f>+'Rate and Bill Data'!A60</f>
        <v>Oshawa</v>
      </c>
      <c r="B62" s="25">
        <f>+'2012 Comparisons'!B56</f>
        <v>211.32</v>
      </c>
      <c r="C62" s="26">
        <f>+'2012 Comparisons'!C56</f>
        <v>0.6745488139118373</v>
      </c>
      <c r="D62" s="25">
        <f>+'2012 Comparisons'!D56</f>
        <v>493.91999999999996</v>
      </c>
      <c r="E62" s="26">
        <f t="shared" si="1"/>
        <v>1.1414309484193008</v>
      </c>
      <c r="F62" s="25">
        <f>+'2012 Comparisons'!F56</f>
        <v>11346.539999999999</v>
      </c>
      <c r="G62" s="26">
        <f>+'2012 Comparisons'!G56</f>
        <v>1.0063939353161984</v>
      </c>
      <c r="H62" s="25">
        <f>+'2012 Comparisons'!H56</f>
        <v>336712.44</v>
      </c>
      <c r="I62" s="26">
        <f>+'2012 Comparisons'!I56</f>
        <v>0.98780597432943529</v>
      </c>
      <c r="J62" s="26">
        <f>+'2012 Comparisons'!J56</f>
        <v>0.86738832381031628</v>
      </c>
    </row>
    <row r="63" spans="1:10" x14ac:dyDescent="0.3">
      <c r="A63" s="17" t="str">
        <f>+'Rate and Bill Data'!A40</f>
        <v>Hydro One Brampton</v>
      </c>
      <c r="B63" s="25">
        <f>+'2012 Comparisons'!B36</f>
        <v>255.24</v>
      </c>
      <c r="C63" s="26">
        <f>+'2012 Comparisons'!C36</f>
        <v>0.81474464917119704</v>
      </c>
      <c r="D63" s="25">
        <f>+'2012 Comparisons'!D36</f>
        <v>587.40000000000009</v>
      </c>
      <c r="E63" s="26">
        <f t="shared" si="1"/>
        <v>1.3574597892401552</v>
      </c>
      <c r="F63" s="25">
        <f>+'2012 Comparisons'!F36</f>
        <v>8614.14</v>
      </c>
      <c r="G63" s="26">
        <f>+'2012 Comparisons'!G36</f>
        <v>0.76404069028661392</v>
      </c>
      <c r="H63" s="25">
        <f>+'2012 Comparisons'!H36</f>
        <v>310669.68</v>
      </c>
      <c r="I63" s="26">
        <f>+'2012 Comparisons'!I36</f>
        <v>0.91140489477315978</v>
      </c>
      <c r="J63" s="26">
        <f>+'2012 Comparisons'!J36</f>
        <v>0.86063905384395334</v>
      </c>
    </row>
    <row r="64" spans="1:10" x14ac:dyDescent="0.3">
      <c r="A64" s="17" t="str">
        <f>+'Rate and Bill Data'!A56</f>
        <v>Northern Ontario Wires</v>
      </c>
      <c r="B64" s="25">
        <f>+'2012 Comparisons'!B52</f>
        <v>343.56</v>
      </c>
      <c r="C64" s="26">
        <f>+'2012 Comparisons'!C52</f>
        <v>1.0966685146107837</v>
      </c>
      <c r="D64" s="25">
        <f>+'2012 Comparisons'!D52</f>
        <v>608.40000000000009</v>
      </c>
      <c r="E64" s="26">
        <f t="shared" si="1"/>
        <v>1.405990016638935</v>
      </c>
      <c r="F64" s="25">
        <f>+'2012 Comparisons'!F52</f>
        <v>4243.32</v>
      </c>
      <c r="G64" s="26">
        <f>+'2012 Comparisons'!G52</f>
        <v>0.37636596826926361</v>
      </c>
      <c r="H64" s="25"/>
      <c r="I64" s="26"/>
      <c r="J64" s="26">
        <f>+'2012 Comparisons'!J52</f>
        <v>0.81981609248227338</v>
      </c>
    </row>
    <row r="65" spans="1:11" x14ac:dyDescent="0.3">
      <c r="A65" s="17" t="str">
        <f>+'Rate and Bill Data'!A64</f>
        <v>Powerstream</v>
      </c>
      <c r="B65" s="25">
        <f>+'2012 Comparisons'!B60</f>
        <v>273.48</v>
      </c>
      <c r="C65" s="26">
        <f>+'2012 Comparisons'!C60</f>
        <v>0.87296805616415518</v>
      </c>
      <c r="D65" s="25">
        <f>+'2012 Comparisons'!D60</f>
        <v>622.08000000000004</v>
      </c>
      <c r="E65" s="26">
        <f t="shared" si="1"/>
        <v>1.4376039933444258</v>
      </c>
      <c r="F65" s="25">
        <f>+'2012 Comparisons'!F60</f>
        <v>11524.2</v>
      </c>
      <c r="G65" s="26">
        <f>+'2012 Comparisons'!G60</f>
        <v>1.022151685832944</v>
      </c>
      <c r="H65" s="25">
        <f>+'2012 Comparisons'!H60</f>
        <v>151891.56</v>
      </c>
      <c r="I65" s="26">
        <f>+'2012 Comparisons'!I60</f>
        <v>0.44560097161310075</v>
      </c>
      <c r="J65" s="26">
        <f>+'2012 Comparisons'!J60</f>
        <v>0.83732855665867167</v>
      </c>
    </row>
    <row r="66" spans="1:11" x14ac:dyDescent="0.3">
      <c r="A66" s="17" t="str">
        <f>+'Rate and Bill Data'!A79</f>
        <v>Westario</v>
      </c>
      <c r="B66" s="25">
        <f>+'2012 Comparisons'!B75</f>
        <v>272.40000000000003</v>
      </c>
      <c r="C66" s="26">
        <f>+'2012 Comparisons'!C75</f>
        <v>0.86952061759220378</v>
      </c>
      <c r="D66" s="25">
        <f>+'2012 Comparisons'!D75</f>
        <v>470.04</v>
      </c>
      <c r="E66" s="26">
        <f t="shared" si="1"/>
        <v>1.08624514697726</v>
      </c>
      <c r="F66" s="25">
        <f>+'2012 Comparisons'!F75</f>
        <v>9593.6999999999989</v>
      </c>
      <c r="G66" s="26">
        <f>+'2012 Comparisons'!G75</f>
        <v>0.85092384967073764</v>
      </c>
      <c r="H66" s="25"/>
      <c r="I66" s="26"/>
      <c r="J66" s="26">
        <f>+'2012 Comparisons'!J75</f>
        <v>0.82751060370421836</v>
      </c>
    </row>
    <row r="67" spans="1:11" x14ac:dyDescent="0.3">
      <c r="A67" s="17" t="str">
        <f>+'Rate and Bill Data'!A21</f>
        <v>COLLUS</v>
      </c>
      <c r="B67" s="25">
        <f>+'2012 Comparisons'!B17</f>
        <v>271.20000000000005</v>
      </c>
      <c r="C67" s="26">
        <f>+'2012 Comparisons'!C17</f>
        <v>0.8656901302900355</v>
      </c>
      <c r="D67" s="25">
        <f>+'2012 Comparisons'!D17</f>
        <v>486.96</v>
      </c>
      <c r="E67" s="26">
        <f t="shared" si="1"/>
        <v>1.1253466444814195</v>
      </c>
      <c r="F67" s="25">
        <f>+'2012 Comparisons'!F17</f>
        <v>9288.24</v>
      </c>
      <c r="G67" s="26">
        <f>+'2012 Comparisons'!G17</f>
        <v>0.82383073657355688</v>
      </c>
      <c r="H67" s="25"/>
      <c r="I67" s="26"/>
      <c r="J67" s="26">
        <f>+'2012 Comparisons'!J17</f>
        <v>0.82634700679489648</v>
      </c>
    </row>
    <row r="68" spans="1:11" x14ac:dyDescent="0.3">
      <c r="A68" s="17" t="str">
        <f>+'Rate and Bill Data'!A76</f>
        <v>Welland</v>
      </c>
      <c r="B68" s="25">
        <f>+'2012 Comparisons'!B72</f>
        <v>310.68</v>
      </c>
      <c r="C68" s="26">
        <f>+'2012 Comparisons'!C72</f>
        <v>0.99171316253137243</v>
      </c>
      <c r="D68" s="25">
        <f>+'2012 Comparisons'!D72</f>
        <v>506.40000000000003</v>
      </c>
      <c r="E68" s="26">
        <f t="shared" si="1"/>
        <v>1.170271769273433</v>
      </c>
      <c r="F68" s="25">
        <f>+'2012 Comparisons'!F72</f>
        <v>8346.48</v>
      </c>
      <c r="G68" s="26">
        <f>+'2012 Comparisons'!G72</f>
        <v>0.74030029006533649</v>
      </c>
      <c r="H68" s="25">
        <f>+'2012 Comparisons'!H72</f>
        <v>260977.68</v>
      </c>
      <c r="I68" s="26">
        <f>+'2012 Comparisons'!I72</f>
        <v>0.7656245533150946</v>
      </c>
      <c r="J68" s="26">
        <f>+'2012 Comparisons'!J72</f>
        <v>0.82966917667872897</v>
      </c>
    </row>
    <row r="69" spans="1:11" x14ac:dyDescent="0.3">
      <c r="A69" s="17" t="str">
        <f>+'Rate and Bill Data'!A28</f>
        <v>Erie Thames (2011)</v>
      </c>
      <c r="B69" s="25">
        <f>+'2012 Comparisons'!B24</f>
        <v>291.24</v>
      </c>
      <c r="C69" s="26">
        <f>+'2012 Comparisons'!C24</f>
        <v>0.92965926823624601</v>
      </c>
      <c r="D69" s="25">
        <f>+'2012 Comparisons'!D24</f>
        <v>443.28</v>
      </c>
      <c r="E69" s="26">
        <f t="shared" si="1"/>
        <v>1.0244037714919576</v>
      </c>
      <c r="F69" s="25">
        <f>+'2012 Comparisons'!F24</f>
        <v>5931.2999999999993</v>
      </c>
      <c r="G69" s="26">
        <f>+'2012 Comparisons'!G24</f>
        <v>0.52608322436099164</v>
      </c>
      <c r="H69" s="25">
        <f>+'2012 Comparisons'!H24</f>
        <v>355501.92</v>
      </c>
      <c r="I69" s="26">
        <f>+'2012 Comparisons'!I24</f>
        <v>1.0429282638371928</v>
      </c>
      <c r="J69" s="26">
        <f>+'2012 Comparisons'!J24</f>
        <v>0.80434286450947834</v>
      </c>
    </row>
    <row r="70" spans="1:11" x14ac:dyDescent="0.3">
      <c r="A70" s="17" t="str">
        <f>+'Rate and Bill Data'!A44</f>
        <v>Kingston</v>
      </c>
      <c r="B70" s="25">
        <f>+'2012 Comparisons'!B40</f>
        <v>289.08</v>
      </c>
      <c r="C70" s="26">
        <f>+'2012 Comparisons'!C40</f>
        <v>0.92276439109234298</v>
      </c>
      <c r="D70" s="25">
        <f>+'2012 Comparisons'!D40</f>
        <v>550.20000000000005</v>
      </c>
      <c r="E70" s="26">
        <f t="shared" si="1"/>
        <v>1.2714919578480308</v>
      </c>
      <c r="F70" s="25">
        <f>+'2012 Comparisons'!F40</f>
        <v>9088.56</v>
      </c>
      <c r="G70" s="26">
        <f>+'2012 Comparisons'!G40</f>
        <v>0.80611989776243564</v>
      </c>
      <c r="H70" s="25">
        <f>+'2012 Comparisons'!H40</f>
        <v>182523.96</v>
      </c>
      <c r="I70" s="26">
        <f>+'2012 Comparisons'!I40</f>
        <v>0.53546657838441269</v>
      </c>
      <c r="J70" s="26">
        <f>+'2012 Comparisons'!J40</f>
        <v>0.78910089472343947</v>
      </c>
    </row>
    <row r="71" spans="1:11" x14ac:dyDescent="0.3">
      <c r="A71" s="17" t="str">
        <f>+'Rate and Bill Data'!A63</f>
        <v>Peterborough</v>
      </c>
      <c r="B71" s="25">
        <f>+'2012 Comparisons'!B59</f>
        <v>254.27999999999997</v>
      </c>
      <c r="C71" s="26">
        <f>+'2012 Comparisons'!C59</f>
        <v>0.81168025932946231</v>
      </c>
      <c r="D71" s="25">
        <f>+'2012 Comparisons'!D59</f>
        <v>574.79999999999995</v>
      </c>
      <c r="E71" s="26">
        <f t="shared" si="1"/>
        <v>1.3283416528008871</v>
      </c>
      <c r="F71" s="25">
        <f>+'2012 Comparisons'!F59</f>
        <v>10276.08</v>
      </c>
      <c r="G71" s="26">
        <f>+'2012 Comparisons'!G59</f>
        <v>0.91144829973049757</v>
      </c>
      <c r="H71" s="25">
        <f>+'2012 Comparisons'!H59</f>
        <v>164217.48000000001</v>
      </c>
      <c r="I71" s="26">
        <f>+'2012 Comparisons'!I59</f>
        <v>0.48176125548947513</v>
      </c>
      <c r="J71" s="26">
        <f>+'2012 Comparisons'!J59</f>
        <v>0.78420677691027985</v>
      </c>
    </row>
    <row r="72" spans="1:11" x14ac:dyDescent="0.3">
      <c r="A72" s="17" t="str">
        <f>+'Rate and Bill Data'!A61</f>
        <v>Ottawa River</v>
      </c>
      <c r="B72" s="25">
        <f>+'2012 Comparisons'!B57</f>
        <v>273.24</v>
      </c>
      <c r="C72" s="26">
        <f>+'2012 Comparisons'!C57</f>
        <v>0.87220195870372152</v>
      </c>
      <c r="D72" s="25">
        <f>+'2012 Comparisons'!D57</f>
        <v>520.91999999999996</v>
      </c>
      <c r="E72" s="26">
        <f t="shared" si="1"/>
        <v>1.2038269550748748</v>
      </c>
      <c r="F72" s="25">
        <f>+'2012 Comparisons'!F57</f>
        <v>6389.82</v>
      </c>
      <c r="G72" s="26">
        <f>+'2012 Comparisons'!G57</f>
        <v>0.56675216372234616</v>
      </c>
      <c r="H72" s="25"/>
      <c r="I72" s="26"/>
      <c r="J72" s="26">
        <f>+'2012 Comparisons'!J57</f>
        <v>0.76117815140792378</v>
      </c>
    </row>
    <row r="73" spans="1:11" x14ac:dyDescent="0.3">
      <c r="A73" s="17" t="str">
        <f>+'Rate and Bill Data'!A70</f>
        <v>Thunder Bay</v>
      </c>
      <c r="B73" s="25">
        <f>+'2012 Comparisons'!B66</f>
        <v>237.24</v>
      </c>
      <c r="C73" s="26">
        <f>+'2012 Comparisons'!C66</f>
        <v>0.75728733963867256</v>
      </c>
      <c r="D73" s="25">
        <f>+'2012 Comparisons'!D66</f>
        <v>526.08000000000004</v>
      </c>
      <c r="E73" s="26">
        <f t="shared" ref="E73:E77" si="2">+D73/$D$79</f>
        <v>1.2157515252357181</v>
      </c>
      <c r="F73" s="25">
        <f>+'2012 Comparisons'!F66</f>
        <v>6982.26</v>
      </c>
      <c r="G73" s="26">
        <f>+'2012 Comparisons'!G66</f>
        <v>0.61929928584404403</v>
      </c>
      <c r="H73" s="25"/>
      <c r="I73" s="26"/>
      <c r="J73" s="26">
        <f>+'2012 Comparisons'!J66</f>
        <v>0.74317766381184125</v>
      </c>
    </row>
    <row r="74" spans="1:11" x14ac:dyDescent="0.3">
      <c r="A74" s="17" t="str">
        <f>+'Rate and Bill Data'!A36</f>
        <v>Hearst</v>
      </c>
      <c r="B74" s="25">
        <f>+'2012 Comparisons'!B32</f>
        <v>262.44</v>
      </c>
      <c r="C74" s="26">
        <f>+'2012 Comparisons'!C32</f>
        <v>0.83772757298420686</v>
      </c>
      <c r="D74" s="25">
        <f>+'2012 Comparisons'!D32</f>
        <v>396.84000000000003</v>
      </c>
      <c r="E74" s="26">
        <f t="shared" si="2"/>
        <v>0.91708264004437035</v>
      </c>
      <c r="F74" s="25">
        <f>+'2012 Comparisons'!F32</f>
        <v>7585.3199999999988</v>
      </c>
      <c r="G74" s="26">
        <f>+'2012 Comparisons'!G32</f>
        <v>0.67278836063087644</v>
      </c>
      <c r="H74" s="25"/>
      <c r="I74" s="26"/>
      <c r="J74" s="26">
        <f>+'2012 Comparisons'!J32</f>
        <v>0.71797410927421357</v>
      </c>
    </row>
    <row r="75" spans="1:11" x14ac:dyDescent="0.3">
      <c r="A75" s="17" t="str">
        <f>+'Rate and Bill Data'!A22</f>
        <v>E.L.K. (2011)</v>
      </c>
      <c r="B75" s="25">
        <f>+'2012 Comparisons'!B18</f>
        <v>209.40000000000003</v>
      </c>
      <c r="C75" s="26">
        <f>+'2012 Comparisons'!C18</f>
        <v>0.66842003422836815</v>
      </c>
      <c r="D75" s="25">
        <f>+'2012 Comparisons'!D18</f>
        <v>173.52</v>
      </c>
      <c r="E75" s="26">
        <f t="shared" si="2"/>
        <v>0.40099833610648911</v>
      </c>
      <c r="F75" s="25">
        <f>+'2012 Comparisons'!F18</f>
        <v>13736.28</v>
      </c>
      <c r="G75" s="26">
        <f>+'2012 Comparisons'!G18</f>
        <v>1.2183545720373956</v>
      </c>
      <c r="H75" s="25"/>
      <c r="I75" s="26"/>
      <c r="J75" s="26">
        <f>+'2012 Comparisons'!J18</f>
        <v>0.72270227486594185</v>
      </c>
    </row>
    <row r="76" spans="1:11" x14ac:dyDescent="0.3">
      <c r="A76" s="17" t="str">
        <f>+'Rate and Bill Data'!A26</f>
        <v>Entegrus - Middlesex</v>
      </c>
      <c r="B76" s="25">
        <f>+'2012 Comparisons'!B22</f>
        <v>285</v>
      </c>
      <c r="C76" s="26">
        <f>+'2012 Comparisons'!C22</f>
        <v>0.90974073426497082</v>
      </c>
      <c r="D76" s="25">
        <f>+'2012 Comparisons'!D22</f>
        <v>338.15999999999997</v>
      </c>
      <c r="E76" s="26">
        <f t="shared" si="2"/>
        <v>0.78147531891292266</v>
      </c>
      <c r="F76" s="25">
        <f>+'2012 Comparisons'!F22</f>
        <v>4892.5200000000004</v>
      </c>
      <c r="G76" s="26">
        <f>+'2012 Comparisons'!G22</f>
        <v>0.43394748147128615</v>
      </c>
      <c r="H76" s="25">
        <f>+'2012 Comparisons'!H22</f>
        <v>51040.799999999996</v>
      </c>
      <c r="I76" s="26">
        <f>+'2012 Comparisons'!I22</f>
        <v>0.14973728673212619</v>
      </c>
      <c r="J76" s="26">
        <f>+'2012 Comparisons'!J22</f>
        <v>0.51042314450709403</v>
      </c>
    </row>
    <row r="77" spans="1:11" x14ac:dyDescent="0.3">
      <c r="A77" s="17" t="str">
        <f>+'Rate and Bill Data'!A39</f>
        <v>Hydro Hawkesbury</v>
      </c>
      <c r="B77" s="25">
        <f>+'2012 Comparisons'!B35</f>
        <v>148.20000000000002</v>
      </c>
      <c r="C77" s="26">
        <f>+'2012 Comparisons'!C35</f>
        <v>0.4730651818177849</v>
      </c>
      <c r="D77" s="25">
        <f>+'2012 Comparisons'!D35</f>
        <v>297</v>
      </c>
      <c r="E77" s="26">
        <f t="shared" si="2"/>
        <v>0.68635607321131431</v>
      </c>
      <c r="F77" s="25">
        <f>+'2012 Comparisons'!F35</f>
        <v>5796.18</v>
      </c>
      <c r="G77" s="26">
        <f>+'2012 Comparisons'!G35</f>
        <v>0.5140986062712547</v>
      </c>
      <c r="H77" s="25"/>
      <c r="I77" s="26"/>
      <c r="J77" s="26">
        <f>+'2012 Comparisons'!J35</f>
        <v>0.48956571644734997</v>
      </c>
    </row>
    <row r="78" spans="1:11" x14ac:dyDescent="0.3">
      <c r="A78" s="17"/>
      <c r="B78" s="25"/>
      <c r="C78" s="25"/>
      <c r="D78" s="25"/>
      <c r="E78" s="25"/>
      <c r="F78" s="25"/>
      <c r="G78" s="25"/>
      <c r="H78" s="25"/>
      <c r="I78" s="24"/>
      <c r="J78" s="24"/>
    </row>
    <row r="79" spans="1:11" x14ac:dyDescent="0.3">
      <c r="A79" s="18" t="s">
        <v>25</v>
      </c>
      <c r="B79" s="25">
        <f>AVERAGE(B8:B77)</f>
        <v>313.27606785714295</v>
      </c>
      <c r="C79" s="25"/>
      <c r="D79" s="25">
        <f>AVERAGE(D68:D77)</f>
        <v>432.72000000000008</v>
      </c>
      <c r="E79" s="25"/>
      <c r="F79" s="25">
        <f>AVERAGE(F68:F77)</f>
        <v>7902.4800000000014</v>
      </c>
      <c r="G79" s="25"/>
      <c r="H79" s="25">
        <f>AVERAGE(H68:H77)</f>
        <v>202852.36799999999</v>
      </c>
      <c r="I79" s="24"/>
      <c r="J79" s="24"/>
    </row>
    <row r="80" spans="1:11" x14ac:dyDescent="0.3">
      <c r="B80" s="28"/>
      <c r="C80" s="29"/>
      <c r="D80" s="28"/>
      <c r="E80" s="29"/>
      <c r="F80" s="28"/>
      <c r="G80" s="29"/>
      <c r="H80" s="28"/>
      <c r="I80" s="29"/>
      <c r="J80" s="30"/>
      <c r="K80" s="19"/>
    </row>
    <row r="81" spans="2:8" x14ac:dyDescent="0.3">
      <c r="B81" s="9"/>
      <c r="C81" s="9"/>
      <c r="D81" s="9"/>
      <c r="E81" s="9"/>
      <c r="F81" s="9"/>
      <c r="G81" s="9"/>
      <c r="H81" s="9"/>
    </row>
    <row r="82" spans="2:8" x14ac:dyDescent="0.3">
      <c r="B82" s="9"/>
      <c r="C82" s="9"/>
      <c r="D82" s="9"/>
      <c r="E82" s="9"/>
      <c r="F82" s="9"/>
      <c r="G82" s="9"/>
      <c r="H82" s="9"/>
    </row>
    <row r="83" spans="2:8" x14ac:dyDescent="0.3">
      <c r="B83" s="9"/>
      <c r="C83" s="9"/>
      <c r="D83" s="9"/>
      <c r="E83" s="9"/>
      <c r="F83" s="9"/>
      <c r="G83" s="9"/>
      <c r="H83" s="9"/>
    </row>
    <row r="84" spans="2:8" x14ac:dyDescent="0.3">
      <c r="B84" s="9"/>
      <c r="C84" s="9"/>
      <c r="D84" s="9"/>
      <c r="E84" s="9"/>
      <c r="F84" s="9"/>
      <c r="G84" s="9"/>
      <c r="H84" s="9"/>
    </row>
    <row r="85" spans="2:8" x14ac:dyDescent="0.3">
      <c r="B85" s="9"/>
      <c r="C85" s="9"/>
      <c r="D85" s="9"/>
      <c r="E85" s="9"/>
      <c r="F85" s="9"/>
      <c r="G85" s="9"/>
      <c r="H85" s="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2012 Comparisons</vt:lpstr>
      <vt:lpstr>Sorted List</vt:lpstr>
      <vt:lpstr>2013 COS Filers</vt:lpstr>
      <vt:lpstr>Large Users</vt:lpstr>
      <vt:lpstr>General Service</vt:lpstr>
      <vt:lpstr>Number of Customers</vt:lpstr>
      <vt:lpstr>Sheet7</vt:lpstr>
      <vt:lpstr>Sheet8</vt:lpstr>
      <vt:lpstr>Sheet9</vt:lpstr>
      <vt:lpstr>Rate and Bill Data</vt:lpstr>
      <vt:lpstr>OM&amp;A and PP&amp;E data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2012-07-04T22:16:56Z</cp:lastPrinted>
  <dcterms:created xsi:type="dcterms:W3CDTF">2011-10-13T14:36:58Z</dcterms:created>
  <dcterms:modified xsi:type="dcterms:W3CDTF">2012-07-04T22:17:09Z</dcterms:modified>
</cp:coreProperties>
</file>