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782" activeTab="2"/>
  </bookViews>
  <sheets>
    <sheet name="B-1 Horizon" sheetId="1" r:id="rId1"/>
    <sheet name="B-2 HHI" sheetId="2" r:id="rId2"/>
    <sheet name="B-3 SCHUSI" sheetId="3" r:id="rId3"/>
  </sheets>
  <definedNames>
    <definedName name="_xlnm.Print_Area" localSheetId="0">'B-1 Horizon'!$A$5:$O$76</definedName>
    <definedName name="_xlnm.Print_Area" localSheetId="1">'B-2 HHI'!$A$5:$O$79</definedName>
    <definedName name="_xlnm.Print_Area" localSheetId="2">'B-3 SCHUSI'!$A$1:$O$77</definedName>
    <definedName name="_xlnm.Print_Titles" localSheetId="0">'B-1 Horizon'!$1:$4</definedName>
    <definedName name="_xlnm.Print_Titles" localSheetId="1">'B-2 HHI'!$1:$4</definedName>
    <definedName name="_xlnm.Print_Titles" localSheetId="2">'B-3 SCHUSI'!$1:$4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<sst xmlns="http://schemas.openxmlformats.org/spreadsheetml/2006/main" count="465" uniqueCount="63">
  <si>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</si>
  <si>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</si>
  <si>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</si>
  <si>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</si>
  <si>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</si>
  <si>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</si>
  <si>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</si>
  <si>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</si>
  <si>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</si>
  <si>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</si>
  <si>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</si>
  <si>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</si>
  <si>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PILs Proxy</t>
  </si>
  <si>
    <t>Days in Month</t>
  </si>
  <si>
    <t>Days in Year</t>
  </si>
  <si>
    <t>Deemed Interest Rate</t>
  </si>
  <si>
    <t>Monthly Carrying Charge</t>
  </si>
  <si>
    <t>Cumulative balance</t>
  </si>
  <si>
    <t>PILs Billings</t>
  </si>
  <si>
    <t>2001</t>
  </si>
  <si>
    <t>2002</t>
  </si>
  <si>
    <t>2003</t>
  </si>
  <si>
    <t>2004</t>
  </si>
  <si>
    <t>2005</t>
  </si>
  <si>
    <t>2006</t>
  </si>
  <si>
    <t>Total Year</t>
  </si>
  <si>
    <t>Cumulative Principal Balance</t>
  </si>
  <si>
    <t>2001 Close</t>
  </si>
  <si>
    <t>2002 Close</t>
  </si>
  <si>
    <t>2003 Close</t>
  </si>
  <si>
    <t>2004 Close</t>
  </si>
  <si>
    <t>2005 Close</t>
  </si>
  <si>
    <t>Cumulative Carrying Charge</t>
  </si>
  <si>
    <t>Deferral Account Variance Adj.</t>
  </si>
  <si>
    <t>True-up Variance Adj.</t>
  </si>
  <si>
    <t>AC1562 - Carrying Charges</t>
  </si>
  <si>
    <t>Hamilton Hydro Inc. Rate Base</t>
  </si>
  <si>
    <t>True-up Variance Adj.*</t>
  </si>
  <si>
    <t>Deferral Account Variance Adj.*</t>
  </si>
  <si>
    <t>*Includes Deferral Account adjustments for:</t>
  </si>
  <si>
    <t xml:space="preserve">     -Hamilton Hydro Inc. for the 59 day period January 1, 2005 to February 28, 2005 (Refer to Appendix C-2-5)</t>
  </si>
  <si>
    <t xml:space="preserve">     -Horizon Utilities for the 306 day period March 1, 2011 to December 31, 2011 (Refer to Appendix C-1)</t>
  </si>
  <si>
    <t>*Includes Deferral Account adjustments for SCHUSI for the 59 day period January 1, 2005 to February 28, 2005 (Refer to Appendix C-3-5)</t>
  </si>
  <si>
    <t>St. Catharines Hydro Services Inc. Rate Base</t>
  </si>
  <si>
    <t>October 1, 2001 to December 31, 2006</t>
  </si>
  <si>
    <t>Horizon Utilities Corporation</t>
  </si>
  <si>
    <t>2007</t>
  </si>
  <si>
    <t>2008</t>
  </si>
  <si>
    <t>2009</t>
  </si>
  <si>
    <t>2010</t>
  </si>
  <si>
    <t>2011</t>
  </si>
  <si>
    <t>2007 Close</t>
  </si>
  <si>
    <t>2008 Close</t>
  </si>
  <si>
    <t>2009 Close</t>
  </si>
  <si>
    <t>2010 Close</t>
  </si>
  <si>
    <t>2006 Close*</t>
  </si>
  <si>
    <t>*Sum of HHI and SCHUSI closing balances per Appendices B-2 and B-3</t>
  </si>
  <si>
    <t>Appendix B-3</t>
  </si>
  <si>
    <t>Appendix B-1</t>
  </si>
  <si>
    <t>Appendix B-2</t>
  </si>
  <si>
    <t>2012</t>
  </si>
  <si>
    <t>2011 Close</t>
  </si>
  <si>
    <t>January 1, 2007 to August 31, 2012 (Est.)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</si>
</sst>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right"/>
    </xf>
    <xf numFmtId="166" fontId="37" fillId="0" borderId="0" xfId="42" applyNumberFormat="1" applyFont="1" applyAlignment="1">
      <alignment horizontal="left"/>
    </xf>
    <xf numFmtId="166" fontId="0" fillId="0" borderId="0" xfId="42" applyNumberFormat="1" applyFont="1" applyAlignment="1">
      <alignment horizontal="left"/>
    </xf>
    <xf numFmtId="166" fontId="37" fillId="0" borderId="10" xfId="42" applyNumberFormat="1" applyFont="1" applyBorder="1" applyAlignment="1" quotePrefix="1">
      <alignment horizontal="left"/>
    </xf>
    <xf numFmtId="166" fontId="37" fillId="0" borderId="0" xfId="42" applyNumberFormat="1" applyFont="1" applyAlignment="1" quotePrefix="1">
      <alignment horizontal="left"/>
    </xf>
    <xf numFmtId="166" fontId="0" fillId="0" borderId="0" xfId="42" applyNumberFormat="1" applyFont="1" applyAlignment="1" quotePrefix="1">
      <alignment horizontal="left"/>
    </xf>
    <xf numFmtId="166" fontId="0" fillId="0" borderId="10" xfId="42" applyNumberFormat="1" applyFont="1" applyBorder="1" applyAlignment="1">
      <alignment horizontal="left"/>
    </xf>
    <xf numFmtId="166" fontId="0" fillId="0" borderId="10" xfId="0" applyNumberFormat="1" applyBorder="1" applyAlignment="1">
      <alignment/>
    </xf>
    <xf numFmtId="166" fontId="0" fillId="0" borderId="10" xfId="42" applyNumberFormat="1" applyFont="1" applyBorder="1" applyAlignment="1">
      <alignment/>
    </xf>
    <xf numFmtId="10" fontId="0" fillId="0" borderId="10" xfId="62" applyNumberFormat="1" applyFont="1" applyBorder="1" applyAlignment="1">
      <alignment/>
    </xf>
    <xf numFmtId="166" fontId="0" fillId="0" borderId="11" xfId="42" applyNumberFormat="1" applyFont="1" applyBorder="1" applyAlignment="1">
      <alignment horizontal="left"/>
    </xf>
    <xf numFmtId="166" fontId="0" fillId="0" borderId="11" xfId="0" applyNumberFormat="1" applyBorder="1" applyAlignment="1">
      <alignment/>
    </xf>
    <xf numFmtId="166" fontId="0" fillId="0" borderId="11" xfId="42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6" fontId="0" fillId="0" borderId="12" xfId="42" applyNumberFormat="1" applyFont="1" applyBorder="1" applyAlignment="1">
      <alignment horizontal="left"/>
    </xf>
    <xf numFmtId="166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166" fontId="39" fillId="0" borderId="0" xfId="42" applyNumberFormat="1" applyFont="1" applyAlignment="1">
      <alignment horizontal="left"/>
    </xf>
    <xf numFmtId="166" fontId="40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7" fillId="0" borderId="0" xfId="44" applyNumberFormat="1" applyFont="1" applyBorder="1" applyAlignment="1">
      <alignment/>
    </xf>
    <xf numFmtId="0" fontId="39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60" zoomScaleNormal="60" zoomScalePageLayoutView="0" workbookViewId="0" topLeftCell="A1">
      <selection activeCell="A1" sqref="A1:O76"/>
    </sheetView>
  </sheetViews>
  <sheetFormatPr defaultColWidth="9.140625" defaultRowHeight="15"/>
  <cols>
    <col min="1" max="1" width="37.140625" style="7" customWidth="1"/>
    <col min="2" max="2" width="17.00390625" style="0" customWidth="1"/>
    <col min="3" max="6" width="12.7109375" style="25" bestFit="1" customWidth="1"/>
    <col min="7" max="7" width="12.28125" style="25" bestFit="1" customWidth="1"/>
    <col min="8" max="12" width="12.7109375" style="25" bestFit="1" customWidth="1"/>
    <col min="13" max="14" width="12.28125" style="25" bestFit="1" customWidth="1"/>
    <col min="15" max="15" width="14.00390625" style="0" bestFit="1" customWidth="1"/>
  </cols>
  <sheetData>
    <row r="1" spans="1:15" ht="21">
      <c r="A1" s="24" t="s">
        <v>45</v>
      </c>
      <c r="O1" s="31" t="s">
        <v>58</v>
      </c>
    </row>
    <row r="2" ht="21">
      <c r="A2" s="24" t="s">
        <v>35</v>
      </c>
    </row>
    <row r="3" ht="18.75">
      <c r="A3" s="23" t="s">
        <v>62</v>
      </c>
    </row>
    <row r="4" spans="1:2" ht="15">
      <c r="A4" s="6"/>
      <c r="B4" s="1"/>
    </row>
    <row r="5" spans="1:15" ht="15">
      <c r="A5" s="8" t="s">
        <v>46</v>
      </c>
      <c r="B5" s="5" t="s">
        <v>55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25</v>
      </c>
    </row>
    <row r="6" spans="1:15" s="3" customFormat="1" ht="15">
      <c r="A6" s="7" t="s">
        <v>12</v>
      </c>
      <c r="C6" s="26"/>
      <c r="D6" s="26"/>
      <c r="E6" s="26"/>
      <c r="F6" s="26"/>
      <c r="G6" s="26"/>
      <c r="H6" s="26"/>
      <c r="I6" s="26"/>
      <c r="J6" s="26"/>
      <c r="K6" s="26"/>
      <c r="L6" s="2"/>
      <c r="M6" s="2"/>
      <c r="N6" s="2"/>
      <c r="O6" s="2">
        <f>SUM(L6:N6)</f>
        <v>0</v>
      </c>
    </row>
    <row r="7" spans="1:15" s="3" customFormat="1" ht="15">
      <c r="A7" s="7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"/>
      <c r="M7" s="2"/>
      <c r="N7" s="2"/>
      <c r="O7" s="2">
        <f>SUM(L7:N7)</f>
        <v>0</v>
      </c>
    </row>
    <row r="8" spans="1:15" s="3" customFormat="1" ht="15">
      <c r="A8" s="7" t="s">
        <v>34</v>
      </c>
      <c r="C8" s="26"/>
      <c r="D8" s="26"/>
      <c r="E8" s="26"/>
      <c r="F8" s="26"/>
      <c r="G8" s="26"/>
      <c r="H8" s="26"/>
      <c r="I8" s="26"/>
      <c r="J8" s="26"/>
      <c r="K8" s="26"/>
      <c r="L8" s="2"/>
      <c r="M8" s="2"/>
      <c r="N8" s="2"/>
      <c r="O8" s="2">
        <f>SUM(L8:N8)</f>
        <v>0</v>
      </c>
    </row>
    <row r="9" spans="1:15" s="3" customFormat="1" ht="15">
      <c r="A9" s="11" t="s">
        <v>33</v>
      </c>
      <c r="B9" s="12"/>
      <c r="C9" s="27"/>
      <c r="D9" s="27"/>
      <c r="E9" s="27"/>
      <c r="F9" s="27"/>
      <c r="G9" s="27"/>
      <c r="H9" s="27"/>
      <c r="I9" s="27"/>
      <c r="J9" s="27"/>
      <c r="K9" s="27"/>
      <c r="L9" s="13"/>
      <c r="M9" s="13"/>
      <c r="N9" s="13"/>
      <c r="O9" s="13">
        <f>SUM(L9:N9)</f>
        <v>0</v>
      </c>
    </row>
    <row r="10" spans="1:15" s="3" customFormat="1" ht="15">
      <c r="A10" s="7" t="s">
        <v>26</v>
      </c>
      <c r="B10" s="3">
        <f>+'B-3 SCHUSI'!O70+'B-2 HHI'!O70</f>
        <v>1230441.4832643701</v>
      </c>
      <c r="C10" s="2">
        <f>B10+SUM(C6:C9)</f>
        <v>1230441.4832643701</v>
      </c>
      <c r="D10" s="2">
        <f aca="true" t="shared" si="0" ref="D10:N10">C10+SUM(D6:D9)</f>
        <v>1230441.4832643701</v>
      </c>
      <c r="E10" s="2">
        <f t="shared" si="0"/>
        <v>1230441.4832643701</v>
      </c>
      <c r="F10" s="2">
        <f t="shared" si="0"/>
        <v>1230441.4832643701</v>
      </c>
      <c r="G10" s="2">
        <f t="shared" si="0"/>
        <v>1230441.4832643701</v>
      </c>
      <c r="H10" s="2">
        <f t="shared" si="0"/>
        <v>1230441.4832643701</v>
      </c>
      <c r="I10" s="2">
        <f t="shared" si="0"/>
        <v>1230441.4832643701</v>
      </c>
      <c r="J10" s="2">
        <f t="shared" si="0"/>
        <v>1230441.4832643701</v>
      </c>
      <c r="K10" s="2">
        <f t="shared" si="0"/>
        <v>1230441.4832643701</v>
      </c>
      <c r="L10" s="2">
        <f t="shared" si="0"/>
        <v>1230441.4832643701</v>
      </c>
      <c r="M10" s="2">
        <f t="shared" si="0"/>
        <v>1230441.4832643701</v>
      </c>
      <c r="N10" s="2">
        <f t="shared" si="0"/>
        <v>1230441.4832643701</v>
      </c>
      <c r="O10" s="2">
        <f>SUM(O6:O9)+B10</f>
        <v>1230441.4832643701</v>
      </c>
    </row>
    <row r="11" spans="1:15" ht="15">
      <c r="A11" s="7" t="s">
        <v>13</v>
      </c>
      <c r="C11" s="25">
        <v>31</v>
      </c>
      <c r="D11" s="25">
        <v>28</v>
      </c>
      <c r="E11" s="25">
        <v>31</v>
      </c>
      <c r="F11" s="25">
        <v>30</v>
      </c>
      <c r="G11" s="25">
        <v>31</v>
      </c>
      <c r="H11" s="25">
        <v>30</v>
      </c>
      <c r="I11" s="25">
        <v>31</v>
      </c>
      <c r="J11" s="25">
        <v>31</v>
      </c>
      <c r="K11" s="25">
        <v>30</v>
      </c>
      <c r="L11" s="25">
        <v>31</v>
      </c>
      <c r="M11" s="25">
        <v>30</v>
      </c>
      <c r="N11" s="25">
        <v>31</v>
      </c>
      <c r="O11">
        <f>SUM(C11:N11)</f>
        <v>365</v>
      </c>
    </row>
    <row r="12" spans="1:15" ht="15">
      <c r="A12" s="7" t="s">
        <v>14</v>
      </c>
      <c r="C12" s="25">
        <v>365</v>
      </c>
      <c r="D12" s="25">
        <f aca="true" t="shared" si="1" ref="D12:N12">C12</f>
        <v>365</v>
      </c>
      <c r="E12" s="25">
        <f t="shared" si="1"/>
        <v>365</v>
      </c>
      <c r="F12" s="25">
        <f t="shared" si="1"/>
        <v>365</v>
      </c>
      <c r="G12" s="25">
        <f t="shared" si="1"/>
        <v>365</v>
      </c>
      <c r="H12" s="25">
        <f t="shared" si="1"/>
        <v>365</v>
      </c>
      <c r="I12" s="25">
        <f t="shared" si="1"/>
        <v>365</v>
      </c>
      <c r="J12" s="25">
        <f t="shared" si="1"/>
        <v>365</v>
      </c>
      <c r="K12" s="25">
        <f t="shared" si="1"/>
        <v>365</v>
      </c>
      <c r="L12" s="25">
        <f t="shared" si="1"/>
        <v>365</v>
      </c>
      <c r="M12" s="25">
        <f t="shared" si="1"/>
        <v>365</v>
      </c>
      <c r="N12" s="25">
        <f t="shared" si="1"/>
        <v>365</v>
      </c>
      <c r="O12" s="18"/>
    </row>
    <row r="13" spans="1:15" ht="15">
      <c r="A13" s="11" t="s">
        <v>15</v>
      </c>
      <c r="B13" s="4"/>
      <c r="C13" s="14">
        <v>0.0459</v>
      </c>
      <c r="D13" s="14">
        <v>0.0459</v>
      </c>
      <c r="E13" s="14">
        <v>0.0459</v>
      </c>
      <c r="F13" s="14">
        <v>0.0414</v>
      </c>
      <c r="G13" s="14">
        <v>0.0414</v>
      </c>
      <c r="H13" s="14">
        <v>0.0414</v>
      </c>
      <c r="I13" s="14">
        <v>0.0459</v>
      </c>
      <c r="J13" s="14">
        <v>0.0459</v>
      </c>
      <c r="K13" s="14">
        <v>0.0514</v>
      </c>
      <c r="L13" s="14">
        <v>0.0514</v>
      </c>
      <c r="M13" s="14">
        <v>0.0514</v>
      </c>
      <c r="N13" s="14">
        <v>0.0514</v>
      </c>
      <c r="O13" s="19"/>
    </row>
    <row r="14" spans="1:15" s="3" customFormat="1" ht="15.75" thickBot="1">
      <c r="A14" s="15" t="s">
        <v>16</v>
      </c>
      <c r="B14" s="16"/>
      <c r="C14" s="28">
        <f aca="true" t="shared" si="2" ref="C14:N14">B10*C13*C11/C12</f>
        <v>4796.69914119691</v>
      </c>
      <c r="D14" s="28">
        <f t="shared" si="2"/>
        <v>4332.502450113338</v>
      </c>
      <c r="E14" s="28">
        <f t="shared" si="2"/>
        <v>4796.69914119691</v>
      </c>
      <c r="F14" s="28">
        <f t="shared" si="2"/>
        <v>4186.872115655748</v>
      </c>
      <c r="G14" s="28">
        <f t="shared" si="2"/>
        <v>4326.434519510939</v>
      </c>
      <c r="H14" s="28">
        <f t="shared" si="2"/>
        <v>4186.872115655748</v>
      </c>
      <c r="I14" s="28">
        <f t="shared" si="2"/>
        <v>4796.69914119691</v>
      </c>
      <c r="J14" s="28">
        <f t="shared" si="2"/>
        <v>4796.69914119691</v>
      </c>
      <c r="K14" s="28">
        <f t="shared" si="2"/>
        <v>5198.193882722353</v>
      </c>
      <c r="L14" s="28">
        <f t="shared" si="2"/>
        <v>5371.467012146431</v>
      </c>
      <c r="M14" s="17">
        <f t="shared" si="2"/>
        <v>5198.193882722353</v>
      </c>
      <c r="N14" s="17">
        <f t="shared" si="2"/>
        <v>5371.467012146431</v>
      </c>
      <c r="O14" s="17">
        <f>SUM(C14:N14)</f>
        <v>57358.799555460966</v>
      </c>
    </row>
    <row r="15" spans="1:15" ht="15.75" thickBot="1">
      <c r="A15" s="20" t="s">
        <v>32</v>
      </c>
      <c r="B15" s="21">
        <f>+'B-3 SCHUSI'!N75+'B-2 HHI'!N75</f>
        <v>1093440.307149201</v>
      </c>
      <c r="C15" s="29">
        <f>+C14+B15</f>
        <v>1098237.0062903978</v>
      </c>
      <c r="D15" s="29">
        <f aca="true" t="shared" si="3" ref="D15:N15">+D14+C15</f>
        <v>1102569.5087405113</v>
      </c>
      <c r="E15" s="29">
        <f t="shared" si="3"/>
        <v>1107366.2078817082</v>
      </c>
      <c r="F15" s="29">
        <f t="shared" si="3"/>
        <v>1111553.079997364</v>
      </c>
      <c r="G15" s="29">
        <f t="shared" si="3"/>
        <v>1115879.514516875</v>
      </c>
      <c r="H15" s="29">
        <f t="shared" si="3"/>
        <v>1120066.3866325307</v>
      </c>
      <c r="I15" s="29">
        <f t="shared" si="3"/>
        <v>1124863.0857737276</v>
      </c>
      <c r="J15" s="29">
        <f t="shared" si="3"/>
        <v>1129659.7849149245</v>
      </c>
      <c r="K15" s="29">
        <f t="shared" si="3"/>
        <v>1134857.978797647</v>
      </c>
      <c r="L15" s="29">
        <f t="shared" si="3"/>
        <v>1140229.4458097934</v>
      </c>
      <c r="M15" s="29">
        <f t="shared" si="3"/>
        <v>1145427.6396925158</v>
      </c>
      <c r="N15" s="29">
        <f t="shared" si="3"/>
        <v>1150799.1067046623</v>
      </c>
      <c r="O15" s="22"/>
    </row>
    <row r="16" spans="1:2" ht="15">
      <c r="A16" s="6"/>
      <c r="B16" s="1"/>
    </row>
    <row r="17" spans="1:15" ht="15">
      <c r="A17" s="8" t="s">
        <v>47</v>
      </c>
      <c r="B17" s="5" t="s">
        <v>51</v>
      </c>
      <c r="C17" s="5" t="s">
        <v>0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25</v>
      </c>
    </row>
    <row r="18" spans="1:15" s="3" customFormat="1" ht="15">
      <c r="A18" s="7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SUM(C18:N18)</f>
        <v>0</v>
      </c>
    </row>
    <row r="19" spans="1:15" s="3" customFormat="1" ht="15">
      <c r="A19" s="7" t="s">
        <v>18</v>
      </c>
      <c r="C19" s="26"/>
      <c r="D19" s="26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">
        <f>SUM(C19:N19)</f>
        <v>0</v>
      </c>
    </row>
    <row r="20" spans="1:15" s="3" customFormat="1" ht="15">
      <c r="A20" s="7" t="s">
        <v>34</v>
      </c>
      <c r="C20" s="26"/>
      <c r="D20" s="26"/>
      <c r="E20" s="26"/>
      <c r="F20" s="26"/>
      <c r="G20" s="26"/>
      <c r="H20" s="26"/>
      <c r="I20" s="26"/>
      <c r="J20" s="26"/>
      <c r="K20" s="26"/>
      <c r="L20" s="2"/>
      <c r="M20" s="2"/>
      <c r="N20" s="2"/>
      <c r="O20" s="2">
        <f>SUM(C20:N20)</f>
        <v>0</v>
      </c>
    </row>
    <row r="21" spans="1:15" s="3" customFormat="1" ht="15">
      <c r="A21" s="11" t="s">
        <v>33</v>
      </c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13"/>
      <c r="M21" s="13"/>
      <c r="N21" s="13"/>
      <c r="O21" s="13">
        <f>SUM(C21:N21)</f>
        <v>0</v>
      </c>
    </row>
    <row r="22" spans="1:15" s="3" customFormat="1" ht="15">
      <c r="A22" s="7" t="s">
        <v>17</v>
      </c>
      <c r="B22" s="3">
        <f>+O10</f>
        <v>1230441.4832643701</v>
      </c>
      <c r="C22" s="26">
        <f aca="true" t="shared" si="4" ref="C22:N22">SUM(C18:C21)+B22</f>
        <v>1230441.4832643701</v>
      </c>
      <c r="D22" s="26">
        <f t="shared" si="4"/>
        <v>1230441.4832643701</v>
      </c>
      <c r="E22" s="26">
        <f t="shared" si="4"/>
        <v>1230441.4832643701</v>
      </c>
      <c r="F22" s="26">
        <f t="shared" si="4"/>
        <v>1230441.4832643701</v>
      </c>
      <c r="G22" s="26">
        <f t="shared" si="4"/>
        <v>1230441.4832643701</v>
      </c>
      <c r="H22" s="26">
        <f t="shared" si="4"/>
        <v>1230441.4832643701</v>
      </c>
      <c r="I22" s="26">
        <f t="shared" si="4"/>
        <v>1230441.4832643701</v>
      </c>
      <c r="J22" s="26">
        <f t="shared" si="4"/>
        <v>1230441.4832643701</v>
      </c>
      <c r="K22" s="26">
        <f t="shared" si="4"/>
        <v>1230441.4832643701</v>
      </c>
      <c r="L22" s="2">
        <f t="shared" si="4"/>
        <v>1230441.4832643701</v>
      </c>
      <c r="M22" s="2">
        <f t="shared" si="4"/>
        <v>1230441.4832643701</v>
      </c>
      <c r="N22" s="2">
        <f t="shared" si="4"/>
        <v>1230441.4832643701</v>
      </c>
      <c r="O22" s="2">
        <f>SUM(O18:O21)+B22</f>
        <v>1230441.4832643701</v>
      </c>
    </row>
    <row r="23" spans="1:15" ht="15">
      <c r="A23" s="7" t="s">
        <v>13</v>
      </c>
      <c r="C23" s="25">
        <v>31</v>
      </c>
      <c r="D23" s="25">
        <v>28</v>
      </c>
      <c r="E23" s="25">
        <v>31</v>
      </c>
      <c r="F23" s="25">
        <v>30</v>
      </c>
      <c r="G23" s="25">
        <v>31</v>
      </c>
      <c r="H23" s="25">
        <v>30</v>
      </c>
      <c r="I23" s="25">
        <v>31</v>
      </c>
      <c r="J23" s="25">
        <v>31</v>
      </c>
      <c r="K23" s="25">
        <v>30</v>
      </c>
      <c r="L23" s="25">
        <v>31</v>
      </c>
      <c r="M23" s="25">
        <v>30</v>
      </c>
      <c r="N23" s="25">
        <v>31</v>
      </c>
      <c r="O23">
        <f>SUM(C23:N23)</f>
        <v>365</v>
      </c>
    </row>
    <row r="24" spans="1:15" ht="15">
      <c r="A24" s="7" t="s">
        <v>14</v>
      </c>
      <c r="C24" s="25">
        <v>365</v>
      </c>
      <c r="D24" s="25">
        <f aca="true" t="shared" si="5" ref="D24:N24">C24</f>
        <v>365</v>
      </c>
      <c r="E24" s="25">
        <f t="shared" si="5"/>
        <v>365</v>
      </c>
      <c r="F24" s="25">
        <f t="shared" si="5"/>
        <v>365</v>
      </c>
      <c r="G24" s="25">
        <f t="shared" si="5"/>
        <v>365</v>
      </c>
      <c r="H24" s="25">
        <f t="shared" si="5"/>
        <v>365</v>
      </c>
      <c r="I24" s="25">
        <f t="shared" si="5"/>
        <v>365</v>
      </c>
      <c r="J24" s="25">
        <f t="shared" si="5"/>
        <v>365</v>
      </c>
      <c r="K24" s="25">
        <f t="shared" si="5"/>
        <v>365</v>
      </c>
      <c r="L24" s="25">
        <f t="shared" si="5"/>
        <v>365</v>
      </c>
      <c r="M24" s="25">
        <f t="shared" si="5"/>
        <v>365</v>
      </c>
      <c r="N24" s="25">
        <f t="shared" si="5"/>
        <v>365</v>
      </c>
      <c r="O24" s="18"/>
    </row>
    <row r="25" spans="1:15" ht="15">
      <c r="A25" s="11" t="s">
        <v>15</v>
      </c>
      <c r="B25" s="4"/>
      <c r="C25" s="14">
        <v>0.0514</v>
      </c>
      <c r="D25" s="14">
        <v>0.0514</v>
      </c>
      <c r="E25" s="14">
        <v>0.0514</v>
      </c>
      <c r="F25" s="14">
        <v>0.0408</v>
      </c>
      <c r="G25" s="14">
        <v>0.0408</v>
      </c>
      <c r="H25" s="14">
        <v>0.0408</v>
      </c>
      <c r="I25" s="14">
        <v>0.0335</v>
      </c>
      <c r="J25" s="14">
        <v>0.0335</v>
      </c>
      <c r="K25" s="14">
        <v>0.0335</v>
      </c>
      <c r="L25" s="14">
        <v>0.0335</v>
      </c>
      <c r="M25" s="14">
        <v>0.0335</v>
      </c>
      <c r="N25" s="14">
        <v>0.0335</v>
      </c>
      <c r="O25" s="19"/>
    </row>
    <row r="26" spans="1:15" s="3" customFormat="1" ht="15.75" thickBot="1">
      <c r="A26" s="15" t="s">
        <v>16</v>
      </c>
      <c r="B26" s="16"/>
      <c r="C26" s="28">
        <f aca="true" t="shared" si="6" ref="C26:N26">B22*C25*C23/C24</f>
        <v>5371.467012146431</v>
      </c>
      <c r="D26" s="28">
        <f t="shared" si="6"/>
        <v>4851.647623874196</v>
      </c>
      <c r="E26" s="28">
        <f t="shared" si="6"/>
        <v>5371.467012146431</v>
      </c>
      <c r="F26" s="28">
        <f t="shared" si="6"/>
        <v>4126.192809631751</v>
      </c>
      <c r="G26" s="28">
        <f t="shared" si="6"/>
        <v>4263.732569952809</v>
      </c>
      <c r="H26" s="28">
        <f t="shared" si="6"/>
        <v>4126.192809631751</v>
      </c>
      <c r="I26" s="28">
        <f t="shared" si="6"/>
        <v>3500.8588503288997</v>
      </c>
      <c r="J26" s="28">
        <f t="shared" si="6"/>
        <v>3500.8588503288997</v>
      </c>
      <c r="K26" s="28">
        <f t="shared" si="6"/>
        <v>3387.9279196731286</v>
      </c>
      <c r="L26" s="28">
        <f t="shared" si="6"/>
        <v>3500.8588503288997</v>
      </c>
      <c r="M26" s="17">
        <f t="shared" si="6"/>
        <v>3387.9279196731286</v>
      </c>
      <c r="N26" s="17">
        <f t="shared" si="6"/>
        <v>3500.8588503288997</v>
      </c>
      <c r="O26" s="17">
        <f>SUM(C26:N26)</f>
        <v>48889.99107804523</v>
      </c>
    </row>
    <row r="27" spans="1:15" ht="15.75" thickBot="1">
      <c r="A27" s="20" t="s">
        <v>32</v>
      </c>
      <c r="B27" s="21">
        <f>+N15</f>
        <v>1150799.1067046623</v>
      </c>
      <c r="C27" s="29">
        <f>+C26+B27</f>
        <v>1156170.5737168088</v>
      </c>
      <c r="D27" s="29">
        <f aca="true" t="shared" si="7" ref="D27:N27">+D26+C27</f>
        <v>1161022.221340683</v>
      </c>
      <c r="E27" s="29">
        <f t="shared" si="7"/>
        <v>1166393.6883528295</v>
      </c>
      <c r="F27" s="29">
        <f t="shared" si="7"/>
        <v>1170519.8811624614</v>
      </c>
      <c r="G27" s="29">
        <f t="shared" si="7"/>
        <v>1174783.613732414</v>
      </c>
      <c r="H27" s="29">
        <f t="shared" si="7"/>
        <v>1178909.806542046</v>
      </c>
      <c r="I27" s="29">
        <f t="shared" si="7"/>
        <v>1182410.6653923749</v>
      </c>
      <c r="J27" s="29">
        <f t="shared" si="7"/>
        <v>1185911.5242427038</v>
      </c>
      <c r="K27" s="29">
        <f t="shared" si="7"/>
        <v>1189299.4521623768</v>
      </c>
      <c r="L27" s="29">
        <f t="shared" si="7"/>
        <v>1192800.3110127058</v>
      </c>
      <c r="M27" s="29">
        <f t="shared" si="7"/>
        <v>1196188.2389323788</v>
      </c>
      <c r="N27" s="29">
        <f t="shared" si="7"/>
        <v>1199689.0977827078</v>
      </c>
      <c r="O27" s="22"/>
    </row>
    <row r="28" spans="1:2" ht="15">
      <c r="A28" s="9"/>
      <c r="B28" s="1"/>
    </row>
    <row r="29" spans="1:15" ht="15">
      <c r="A29" s="8" t="s">
        <v>48</v>
      </c>
      <c r="B29" s="5" t="s">
        <v>52</v>
      </c>
      <c r="C29" s="5" t="s">
        <v>0</v>
      </c>
      <c r="D29" s="5" t="s">
        <v>1</v>
      </c>
      <c r="E29" s="5" t="s">
        <v>2</v>
      </c>
      <c r="F29" s="5" t="s">
        <v>3</v>
      </c>
      <c r="G29" s="5" t="s">
        <v>4</v>
      </c>
      <c r="H29" s="5" t="s">
        <v>5</v>
      </c>
      <c r="I29" s="5" t="s">
        <v>6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11</v>
      </c>
      <c r="O29" s="5" t="s">
        <v>25</v>
      </c>
    </row>
    <row r="30" spans="1:15" s="3" customFormat="1" ht="15">
      <c r="A30" s="7" t="s">
        <v>12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>SUM(C30:N30)</f>
        <v>0</v>
      </c>
    </row>
    <row r="31" spans="1:15" s="3" customFormat="1" ht="15">
      <c r="A31" s="7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">
        <f>SUM(C31:N31)</f>
        <v>0</v>
      </c>
    </row>
    <row r="32" spans="1:15" s="3" customFormat="1" ht="15">
      <c r="A32" s="7" t="s">
        <v>34</v>
      </c>
      <c r="C32" s="25"/>
      <c r="D32" s="25"/>
      <c r="E32" s="25"/>
      <c r="F32" s="25"/>
      <c r="G32" s="25"/>
      <c r="H32" s="30"/>
      <c r="I32" s="25"/>
      <c r="J32" s="25"/>
      <c r="K32" s="25"/>
      <c r="L32" s="2"/>
      <c r="M32" s="2"/>
      <c r="N32" s="2"/>
      <c r="O32" s="2">
        <f>SUM(C32:N32)</f>
        <v>0</v>
      </c>
    </row>
    <row r="33" spans="1:15" s="3" customFormat="1" ht="15">
      <c r="A33" s="11" t="s">
        <v>33</v>
      </c>
      <c r="B33" s="12"/>
      <c r="C33" s="27"/>
      <c r="D33" s="27"/>
      <c r="E33" s="27"/>
      <c r="F33" s="27"/>
      <c r="G33" s="27"/>
      <c r="H33" s="27"/>
      <c r="I33" s="27"/>
      <c r="J33" s="27"/>
      <c r="K33" s="27"/>
      <c r="L33" s="13"/>
      <c r="M33" s="13"/>
      <c r="N33" s="13"/>
      <c r="O33" s="13">
        <f>SUM(C33:N33)</f>
        <v>0</v>
      </c>
    </row>
    <row r="34" spans="1:15" s="3" customFormat="1" ht="15">
      <c r="A34" s="7" t="s">
        <v>26</v>
      </c>
      <c r="B34" s="3">
        <f>N22</f>
        <v>1230441.4832643701</v>
      </c>
      <c r="C34" s="26">
        <f aca="true" t="shared" si="8" ref="C34:N34">B34+SUM(C30:C33)</f>
        <v>1230441.4832643701</v>
      </c>
      <c r="D34" s="26">
        <f t="shared" si="8"/>
        <v>1230441.4832643701</v>
      </c>
      <c r="E34" s="26">
        <f t="shared" si="8"/>
        <v>1230441.4832643701</v>
      </c>
      <c r="F34" s="26">
        <f t="shared" si="8"/>
        <v>1230441.4832643701</v>
      </c>
      <c r="G34" s="26">
        <f t="shared" si="8"/>
        <v>1230441.4832643701</v>
      </c>
      <c r="H34" s="26">
        <f t="shared" si="8"/>
        <v>1230441.4832643701</v>
      </c>
      <c r="I34" s="26">
        <f t="shared" si="8"/>
        <v>1230441.4832643701</v>
      </c>
      <c r="J34" s="26">
        <f t="shared" si="8"/>
        <v>1230441.4832643701</v>
      </c>
      <c r="K34" s="26">
        <f t="shared" si="8"/>
        <v>1230441.4832643701</v>
      </c>
      <c r="L34" s="2">
        <f t="shared" si="8"/>
        <v>1230441.4832643701</v>
      </c>
      <c r="M34" s="2">
        <f t="shared" si="8"/>
        <v>1230441.4832643701</v>
      </c>
      <c r="N34" s="2">
        <f t="shared" si="8"/>
        <v>1230441.4832643701</v>
      </c>
      <c r="O34" s="2">
        <f>SUM(O30:O33)+B34</f>
        <v>1230441.4832643701</v>
      </c>
    </row>
    <row r="35" spans="1:15" ht="15">
      <c r="A35" s="7" t="s">
        <v>13</v>
      </c>
      <c r="C35" s="25">
        <v>31</v>
      </c>
      <c r="D35" s="25">
        <v>28</v>
      </c>
      <c r="E35" s="25">
        <v>31</v>
      </c>
      <c r="F35" s="25">
        <v>30</v>
      </c>
      <c r="G35" s="25">
        <v>31</v>
      </c>
      <c r="H35" s="25">
        <v>30</v>
      </c>
      <c r="I35" s="25">
        <v>31</v>
      </c>
      <c r="J35" s="25">
        <v>31</v>
      </c>
      <c r="K35" s="25">
        <v>30</v>
      </c>
      <c r="L35" s="25">
        <v>31</v>
      </c>
      <c r="M35" s="25">
        <v>30</v>
      </c>
      <c r="N35" s="25">
        <v>31</v>
      </c>
      <c r="O35">
        <f>SUM(C35:N35)</f>
        <v>365</v>
      </c>
    </row>
    <row r="36" spans="1:15" ht="15">
      <c r="A36" s="7" t="s">
        <v>14</v>
      </c>
      <c r="C36" s="25">
        <v>365</v>
      </c>
      <c r="D36" s="25">
        <f aca="true" t="shared" si="9" ref="D36:N36">C36</f>
        <v>365</v>
      </c>
      <c r="E36" s="25">
        <f t="shared" si="9"/>
        <v>365</v>
      </c>
      <c r="F36" s="25">
        <f t="shared" si="9"/>
        <v>365</v>
      </c>
      <c r="G36" s="25">
        <f t="shared" si="9"/>
        <v>365</v>
      </c>
      <c r="H36" s="25">
        <f t="shared" si="9"/>
        <v>365</v>
      </c>
      <c r="I36" s="25">
        <f t="shared" si="9"/>
        <v>365</v>
      </c>
      <c r="J36" s="25">
        <f t="shared" si="9"/>
        <v>365</v>
      </c>
      <c r="K36" s="25">
        <f t="shared" si="9"/>
        <v>365</v>
      </c>
      <c r="L36" s="25">
        <f t="shared" si="9"/>
        <v>365</v>
      </c>
      <c r="M36" s="25">
        <f t="shared" si="9"/>
        <v>365</v>
      </c>
      <c r="N36" s="25">
        <f t="shared" si="9"/>
        <v>365</v>
      </c>
      <c r="O36" s="18"/>
    </row>
    <row r="37" spans="1:15" ht="15">
      <c r="A37" s="11" t="s">
        <v>15</v>
      </c>
      <c r="B37" s="4"/>
      <c r="C37" s="14">
        <v>0.0245</v>
      </c>
      <c r="D37" s="14">
        <v>0.0245</v>
      </c>
      <c r="E37" s="14">
        <v>0.0245</v>
      </c>
      <c r="F37" s="14">
        <v>0.01</v>
      </c>
      <c r="G37" s="14">
        <v>0.01</v>
      </c>
      <c r="H37" s="14">
        <v>0.01</v>
      </c>
      <c r="I37" s="14">
        <v>0.0055</v>
      </c>
      <c r="J37" s="14">
        <v>0.0055</v>
      </c>
      <c r="K37" s="14">
        <v>0.0055</v>
      </c>
      <c r="L37" s="14">
        <v>0.0055</v>
      </c>
      <c r="M37" s="14">
        <v>0.0055</v>
      </c>
      <c r="N37" s="14">
        <v>0.0055</v>
      </c>
      <c r="O37" s="19"/>
    </row>
    <row r="38" spans="1:15" s="3" customFormat="1" ht="15.75" thickBot="1">
      <c r="A38" s="15" t="s">
        <v>16</v>
      </c>
      <c r="B38" s="16"/>
      <c r="C38" s="28">
        <f aca="true" t="shared" si="10" ref="C38:N38">B34*C37*C35/C36</f>
        <v>2560.3296069569565</v>
      </c>
      <c r="D38" s="28">
        <f t="shared" si="10"/>
        <v>2312.555774025638</v>
      </c>
      <c r="E38" s="28">
        <f t="shared" si="10"/>
        <v>2560.3296069569565</v>
      </c>
      <c r="F38" s="28">
        <f t="shared" si="10"/>
        <v>1011.3217670666055</v>
      </c>
      <c r="G38" s="28">
        <f t="shared" si="10"/>
        <v>1045.0324926354924</v>
      </c>
      <c r="H38" s="28">
        <f t="shared" si="10"/>
        <v>1011.3217670666055</v>
      </c>
      <c r="I38" s="28">
        <f t="shared" si="10"/>
        <v>574.7678709495208</v>
      </c>
      <c r="J38" s="28">
        <f t="shared" si="10"/>
        <v>574.7678709495208</v>
      </c>
      <c r="K38" s="28">
        <f t="shared" si="10"/>
        <v>556.226971886633</v>
      </c>
      <c r="L38" s="28">
        <f t="shared" si="10"/>
        <v>574.7678709495208</v>
      </c>
      <c r="M38" s="17">
        <f t="shared" si="10"/>
        <v>556.226971886633</v>
      </c>
      <c r="N38" s="17">
        <f t="shared" si="10"/>
        <v>574.7678709495208</v>
      </c>
      <c r="O38" s="17">
        <f>SUM(C38:N38)</f>
        <v>13912.416442279606</v>
      </c>
    </row>
    <row r="39" spans="1:15" ht="15.75" thickBot="1">
      <c r="A39" s="20" t="s">
        <v>32</v>
      </c>
      <c r="B39" s="21">
        <f>+N27</f>
        <v>1199689.0977827078</v>
      </c>
      <c r="C39" s="29">
        <f>+C38+B39</f>
        <v>1202249.4273896648</v>
      </c>
      <c r="D39" s="29">
        <f aca="true" t="shared" si="11" ref="D39:N39">+D38+C39</f>
        <v>1204561.9831636904</v>
      </c>
      <c r="E39" s="29">
        <f t="shared" si="11"/>
        <v>1207122.3127706475</v>
      </c>
      <c r="F39" s="29">
        <f t="shared" si="11"/>
        <v>1208133.634537714</v>
      </c>
      <c r="G39" s="29">
        <f t="shared" si="11"/>
        <v>1209178.6670303496</v>
      </c>
      <c r="H39" s="29">
        <f t="shared" si="11"/>
        <v>1210189.9887974162</v>
      </c>
      <c r="I39" s="29">
        <f t="shared" si="11"/>
        <v>1210764.7566683658</v>
      </c>
      <c r="J39" s="29">
        <f t="shared" si="11"/>
        <v>1211339.5245393154</v>
      </c>
      <c r="K39" s="29">
        <f t="shared" si="11"/>
        <v>1211895.751511202</v>
      </c>
      <c r="L39" s="29">
        <f t="shared" si="11"/>
        <v>1212470.5193821515</v>
      </c>
      <c r="M39" s="29">
        <f t="shared" si="11"/>
        <v>1213026.7463540381</v>
      </c>
      <c r="N39" s="29">
        <f t="shared" si="11"/>
        <v>1213601.5142249877</v>
      </c>
      <c r="O39" s="22"/>
    </row>
    <row r="40" spans="1:2" ht="15">
      <c r="A40" s="6"/>
      <c r="B40" s="1"/>
    </row>
    <row r="41" spans="1:15" ht="15">
      <c r="A41" s="8" t="s">
        <v>49</v>
      </c>
      <c r="B41" s="5" t="s">
        <v>53</v>
      </c>
      <c r="C41" s="5" t="s">
        <v>0</v>
      </c>
      <c r="D41" s="5" t="s">
        <v>1</v>
      </c>
      <c r="E41" s="5" t="s">
        <v>2</v>
      </c>
      <c r="F41" s="5" t="s">
        <v>3</v>
      </c>
      <c r="G41" s="5" t="s">
        <v>4</v>
      </c>
      <c r="H41" s="5" t="s">
        <v>5</v>
      </c>
      <c r="I41" s="5" t="s">
        <v>6</v>
      </c>
      <c r="J41" s="5" t="s">
        <v>7</v>
      </c>
      <c r="K41" s="5" t="s">
        <v>8</v>
      </c>
      <c r="L41" s="5" t="s">
        <v>9</v>
      </c>
      <c r="M41" s="5" t="s">
        <v>10</v>
      </c>
      <c r="N41" s="5" t="s">
        <v>11</v>
      </c>
      <c r="O41" s="5" t="s">
        <v>25</v>
      </c>
    </row>
    <row r="42" spans="1:15" s="3" customFormat="1" ht="15">
      <c r="A42" s="7" t="s">
        <v>12</v>
      </c>
      <c r="C42" s="26"/>
      <c r="D42" s="26"/>
      <c r="E42" s="26"/>
      <c r="F42" s="26"/>
      <c r="G42" s="26"/>
      <c r="H42" s="26"/>
      <c r="I42" s="26"/>
      <c r="J42" s="26"/>
      <c r="K42" s="26"/>
      <c r="L42" s="2"/>
      <c r="M42" s="2"/>
      <c r="N42" s="2"/>
      <c r="O42" s="2">
        <f>SUM(C42:N42)</f>
        <v>0</v>
      </c>
    </row>
    <row r="43" spans="1:15" s="3" customFormat="1" ht="15">
      <c r="A43" s="7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"/>
      <c r="M43" s="2"/>
      <c r="N43" s="2"/>
      <c r="O43" s="2">
        <f>SUM(C43:N43)</f>
        <v>0</v>
      </c>
    </row>
    <row r="44" spans="1:15" s="3" customFormat="1" ht="15">
      <c r="A44" s="7" t="s">
        <v>34</v>
      </c>
      <c r="C44" s="26"/>
      <c r="D44" s="26"/>
      <c r="E44" s="26"/>
      <c r="F44" s="26"/>
      <c r="G44" s="26"/>
      <c r="H44" s="26"/>
      <c r="I44" s="26"/>
      <c r="J44" s="26"/>
      <c r="K44" s="26"/>
      <c r="L44" s="2"/>
      <c r="M44" s="2"/>
      <c r="N44" s="2"/>
      <c r="O44" s="2">
        <f>SUM(C44:N44)</f>
        <v>0</v>
      </c>
    </row>
    <row r="45" spans="1:15" s="3" customFormat="1" ht="15">
      <c r="A45" s="11" t="s">
        <v>33</v>
      </c>
      <c r="B45" s="12"/>
      <c r="C45" s="27"/>
      <c r="D45" s="27"/>
      <c r="E45" s="27"/>
      <c r="F45" s="27"/>
      <c r="G45" s="27"/>
      <c r="H45" s="27"/>
      <c r="I45" s="27"/>
      <c r="J45" s="27"/>
      <c r="K45" s="27"/>
      <c r="L45" s="13"/>
      <c r="M45" s="13"/>
      <c r="N45" s="13"/>
      <c r="O45" s="13">
        <f>SUM(C45:N45)</f>
        <v>0</v>
      </c>
    </row>
    <row r="46" spans="1:15" s="3" customFormat="1" ht="15">
      <c r="A46" s="7" t="s">
        <v>26</v>
      </c>
      <c r="B46" s="3">
        <f>N34</f>
        <v>1230441.4832643701</v>
      </c>
      <c r="C46" s="26">
        <f aca="true" t="shared" si="12" ref="C46:N46">B46+SUM(C42:C45)</f>
        <v>1230441.4832643701</v>
      </c>
      <c r="D46" s="26">
        <f t="shared" si="12"/>
        <v>1230441.4832643701</v>
      </c>
      <c r="E46" s="26">
        <f t="shared" si="12"/>
        <v>1230441.4832643701</v>
      </c>
      <c r="F46" s="26">
        <f t="shared" si="12"/>
        <v>1230441.4832643701</v>
      </c>
      <c r="G46" s="26">
        <f t="shared" si="12"/>
        <v>1230441.4832643701</v>
      </c>
      <c r="H46" s="26">
        <f t="shared" si="12"/>
        <v>1230441.4832643701</v>
      </c>
      <c r="I46" s="26">
        <f t="shared" si="12"/>
        <v>1230441.4832643701</v>
      </c>
      <c r="J46" s="26">
        <f t="shared" si="12"/>
        <v>1230441.4832643701</v>
      </c>
      <c r="K46" s="26">
        <f t="shared" si="12"/>
        <v>1230441.4832643701</v>
      </c>
      <c r="L46" s="2">
        <f t="shared" si="12"/>
        <v>1230441.4832643701</v>
      </c>
      <c r="M46" s="2">
        <f t="shared" si="12"/>
        <v>1230441.4832643701</v>
      </c>
      <c r="N46" s="2">
        <f t="shared" si="12"/>
        <v>1230441.4832643701</v>
      </c>
      <c r="O46" s="2">
        <f>SUM(O42:O45)+B46</f>
        <v>1230441.4832643701</v>
      </c>
    </row>
    <row r="47" spans="1:15" ht="15">
      <c r="A47" s="7" t="s">
        <v>13</v>
      </c>
      <c r="C47" s="25">
        <v>31</v>
      </c>
      <c r="D47" s="25">
        <v>28</v>
      </c>
      <c r="E47" s="25">
        <v>31</v>
      </c>
      <c r="F47" s="25">
        <v>30</v>
      </c>
      <c r="G47" s="25">
        <v>31</v>
      </c>
      <c r="H47" s="25">
        <v>30</v>
      </c>
      <c r="I47" s="25">
        <v>31</v>
      </c>
      <c r="J47" s="25">
        <v>31</v>
      </c>
      <c r="K47" s="25">
        <v>30</v>
      </c>
      <c r="L47" s="25">
        <v>31</v>
      </c>
      <c r="M47" s="25">
        <v>30</v>
      </c>
      <c r="N47" s="25">
        <v>31</v>
      </c>
      <c r="O47">
        <f>SUM(C47:N47)</f>
        <v>365</v>
      </c>
    </row>
    <row r="48" spans="1:15" ht="15">
      <c r="A48" s="7" t="s">
        <v>14</v>
      </c>
      <c r="C48" s="25">
        <v>365</v>
      </c>
      <c r="D48" s="25">
        <f aca="true" t="shared" si="13" ref="D48:N48">C48</f>
        <v>365</v>
      </c>
      <c r="E48" s="25">
        <f t="shared" si="13"/>
        <v>365</v>
      </c>
      <c r="F48" s="25">
        <f t="shared" si="13"/>
        <v>365</v>
      </c>
      <c r="G48" s="25">
        <f t="shared" si="13"/>
        <v>365</v>
      </c>
      <c r="H48" s="25">
        <f t="shared" si="13"/>
        <v>365</v>
      </c>
      <c r="I48" s="25">
        <f t="shared" si="13"/>
        <v>365</v>
      </c>
      <c r="J48" s="25">
        <f t="shared" si="13"/>
        <v>365</v>
      </c>
      <c r="K48" s="25">
        <f t="shared" si="13"/>
        <v>365</v>
      </c>
      <c r="L48" s="25">
        <f t="shared" si="13"/>
        <v>365</v>
      </c>
      <c r="M48" s="25">
        <f t="shared" si="13"/>
        <v>365</v>
      </c>
      <c r="N48" s="25">
        <f t="shared" si="13"/>
        <v>365</v>
      </c>
      <c r="O48" s="18"/>
    </row>
    <row r="49" spans="1:15" ht="15">
      <c r="A49" s="11" t="s">
        <v>15</v>
      </c>
      <c r="B49" s="4"/>
      <c r="C49" s="14">
        <v>0.0055</v>
      </c>
      <c r="D49" s="14">
        <v>0.0055</v>
      </c>
      <c r="E49" s="14">
        <v>0.0055</v>
      </c>
      <c r="F49" s="14">
        <v>0.0055</v>
      </c>
      <c r="G49" s="14">
        <v>0.0055</v>
      </c>
      <c r="H49" s="14">
        <v>0.0055</v>
      </c>
      <c r="I49" s="14">
        <v>0.0089</v>
      </c>
      <c r="J49" s="14">
        <v>0.0089</v>
      </c>
      <c r="K49" s="14">
        <v>0.0089</v>
      </c>
      <c r="L49" s="14">
        <v>0.012</v>
      </c>
      <c r="M49" s="14">
        <v>0.012</v>
      </c>
      <c r="N49" s="14">
        <v>0.012</v>
      </c>
      <c r="O49" s="19"/>
    </row>
    <row r="50" spans="1:15" s="3" customFormat="1" ht="15.75" thickBot="1">
      <c r="A50" s="15" t="s">
        <v>16</v>
      </c>
      <c r="B50" s="16"/>
      <c r="C50" s="28">
        <f aca="true" t="shared" si="14" ref="C50:N50">B46*C49*C47/C48</f>
        <v>574.7678709495208</v>
      </c>
      <c r="D50" s="28">
        <f t="shared" si="14"/>
        <v>519.1451737608576</v>
      </c>
      <c r="E50" s="28">
        <f t="shared" si="14"/>
        <v>574.7678709495208</v>
      </c>
      <c r="F50" s="28">
        <f t="shared" si="14"/>
        <v>556.226971886633</v>
      </c>
      <c r="G50" s="28">
        <f t="shared" si="14"/>
        <v>574.7678709495208</v>
      </c>
      <c r="H50" s="28">
        <f t="shared" si="14"/>
        <v>556.226971886633</v>
      </c>
      <c r="I50" s="28">
        <f t="shared" si="14"/>
        <v>930.0789184455882</v>
      </c>
      <c r="J50" s="28">
        <f t="shared" si="14"/>
        <v>930.0789184455882</v>
      </c>
      <c r="K50" s="28">
        <f t="shared" si="14"/>
        <v>900.0763726892789</v>
      </c>
      <c r="L50" s="28">
        <f t="shared" si="14"/>
        <v>1254.038991162591</v>
      </c>
      <c r="M50" s="17">
        <f t="shared" si="14"/>
        <v>1213.5861204799269</v>
      </c>
      <c r="N50" s="17">
        <f t="shared" si="14"/>
        <v>1254.038991162591</v>
      </c>
      <c r="O50" s="17">
        <f>SUM(C50:N50)</f>
        <v>9837.801042768251</v>
      </c>
    </row>
    <row r="51" spans="1:15" ht="15.75" thickBot="1">
      <c r="A51" s="20" t="s">
        <v>32</v>
      </c>
      <c r="B51" s="21">
        <f>+N39</f>
        <v>1213601.5142249877</v>
      </c>
      <c r="C51" s="29">
        <f>+C50+B51</f>
        <v>1214176.2820959373</v>
      </c>
      <c r="D51" s="29">
        <f aca="true" t="shared" si="15" ref="D51:N51">+D50+C51</f>
        <v>1214695.4272696981</v>
      </c>
      <c r="E51" s="29">
        <f t="shared" si="15"/>
        <v>1215270.1951406477</v>
      </c>
      <c r="F51" s="29">
        <f t="shared" si="15"/>
        <v>1215826.4221125343</v>
      </c>
      <c r="G51" s="29">
        <f t="shared" si="15"/>
        <v>1216401.1899834839</v>
      </c>
      <c r="H51" s="29">
        <f t="shared" si="15"/>
        <v>1216957.4169553705</v>
      </c>
      <c r="I51" s="29">
        <f t="shared" si="15"/>
        <v>1217887.495873816</v>
      </c>
      <c r="J51" s="29">
        <f t="shared" si="15"/>
        <v>1218817.5747922617</v>
      </c>
      <c r="K51" s="29">
        <f t="shared" si="15"/>
        <v>1219717.651164951</v>
      </c>
      <c r="L51" s="29">
        <f t="shared" si="15"/>
        <v>1220971.6901561136</v>
      </c>
      <c r="M51" s="29">
        <f t="shared" si="15"/>
        <v>1222185.2762765936</v>
      </c>
      <c r="N51" s="29">
        <f t="shared" si="15"/>
        <v>1223439.315267756</v>
      </c>
      <c r="O51" s="22"/>
    </row>
    <row r="52" spans="1:2" ht="15">
      <c r="A52" s="6"/>
      <c r="B52" s="1"/>
    </row>
    <row r="53" spans="1:15" ht="15">
      <c r="A53" s="8" t="s">
        <v>50</v>
      </c>
      <c r="B53" s="5" t="s">
        <v>54</v>
      </c>
      <c r="C53" s="5" t="s">
        <v>0</v>
      </c>
      <c r="D53" s="5" t="s">
        <v>1</v>
      </c>
      <c r="E53" s="5" t="s">
        <v>2</v>
      </c>
      <c r="F53" s="5" t="s">
        <v>3</v>
      </c>
      <c r="G53" s="5" t="s">
        <v>4</v>
      </c>
      <c r="H53" s="5" t="s">
        <v>5</v>
      </c>
      <c r="I53" s="5" t="s">
        <v>6</v>
      </c>
      <c r="J53" s="5" t="s">
        <v>7</v>
      </c>
      <c r="K53" s="5" t="s">
        <v>8</v>
      </c>
      <c r="L53" s="5" t="s">
        <v>9</v>
      </c>
      <c r="M53" s="5" t="s">
        <v>10</v>
      </c>
      <c r="N53" s="5" t="s">
        <v>11</v>
      </c>
      <c r="O53" s="5" t="s">
        <v>25</v>
      </c>
    </row>
    <row r="54" spans="1:15" s="3" customFormat="1" ht="15">
      <c r="A54" s="7" t="s">
        <v>12</v>
      </c>
      <c r="C54" s="26"/>
      <c r="D54" s="26"/>
      <c r="E54" s="26"/>
      <c r="F54" s="26"/>
      <c r="G54" s="26"/>
      <c r="H54" s="26"/>
      <c r="I54" s="26"/>
      <c r="J54" s="26"/>
      <c r="K54" s="26"/>
      <c r="L54" s="2"/>
      <c r="M54" s="2"/>
      <c r="N54" s="2"/>
      <c r="O54" s="2">
        <f>SUM(C54:N54)</f>
        <v>0</v>
      </c>
    </row>
    <row r="55" spans="1:15" s="3" customFormat="1" ht="15">
      <c r="A55" s="7" t="s">
        <v>18</v>
      </c>
      <c r="C55" s="26"/>
      <c r="D55" s="26"/>
      <c r="E55" s="26"/>
      <c r="F55" s="26"/>
      <c r="G55" s="26"/>
      <c r="H55" s="26"/>
      <c r="I55" s="26"/>
      <c r="J55" s="26"/>
      <c r="K55" s="26"/>
      <c r="L55" s="2"/>
      <c r="M55" s="2"/>
      <c r="N55" s="2"/>
      <c r="O55" s="2">
        <f>SUM(C55:N55)</f>
        <v>0</v>
      </c>
    </row>
    <row r="56" spans="1:15" s="3" customFormat="1" ht="15">
      <c r="A56" s="7" t="s">
        <v>34</v>
      </c>
      <c r="C56" s="26"/>
      <c r="D56" s="26"/>
      <c r="E56" s="26"/>
      <c r="F56" s="26"/>
      <c r="G56" s="26"/>
      <c r="H56" s="26"/>
      <c r="I56" s="26"/>
      <c r="J56" s="26"/>
      <c r="K56" s="26"/>
      <c r="L56" s="2"/>
      <c r="M56" s="2"/>
      <c r="N56" s="2"/>
      <c r="O56" s="2">
        <f>SUM(C56:N56)</f>
        <v>0</v>
      </c>
    </row>
    <row r="57" spans="1:15" s="3" customFormat="1" ht="15">
      <c r="A57" s="11" t="s">
        <v>33</v>
      </c>
      <c r="B57" s="12"/>
      <c r="C57" s="27"/>
      <c r="D57" s="27"/>
      <c r="E57" s="27"/>
      <c r="F57" s="27"/>
      <c r="G57" s="27"/>
      <c r="H57" s="27"/>
      <c r="I57" s="27"/>
      <c r="J57" s="27"/>
      <c r="K57" s="27"/>
      <c r="L57" s="13"/>
      <c r="M57" s="13"/>
      <c r="N57" s="13"/>
      <c r="O57" s="13">
        <f>SUM(C57:N57)</f>
        <v>0</v>
      </c>
    </row>
    <row r="58" spans="1:15" s="3" customFormat="1" ht="15">
      <c r="A58" s="7" t="s">
        <v>26</v>
      </c>
      <c r="B58" s="3">
        <f>N46</f>
        <v>1230441.4832643701</v>
      </c>
      <c r="C58" s="26">
        <f aca="true" t="shared" si="16" ref="C58:N58">B58+SUM(C54:C57)</f>
        <v>1230441.4832643701</v>
      </c>
      <c r="D58" s="26">
        <f t="shared" si="16"/>
        <v>1230441.4832643701</v>
      </c>
      <c r="E58" s="26">
        <f t="shared" si="16"/>
        <v>1230441.4832643701</v>
      </c>
      <c r="F58" s="26">
        <f t="shared" si="16"/>
        <v>1230441.4832643701</v>
      </c>
      <c r="G58" s="26">
        <f t="shared" si="16"/>
        <v>1230441.4832643701</v>
      </c>
      <c r="H58" s="26">
        <f t="shared" si="16"/>
        <v>1230441.4832643701</v>
      </c>
      <c r="I58" s="26">
        <f t="shared" si="16"/>
        <v>1230441.4832643701</v>
      </c>
      <c r="J58" s="26">
        <f t="shared" si="16"/>
        <v>1230441.4832643701</v>
      </c>
      <c r="K58" s="26">
        <f t="shared" si="16"/>
        <v>1230441.4832643701</v>
      </c>
      <c r="L58" s="2">
        <f t="shared" si="16"/>
        <v>1230441.4832643701</v>
      </c>
      <c r="M58" s="2">
        <f t="shared" si="16"/>
        <v>1230441.4832643701</v>
      </c>
      <c r="N58" s="2">
        <f t="shared" si="16"/>
        <v>1230441.4832643701</v>
      </c>
      <c r="O58" s="2">
        <f>SUM(O54:O57)+B58</f>
        <v>1230441.4832643701</v>
      </c>
    </row>
    <row r="59" spans="1:15" ht="15">
      <c r="A59" s="7" t="s">
        <v>13</v>
      </c>
      <c r="C59" s="25">
        <v>31</v>
      </c>
      <c r="D59" s="25">
        <v>28</v>
      </c>
      <c r="E59" s="25">
        <v>31</v>
      </c>
      <c r="F59" s="25">
        <v>30</v>
      </c>
      <c r="G59" s="25">
        <v>31</v>
      </c>
      <c r="H59" s="25">
        <v>30</v>
      </c>
      <c r="I59" s="25">
        <v>31</v>
      </c>
      <c r="J59" s="25">
        <v>31</v>
      </c>
      <c r="K59" s="25">
        <v>30</v>
      </c>
      <c r="L59" s="25">
        <v>31</v>
      </c>
      <c r="M59" s="25">
        <v>30</v>
      </c>
      <c r="N59" s="25">
        <v>31</v>
      </c>
      <c r="O59">
        <f>SUM(C59:N59)</f>
        <v>365</v>
      </c>
    </row>
    <row r="60" spans="1:15" ht="15">
      <c r="A60" s="7" t="s">
        <v>14</v>
      </c>
      <c r="C60" s="25">
        <v>365</v>
      </c>
      <c r="D60" s="25">
        <f aca="true" t="shared" si="17" ref="D60:N60">C60</f>
        <v>365</v>
      </c>
      <c r="E60" s="25">
        <f t="shared" si="17"/>
        <v>365</v>
      </c>
      <c r="F60" s="25">
        <f t="shared" si="17"/>
        <v>365</v>
      </c>
      <c r="G60" s="25">
        <f t="shared" si="17"/>
        <v>365</v>
      </c>
      <c r="H60" s="25">
        <f t="shared" si="17"/>
        <v>365</v>
      </c>
      <c r="I60" s="25">
        <f t="shared" si="17"/>
        <v>365</v>
      </c>
      <c r="J60" s="25">
        <f t="shared" si="17"/>
        <v>365</v>
      </c>
      <c r="K60" s="25">
        <f t="shared" si="17"/>
        <v>365</v>
      </c>
      <c r="L60" s="25">
        <f t="shared" si="17"/>
        <v>365</v>
      </c>
      <c r="M60" s="25">
        <f t="shared" si="17"/>
        <v>365</v>
      </c>
      <c r="N60" s="25">
        <f t="shared" si="17"/>
        <v>365</v>
      </c>
      <c r="O60" s="18"/>
    </row>
    <row r="61" spans="1:15" ht="15">
      <c r="A61" s="11" t="s">
        <v>15</v>
      </c>
      <c r="B61" s="4"/>
      <c r="C61" s="14">
        <v>0.0147</v>
      </c>
      <c r="D61" s="14">
        <v>0.0147</v>
      </c>
      <c r="E61" s="14">
        <v>0.0147</v>
      </c>
      <c r="F61" s="14">
        <v>0.0147</v>
      </c>
      <c r="G61" s="14">
        <v>0.0147</v>
      </c>
      <c r="H61" s="14">
        <v>0.0147</v>
      </c>
      <c r="I61" s="14">
        <v>0.0147</v>
      </c>
      <c r="J61" s="14">
        <v>0.0147</v>
      </c>
      <c r="K61" s="14">
        <v>0.0147</v>
      </c>
      <c r="L61" s="14">
        <v>0.0147</v>
      </c>
      <c r="M61" s="14">
        <v>0.0147</v>
      </c>
      <c r="N61" s="14">
        <v>0.0147</v>
      </c>
      <c r="O61" s="19"/>
    </row>
    <row r="62" spans="1:15" s="3" customFormat="1" ht="15.75" thickBot="1">
      <c r="A62" s="15" t="s">
        <v>16</v>
      </c>
      <c r="B62" s="16"/>
      <c r="C62" s="28">
        <f aca="true" t="shared" si="18" ref="C62:N62">B58*C61*C59/C60</f>
        <v>1536.197764174174</v>
      </c>
      <c r="D62" s="28">
        <f t="shared" si="18"/>
        <v>1387.533464415383</v>
      </c>
      <c r="E62" s="28">
        <f t="shared" si="18"/>
        <v>1536.197764174174</v>
      </c>
      <c r="F62" s="28">
        <f t="shared" si="18"/>
        <v>1486.6429975879105</v>
      </c>
      <c r="G62" s="28">
        <f t="shared" si="18"/>
        <v>1536.197764174174</v>
      </c>
      <c r="H62" s="28">
        <f t="shared" si="18"/>
        <v>1486.6429975879105</v>
      </c>
      <c r="I62" s="28">
        <f t="shared" si="18"/>
        <v>1536.197764174174</v>
      </c>
      <c r="J62" s="28">
        <f t="shared" si="18"/>
        <v>1536.197764174174</v>
      </c>
      <c r="K62" s="28">
        <f t="shared" si="18"/>
        <v>1486.6429975879105</v>
      </c>
      <c r="L62" s="28">
        <f t="shared" si="18"/>
        <v>1536.197764174174</v>
      </c>
      <c r="M62" s="17">
        <f t="shared" si="18"/>
        <v>1486.6429975879105</v>
      </c>
      <c r="N62" s="17">
        <f t="shared" si="18"/>
        <v>1536.197764174174</v>
      </c>
      <c r="O62" s="17">
        <f>SUM(C62:N62)</f>
        <v>18087.489803986242</v>
      </c>
    </row>
    <row r="63" spans="1:15" ht="15.75" thickBot="1">
      <c r="A63" s="20" t="s">
        <v>32</v>
      </c>
      <c r="B63" s="21">
        <f>+N51</f>
        <v>1223439.315267756</v>
      </c>
      <c r="C63" s="29">
        <f>+C62+B63</f>
        <v>1224975.5130319302</v>
      </c>
      <c r="D63" s="29">
        <f aca="true" t="shared" si="19" ref="D63:N63">+D62+C63</f>
        <v>1226363.0464963457</v>
      </c>
      <c r="E63" s="29">
        <f t="shared" si="19"/>
        <v>1227899.2442605197</v>
      </c>
      <c r="F63" s="29">
        <f t="shared" si="19"/>
        <v>1229385.8872581075</v>
      </c>
      <c r="G63" s="29">
        <f t="shared" si="19"/>
        <v>1230922.0850222816</v>
      </c>
      <c r="H63" s="29">
        <f t="shared" si="19"/>
        <v>1232408.7280198694</v>
      </c>
      <c r="I63" s="29">
        <f t="shared" si="19"/>
        <v>1233944.9257840435</v>
      </c>
      <c r="J63" s="29">
        <f t="shared" si="19"/>
        <v>1235481.1235482176</v>
      </c>
      <c r="K63" s="29">
        <f t="shared" si="19"/>
        <v>1236967.7665458054</v>
      </c>
      <c r="L63" s="29">
        <f t="shared" si="19"/>
        <v>1238503.9643099795</v>
      </c>
      <c r="M63" s="29">
        <f t="shared" si="19"/>
        <v>1239990.6073075673</v>
      </c>
      <c r="N63" s="29">
        <f t="shared" si="19"/>
        <v>1241526.8050717413</v>
      </c>
      <c r="O63" s="22"/>
    </row>
    <row r="64" spans="1:2" ht="15">
      <c r="A64" s="6"/>
      <c r="B64" s="1"/>
    </row>
    <row r="65" spans="1:15" ht="15">
      <c r="A65" s="8" t="s">
        <v>60</v>
      </c>
      <c r="B65" s="5" t="s">
        <v>61</v>
      </c>
      <c r="C65" s="5" t="s">
        <v>0</v>
      </c>
      <c r="D65" s="5" t="s">
        <v>1</v>
      </c>
      <c r="E65" s="5" t="s">
        <v>2</v>
      </c>
      <c r="F65" s="5" t="s">
        <v>3</v>
      </c>
      <c r="G65" s="5" t="s">
        <v>4</v>
      </c>
      <c r="H65" s="5" t="s">
        <v>5</v>
      </c>
      <c r="I65" s="5" t="s">
        <v>6</v>
      </c>
      <c r="J65" s="5" t="s">
        <v>7</v>
      </c>
      <c r="K65" s="5" t="s">
        <v>8</v>
      </c>
      <c r="L65" s="5" t="s">
        <v>9</v>
      </c>
      <c r="M65" s="5" t="s">
        <v>10</v>
      </c>
      <c r="N65" s="5" t="s">
        <v>11</v>
      </c>
      <c r="O65" s="5" t="s">
        <v>25</v>
      </c>
    </row>
    <row r="66" spans="1:15" ht="15">
      <c r="A66" s="7" t="s">
        <v>12</v>
      </c>
      <c r="B66" s="3"/>
      <c r="C66" s="26"/>
      <c r="D66" s="26"/>
      <c r="E66" s="26"/>
      <c r="F66" s="26"/>
      <c r="G66" s="26"/>
      <c r="H66" s="26"/>
      <c r="I66" s="26"/>
      <c r="J66" s="26"/>
      <c r="K66" s="26"/>
      <c r="L66" s="2"/>
      <c r="M66" s="2"/>
      <c r="N66" s="2"/>
      <c r="O66" s="2">
        <f>SUM(C66:N66)</f>
        <v>0</v>
      </c>
    </row>
    <row r="67" spans="1:15" ht="15">
      <c r="A67" s="7" t="s">
        <v>18</v>
      </c>
      <c r="B67" s="3"/>
      <c r="C67" s="26"/>
      <c r="D67" s="26"/>
      <c r="E67" s="26"/>
      <c r="F67" s="26"/>
      <c r="G67" s="26"/>
      <c r="H67" s="26"/>
      <c r="I67" s="26"/>
      <c r="J67" s="26"/>
      <c r="K67" s="26"/>
      <c r="L67" s="2"/>
      <c r="M67" s="2"/>
      <c r="N67" s="2"/>
      <c r="O67" s="2">
        <f>SUM(C67:N67)</f>
        <v>0</v>
      </c>
    </row>
    <row r="68" spans="1:15" ht="15">
      <c r="A68" s="7" t="s">
        <v>34</v>
      </c>
      <c r="B68" s="3"/>
      <c r="C68" s="26"/>
      <c r="D68" s="26"/>
      <c r="E68" s="26"/>
      <c r="F68" s="26"/>
      <c r="G68" s="26"/>
      <c r="H68" s="26"/>
      <c r="I68" s="26"/>
      <c r="J68" s="26"/>
      <c r="K68" s="26"/>
      <c r="L68" s="2"/>
      <c r="M68" s="2"/>
      <c r="N68" s="2"/>
      <c r="O68" s="2">
        <f>SUM(C68:N68)</f>
        <v>0</v>
      </c>
    </row>
    <row r="69" spans="1:15" ht="15">
      <c r="A69" s="11" t="s">
        <v>33</v>
      </c>
      <c r="B69" s="12"/>
      <c r="C69" s="27"/>
      <c r="D69" s="27"/>
      <c r="E69" s="27"/>
      <c r="F69" s="27"/>
      <c r="G69" s="27"/>
      <c r="H69" s="27"/>
      <c r="I69" s="27"/>
      <c r="J69" s="27"/>
      <c r="K69" s="27"/>
      <c r="L69" s="13"/>
      <c r="M69" s="13"/>
      <c r="N69" s="13"/>
      <c r="O69" s="13">
        <f>SUM(C69:N69)</f>
        <v>0</v>
      </c>
    </row>
    <row r="70" spans="1:15" ht="15">
      <c r="A70" s="7" t="s">
        <v>26</v>
      </c>
      <c r="B70" s="3">
        <f>N58</f>
        <v>1230441.4832643701</v>
      </c>
      <c r="C70" s="26">
        <f>B70+SUM(C66:C69)</f>
        <v>1230441.4832643701</v>
      </c>
      <c r="D70" s="26">
        <f>C70+SUM(D66:D69)</f>
        <v>1230441.4832643701</v>
      </c>
      <c r="E70" s="26">
        <f>D70+SUM(E66:E69)</f>
        <v>1230441.4832643701</v>
      </c>
      <c r="F70" s="26">
        <f>E70+SUM(F66:F69)</f>
        <v>1230441.4832643701</v>
      </c>
      <c r="G70" s="26">
        <f>F70+SUM(G66:G69)</f>
        <v>1230441.4832643701</v>
      </c>
      <c r="H70" s="26">
        <f>G70+SUM(H66:H69)</f>
        <v>1230441.4832643701</v>
      </c>
      <c r="I70" s="26">
        <f>H70+SUM(I66:I69)</f>
        <v>1230441.4832643701</v>
      </c>
      <c r="J70" s="26">
        <f>I70+SUM(J66:J69)</f>
        <v>1230441.4832643701</v>
      </c>
      <c r="K70" s="26">
        <f>J70+SUM(K66:K69)</f>
        <v>1230441.4832643701</v>
      </c>
      <c r="L70" s="2">
        <f>K70+SUM(L66:L69)</f>
        <v>1230441.4832643701</v>
      </c>
      <c r="M70" s="2">
        <f>L70+SUM(M66:M69)</f>
        <v>1230441.4832643701</v>
      </c>
      <c r="N70" s="2">
        <f>M70+SUM(N66:N69)</f>
        <v>1230441.4832643701</v>
      </c>
      <c r="O70" s="2">
        <f>SUM(O66:O69)+B70</f>
        <v>1230441.4832643701</v>
      </c>
    </row>
    <row r="71" spans="1:15" ht="15">
      <c r="A71" s="7" t="s">
        <v>13</v>
      </c>
      <c r="C71" s="25">
        <v>31</v>
      </c>
      <c r="D71" s="25">
        <v>28</v>
      </c>
      <c r="E71" s="25">
        <v>31</v>
      </c>
      <c r="F71" s="25">
        <v>30</v>
      </c>
      <c r="G71" s="25">
        <v>31</v>
      </c>
      <c r="H71" s="25">
        <v>30</v>
      </c>
      <c r="I71" s="25">
        <v>31</v>
      </c>
      <c r="J71" s="25">
        <v>31</v>
      </c>
      <c r="K71" s="25">
        <v>30</v>
      </c>
      <c r="L71" s="25">
        <v>31</v>
      </c>
      <c r="M71" s="25">
        <v>30</v>
      </c>
      <c r="N71" s="25">
        <v>31</v>
      </c>
      <c r="O71">
        <f>SUM(C71:N71)</f>
        <v>365</v>
      </c>
    </row>
    <row r="72" spans="1:15" ht="15">
      <c r="A72" s="7" t="s">
        <v>14</v>
      </c>
      <c r="C72" s="25">
        <v>365</v>
      </c>
      <c r="D72" s="25">
        <f>C72</f>
        <v>365</v>
      </c>
      <c r="E72" s="25">
        <f>D72</f>
        <v>365</v>
      </c>
      <c r="F72" s="25">
        <f>E72</f>
        <v>365</v>
      </c>
      <c r="G72" s="25">
        <f>F72</f>
        <v>365</v>
      </c>
      <c r="H72" s="25">
        <f>G72</f>
        <v>365</v>
      </c>
      <c r="I72" s="25">
        <f>H72</f>
        <v>365</v>
      </c>
      <c r="J72" s="25">
        <f>I72</f>
        <v>365</v>
      </c>
      <c r="K72" s="25">
        <f>J72</f>
        <v>365</v>
      </c>
      <c r="L72" s="25">
        <f>K72</f>
        <v>365</v>
      </c>
      <c r="M72" s="25">
        <f>L72</f>
        <v>365</v>
      </c>
      <c r="N72" s="25">
        <f>M72</f>
        <v>365</v>
      </c>
      <c r="O72" s="18"/>
    </row>
    <row r="73" spans="1:15" ht="15">
      <c r="A73" s="11" t="s">
        <v>15</v>
      </c>
      <c r="B73" s="4"/>
      <c r="C73" s="14">
        <v>0.0147</v>
      </c>
      <c r="D73" s="14">
        <v>0.0147</v>
      </c>
      <c r="E73" s="14">
        <v>0.0147</v>
      </c>
      <c r="F73" s="14">
        <v>0.0147</v>
      </c>
      <c r="G73" s="14">
        <v>0.0147</v>
      </c>
      <c r="H73" s="14">
        <v>0.0147</v>
      </c>
      <c r="I73" s="14">
        <v>0.0147</v>
      </c>
      <c r="J73" s="14">
        <v>0.0147</v>
      </c>
      <c r="K73" s="14"/>
      <c r="L73" s="14"/>
      <c r="M73" s="14"/>
      <c r="N73" s="14"/>
      <c r="O73" s="19"/>
    </row>
    <row r="74" spans="1:15" ht="15.75" thickBot="1">
      <c r="A74" s="15" t="s">
        <v>16</v>
      </c>
      <c r="B74" s="16"/>
      <c r="C74" s="28">
        <f>ROUND(B70*C73*C71/C72,0)</f>
        <v>1536</v>
      </c>
      <c r="D74" s="28">
        <f>C70*D73*D71/D72</f>
        <v>1387.533464415383</v>
      </c>
      <c r="E74" s="28">
        <f>D70*E73*E71/E72</f>
        <v>1536.197764174174</v>
      </c>
      <c r="F74" s="28">
        <f>E70*F73*F71/F72</f>
        <v>1486.6429975879105</v>
      </c>
      <c r="G74" s="28">
        <f>F70*G73*G71/G72</f>
        <v>1536.197764174174</v>
      </c>
      <c r="H74" s="28">
        <f>G70*H73*H71/H72</f>
        <v>1486.6429975879105</v>
      </c>
      <c r="I74" s="28">
        <f>H70*I73*I71/I72</f>
        <v>1536.197764174174</v>
      </c>
      <c r="J74" s="28">
        <f>I70*J73*J71/J72</f>
        <v>1536.197764174174</v>
      </c>
      <c r="K74" s="28">
        <f>J70*K73*K71/K72</f>
        <v>0</v>
      </c>
      <c r="L74" s="28">
        <f>K70*L73*L71/L72</f>
        <v>0</v>
      </c>
      <c r="M74" s="17">
        <f>L70*M73*M71/M72</f>
        <v>0</v>
      </c>
      <c r="N74" s="17">
        <f>M70*N73*N71/N72</f>
        <v>0</v>
      </c>
      <c r="O74" s="17">
        <f>SUM(C74:N74)</f>
        <v>12041.610516287901</v>
      </c>
    </row>
    <row r="75" spans="1:15" ht="15.75" thickBot="1">
      <c r="A75" s="20" t="s">
        <v>32</v>
      </c>
      <c r="B75" s="21">
        <f>+N63</f>
        <v>1241526.8050717413</v>
      </c>
      <c r="C75" s="29">
        <f>+C74+B75</f>
        <v>1243062.8050717413</v>
      </c>
      <c r="D75" s="29">
        <f>+D74+C75</f>
        <v>1244450.3385361568</v>
      </c>
      <c r="E75" s="29">
        <f>+E74+D75</f>
        <v>1245986.536300331</v>
      </c>
      <c r="F75" s="29">
        <f>+F74+E75</f>
        <v>1247473.1792979187</v>
      </c>
      <c r="G75" s="29">
        <f>+G74+F75</f>
        <v>1249009.3770620928</v>
      </c>
      <c r="H75" s="29">
        <f>+H74+G75</f>
        <v>1250496.0200596806</v>
      </c>
      <c r="I75" s="29">
        <f>+I74+H75</f>
        <v>1252032.2178238546</v>
      </c>
      <c r="J75" s="29">
        <f>+J74+I75</f>
        <v>1253568.4155880287</v>
      </c>
      <c r="K75" s="29">
        <f>+K74+J75</f>
        <v>1253568.4155880287</v>
      </c>
      <c r="L75" s="29">
        <f>+L74+K75</f>
        <v>1253568.4155880287</v>
      </c>
      <c r="M75" s="29">
        <f>+M74+L75</f>
        <v>1253568.4155880287</v>
      </c>
      <c r="N75" s="29">
        <f>+N74+M75</f>
        <v>1253568.4155880287</v>
      </c>
      <c r="O75" s="22"/>
    </row>
    <row r="76" spans="1:14" ht="15">
      <c r="A76" s="7" t="s">
        <v>56</v>
      </c>
      <c r="N76" s="26">
        <f>+N75+N70</f>
        <v>2484009.8988523986</v>
      </c>
    </row>
    <row r="78" ht="15">
      <c r="N78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56" r:id="rId1"/>
  <headerFooter>
    <oddFooter>&amp;Rpage 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G74" sqref="G74:N74"/>
    </sheetView>
  </sheetViews>
  <sheetFormatPr defaultColWidth="9.140625" defaultRowHeight="15"/>
  <cols>
    <col min="1" max="1" width="37.140625" style="7" customWidth="1"/>
    <col min="2" max="2" width="12.28125" style="0" bestFit="1" customWidth="1"/>
    <col min="3" max="6" width="12.7109375" style="25" bestFit="1" customWidth="1"/>
    <col min="7" max="7" width="12.28125" style="25" bestFit="1" customWidth="1"/>
    <col min="8" max="12" width="12.7109375" style="25" bestFit="1" customWidth="1"/>
    <col min="13" max="14" width="12.28125" style="25" bestFit="1" customWidth="1"/>
    <col min="15" max="15" width="14.00390625" style="0" bestFit="1" customWidth="1"/>
  </cols>
  <sheetData>
    <row r="1" spans="1:15" ht="21">
      <c r="A1" s="24" t="s">
        <v>36</v>
      </c>
      <c r="O1" s="31" t="s">
        <v>59</v>
      </c>
    </row>
    <row r="2" ht="21">
      <c r="A2" s="24" t="s">
        <v>35</v>
      </c>
    </row>
    <row r="3" ht="18.75">
      <c r="A3" s="23" t="s">
        <v>44</v>
      </c>
    </row>
    <row r="4" spans="1:2" ht="15">
      <c r="A4" s="6"/>
      <c r="B4" s="1"/>
    </row>
    <row r="5" spans="1:15" ht="15">
      <c r="A5" s="8" t="s">
        <v>19</v>
      </c>
      <c r="B5" s="5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25</v>
      </c>
    </row>
    <row r="6" spans="1:15" s="3" customFormat="1" ht="15">
      <c r="A6" s="7" t="s">
        <v>12</v>
      </c>
      <c r="C6" s="26"/>
      <c r="D6" s="26"/>
      <c r="E6" s="26"/>
      <c r="F6" s="26"/>
      <c r="G6" s="26"/>
      <c r="H6" s="26"/>
      <c r="I6" s="26"/>
      <c r="J6" s="26"/>
      <c r="K6" s="26"/>
      <c r="L6" s="2">
        <f>2470670/3</f>
        <v>823556.6666666666</v>
      </c>
      <c r="M6" s="2">
        <f>L6</f>
        <v>823556.6666666666</v>
      </c>
      <c r="N6" s="2">
        <f>M6</f>
        <v>823556.6666666666</v>
      </c>
      <c r="O6" s="2">
        <f>SUM(L6:N6)</f>
        <v>2470670</v>
      </c>
    </row>
    <row r="7" spans="1:15" s="3" customFormat="1" ht="15">
      <c r="A7" s="7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"/>
      <c r="M7" s="2"/>
      <c r="N7" s="2"/>
      <c r="O7" s="2">
        <f>SUM(L7:N7)</f>
        <v>0</v>
      </c>
    </row>
    <row r="8" spans="1:15" s="3" customFormat="1" ht="15">
      <c r="A8" s="7" t="s">
        <v>34</v>
      </c>
      <c r="C8" s="26"/>
      <c r="D8" s="26"/>
      <c r="E8" s="26"/>
      <c r="F8" s="26"/>
      <c r="G8" s="26"/>
      <c r="H8" s="26"/>
      <c r="I8" s="26"/>
      <c r="J8" s="26"/>
      <c r="K8" s="26"/>
      <c r="L8" s="2"/>
      <c r="M8" s="2"/>
      <c r="N8" s="2"/>
      <c r="O8" s="2">
        <f>SUM(L8:N8)</f>
        <v>0</v>
      </c>
    </row>
    <row r="9" spans="1:15" s="3" customFormat="1" ht="15">
      <c r="A9" s="11" t="s">
        <v>33</v>
      </c>
      <c r="B9" s="12"/>
      <c r="C9" s="27"/>
      <c r="D9" s="27"/>
      <c r="E9" s="27"/>
      <c r="F9" s="27"/>
      <c r="G9" s="27"/>
      <c r="H9" s="27"/>
      <c r="I9" s="27"/>
      <c r="J9" s="27"/>
      <c r="K9" s="27"/>
      <c r="L9" s="13"/>
      <c r="M9" s="13"/>
      <c r="N9" s="13"/>
      <c r="O9" s="13">
        <f>SUM(L9:N9)</f>
        <v>0</v>
      </c>
    </row>
    <row r="10" spans="1:15" s="3" customFormat="1" ht="15">
      <c r="A10" s="7" t="s">
        <v>26</v>
      </c>
      <c r="C10" s="26"/>
      <c r="D10" s="26"/>
      <c r="E10" s="26"/>
      <c r="F10" s="26"/>
      <c r="G10" s="26"/>
      <c r="H10" s="26"/>
      <c r="I10" s="26"/>
      <c r="J10" s="26"/>
      <c r="K10" s="26"/>
      <c r="L10" s="2">
        <f>L6</f>
        <v>823556.6666666666</v>
      </c>
      <c r="M10" s="2">
        <f>L10+M6</f>
        <v>1647113.3333333333</v>
      </c>
      <c r="N10" s="2">
        <f>M10+N6</f>
        <v>2470670</v>
      </c>
      <c r="O10" s="2">
        <f>SUM(O6:O9)+B10</f>
        <v>2470670</v>
      </c>
    </row>
    <row r="11" spans="1:15" ht="15">
      <c r="A11" s="7" t="s">
        <v>13</v>
      </c>
      <c r="C11" s="25">
        <v>31</v>
      </c>
      <c r="D11" s="25">
        <v>28</v>
      </c>
      <c r="E11" s="25">
        <v>31</v>
      </c>
      <c r="F11" s="25">
        <v>30</v>
      </c>
      <c r="G11" s="25">
        <v>31</v>
      </c>
      <c r="H11" s="25">
        <v>30</v>
      </c>
      <c r="I11" s="25">
        <v>31</v>
      </c>
      <c r="J11" s="25">
        <v>31</v>
      </c>
      <c r="K11" s="25">
        <v>30</v>
      </c>
      <c r="L11" s="25">
        <v>31</v>
      </c>
      <c r="M11" s="25">
        <v>30</v>
      </c>
      <c r="N11" s="25">
        <v>31</v>
      </c>
      <c r="O11">
        <f>SUM(C11:N11)</f>
        <v>365</v>
      </c>
    </row>
    <row r="12" spans="1:15" ht="15">
      <c r="A12" s="7" t="s">
        <v>14</v>
      </c>
      <c r="C12" s="25">
        <v>365</v>
      </c>
      <c r="D12" s="25">
        <f aca="true" t="shared" si="0" ref="D12:N13">C12</f>
        <v>365</v>
      </c>
      <c r="E12" s="25">
        <f t="shared" si="0"/>
        <v>365</v>
      </c>
      <c r="F12" s="25">
        <f t="shared" si="0"/>
        <v>365</v>
      </c>
      <c r="G12" s="25">
        <f t="shared" si="0"/>
        <v>365</v>
      </c>
      <c r="H12" s="25">
        <f t="shared" si="0"/>
        <v>365</v>
      </c>
      <c r="I12" s="25">
        <f t="shared" si="0"/>
        <v>365</v>
      </c>
      <c r="J12" s="25">
        <f t="shared" si="0"/>
        <v>365</v>
      </c>
      <c r="K12" s="25">
        <f t="shared" si="0"/>
        <v>365</v>
      </c>
      <c r="L12" s="25">
        <f t="shared" si="0"/>
        <v>365</v>
      </c>
      <c r="M12" s="25">
        <f t="shared" si="0"/>
        <v>365</v>
      </c>
      <c r="N12" s="25">
        <f t="shared" si="0"/>
        <v>365</v>
      </c>
      <c r="O12" s="18"/>
    </row>
    <row r="13" spans="1:15" ht="15">
      <c r="A13" s="11" t="s">
        <v>15</v>
      </c>
      <c r="B13" s="4"/>
      <c r="C13" s="14">
        <v>0.0725</v>
      </c>
      <c r="D13" s="14">
        <f t="shared" si="0"/>
        <v>0.0725</v>
      </c>
      <c r="E13" s="14">
        <f t="shared" si="0"/>
        <v>0.0725</v>
      </c>
      <c r="F13" s="14">
        <f t="shared" si="0"/>
        <v>0.0725</v>
      </c>
      <c r="G13" s="14">
        <f t="shared" si="0"/>
        <v>0.0725</v>
      </c>
      <c r="H13" s="14">
        <f t="shared" si="0"/>
        <v>0.0725</v>
      </c>
      <c r="I13" s="14">
        <f t="shared" si="0"/>
        <v>0.0725</v>
      </c>
      <c r="J13" s="14">
        <f t="shared" si="0"/>
        <v>0.0725</v>
      </c>
      <c r="K13" s="14">
        <f t="shared" si="0"/>
        <v>0.0725</v>
      </c>
      <c r="L13" s="14">
        <f t="shared" si="0"/>
        <v>0.0725</v>
      </c>
      <c r="M13" s="14">
        <f t="shared" si="0"/>
        <v>0.0725</v>
      </c>
      <c r="N13" s="14">
        <f t="shared" si="0"/>
        <v>0.0725</v>
      </c>
      <c r="O13" s="19"/>
    </row>
    <row r="14" spans="1:15" s="3" customFormat="1" ht="15.75" thickBot="1">
      <c r="A14" s="15" t="s">
        <v>16</v>
      </c>
      <c r="B14" s="16"/>
      <c r="C14" s="28">
        <f aca="true" t="shared" si="1" ref="C14:N14">B10*C13*C11/C12</f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17">
        <f t="shared" si="1"/>
        <v>4907.495205479452</v>
      </c>
      <c r="N14" s="17">
        <f t="shared" si="1"/>
        <v>10142.156757990866</v>
      </c>
      <c r="O14" s="17">
        <f>SUM(C14:N14)</f>
        <v>15049.651963470318</v>
      </c>
    </row>
    <row r="15" spans="1:15" ht="15.75" thickBot="1">
      <c r="A15" s="20" t="s">
        <v>32</v>
      </c>
      <c r="B15" s="21">
        <f>+B14</f>
        <v>0</v>
      </c>
      <c r="C15" s="29">
        <f>+C14+B15</f>
        <v>0</v>
      </c>
      <c r="D15" s="29">
        <f aca="true" t="shared" si="2" ref="D15:N15">+D14+C15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4907.495205479452</v>
      </c>
      <c r="N15" s="29">
        <f t="shared" si="2"/>
        <v>15049.651963470318</v>
      </c>
      <c r="O15" s="22"/>
    </row>
    <row r="16" spans="1:2" ht="15">
      <c r="A16" s="6"/>
      <c r="B16" s="1"/>
    </row>
    <row r="17" spans="1:15" ht="15">
      <c r="A17" s="8" t="s">
        <v>20</v>
      </c>
      <c r="B17" s="5" t="s">
        <v>27</v>
      </c>
      <c r="C17" s="5" t="s">
        <v>0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25</v>
      </c>
    </row>
    <row r="18" spans="1:15" s="3" customFormat="1" ht="15">
      <c r="A18" s="7" t="s">
        <v>12</v>
      </c>
      <c r="C18" s="2">
        <f>8774379/12</f>
        <v>731198.25</v>
      </c>
      <c r="D18" s="2">
        <f>C18</f>
        <v>731198.25</v>
      </c>
      <c r="E18" s="2">
        <f aca="true" t="shared" si="3" ref="E18:N18">D18</f>
        <v>731198.25</v>
      </c>
      <c r="F18" s="2">
        <f t="shared" si="3"/>
        <v>731198.25</v>
      </c>
      <c r="G18" s="2">
        <f t="shared" si="3"/>
        <v>731198.25</v>
      </c>
      <c r="H18" s="2">
        <f t="shared" si="3"/>
        <v>731198.25</v>
      </c>
      <c r="I18" s="2">
        <f t="shared" si="3"/>
        <v>731198.25</v>
      </c>
      <c r="J18" s="2">
        <f t="shared" si="3"/>
        <v>731198.25</v>
      </c>
      <c r="K18" s="2">
        <f t="shared" si="3"/>
        <v>731198.25</v>
      </c>
      <c r="L18" s="2">
        <f t="shared" si="3"/>
        <v>731198.25</v>
      </c>
      <c r="M18" s="2">
        <f t="shared" si="3"/>
        <v>731198.25</v>
      </c>
      <c r="N18" s="2">
        <f t="shared" si="3"/>
        <v>731198.25</v>
      </c>
      <c r="O18" s="2">
        <f>SUM(C18:N18)</f>
        <v>8774379</v>
      </c>
    </row>
    <row r="19" spans="1:15" s="3" customFormat="1" ht="15">
      <c r="A19" s="7" t="s">
        <v>18</v>
      </c>
      <c r="C19" s="26"/>
      <c r="D19" s="26"/>
      <c r="E19" s="30">
        <v>-774371.521330628</v>
      </c>
      <c r="F19" s="30">
        <v>-971660.392768142</v>
      </c>
      <c r="G19" s="30">
        <v>-868569.314701634</v>
      </c>
      <c r="H19" s="30">
        <v>-952607.955650368</v>
      </c>
      <c r="I19" s="30">
        <v>-1024721.03103169</v>
      </c>
      <c r="J19" s="30">
        <v>-1023565.91227842</v>
      </c>
      <c r="K19" s="30">
        <v>-960419.523965043</v>
      </c>
      <c r="L19" s="30">
        <v>-926002.904763058</v>
      </c>
      <c r="M19" s="30">
        <v>-871682.723285435</v>
      </c>
      <c r="N19" s="30">
        <v>-926728.535182009</v>
      </c>
      <c r="O19" s="2">
        <f>SUM(C19:N19)</f>
        <v>-9300329.814956427</v>
      </c>
    </row>
    <row r="20" spans="1:15" s="3" customFormat="1" ht="15">
      <c r="A20" s="7" t="s">
        <v>34</v>
      </c>
      <c r="C20" s="26"/>
      <c r="D20" s="26"/>
      <c r="E20" s="26"/>
      <c r="F20" s="26"/>
      <c r="G20" s="26"/>
      <c r="H20" s="26">
        <v>458394</v>
      </c>
      <c r="I20" s="26"/>
      <c r="J20" s="26"/>
      <c r="K20" s="26"/>
      <c r="L20" s="2"/>
      <c r="M20" s="2"/>
      <c r="N20" s="2"/>
      <c r="O20" s="2">
        <f>SUM(C20:N20)</f>
        <v>458394</v>
      </c>
    </row>
    <row r="21" spans="1:15" s="3" customFormat="1" ht="15">
      <c r="A21" s="11" t="s">
        <v>33</v>
      </c>
      <c r="B21" s="12"/>
      <c r="C21" s="27"/>
      <c r="D21" s="27"/>
      <c r="E21" s="27"/>
      <c r="F21" s="27"/>
      <c r="G21" s="27"/>
      <c r="H21" s="27">
        <v>0</v>
      </c>
      <c r="I21" s="27"/>
      <c r="J21" s="27"/>
      <c r="K21" s="27"/>
      <c r="L21" s="13"/>
      <c r="M21" s="13"/>
      <c r="N21" s="13"/>
      <c r="O21" s="13">
        <f>SUM(C21:N21)</f>
        <v>0</v>
      </c>
    </row>
    <row r="22" spans="1:15" s="3" customFormat="1" ht="15">
      <c r="A22" s="7" t="s">
        <v>17</v>
      </c>
      <c r="B22" s="3">
        <f>O6</f>
        <v>2470670</v>
      </c>
      <c r="C22" s="26">
        <f aca="true" t="shared" si="4" ref="C22:N22">SUM(C18:C21)+B22</f>
        <v>3201868.25</v>
      </c>
      <c r="D22" s="26">
        <f t="shared" si="4"/>
        <v>3933066.5</v>
      </c>
      <c r="E22" s="26">
        <f t="shared" si="4"/>
        <v>3889893.228669372</v>
      </c>
      <c r="F22" s="26">
        <f t="shared" si="4"/>
        <v>3649431.0859012296</v>
      </c>
      <c r="G22" s="26">
        <f t="shared" si="4"/>
        <v>3512060.0211995956</v>
      </c>
      <c r="H22" s="26">
        <f t="shared" si="4"/>
        <v>3749044.3155492274</v>
      </c>
      <c r="I22" s="26">
        <f t="shared" si="4"/>
        <v>3455521.5345175373</v>
      </c>
      <c r="J22" s="26">
        <f t="shared" si="4"/>
        <v>3163153.8722391175</v>
      </c>
      <c r="K22" s="26">
        <f t="shared" si="4"/>
        <v>2933932.5982740745</v>
      </c>
      <c r="L22" s="2">
        <f t="shared" si="4"/>
        <v>2739127.9435110167</v>
      </c>
      <c r="M22" s="2">
        <f t="shared" si="4"/>
        <v>2598643.470225582</v>
      </c>
      <c r="N22" s="2">
        <f t="shared" si="4"/>
        <v>2403113.185043573</v>
      </c>
      <c r="O22" s="2">
        <f>SUM(O18:O21)+B22</f>
        <v>2403113.1850435734</v>
      </c>
    </row>
    <row r="23" spans="1:15" ht="15">
      <c r="A23" s="7" t="s">
        <v>13</v>
      </c>
      <c r="C23" s="25">
        <v>31</v>
      </c>
      <c r="D23" s="25">
        <v>28</v>
      </c>
      <c r="E23" s="25">
        <v>31</v>
      </c>
      <c r="F23" s="25">
        <v>30</v>
      </c>
      <c r="G23" s="25">
        <v>31</v>
      </c>
      <c r="H23" s="25">
        <v>30</v>
      </c>
      <c r="I23" s="25">
        <v>31</v>
      </c>
      <c r="J23" s="25">
        <v>31</v>
      </c>
      <c r="K23" s="25">
        <v>30</v>
      </c>
      <c r="L23" s="25">
        <v>31</v>
      </c>
      <c r="M23" s="25">
        <v>30</v>
      </c>
      <c r="N23" s="25">
        <v>31</v>
      </c>
      <c r="O23">
        <f>SUM(C23:N23)</f>
        <v>365</v>
      </c>
    </row>
    <row r="24" spans="1:15" ht="15">
      <c r="A24" s="7" t="s">
        <v>14</v>
      </c>
      <c r="C24" s="25">
        <v>365</v>
      </c>
      <c r="D24" s="25">
        <f aca="true" t="shared" si="5" ref="D24:N25">C24</f>
        <v>365</v>
      </c>
      <c r="E24" s="25">
        <f t="shared" si="5"/>
        <v>365</v>
      </c>
      <c r="F24" s="25">
        <f t="shared" si="5"/>
        <v>365</v>
      </c>
      <c r="G24" s="25">
        <f t="shared" si="5"/>
        <v>365</v>
      </c>
      <c r="H24" s="25">
        <f t="shared" si="5"/>
        <v>365</v>
      </c>
      <c r="I24" s="25">
        <f t="shared" si="5"/>
        <v>365</v>
      </c>
      <c r="J24" s="25">
        <f t="shared" si="5"/>
        <v>365</v>
      </c>
      <c r="K24" s="25">
        <f t="shared" si="5"/>
        <v>365</v>
      </c>
      <c r="L24" s="25">
        <f t="shared" si="5"/>
        <v>365</v>
      </c>
      <c r="M24" s="25">
        <f t="shared" si="5"/>
        <v>365</v>
      </c>
      <c r="N24" s="25">
        <f t="shared" si="5"/>
        <v>365</v>
      </c>
      <c r="O24" s="18"/>
    </row>
    <row r="25" spans="1:15" ht="15">
      <c r="A25" s="11" t="s">
        <v>15</v>
      </c>
      <c r="B25" s="4"/>
      <c r="C25" s="14">
        <v>0.0725</v>
      </c>
      <c r="D25" s="14">
        <f t="shared" si="5"/>
        <v>0.0725</v>
      </c>
      <c r="E25" s="14">
        <f t="shared" si="5"/>
        <v>0.0725</v>
      </c>
      <c r="F25" s="14">
        <f t="shared" si="5"/>
        <v>0.0725</v>
      </c>
      <c r="G25" s="14">
        <f t="shared" si="5"/>
        <v>0.0725</v>
      </c>
      <c r="H25" s="14">
        <f t="shared" si="5"/>
        <v>0.0725</v>
      </c>
      <c r="I25" s="14">
        <f t="shared" si="5"/>
        <v>0.0725</v>
      </c>
      <c r="J25" s="14">
        <f t="shared" si="5"/>
        <v>0.0725</v>
      </c>
      <c r="K25" s="14">
        <f t="shared" si="5"/>
        <v>0.0725</v>
      </c>
      <c r="L25" s="14">
        <f t="shared" si="5"/>
        <v>0.0725</v>
      </c>
      <c r="M25" s="14">
        <f t="shared" si="5"/>
        <v>0.0725</v>
      </c>
      <c r="N25" s="14">
        <f t="shared" si="5"/>
        <v>0.0725</v>
      </c>
      <c r="O25" s="19"/>
    </row>
    <row r="26" spans="1:15" s="3" customFormat="1" ht="15.75" thickBot="1">
      <c r="A26" s="15" t="s">
        <v>16</v>
      </c>
      <c r="B26" s="16"/>
      <c r="C26" s="28">
        <f aca="true" t="shared" si="6" ref="C26:N26">B22*C25*C23/C24</f>
        <v>15213.235136986299</v>
      </c>
      <c r="D26" s="28">
        <f t="shared" si="6"/>
        <v>17807.650815068493</v>
      </c>
      <c r="E26" s="28">
        <f t="shared" si="6"/>
        <v>24217.99166780822</v>
      </c>
      <c r="F26" s="28">
        <f t="shared" si="6"/>
        <v>23179.5007461805</v>
      </c>
      <c r="G26" s="28">
        <f t="shared" si="6"/>
        <v>22471.496891953462</v>
      </c>
      <c r="H26" s="28">
        <f t="shared" si="6"/>
        <v>20928.028893449646</v>
      </c>
      <c r="I26" s="28">
        <f t="shared" si="6"/>
        <v>23084.868764922983</v>
      </c>
      <c r="J26" s="28">
        <f t="shared" si="6"/>
        <v>21277.492188570315</v>
      </c>
      <c r="K26" s="28">
        <f t="shared" si="6"/>
        <v>18848.930608548166</v>
      </c>
      <c r="L26" s="28">
        <f t="shared" si="6"/>
        <v>18065.79045101639</v>
      </c>
      <c r="M26" s="17">
        <f t="shared" si="6"/>
        <v>16322.200759277976</v>
      </c>
      <c r="N26" s="17">
        <f t="shared" si="6"/>
        <v>16001.236162553409</v>
      </c>
      <c r="O26" s="17">
        <f>SUM(C26:N26)</f>
        <v>237418.42308633585</v>
      </c>
    </row>
    <row r="27" spans="1:15" ht="15.75" thickBot="1">
      <c r="A27" s="20" t="s">
        <v>32</v>
      </c>
      <c r="B27" s="21">
        <f>+N15</f>
        <v>15049.651963470318</v>
      </c>
      <c r="C27" s="29">
        <f>+C26+B27</f>
        <v>30262.887100456617</v>
      </c>
      <c r="D27" s="29">
        <f aca="true" t="shared" si="7" ref="D27:N27">+D26+C27</f>
        <v>48070.537915525114</v>
      </c>
      <c r="E27" s="29">
        <f t="shared" si="7"/>
        <v>72288.52958333334</v>
      </c>
      <c r="F27" s="29">
        <f t="shared" si="7"/>
        <v>95468.03032951383</v>
      </c>
      <c r="G27" s="29">
        <f t="shared" si="7"/>
        <v>117939.52722146729</v>
      </c>
      <c r="H27" s="29">
        <f t="shared" si="7"/>
        <v>138867.55611491692</v>
      </c>
      <c r="I27" s="29">
        <f t="shared" si="7"/>
        <v>161952.4248798399</v>
      </c>
      <c r="J27" s="29">
        <f t="shared" si="7"/>
        <v>183229.91706841023</v>
      </c>
      <c r="K27" s="29">
        <f t="shared" si="7"/>
        <v>202078.8476769584</v>
      </c>
      <c r="L27" s="29">
        <f t="shared" si="7"/>
        <v>220144.6381279748</v>
      </c>
      <c r="M27" s="29">
        <f t="shared" si="7"/>
        <v>236466.83888725276</v>
      </c>
      <c r="N27" s="29">
        <f t="shared" si="7"/>
        <v>252468.07504980615</v>
      </c>
      <c r="O27" s="22"/>
    </row>
    <row r="28" spans="1:2" ht="15">
      <c r="A28" s="9"/>
      <c r="B28" s="1"/>
    </row>
    <row r="29" spans="1:15" ht="15">
      <c r="A29" s="8" t="s">
        <v>21</v>
      </c>
      <c r="B29" s="5" t="s">
        <v>28</v>
      </c>
      <c r="C29" s="5" t="s">
        <v>0</v>
      </c>
      <c r="D29" s="5" t="s">
        <v>1</v>
      </c>
      <c r="E29" s="5" t="s">
        <v>2</v>
      </c>
      <c r="F29" s="5" t="s">
        <v>3</v>
      </c>
      <c r="G29" s="5" t="s">
        <v>4</v>
      </c>
      <c r="H29" s="5" t="s">
        <v>5</v>
      </c>
      <c r="I29" s="5" t="s">
        <v>6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11</v>
      </c>
      <c r="O29" s="5" t="s">
        <v>25</v>
      </c>
    </row>
    <row r="30" spans="1:15" s="3" customFormat="1" ht="15">
      <c r="A30" s="7" t="s">
        <v>12</v>
      </c>
      <c r="C30" s="2">
        <f>11245049/12</f>
        <v>937087.4166666666</v>
      </c>
      <c r="D30" s="2">
        <f>C30</f>
        <v>937087.4166666666</v>
      </c>
      <c r="E30" s="2">
        <f aca="true" t="shared" si="8" ref="E30:N30">D30</f>
        <v>937087.4166666666</v>
      </c>
      <c r="F30" s="2">
        <f t="shared" si="8"/>
        <v>937087.4166666666</v>
      </c>
      <c r="G30" s="2">
        <f t="shared" si="8"/>
        <v>937087.4166666666</v>
      </c>
      <c r="H30" s="2">
        <f t="shared" si="8"/>
        <v>937087.4166666666</v>
      </c>
      <c r="I30" s="2">
        <f t="shared" si="8"/>
        <v>937087.4166666666</v>
      </c>
      <c r="J30" s="2">
        <f t="shared" si="8"/>
        <v>937087.4166666666</v>
      </c>
      <c r="K30" s="2">
        <f t="shared" si="8"/>
        <v>937087.4166666666</v>
      </c>
      <c r="L30" s="2">
        <f t="shared" si="8"/>
        <v>937087.4166666666</v>
      </c>
      <c r="M30" s="2">
        <f t="shared" si="8"/>
        <v>937087.4166666666</v>
      </c>
      <c r="N30" s="2">
        <f t="shared" si="8"/>
        <v>937087.4166666666</v>
      </c>
      <c r="O30" s="2">
        <f>SUM(C30:N30)</f>
        <v>11245048.999999998</v>
      </c>
    </row>
    <row r="31" spans="1:15" s="3" customFormat="1" ht="15">
      <c r="A31" s="7" t="s">
        <v>18</v>
      </c>
      <c r="C31" s="30">
        <v>-951055.506484729</v>
      </c>
      <c r="D31" s="30">
        <v>-942390.919948722</v>
      </c>
      <c r="E31" s="30">
        <v>-900362.814178255</v>
      </c>
      <c r="F31" s="30">
        <v>-902485.987846328</v>
      </c>
      <c r="G31" s="30">
        <v>-883310.696444735</v>
      </c>
      <c r="H31" s="30">
        <v>-820019.516180279</v>
      </c>
      <c r="I31" s="30">
        <v>-961829.957476215</v>
      </c>
      <c r="J31" s="30">
        <v>-951285.653509801</v>
      </c>
      <c r="K31" s="30">
        <v>-908102.260741732</v>
      </c>
      <c r="L31" s="30">
        <v>-903860.42</v>
      </c>
      <c r="M31" s="30">
        <v>-873061.14</v>
      </c>
      <c r="N31" s="30">
        <v>-925746.94</v>
      </c>
      <c r="O31" s="2">
        <f>SUM(C31:N31)</f>
        <v>-10923511.812810797</v>
      </c>
    </row>
    <row r="32" spans="1:15" s="3" customFormat="1" ht="15">
      <c r="A32" s="7" t="s">
        <v>34</v>
      </c>
      <c r="C32" s="25"/>
      <c r="D32" s="25"/>
      <c r="E32" s="25"/>
      <c r="F32" s="25"/>
      <c r="G32" s="25"/>
      <c r="H32" s="30">
        <v>162075</v>
      </c>
      <c r="I32" s="25"/>
      <c r="J32" s="25"/>
      <c r="K32" s="25"/>
      <c r="L32" s="2"/>
      <c r="M32" s="2"/>
      <c r="N32" s="2"/>
      <c r="O32" s="2">
        <f>SUM(C32:N32)</f>
        <v>162075</v>
      </c>
    </row>
    <row r="33" spans="1:15" s="3" customFormat="1" ht="15">
      <c r="A33" s="11" t="s">
        <v>33</v>
      </c>
      <c r="B33" s="12"/>
      <c r="C33" s="27"/>
      <c r="D33" s="27"/>
      <c r="E33" s="27"/>
      <c r="F33" s="27"/>
      <c r="G33" s="27"/>
      <c r="H33" s="27"/>
      <c r="I33" s="27"/>
      <c r="J33" s="27"/>
      <c r="K33" s="27"/>
      <c r="L33" s="13"/>
      <c r="M33" s="13"/>
      <c r="N33" s="13"/>
      <c r="O33" s="13">
        <f>SUM(C33:N33)</f>
        <v>0</v>
      </c>
    </row>
    <row r="34" spans="1:15" s="3" customFormat="1" ht="15">
      <c r="A34" s="7" t="s">
        <v>26</v>
      </c>
      <c r="B34" s="3">
        <f>N22</f>
        <v>2403113.185043573</v>
      </c>
      <c r="C34" s="26">
        <f aca="true" t="shared" si="9" ref="C34:N34">B34+SUM(C30:C33)</f>
        <v>2389145.0952255107</v>
      </c>
      <c r="D34" s="26">
        <f t="shared" si="9"/>
        <v>2383841.5919434554</v>
      </c>
      <c r="E34" s="26">
        <f t="shared" si="9"/>
        <v>2420566.194431867</v>
      </c>
      <c r="F34" s="26">
        <f t="shared" si="9"/>
        <v>2455167.6232522056</v>
      </c>
      <c r="G34" s="26">
        <f t="shared" si="9"/>
        <v>2508944.343474137</v>
      </c>
      <c r="H34" s="26">
        <f t="shared" si="9"/>
        <v>2788087.243960525</v>
      </c>
      <c r="I34" s="26">
        <f t="shared" si="9"/>
        <v>2763344.7031509764</v>
      </c>
      <c r="J34" s="26">
        <f t="shared" si="9"/>
        <v>2749146.466307842</v>
      </c>
      <c r="K34" s="26">
        <f t="shared" si="9"/>
        <v>2778131.622232777</v>
      </c>
      <c r="L34" s="2">
        <f t="shared" si="9"/>
        <v>2811358.6188994437</v>
      </c>
      <c r="M34" s="2">
        <f t="shared" si="9"/>
        <v>2875384.8955661105</v>
      </c>
      <c r="N34" s="2">
        <f t="shared" si="9"/>
        <v>2886725.372232777</v>
      </c>
      <c r="O34" s="2">
        <f>SUM(O30:O33)+B34</f>
        <v>2886725.372232774</v>
      </c>
    </row>
    <row r="35" spans="1:15" ht="15">
      <c r="A35" s="7" t="s">
        <v>13</v>
      </c>
      <c r="C35" s="25">
        <v>31</v>
      </c>
      <c r="D35" s="25">
        <v>28</v>
      </c>
      <c r="E35" s="25">
        <v>31</v>
      </c>
      <c r="F35" s="25">
        <v>30</v>
      </c>
      <c r="G35" s="25">
        <v>31</v>
      </c>
      <c r="H35" s="25">
        <v>30</v>
      </c>
      <c r="I35" s="25">
        <v>31</v>
      </c>
      <c r="J35" s="25">
        <v>31</v>
      </c>
      <c r="K35" s="25">
        <v>30</v>
      </c>
      <c r="L35" s="25">
        <v>31</v>
      </c>
      <c r="M35" s="25">
        <v>30</v>
      </c>
      <c r="N35" s="25">
        <v>31</v>
      </c>
      <c r="O35">
        <f>SUM(C35:N35)</f>
        <v>365</v>
      </c>
    </row>
    <row r="36" spans="1:15" ht="15">
      <c r="A36" s="7" t="s">
        <v>14</v>
      </c>
      <c r="C36" s="25">
        <v>365</v>
      </c>
      <c r="D36" s="25">
        <f aca="true" t="shared" si="10" ref="D36:N37">C36</f>
        <v>365</v>
      </c>
      <c r="E36" s="25">
        <f t="shared" si="10"/>
        <v>365</v>
      </c>
      <c r="F36" s="25">
        <f t="shared" si="10"/>
        <v>365</v>
      </c>
      <c r="G36" s="25">
        <f t="shared" si="10"/>
        <v>365</v>
      </c>
      <c r="H36" s="25">
        <f t="shared" si="10"/>
        <v>365</v>
      </c>
      <c r="I36" s="25">
        <f t="shared" si="10"/>
        <v>365</v>
      </c>
      <c r="J36" s="25">
        <f t="shared" si="10"/>
        <v>365</v>
      </c>
      <c r="K36" s="25">
        <f t="shared" si="10"/>
        <v>365</v>
      </c>
      <c r="L36" s="25">
        <f t="shared" si="10"/>
        <v>365</v>
      </c>
      <c r="M36" s="25">
        <f t="shared" si="10"/>
        <v>365</v>
      </c>
      <c r="N36" s="25">
        <f t="shared" si="10"/>
        <v>365</v>
      </c>
      <c r="O36" s="18"/>
    </row>
    <row r="37" spans="1:15" ht="15">
      <c r="A37" s="11" t="s">
        <v>15</v>
      </c>
      <c r="B37" s="4"/>
      <c r="C37" s="14">
        <v>0.0725</v>
      </c>
      <c r="D37" s="14">
        <f t="shared" si="10"/>
        <v>0.0725</v>
      </c>
      <c r="E37" s="14">
        <f t="shared" si="10"/>
        <v>0.0725</v>
      </c>
      <c r="F37" s="14">
        <f t="shared" si="10"/>
        <v>0.0725</v>
      </c>
      <c r="G37" s="14">
        <f t="shared" si="10"/>
        <v>0.0725</v>
      </c>
      <c r="H37" s="14">
        <f t="shared" si="10"/>
        <v>0.0725</v>
      </c>
      <c r="I37" s="14">
        <f t="shared" si="10"/>
        <v>0.0725</v>
      </c>
      <c r="J37" s="14">
        <f t="shared" si="10"/>
        <v>0.0725</v>
      </c>
      <c r="K37" s="14">
        <f t="shared" si="10"/>
        <v>0.0725</v>
      </c>
      <c r="L37" s="14">
        <f t="shared" si="10"/>
        <v>0.0725</v>
      </c>
      <c r="M37" s="14">
        <f t="shared" si="10"/>
        <v>0.0725</v>
      </c>
      <c r="N37" s="14">
        <f t="shared" si="10"/>
        <v>0.0725</v>
      </c>
      <c r="O37" s="19"/>
    </row>
    <row r="38" spans="1:15" s="3" customFormat="1" ht="15.75" thickBot="1">
      <c r="A38" s="15" t="s">
        <v>16</v>
      </c>
      <c r="B38" s="16"/>
      <c r="C38" s="28">
        <f aca="true" t="shared" si="11" ref="C38:N38">B34*C37*C35/C36</f>
        <v>14797.251735302549</v>
      </c>
      <c r="D38" s="28">
        <f t="shared" si="11"/>
        <v>13287.57409125421</v>
      </c>
      <c r="E38" s="28">
        <f t="shared" si="11"/>
        <v>14678.58624080251</v>
      </c>
      <c r="F38" s="28">
        <f t="shared" si="11"/>
        <v>14423.921843532355</v>
      </c>
      <c r="G38" s="28">
        <f t="shared" si="11"/>
        <v>15117.778721258443</v>
      </c>
      <c r="H38" s="28">
        <f t="shared" si="11"/>
        <v>14950.558759058213</v>
      </c>
      <c r="I38" s="28">
        <f t="shared" si="11"/>
        <v>17167.742687126793</v>
      </c>
      <c r="J38" s="28">
        <f t="shared" si="11"/>
        <v>17015.389644744708</v>
      </c>
      <c r="K38" s="28">
        <f t="shared" si="11"/>
        <v>16381.900175943989</v>
      </c>
      <c r="L38" s="28">
        <f t="shared" si="11"/>
        <v>17106.440605392236</v>
      </c>
      <c r="M38" s="17">
        <f t="shared" si="11"/>
        <v>16752.616427688467</v>
      </c>
      <c r="N38" s="17">
        <f t="shared" si="11"/>
        <v>17705.280966533788</v>
      </c>
      <c r="O38" s="17">
        <f>SUM(C38:N38)</f>
        <v>189385.04189863827</v>
      </c>
    </row>
    <row r="39" spans="1:15" ht="15.75" thickBot="1">
      <c r="A39" s="20" t="s">
        <v>32</v>
      </c>
      <c r="B39" s="21">
        <f>+N27</f>
        <v>252468.07504980615</v>
      </c>
      <c r="C39" s="29">
        <f>+C38+B39</f>
        <v>267265.3267851087</v>
      </c>
      <c r="D39" s="29">
        <f aca="true" t="shared" si="12" ref="D39:N39">+D38+C39</f>
        <v>280552.9008763629</v>
      </c>
      <c r="E39" s="29">
        <f t="shared" si="12"/>
        <v>295231.4871171654</v>
      </c>
      <c r="F39" s="29">
        <f t="shared" si="12"/>
        <v>309655.40896069776</v>
      </c>
      <c r="G39" s="29">
        <f t="shared" si="12"/>
        <v>324773.1876819562</v>
      </c>
      <c r="H39" s="29">
        <f t="shared" si="12"/>
        <v>339723.7464410144</v>
      </c>
      <c r="I39" s="29">
        <f t="shared" si="12"/>
        <v>356891.4891281412</v>
      </c>
      <c r="J39" s="29">
        <f t="shared" si="12"/>
        <v>373906.8787728859</v>
      </c>
      <c r="K39" s="29">
        <f t="shared" si="12"/>
        <v>390288.77894882986</v>
      </c>
      <c r="L39" s="29">
        <f t="shared" si="12"/>
        <v>407395.2195542221</v>
      </c>
      <c r="M39" s="29">
        <f t="shared" si="12"/>
        <v>424147.8359819105</v>
      </c>
      <c r="N39" s="29">
        <f t="shared" si="12"/>
        <v>441853.11694844434</v>
      </c>
      <c r="O39" s="22"/>
    </row>
    <row r="40" spans="1:2" ht="15">
      <c r="A40" s="6"/>
      <c r="B40" s="1"/>
    </row>
    <row r="41" spans="1:15" ht="15">
      <c r="A41" s="8" t="s">
        <v>22</v>
      </c>
      <c r="B41" s="5" t="s">
        <v>29</v>
      </c>
      <c r="C41" s="5" t="s">
        <v>0</v>
      </c>
      <c r="D41" s="5" t="s">
        <v>1</v>
      </c>
      <c r="E41" s="5" t="s">
        <v>2</v>
      </c>
      <c r="F41" s="5" t="s">
        <v>3</v>
      </c>
      <c r="G41" s="5" t="s">
        <v>4</v>
      </c>
      <c r="H41" s="5" t="s">
        <v>5</v>
      </c>
      <c r="I41" s="5" t="s">
        <v>6</v>
      </c>
      <c r="J41" s="5" t="s">
        <v>7</v>
      </c>
      <c r="K41" s="5" t="s">
        <v>8</v>
      </c>
      <c r="L41" s="5" t="s">
        <v>9</v>
      </c>
      <c r="M41" s="5" t="s">
        <v>10</v>
      </c>
      <c r="N41" s="5" t="s">
        <v>11</v>
      </c>
      <c r="O41" s="5" t="s">
        <v>25</v>
      </c>
    </row>
    <row r="42" spans="1:15" s="3" customFormat="1" ht="15">
      <c r="A42" s="7" t="s">
        <v>12</v>
      </c>
      <c r="C42" s="26">
        <v>782670.5833333334</v>
      </c>
      <c r="D42" s="26">
        <v>782670.5833333334</v>
      </c>
      <c r="E42" s="26">
        <v>782670.5833333334</v>
      </c>
      <c r="F42" s="26">
        <v>782670.5833333334</v>
      </c>
      <c r="G42" s="26">
        <v>782670.5833333334</v>
      </c>
      <c r="H42" s="26">
        <v>782670.5833333334</v>
      </c>
      <c r="I42" s="26">
        <v>782670.5833333334</v>
      </c>
      <c r="J42" s="26">
        <v>782670.5833333334</v>
      </c>
      <c r="K42" s="26">
        <v>782670.5833333334</v>
      </c>
      <c r="L42" s="2">
        <v>782670.5833333334</v>
      </c>
      <c r="M42" s="2">
        <v>782670.5833333334</v>
      </c>
      <c r="N42" s="2">
        <v>782670.5833333334</v>
      </c>
      <c r="O42" s="2">
        <f>SUM(C42:N42)</f>
        <v>9392047</v>
      </c>
    </row>
    <row r="43" spans="1:15" s="3" customFormat="1" ht="15">
      <c r="A43" s="7" t="s">
        <v>18</v>
      </c>
      <c r="C43" s="26">
        <v>-703996</v>
      </c>
      <c r="D43" s="26">
        <v>-945428.772030221</v>
      </c>
      <c r="E43" s="26">
        <v>-933188.252809424</v>
      </c>
      <c r="F43" s="26">
        <v>-905853.944128762</v>
      </c>
      <c r="G43" s="26">
        <v>-601151.27</v>
      </c>
      <c r="H43" s="26">
        <v>-607629.92</v>
      </c>
      <c r="I43" s="26">
        <v>-655379.67</v>
      </c>
      <c r="J43" s="26">
        <v>-715707.64</v>
      </c>
      <c r="K43" s="26">
        <v>-737786.31</v>
      </c>
      <c r="L43" s="2">
        <v>-671839.99</v>
      </c>
      <c r="M43" s="2">
        <v>-640934.66</v>
      </c>
      <c r="N43" s="2">
        <v>-645788</v>
      </c>
      <c r="O43" s="2">
        <f>SUM(C43:N43)</f>
        <v>-8764684.428968407</v>
      </c>
    </row>
    <row r="44" spans="1:15" s="3" customFormat="1" ht="15">
      <c r="A44" s="7" t="s">
        <v>34</v>
      </c>
      <c r="C44" s="26"/>
      <c r="D44" s="26"/>
      <c r="E44" s="26"/>
      <c r="F44" s="26"/>
      <c r="G44" s="26"/>
      <c r="H44" s="26">
        <v>-213726</v>
      </c>
      <c r="I44" s="26"/>
      <c r="J44" s="26"/>
      <c r="K44" s="26"/>
      <c r="L44" s="2"/>
      <c r="M44" s="2"/>
      <c r="N44" s="2"/>
      <c r="O44" s="2">
        <f>SUM(C44:N44)</f>
        <v>-213726</v>
      </c>
    </row>
    <row r="45" spans="1:15" s="3" customFormat="1" ht="15">
      <c r="A45" s="11" t="s">
        <v>33</v>
      </c>
      <c r="B45" s="12"/>
      <c r="C45" s="27"/>
      <c r="D45" s="27"/>
      <c r="E45" s="27"/>
      <c r="F45" s="27"/>
      <c r="G45" s="27"/>
      <c r="H45" s="27">
        <v>-374681</v>
      </c>
      <c r="I45" s="27"/>
      <c r="J45" s="27"/>
      <c r="K45" s="27"/>
      <c r="L45" s="13"/>
      <c r="M45" s="13"/>
      <c r="N45" s="13"/>
      <c r="O45" s="13">
        <f>SUM(C45:N45)</f>
        <v>-374681</v>
      </c>
    </row>
    <row r="46" spans="1:15" s="3" customFormat="1" ht="15">
      <c r="A46" s="7" t="s">
        <v>26</v>
      </c>
      <c r="B46" s="3">
        <f>N34</f>
        <v>2886725.372232777</v>
      </c>
      <c r="C46" s="26">
        <f aca="true" t="shared" si="13" ref="C46:N46">B46+SUM(C42:C45)</f>
        <v>2965399.9555661106</v>
      </c>
      <c r="D46" s="26">
        <f t="shared" si="13"/>
        <v>2802641.7668692227</v>
      </c>
      <c r="E46" s="26">
        <f t="shared" si="13"/>
        <v>2652124.0973931323</v>
      </c>
      <c r="F46" s="26">
        <f t="shared" si="13"/>
        <v>2528940.736597704</v>
      </c>
      <c r="G46" s="26">
        <f t="shared" si="13"/>
        <v>2710460.0499310372</v>
      </c>
      <c r="H46" s="26">
        <f t="shared" si="13"/>
        <v>2297093.7132643703</v>
      </c>
      <c r="I46" s="26">
        <f t="shared" si="13"/>
        <v>2424384.6265977034</v>
      </c>
      <c r="J46" s="26">
        <f t="shared" si="13"/>
        <v>2491347.569931037</v>
      </c>
      <c r="K46" s="26">
        <f t="shared" si="13"/>
        <v>2536231.84326437</v>
      </c>
      <c r="L46" s="2">
        <f t="shared" si="13"/>
        <v>2647062.4365977035</v>
      </c>
      <c r="M46" s="2">
        <f t="shared" si="13"/>
        <v>2788798.359931037</v>
      </c>
      <c r="N46" s="2">
        <f t="shared" si="13"/>
        <v>2925680.9432643703</v>
      </c>
      <c r="O46" s="2">
        <f>SUM(O42:O45)+B46</f>
        <v>2925680.94326437</v>
      </c>
    </row>
    <row r="47" spans="1:15" ht="15">
      <c r="A47" s="7" t="s">
        <v>13</v>
      </c>
      <c r="C47" s="25">
        <v>31</v>
      </c>
      <c r="D47" s="25">
        <v>28</v>
      </c>
      <c r="E47" s="25">
        <v>31</v>
      </c>
      <c r="F47" s="25">
        <v>30</v>
      </c>
      <c r="G47" s="25">
        <v>31</v>
      </c>
      <c r="H47" s="25">
        <v>30</v>
      </c>
      <c r="I47" s="25">
        <v>31</v>
      </c>
      <c r="J47" s="25">
        <v>31</v>
      </c>
      <c r="K47" s="25">
        <v>30</v>
      </c>
      <c r="L47" s="25">
        <v>31</v>
      </c>
      <c r="M47" s="25">
        <v>30</v>
      </c>
      <c r="N47" s="25">
        <v>31</v>
      </c>
      <c r="O47">
        <f>SUM(C47:N47)</f>
        <v>365</v>
      </c>
    </row>
    <row r="48" spans="1:15" ht="15">
      <c r="A48" s="7" t="s">
        <v>14</v>
      </c>
      <c r="C48" s="25">
        <v>365</v>
      </c>
      <c r="D48" s="25">
        <f aca="true" t="shared" si="14" ref="D48:N49">C48</f>
        <v>365</v>
      </c>
      <c r="E48" s="25">
        <f t="shared" si="14"/>
        <v>365</v>
      </c>
      <c r="F48" s="25">
        <f t="shared" si="14"/>
        <v>365</v>
      </c>
      <c r="G48" s="25">
        <f t="shared" si="14"/>
        <v>365</v>
      </c>
      <c r="H48" s="25">
        <f t="shared" si="14"/>
        <v>365</v>
      </c>
      <c r="I48" s="25">
        <f t="shared" si="14"/>
        <v>365</v>
      </c>
      <c r="J48" s="25">
        <f t="shared" si="14"/>
        <v>365</v>
      </c>
      <c r="K48" s="25">
        <f t="shared" si="14"/>
        <v>365</v>
      </c>
      <c r="L48" s="25">
        <f t="shared" si="14"/>
        <v>365</v>
      </c>
      <c r="M48" s="25">
        <f t="shared" si="14"/>
        <v>365</v>
      </c>
      <c r="N48" s="25">
        <f t="shared" si="14"/>
        <v>365</v>
      </c>
      <c r="O48" s="18"/>
    </row>
    <row r="49" spans="1:15" ht="15">
      <c r="A49" s="11" t="s">
        <v>15</v>
      </c>
      <c r="B49" s="4"/>
      <c r="C49" s="14">
        <v>0.0725</v>
      </c>
      <c r="D49" s="14">
        <f t="shared" si="14"/>
        <v>0.0725</v>
      </c>
      <c r="E49" s="14">
        <f t="shared" si="14"/>
        <v>0.0725</v>
      </c>
      <c r="F49" s="14">
        <f t="shared" si="14"/>
        <v>0.0725</v>
      </c>
      <c r="G49" s="14">
        <f t="shared" si="14"/>
        <v>0.0725</v>
      </c>
      <c r="H49" s="14">
        <f t="shared" si="14"/>
        <v>0.0725</v>
      </c>
      <c r="I49" s="14">
        <f t="shared" si="14"/>
        <v>0.0725</v>
      </c>
      <c r="J49" s="14">
        <f t="shared" si="14"/>
        <v>0.0725</v>
      </c>
      <c r="K49" s="14">
        <f t="shared" si="14"/>
        <v>0.0725</v>
      </c>
      <c r="L49" s="14">
        <f t="shared" si="14"/>
        <v>0.0725</v>
      </c>
      <c r="M49" s="14">
        <f t="shared" si="14"/>
        <v>0.0725</v>
      </c>
      <c r="N49" s="14">
        <f t="shared" si="14"/>
        <v>0.0725</v>
      </c>
      <c r="O49" s="19"/>
    </row>
    <row r="50" spans="1:15" s="3" customFormat="1" ht="15.75" thickBot="1">
      <c r="A50" s="15" t="s">
        <v>16</v>
      </c>
      <c r="B50" s="16"/>
      <c r="C50" s="28">
        <f aca="true" t="shared" si="15" ref="C50:N50">B46*C49*C47/C48</f>
        <v>17775.11033998128</v>
      </c>
      <c r="D50" s="28">
        <f t="shared" si="15"/>
        <v>16492.498383011516</v>
      </c>
      <c r="E50" s="28">
        <f t="shared" si="15"/>
        <v>17257.362660379666</v>
      </c>
      <c r="F50" s="28">
        <f t="shared" si="15"/>
        <v>15803.75318309606</v>
      </c>
      <c r="G50" s="28">
        <f t="shared" si="15"/>
        <v>15572.039193159835</v>
      </c>
      <c r="H50" s="28">
        <f t="shared" si="15"/>
        <v>16151.371530410974</v>
      </c>
      <c r="I50" s="28">
        <f t="shared" si="15"/>
        <v>14144.433207018277</v>
      </c>
      <c r="J50" s="28">
        <f t="shared" si="15"/>
        <v>14928.23136514613</v>
      </c>
      <c r="K50" s="28">
        <f t="shared" si="15"/>
        <v>14845.701272876726</v>
      </c>
      <c r="L50" s="28">
        <f t="shared" si="15"/>
        <v>15616.934432155263</v>
      </c>
      <c r="M50" s="17">
        <f t="shared" si="15"/>
        <v>15773.591231780834</v>
      </c>
      <c r="N50" s="17">
        <f t="shared" si="15"/>
        <v>17172.121408068506</v>
      </c>
      <c r="O50" s="17">
        <f>SUM(C50:N50)</f>
        <v>191533.14820708503</v>
      </c>
    </row>
    <row r="51" spans="1:15" ht="15.75" thickBot="1">
      <c r="A51" s="20" t="s">
        <v>32</v>
      </c>
      <c r="B51" s="21">
        <f>+N39</f>
        <v>441853.11694844434</v>
      </c>
      <c r="C51" s="29">
        <f>+C50+B51</f>
        <v>459628.2272884256</v>
      </c>
      <c r="D51" s="29">
        <f aca="true" t="shared" si="16" ref="D51:N51">+D50+C51</f>
        <v>476120.7256714371</v>
      </c>
      <c r="E51" s="29">
        <f t="shared" si="16"/>
        <v>493378.0883318168</v>
      </c>
      <c r="F51" s="29">
        <f t="shared" si="16"/>
        <v>509181.84151491284</v>
      </c>
      <c r="G51" s="29">
        <f t="shared" si="16"/>
        <v>524753.8807080727</v>
      </c>
      <c r="H51" s="29">
        <f t="shared" si="16"/>
        <v>540905.2522384836</v>
      </c>
      <c r="I51" s="29">
        <f t="shared" si="16"/>
        <v>555049.6854455019</v>
      </c>
      <c r="J51" s="29">
        <f t="shared" si="16"/>
        <v>569977.916810648</v>
      </c>
      <c r="K51" s="29">
        <f t="shared" si="16"/>
        <v>584823.6180835248</v>
      </c>
      <c r="L51" s="29">
        <f t="shared" si="16"/>
        <v>600440.55251568</v>
      </c>
      <c r="M51" s="29">
        <f t="shared" si="16"/>
        <v>616214.1437474608</v>
      </c>
      <c r="N51" s="29">
        <f t="shared" si="16"/>
        <v>633386.2651555293</v>
      </c>
      <c r="O51" s="22"/>
    </row>
    <row r="52" spans="1:2" ht="15">
      <c r="A52" s="6"/>
      <c r="B52" s="1"/>
    </row>
    <row r="53" spans="1:15" ht="15">
      <c r="A53" s="8" t="s">
        <v>23</v>
      </c>
      <c r="B53" s="5" t="s">
        <v>30</v>
      </c>
      <c r="C53" s="5" t="s">
        <v>0</v>
      </c>
      <c r="D53" s="5" t="s">
        <v>1</v>
      </c>
      <c r="E53" s="5" t="s">
        <v>2</v>
      </c>
      <c r="F53" s="5" t="s">
        <v>3</v>
      </c>
      <c r="G53" s="5" t="s">
        <v>4</v>
      </c>
      <c r="H53" s="5" t="s">
        <v>5</v>
      </c>
      <c r="I53" s="5" t="s">
        <v>6</v>
      </c>
      <c r="J53" s="5" t="s">
        <v>7</v>
      </c>
      <c r="K53" s="5" t="s">
        <v>8</v>
      </c>
      <c r="L53" s="5" t="s">
        <v>9</v>
      </c>
      <c r="M53" s="5" t="s">
        <v>10</v>
      </c>
      <c r="N53" s="5" t="s">
        <v>11</v>
      </c>
      <c r="O53" s="5" t="s">
        <v>25</v>
      </c>
    </row>
    <row r="54" spans="1:15" s="3" customFormat="1" ht="15">
      <c r="A54" s="7" t="s">
        <v>12</v>
      </c>
      <c r="C54" s="26">
        <v>731198.3333333334</v>
      </c>
      <c r="D54" s="26">
        <v>731198.3333333334</v>
      </c>
      <c r="E54" s="26">
        <v>731198.3333333334</v>
      </c>
      <c r="F54" s="26">
        <v>702807.2222222222</v>
      </c>
      <c r="G54" s="26">
        <v>702807.2222222222</v>
      </c>
      <c r="H54" s="26">
        <v>702807.2222222222</v>
      </c>
      <c r="I54" s="26">
        <v>702807.2222222222</v>
      </c>
      <c r="J54" s="26">
        <v>702807.2222222222</v>
      </c>
      <c r="K54" s="26">
        <v>702807.2222222222</v>
      </c>
      <c r="L54" s="2">
        <v>702807.2222222222</v>
      </c>
      <c r="M54" s="2">
        <v>702807.2222222222</v>
      </c>
      <c r="N54" s="2">
        <v>702807.2222222222</v>
      </c>
      <c r="O54" s="2">
        <f>SUM(C54:N54)</f>
        <v>8518859.999999998</v>
      </c>
    </row>
    <row r="55" spans="1:15" s="3" customFormat="1" ht="15">
      <c r="A55" s="7" t="s">
        <v>18</v>
      </c>
      <c r="C55" s="26">
        <v>-779634</v>
      </c>
      <c r="D55" s="26">
        <v>-622124</v>
      </c>
      <c r="E55" s="26">
        <v>-702825</v>
      </c>
      <c r="F55" s="26">
        <v>-610015</v>
      </c>
      <c r="G55" s="26">
        <v>-572928</v>
      </c>
      <c r="H55" s="26">
        <v>-796248</v>
      </c>
      <c r="I55" s="26">
        <v>-906149</v>
      </c>
      <c r="J55" s="26">
        <v>-907551</v>
      </c>
      <c r="K55" s="26">
        <v>-704345</v>
      </c>
      <c r="L55" s="2">
        <v>-666902</v>
      </c>
      <c r="M55" s="2">
        <v>-661040</v>
      </c>
      <c r="N55" s="2">
        <v>-748735</v>
      </c>
      <c r="O55" s="2">
        <f>SUM(C55:N55)</f>
        <v>-8678496</v>
      </c>
    </row>
    <row r="56" spans="1:15" s="3" customFormat="1" ht="15">
      <c r="A56" s="7" t="s">
        <v>34</v>
      </c>
      <c r="C56" s="26"/>
      <c r="D56" s="26"/>
      <c r="E56" s="26"/>
      <c r="F56" s="26"/>
      <c r="G56" s="26"/>
      <c r="H56" s="26">
        <v>-483633</v>
      </c>
      <c r="I56" s="26"/>
      <c r="J56" s="26"/>
      <c r="K56" s="26"/>
      <c r="L56" s="2"/>
      <c r="M56" s="2"/>
      <c r="N56" s="2"/>
      <c r="O56" s="2">
        <f>SUM(C56:N56)</f>
        <v>-483633</v>
      </c>
    </row>
    <row r="57" spans="1:15" s="3" customFormat="1" ht="15">
      <c r="A57" s="11" t="s">
        <v>33</v>
      </c>
      <c r="B57" s="12"/>
      <c r="C57" s="27"/>
      <c r="D57" s="27"/>
      <c r="E57" s="27"/>
      <c r="F57" s="27"/>
      <c r="G57" s="27"/>
      <c r="H57" s="27">
        <v>-678932</v>
      </c>
      <c r="I57" s="27"/>
      <c r="J57" s="27"/>
      <c r="K57" s="27"/>
      <c r="L57" s="13"/>
      <c r="M57" s="13"/>
      <c r="N57" s="13"/>
      <c r="O57" s="13">
        <f>SUM(C57:N57)</f>
        <v>-678932</v>
      </c>
    </row>
    <row r="58" spans="1:15" s="3" customFormat="1" ht="15">
      <c r="A58" s="7" t="s">
        <v>26</v>
      </c>
      <c r="B58" s="3">
        <f>N46</f>
        <v>2925680.9432643703</v>
      </c>
      <c r="C58" s="26">
        <f aca="true" t="shared" si="17" ref="C58:N58">B58+SUM(C54:C57)</f>
        <v>2877245.276597704</v>
      </c>
      <c r="D58" s="26">
        <f t="shared" si="17"/>
        <v>2986319.6099310373</v>
      </c>
      <c r="E58" s="26">
        <f t="shared" si="17"/>
        <v>3014692.943264371</v>
      </c>
      <c r="F58" s="26">
        <f t="shared" si="17"/>
        <v>3107485.165486593</v>
      </c>
      <c r="G58" s="26">
        <f t="shared" si="17"/>
        <v>3237364.387708815</v>
      </c>
      <c r="H58" s="26">
        <f t="shared" si="17"/>
        <v>1981358.609931037</v>
      </c>
      <c r="I58" s="26">
        <f t="shared" si="17"/>
        <v>1778016.8321532593</v>
      </c>
      <c r="J58" s="26">
        <f t="shared" si="17"/>
        <v>1573273.0543754816</v>
      </c>
      <c r="K58" s="26">
        <f t="shared" si="17"/>
        <v>1571735.2765977038</v>
      </c>
      <c r="L58" s="2">
        <f t="shared" si="17"/>
        <v>1607640.498819926</v>
      </c>
      <c r="M58" s="2">
        <f t="shared" si="17"/>
        <v>1649407.7210421483</v>
      </c>
      <c r="N58" s="2">
        <f t="shared" si="17"/>
        <v>1603479.9432643706</v>
      </c>
      <c r="O58" s="2">
        <f>SUM(O54:O57)+B58</f>
        <v>1603479.9432643685</v>
      </c>
    </row>
    <row r="59" spans="1:15" ht="15">
      <c r="A59" s="7" t="s">
        <v>13</v>
      </c>
      <c r="C59" s="25">
        <v>31</v>
      </c>
      <c r="D59" s="25">
        <v>28</v>
      </c>
      <c r="E59" s="25">
        <v>31</v>
      </c>
      <c r="F59" s="25">
        <v>30</v>
      </c>
      <c r="G59" s="25">
        <v>31</v>
      </c>
      <c r="H59" s="25">
        <v>30</v>
      </c>
      <c r="I59" s="25">
        <v>31</v>
      </c>
      <c r="J59" s="25">
        <v>31</v>
      </c>
      <c r="K59" s="25">
        <v>30</v>
      </c>
      <c r="L59" s="25">
        <v>31</v>
      </c>
      <c r="M59" s="25">
        <v>30</v>
      </c>
      <c r="N59" s="25">
        <v>31</v>
      </c>
      <c r="O59">
        <f>SUM(C59:N59)</f>
        <v>365</v>
      </c>
    </row>
    <row r="60" spans="1:15" ht="15">
      <c r="A60" s="7" t="s">
        <v>14</v>
      </c>
      <c r="C60" s="25">
        <v>365</v>
      </c>
      <c r="D60" s="25">
        <f aca="true" t="shared" si="18" ref="D60:N61">C60</f>
        <v>365</v>
      </c>
      <c r="E60" s="25">
        <f t="shared" si="18"/>
        <v>365</v>
      </c>
      <c r="F60" s="25">
        <f t="shared" si="18"/>
        <v>365</v>
      </c>
      <c r="G60" s="25">
        <f t="shared" si="18"/>
        <v>365</v>
      </c>
      <c r="H60" s="25">
        <f t="shared" si="18"/>
        <v>365</v>
      </c>
      <c r="I60" s="25">
        <f t="shared" si="18"/>
        <v>365</v>
      </c>
      <c r="J60" s="25">
        <f t="shared" si="18"/>
        <v>365</v>
      </c>
      <c r="K60" s="25">
        <f t="shared" si="18"/>
        <v>365</v>
      </c>
      <c r="L60" s="25">
        <f t="shared" si="18"/>
        <v>365</v>
      </c>
      <c r="M60" s="25">
        <f t="shared" si="18"/>
        <v>365</v>
      </c>
      <c r="N60" s="25">
        <f t="shared" si="18"/>
        <v>365</v>
      </c>
      <c r="O60" s="18"/>
    </row>
    <row r="61" spans="1:15" ht="15">
      <c r="A61" s="11" t="s">
        <v>15</v>
      </c>
      <c r="B61" s="4"/>
      <c r="C61" s="14">
        <v>0.0725</v>
      </c>
      <c r="D61" s="14">
        <f t="shared" si="18"/>
        <v>0.0725</v>
      </c>
      <c r="E61" s="14">
        <f t="shared" si="18"/>
        <v>0.0725</v>
      </c>
      <c r="F61" s="14">
        <f t="shared" si="18"/>
        <v>0.0725</v>
      </c>
      <c r="G61" s="14">
        <f t="shared" si="18"/>
        <v>0.0725</v>
      </c>
      <c r="H61" s="14">
        <f t="shared" si="18"/>
        <v>0.0725</v>
      </c>
      <c r="I61" s="14">
        <f t="shared" si="18"/>
        <v>0.0725</v>
      </c>
      <c r="J61" s="14">
        <f t="shared" si="18"/>
        <v>0.0725</v>
      </c>
      <c r="K61" s="14">
        <f t="shared" si="18"/>
        <v>0.0725</v>
      </c>
      <c r="L61" s="14">
        <f t="shared" si="18"/>
        <v>0.0725</v>
      </c>
      <c r="M61" s="14">
        <f t="shared" si="18"/>
        <v>0.0725</v>
      </c>
      <c r="N61" s="14">
        <f t="shared" si="18"/>
        <v>0.0725</v>
      </c>
      <c r="O61" s="19"/>
    </row>
    <row r="62" spans="1:15" s="3" customFormat="1" ht="15.75" thickBot="1">
      <c r="A62" s="15" t="s">
        <v>16</v>
      </c>
      <c r="B62" s="16"/>
      <c r="C62" s="28">
        <f aca="true" t="shared" si="19" ref="C62:N62">B58*C61*C59/C60</f>
        <v>18014.98060270321</v>
      </c>
      <c r="D62" s="28">
        <f t="shared" si="19"/>
        <v>16002.21345614613</v>
      </c>
      <c r="E62" s="28">
        <f t="shared" si="19"/>
        <v>18388.36526936988</v>
      </c>
      <c r="F62" s="28">
        <f t="shared" si="19"/>
        <v>17964.26616876714</v>
      </c>
      <c r="G62" s="28">
        <f t="shared" si="19"/>
        <v>19134.44632720854</v>
      </c>
      <c r="H62" s="28">
        <f t="shared" si="19"/>
        <v>19291.143954155265</v>
      </c>
      <c r="I62" s="28">
        <f t="shared" si="19"/>
        <v>12200.283495397274</v>
      </c>
      <c r="J62" s="28">
        <f t="shared" si="19"/>
        <v>10948.199534971096</v>
      </c>
      <c r="K62" s="28">
        <f t="shared" si="19"/>
        <v>9374.98326922376</v>
      </c>
      <c r="L62" s="28">
        <f t="shared" si="19"/>
        <v>9678.013792200929</v>
      </c>
      <c r="M62" s="17">
        <f t="shared" si="19"/>
        <v>9579.775575159832</v>
      </c>
      <c r="N62" s="17">
        <f t="shared" si="19"/>
        <v>10156.284528882818</v>
      </c>
      <c r="O62" s="17">
        <f>SUM(C62:N62)</f>
        <v>170732.9559741859</v>
      </c>
    </row>
    <row r="63" spans="1:15" ht="15.75" thickBot="1">
      <c r="A63" s="20" t="s">
        <v>32</v>
      </c>
      <c r="B63" s="21">
        <f>+N51</f>
        <v>633386.2651555293</v>
      </c>
      <c r="C63" s="29">
        <f>+C62+B63</f>
        <v>651401.2457582324</v>
      </c>
      <c r="D63" s="29">
        <f aca="true" t="shared" si="20" ref="D63:N63">+D62+C63</f>
        <v>667403.4592143786</v>
      </c>
      <c r="E63" s="29">
        <f t="shared" si="20"/>
        <v>685791.8244837485</v>
      </c>
      <c r="F63" s="29">
        <f t="shared" si="20"/>
        <v>703756.0906525156</v>
      </c>
      <c r="G63" s="29">
        <f t="shared" si="20"/>
        <v>722890.5369797242</v>
      </c>
      <c r="H63" s="29">
        <f t="shared" si="20"/>
        <v>742181.6809338795</v>
      </c>
      <c r="I63" s="29">
        <f t="shared" si="20"/>
        <v>754381.9644292768</v>
      </c>
      <c r="J63" s="29">
        <f t="shared" si="20"/>
        <v>765330.1639642479</v>
      </c>
      <c r="K63" s="29">
        <f t="shared" si="20"/>
        <v>774705.1472334716</v>
      </c>
      <c r="L63" s="29">
        <f t="shared" si="20"/>
        <v>784383.1610256726</v>
      </c>
      <c r="M63" s="29">
        <f t="shared" si="20"/>
        <v>793962.9366008324</v>
      </c>
      <c r="N63" s="29">
        <f t="shared" si="20"/>
        <v>804119.2211297152</v>
      </c>
      <c r="O63" s="22"/>
    </row>
    <row r="64" spans="1:2" ht="15">
      <c r="A64" s="6"/>
      <c r="B64" s="1"/>
    </row>
    <row r="65" spans="1:15" ht="15">
      <c r="A65" s="8" t="s">
        <v>24</v>
      </c>
      <c r="B65" s="5" t="s">
        <v>31</v>
      </c>
      <c r="C65" s="5" t="s">
        <v>0</v>
      </c>
      <c r="D65" s="5" t="s">
        <v>1</v>
      </c>
      <c r="E65" s="5" t="s">
        <v>2</v>
      </c>
      <c r="F65" s="5" t="s">
        <v>3</v>
      </c>
      <c r="G65" s="5" t="s">
        <v>4</v>
      </c>
      <c r="H65" s="5" t="s">
        <v>5</v>
      </c>
      <c r="I65" s="5" t="s">
        <v>6</v>
      </c>
      <c r="J65" s="5" t="s">
        <v>7</v>
      </c>
      <c r="K65" s="5" t="s">
        <v>8</v>
      </c>
      <c r="L65" s="5" t="s">
        <v>9</v>
      </c>
      <c r="M65" s="5" t="s">
        <v>10</v>
      </c>
      <c r="N65" s="5" t="s">
        <v>11</v>
      </c>
      <c r="O65" s="5" t="s">
        <v>25</v>
      </c>
    </row>
    <row r="66" spans="1:15" s="3" customFormat="1" ht="15">
      <c r="A66" s="7" t="s">
        <v>12</v>
      </c>
      <c r="C66" s="26">
        <v>702807.25</v>
      </c>
      <c r="D66" s="26">
        <v>702807.25</v>
      </c>
      <c r="E66" s="26">
        <v>702807.25</v>
      </c>
      <c r="F66" s="26">
        <v>702807.25</v>
      </c>
      <c r="G66" s="26"/>
      <c r="H66" s="26"/>
      <c r="I66" s="26"/>
      <c r="J66" s="26"/>
      <c r="K66" s="26"/>
      <c r="L66" s="2"/>
      <c r="M66" s="2"/>
      <c r="N66" s="2"/>
      <c r="O66" s="2">
        <f>SUM(C66:N66)</f>
        <v>2811229</v>
      </c>
    </row>
    <row r="67" spans="1:15" s="3" customFormat="1" ht="15">
      <c r="A67" s="7" t="s">
        <v>12</v>
      </c>
      <c r="C67" s="26">
        <v>-748734.85</v>
      </c>
      <c r="D67" s="26">
        <v>-712796.17</v>
      </c>
      <c r="E67" s="26">
        <v>-687967.12</v>
      </c>
      <c r="F67" s="26">
        <f>-(674480.69+932859+237495)</f>
        <v>-1844834.69</v>
      </c>
      <c r="G67" s="26"/>
      <c r="H67" s="26"/>
      <c r="I67" s="26"/>
      <c r="J67" s="26"/>
      <c r="K67" s="26"/>
      <c r="L67" s="2"/>
      <c r="M67" s="2"/>
      <c r="N67" s="2"/>
      <c r="O67" s="2">
        <f>SUM(C67:N67)</f>
        <v>-3994332.83</v>
      </c>
    </row>
    <row r="68" spans="1:15" s="3" customFormat="1" ht="15">
      <c r="A68" s="7" t="s">
        <v>37</v>
      </c>
      <c r="C68" s="26"/>
      <c r="D68" s="26"/>
      <c r="E68" s="26"/>
      <c r="F68" s="26"/>
      <c r="G68" s="26"/>
      <c r="H68" s="26">
        <f>223010+605626</f>
        <v>828636</v>
      </c>
      <c r="I68" s="26"/>
      <c r="J68" s="26"/>
      <c r="K68" s="26"/>
      <c r="L68" s="2"/>
      <c r="M68" s="2"/>
      <c r="N68" s="2"/>
      <c r="O68" s="2">
        <f>SUM(C68:N68)</f>
        <v>828636</v>
      </c>
    </row>
    <row r="69" spans="1:15" s="3" customFormat="1" ht="15">
      <c r="A69" s="11" t="s">
        <v>38</v>
      </c>
      <c r="B69" s="12"/>
      <c r="C69" s="27"/>
      <c r="D69" s="27"/>
      <c r="E69" s="27"/>
      <c r="F69" s="27"/>
      <c r="G69" s="27"/>
      <c r="H69" s="27">
        <f>-546+30907</f>
        <v>30361</v>
      </c>
      <c r="I69" s="27"/>
      <c r="J69" s="27"/>
      <c r="K69" s="27"/>
      <c r="L69" s="13"/>
      <c r="M69" s="13"/>
      <c r="N69" s="13"/>
      <c r="O69" s="13">
        <f>SUM(C69:N69)</f>
        <v>30361</v>
      </c>
    </row>
    <row r="70" spans="1:15" s="3" customFormat="1" ht="15">
      <c r="A70" s="7" t="s">
        <v>26</v>
      </c>
      <c r="B70" s="3">
        <f>N58</f>
        <v>1603479.9432643706</v>
      </c>
      <c r="C70" s="26">
        <f aca="true" t="shared" si="21" ref="C70:N70">B70+SUM(C66:C69)</f>
        <v>1557552.3432643707</v>
      </c>
      <c r="D70" s="26">
        <f t="shared" si="21"/>
        <v>1547563.4232643708</v>
      </c>
      <c r="E70" s="26">
        <f t="shared" si="21"/>
        <v>1562403.5532643707</v>
      </c>
      <c r="F70" s="26">
        <f t="shared" si="21"/>
        <v>420376.1132643707</v>
      </c>
      <c r="G70" s="26">
        <f t="shared" si="21"/>
        <v>420376.1132643707</v>
      </c>
      <c r="H70" s="26">
        <f t="shared" si="21"/>
        <v>1279373.1132643707</v>
      </c>
      <c r="I70" s="26">
        <f t="shared" si="21"/>
        <v>1279373.1132643707</v>
      </c>
      <c r="J70" s="26">
        <f t="shared" si="21"/>
        <v>1279373.1132643707</v>
      </c>
      <c r="K70" s="26">
        <f t="shared" si="21"/>
        <v>1279373.1132643707</v>
      </c>
      <c r="L70" s="2">
        <f t="shared" si="21"/>
        <v>1279373.1132643707</v>
      </c>
      <c r="M70" s="2">
        <f t="shared" si="21"/>
        <v>1279373.1132643707</v>
      </c>
      <c r="N70" s="2">
        <f t="shared" si="21"/>
        <v>1279373.1132643707</v>
      </c>
      <c r="O70" s="2">
        <f>SUM(O66:O69)+B70</f>
        <v>1279373.1132643705</v>
      </c>
    </row>
    <row r="71" spans="1:15" ht="15">
      <c r="A71" s="7" t="s">
        <v>13</v>
      </c>
      <c r="C71" s="25">
        <v>31</v>
      </c>
      <c r="D71" s="25">
        <v>28</v>
      </c>
      <c r="E71" s="25">
        <v>31</v>
      </c>
      <c r="F71" s="25">
        <v>30</v>
      </c>
      <c r="G71" s="25">
        <v>31</v>
      </c>
      <c r="H71" s="25">
        <v>30</v>
      </c>
      <c r="I71" s="25">
        <v>31</v>
      </c>
      <c r="J71" s="25">
        <v>31</v>
      </c>
      <c r="K71" s="25">
        <v>30</v>
      </c>
      <c r="L71" s="25">
        <v>31</v>
      </c>
      <c r="M71" s="25">
        <v>30</v>
      </c>
      <c r="N71" s="25">
        <v>31</v>
      </c>
      <c r="O71">
        <f>SUM(C71:N71)</f>
        <v>365</v>
      </c>
    </row>
    <row r="72" spans="1:15" ht="15">
      <c r="A72" s="7" t="s">
        <v>14</v>
      </c>
      <c r="C72" s="25">
        <v>365</v>
      </c>
      <c r="D72" s="25">
        <f aca="true" t="shared" si="22" ref="D72:N72">C72</f>
        <v>365</v>
      </c>
      <c r="E72" s="25">
        <f t="shared" si="22"/>
        <v>365</v>
      </c>
      <c r="F72" s="25">
        <f t="shared" si="22"/>
        <v>365</v>
      </c>
      <c r="G72" s="25">
        <f t="shared" si="22"/>
        <v>365</v>
      </c>
      <c r="H72" s="25">
        <f t="shared" si="22"/>
        <v>365</v>
      </c>
      <c r="I72" s="25">
        <f t="shared" si="22"/>
        <v>365</v>
      </c>
      <c r="J72" s="25">
        <f t="shared" si="22"/>
        <v>365</v>
      </c>
      <c r="K72" s="25">
        <f t="shared" si="22"/>
        <v>365</v>
      </c>
      <c r="L72" s="25">
        <f t="shared" si="22"/>
        <v>365</v>
      </c>
      <c r="M72" s="25">
        <f t="shared" si="22"/>
        <v>365</v>
      </c>
      <c r="N72" s="25">
        <f t="shared" si="22"/>
        <v>365</v>
      </c>
      <c r="O72" s="18"/>
    </row>
    <row r="73" spans="1:15" ht="15">
      <c r="A73" s="11" t="s">
        <v>15</v>
      </c>
      <c r="B73" s="4"/>
      <c r="C73" s="14">
        <v>0.0725</v>
      </c>
      <c r="D73" s="14">
        <f>C73</f>
        <v>0.0725</v>
      </c>
      <c r="E73" s="14">
        <f>D73</f>
        <v>0.0725</v>
      </c>
      <c r="F73" s="14">
        <v>0.0414</v>
      </c>
      <c r="G73" s="14">
        <f>F73</f>
        <v>0.0414</v>
      </c>
      <c r="H73" s="14">
        <f>G73</f>
        <v>0.0414</v>
      </c>
      <c r="I73" s="14">
        <v>0.0459</v>
      </c>
      <c r="J73" s="14">
        <f>I73</f>
        <v>0.0459</v>
      </c>
      <c r="K73" s="14">
        <f>J73</f>
        <v>0.0459</v>
      </c>
      <c r="L73" s="14">
        <f>K73</f>
        <v>0.0459</v>
      </c>
      <c r="M73" s="14">
        <f>L73</f>
        <v>0.0459</v>
      </c>
      <c r="N73" s="14">
        <f>M73</f>
        <v>0.0459</v>
      </c>
      <c r="O73" s="19"/>
    </row>
    <row r="74" spans="1:15" s="3" customFormat="1" ht="15.75" thickBot="1">
      <c r="A74" s="15" t="s">
        <v>16</v>
      </c>
      <c r="B74" s="16"/>
      <c r="C74" s="28">
        <f aca="true" t="shared" si="23" ref="C74:N74">B70*C73*C71/C72</f>
        <v>9873.482664347048</v>
      </c>
      <c r="D74" s="28">
        <f t="shared" si="23"/>
        <v>8662.551388566226</v>
      </c>
      <c r="E74" s="28">
        <f t="shared" si="23"/>
        <v>9529.174777497734</v>
      </c>
      <c r="F74" s="28">
        <f t="shared" si="23"/>
        <v>5316.4526387790365</v>
      </c>
      <c r="G74" s="28">
        <f t="shared" si="23"/>
        <v>1478.1115171602557</v>
      </c>
      <c r="H74" s="28">
        <f t="shared" si="23"/>
        <v>1430.4305004776668</v>
      </c>
      <c r="I74" s="28">
        <f t="shared" si="23"/>
        <v>4987.452062640748</v>
      </c>
      <c r="J74" s="28">
        <f t="shared" si="23"/>
        <v>4987.452062640748</v>
      </c>
      <c r="K74" s="28">
        <f t="shared" si="23"/>
        <v>4826.566512232983</v>
      </c>
      <c r="L74" s="28">
        <f t="shared" si="23"/>
        <v>4987.452062640748</v>
      </c>
      <c r="M74" s="17">
        <f t="shared" si="23"/>
        <v>4826.566512232983</v>
      </c>
      <c r="N74" s="17">
        <f t="shared" si="23"/>
        <v>4987.452062640748</v>
      </c>
      <c r="O74" s="17">
        <f>SUM(C74:N74)</f>
        <v>65893.14476185692</v>
      </c>
    </row>
    <row r="75" spans="1:15" ht="15.75" thickBot="1">
      <c r="A75" s="20" t="s">
        <v>32</v>
      </c>
      <c r="B75" s="21">
        <f>+N63</f>
        <v>804119.2211297152</v>
      </c>
      <c r="C75" s="29">
        <f>+C74+B75</f>
        <v>813992.7037940623</v>
      </c>
      <c r="D75" s="29">
        <f aca="true" t="shared" si="24" ref="D75:N75">+D74+C75</f>
        <v>822655.2551826285</v>
      </c>
      <c r="E75" s="29">
        <f t="shared" si="24"/>
        <v>832184.4299601263</v>
      </c>
      <c r="F75" s="29">
        <f t="shared" si="24"/>
        <v>837500.8825989054</v>
      </c>
      <c r="G75" s="29">
        <f t="shared" si="24"/>
        <v>838978.9941160656</v>
      </c>
      <c r="H75" s="29">
        <f t="shared" si="24"/>
        <v>840409.4246165432</v>
      </c>
      <c r="I75" s="29">
        <f t="shared" si="24"/>
        <v>845396.876679184</v>
      </c>
      <c r="J75" s="29">
        <f t="shared" si="24"/>
        <v>850384.3287418248</v>
      </c>
      <c r="K75" s="29">
        <f t="shared" si="24"/>
        <v>855210.8952540578</v>
      </c>
      <c r="L75" s="29">
        <f t="shared" si="24"/>
        <v>860198.3473166986</v>
      </c>
      <c r="M75" s="29">
        <f t="shared" si="24"/>
        <v>865024.9138289316</v>
      </c>
      <c r="N75" s="29">
        <f t="shared" si="24"/>
        <v>870012.3658915724</v>
      </c>
      <c r="O75" s="22"/>
    </row>
    <row r="77" ht="15">
      <c r="A77" s="7" t="s">
        <v>39</v>
      </c>
    </row>
    <row r="78" ht="15">
      <c r="A78" s="10" t="s">
        <v>40</v>
      </c>
    </row>
    <row r="79" ht="15">
      <c r="A79" s="7" t="s">
        <v>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57" r:id="rId1"/>
  <headerFooter>
    <oddFooter>&amp;Rpage &amp;P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selection activeCell="A1" sqref="A1:O77"/>
    </sheetView>
  </sheetViews>
  <sheetFormatPr defaultColWidth="9.140625" defaultRowHeight="15"/>
  <cols>
    <col min="1" max="1" width="34.28125" style="7" customWidth="1"/>
    <col min="2" max="2" width="12.28125" style="0" customWidth="1"/>
    <col min="3" max="6" width="12.7109375" style="0" bestFit="1" customWidth="1"/>
    <col min="7" max="7" width="12.28125" style="0" bestFit="1" customWidth="1"/>
    <col min="8" max="12" width="12.7109375" style="0" bestFit="1" customWidth="1"/>
    <col min="13" max="14" width="12.28125" style="0" bestFit="1" customWidth="1"/>
    <col min="15" max="15" width="12.7109375" style="0" customWidth="1"/>
  </cols>
  <sheetData>
    <row r="1" spans="1:15" ht="21">
      <c r="A1" s="24" t="s">
        <v>43</v>
      </c>
      <c r="O1" s="31" t="s">
        <v>57</v>
      </c>
    </row>
    <row r="2" ht="20.25" customHeight="1">
      <c r="A2" s="24" t="s">
        <v>35</v>
      </c>
    </row>
    <row r="3" ht="18.75">
      <c r="A3" s="23" t="s">
        <v>44</v>
      </c>
    </row>
    <row r="4" spans="1:2" ht="15">
      <c r="A4" s="6"/>
      <c r="B4" s="1"/>
    </row>
    <row r="5" spans="1:15" ht="15">
      <c r="A5" s="8" t="s">
        <v>19</v>
      </c>
      <c r="B5" s="5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25</v>
      </c>
    </row>
    <row r="6" spans="1:15" s="3" customFormat="1" ht="15">
      <c r="A6" s="7" t="s">
        <v>12</v>
      </c>
      <c r="L6" s="2">
        <f>636144/3</f>
        <v>212048</v>
      </c>
      <c r="M6" s="2">
        <f>L6</f>
        <v>212048</v>
      </c>
      <c r="N6" s="2">
        <f>M6</f>
        <v>212048</v>
      </c>
      <c r="O6" s="2">
        <f>SUM(L6:N6)</f>
        <v>636144</v>
      </c>
    </row>
    <row r="7" spans="1:15" s="3" customFormat="1" ht="15">
      <c r="A7" s="7" t="s">
        <v>18</v>
      </c>
      <c r="L7" s="2"/>
      <c r="M7" s="2"/>
      <c r="N7" s="2"/>
      <c r="O7" s="2">
        <f>SUM(L7:N7)</f>
        <v>0</v>
      </c>
    </row>
    <row r="8" spans="1:15" s="3" customFormat="1" ht="15">
      <c r="A8" s="7" t="s">
        <v>34</v>
      </c>
      <c r="L8" s="2"/>
      <c r="M8" s="2"/>
      <c r="N8" s="2"/>
      <c r="O8" s="2">
        <f>SUM(L8:N8)</f>
        <v>0</v>
      </c>
    </row>
    <row r="9" spans="1:15" s="3" customFormat="1" ht="15">
      <c r="A9" s="11" t="s">
        <v>33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>
        <f>SUM(L9:N9)</f>
        <v>0</v>
      </c>
    </row>
    <row r="10" spans="1:15" s="3" customFormat="1" ht="15">
      <c r="A10" s="7" t="s">
        <v>26</v>
      </c>
      <c r="L10" s="2">
        <f>L6</f>
        <v>212048</v>
      </c>
      <c r="M10" s="2">
        <f>L10+M6</f>
        <v>424096</v>
      </c>
      <c r="N10" s="2">
        <f>M10+N6</f>
        <v>636144</v>
      </c>
      <c r="O10" s="2">
        <f>SUM(O6:O9)+B10</f>
        <v>636144</v>
      </c>
    </row>
    <row r="11" spans="1:15" ht="15">
      <c r="A11" s="7" t="s">
        <v>13</v>
      </c>
      <c r="C11">
        <v>31</v>
      </c>
      <c r="D11">
        <v>28</v>
      </c>
      <c r="E11">
        <v>31</v>
      </c>
      <c r="F11">
        <v>30</v>
      </c>
      <c r="G11">
        <v>31</v>
      </c>
      <c r="H11">
        <v>30</v>
      </c>
      <c r="I11">
        <v>31</v>
      </c>
      <c r="J11">
        <v>31</v>
      </c>
      <c r="K11">
        <v>30</v>
      </c>
      <c r="L11">
        <v>31</v>
      </c>
      <c r="M11">
        <v>30</v>
      </c>
      <c r="N11">
        <v>31</v>
      </c>
      <c r="O11">
        <f>SUM(C11:N11)</f>
        <v>365</v>
      </c>
    </row>
    <row r="12" spans="1:15" ht="15">
      <c r="A12" s="7" t="s">
        <v>14</v>
      </c>
      <c r="C12">
        <v>365</v>
      </c>
      <c r="D12">
        <f aca="true" t="shared" si="0" ref="D12:N12">C12</f>
        <v>365</v>
      </c>
      <c r="E12">
        <f t="shared" si="0"/>
        <v>365</v>
      </c>
      <c r="F12">
        <f t="shared" si="0"/>
        <v>365</v>
      </c>
      <c r="G12">
        <f t="shared" si="0"/>
        <v>365</v>
      </c>
      <c r="H12">
        <f t="shared" si="0"/>
        <v>365</v>
      </c>
      <c r="I12">
        <f t="shared" si="0"/>
        <v>365</v>
      </c>
      <c r="J12">
        <f t="shared" si="0"/>
        <v>365</v>
      </c>
      <c r="K12">
        <f t="shared" si="0"/>
        <v>365</v>
      </c>
      <c r="L12">
        <f t="shared" si="0"/>
        <v>365</v>
      </c>
      <c r="M12">
        <f t="shared" si="0"/>
        <v>365</v>
      </c>
      <c r="N12">
        <f t="shared" si="0"/>
        <v>365</v>
      </c>
      <c r="O12" s="18"/>
    </row>
    <row r="13" spans="1:15" ht="15">
      <c r="A13" s="11" t="s">
        <v>15</v>
      </c>
      <c r="B13" s="4"/>
      <c r="C13" s="14">
        <v>0.0725</v>
      </c>
      <c r="D13" s="14">
        <f aca="true" t="shared" si="1" ref="D13:N13">C13</f>
        <v>0.0725</v>
      </c>
      <c r="E13" s="14">
        <f t="shared" si="1"/>
        <v>0.0725</v>
      </c>
      <c r="F13" s="14">
        <f t="shared" si="1"/>
        <v>0.0725</v>
      </c>
      <c r="G13" s="14">
        <f t="shared" si="1"/>
        <v>0.0725</v>
      </c>
      <c r="H13" s="14">
        <f t="shared" si="1"/>
        <v>0.0725</v>
      </c>
      <c r="I13" s="14">
        <f t="shared" si="1"/>
        <v>0.0725</v>
      </c>
      <c r="J13" s="14">
        <f t="shared" si="1"/>
        <v>0.0725</v>
      </c>
      <c r="K13" s="14">
        <f t="shared" si="1"/>
        <v>0.0725</v>
      </c>
      <c r="L13" s="14">
        <f t="shared" si="1"/>
        <v>0.0725</v>
      </c>
      <c r="M13" s="14">
        <f t="shared" si="1"/>
        <v>0.0725</v>
      </c>
      <c r="N13" s="14">
        <f t="shared" si="1"/>
        <v>0.0725</v>
      </c>
      <c r="O13" s="19"/>
    </row>
    <row r="14" spans="1:15" s="3" customFormat="1" ht="15.75" thickBot="1">
      <c r="A14" s="15" t="s">
        <v>16</v>
      </c>
      <c r="B14" s="16"/>
      <c r="C14" s="16">
        <f aca="true" t="shared" si="2" ref="C14:N14">B10*C13*C11/C12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7">
        <f t="shared" si="2"/>
        <v>1263.573698630137</v>
      </c>
      <c r="N14" s="17">
        <f t="shared" si="2"/>
        <v>2611.3856438356165</v>
      </c>
      <c r="O14" s="17">
        <f>SUM(C14:N14)</f>
        <v>3874.9593424657533</v>
      </c>
    </row>
    <row r="15" spans="1:15" ht="15.75" thickBot="1">
      <c r="A15" s="20" t="s">
        <v>32</v>
      </c>
      <c r="B15" s="21">
        <f>+B14</f>
        <v>0</v>
      </c>
      <c r="C15" s="21">
        <f>+C14+B15</f>
        <v>0</v>
      </c>
      <c r="D15" s="21">
        <f aca="true" t="shared" si="3" ref="D15:N15">+D14+C15</f>
        <v>0</v>
      </c>
      <c r="E15" s="21">
        <f t="shared" si="3"/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1263.573698630137</v>
      </c>
      <c r="N15" s="21">
        <f t="shared" si="3"/>
        <v>3874.9593424657533</v>
      </c>
      <c r="O15" s="22"/>
    </row>
    <row r="16" spans="1:2" ht="15">
      <c r="A16" s="6"/>
      <c r="B16" s="1"/>
    </row>
    <row r="17" spans="1:15" ht="15">
      <c r="A17" s="8" t="s">
        <v>20</v>
      </c>
      <c r="B17" s="5" t="s">
        <v>27</v>
      </c>
      <c r="C17" s="5" t="s">
        <v>0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25</v>
      </c>
    </row>
    <row r="18" spans="1:15" s="3" customFormat="1" ht="15">
      <c r="A18" s="7" t="s">
        <v>12</v>
      </c>
      <c r="C18" s="3">
        <f>2355615/12</f>
        <v>196301.25</v>
      </c>
      <c r="D18" s="3">
        <f>C18</f>
        <v>196301.25</v>
      </c>
      <c r="E18" s="3">
        <f aca="true" t="shared" si="4" ref="E18:N18">D18</f>
        <v>196301.25</v>
      </c>
      <c r="F18" s="3">
        <f t="shared" si="4"/>
        <v>196301.25</v>
      </c>
      <c r="G18" s="3">
        <f t="shared" si="4"/>
        <v>196301.25</v>
      </c>
      <c r="H18" s="3">
        <f t="shared" si="4"/>
        <v>196301.25</v>
      </c>
      <c r="I18" s="3">
        <f t="shared" si="4"/>
        <v>196301.25</v>
      </c>
      <c r="J18" s="3">
        <f t="shared" si="4"/>
        <v>196301.25</v>
      </c>
      <c r="K18" s="3">
        <f t="shared" si="4"/>
        <v>196301.25</v>
      </c>
      <c r="L18" s="2">
        <f t="shared" si="4"/>
        <v>196301.25</v>
      </c>
      <c r="M18" s="2">
        <f t="shared" si="4"/>
        <v>196301.25</v>
      </c>
      <c r="N18" s="2">
        <f t="shared" si="4"/>
        <v>196301.25</v>
      </c>
      <c r="O18" s="2">
        <f>SUM(C18:N18)</f>
        <v>2355615</v>
      </c>
    </row>
    <row r="19" spans="1:15" s="3" customFormat="1" ht="15">
      <c r="A19" s="7" t="s">
        <v>18</v>
      </c>
      <c r="E19" s="3">
        <v>-88853.6</v>
      </c>
      <c r="F19" s="3">
        <v>-142366.96</v>
      </c>
      <c r="G19" s="3">
        <v>-267572.76</v>
      </c>
      <c r="H19" s="3">
        <v>-248232.1</v>
      </c>
      <c r="I19" s="3">
        <v>-175432.02</v>
      </c>
      <c r="J19" s="3">
        <v>-337711.83</v>
      </c>
      <c r="K19" s="3">
        <v>-266135.48</v>
      </c>
      <c r="L19" s="2">
        <v>-309905.99</v>
      </c>
      <c r="M19" s="2">
        <v>-233308.79</v>
      </c>
      <c r="N19" s="2">
        <v>-256053</v>
      </c>
      <c r="O19" s="2">
        <f>SUM(C19:N19)</f>
        <v>-2325572.5300000003</v>
      </c>
    </row>
    <row r="20" spans="1:15" s="3" customFormat="1" ht="15">
      <c r="A20" s="7" t="s">
        <v>34</v>
      </c>
      <c r="H20" s="3">
        <v>230726</v>
      </c>
      <c r="L20" s="2"/>
      <c r="M20" s="2"/>
      <c r="N20" s="2"/>
      <c r="O20" s="2">
        <f>SUM(C20:N20)</f>
        <v>230726</v>
      </c>
    </row>
    <row r="21" spans="1:15" s="3" customFormat="1" ht="15">
      <c r="A21" s="11" t="s">
        <v>33</v>
      </c>
      <c r="B21" s="12"/>
      <c r="C21" s="12"/>
      <c r="D21" s="12"/>
      <c r="E21" s="12"/>
      <c r="F21" s="12"/>
      <c r="G21" s="12"/>
      <c r="H21" s="12">
        <v>0</v>
      </c>
      <c r="I21" s="12"/>
      <c r="J21" s="12"/>
      <c r="K21" s="12"/>
      <c r="L21" s="13"/>
      <c r="M21" s="13"/>
      <c r="N21" s="13"/>
      <c r="O21" s="13">
        <f>SUM(C21:N21)</f>
        <v>0</v>
      </c>
    </row>
    <row r="22" spans="1:15" s="3" customFormat="1" ht="15">
      <c r="A22" s="7" t="s">
        <v>17</v>
      </c>
      <c r="B22" s="3">
        <f>O6</f>
        <v>636144</v>
      </c>
      <c r="C22" s="3">
        <f aca="true" t="shared" si="5" ref="C22:N22">SUM(C18:C21)+B22</f>
        <v>832445.25</v>
      </c>
      <c r="D22" s="3">
        <f t="shared" si="5"/>
        <v>1028746.5</v>
      </c>
      <c r="E22" s="3">
        <f t="shared" si="5"/>
        <v>1136194.15</v>
      </c>
      <c r="F22" s="3">
        <f t="shared" si="5"/>
        <v>1190128.44</v>
      </c>
      <c r="G22" s="3">
        <f t="shared" si="5"/>
        <v>1118856.93</v>
      </c>
      <c r="H22" s="3">
        <f t="shared" si="5"/>
        <v>1297652.0799999998</v>
      </c>
      <c r="I22" s="3">
        <f t="shared" si="5"/>
        <v>1318521.3099999998</v>
      </c>
      <c r="J22" s="3">
        <f t="shared" si="5"/>
        <v>1177110.7299999997</v>
      </c>
      <c r="K22" s="3">
        <f t="shared" si="5"/>
        <v>1107276.4999999998</v>
      </c>
      <c r="L22" s="2">
        <f t="shared" si="5"/>
        <v>993671.7599999998</v>
      </c>
      <c r="M22" s="2">
        <f t="shared" si="5"/>
        <v>956664.2199999997</v>
      </c>
      <c r="N22" s="2">
        <f t="shared" si="5"/>
        <v>896912.4699999997</v>
      </c>
      <c r="O22" s="2">
        <f>SUM(O18:O21)+B22</f>
        <v>896912.4699999997</v>
      </c>
    </row>
    <row r="23" spans="1:15" ht="15">
      <c r="A23" s="7" t="s">
        <v>13</v>
      </c>
      <c r="C23">
        <v>31</v>
      </c>
      <c r="D23">
        <v>28</v>
      </c>
      <c r="E23">
        <v>31</v>
      </c>
      <c r="F23">
        <v>30</v>
      </c>
      <c r="G23">
        <v>31</v>
      </c>
      <c r="H23">
        <v>30</v>
      </c>
      <c r="I23">
        <v>31</v>
      </c>
      <c r="J23">
        <v>31</v>
      </c>
      <c r="K23">
        <v>30</v>
      </c>
      <c r="L23">
        <v>31</v>
      </c>
      <c r="M23">
        <v>30</v>
      </c>
      <c r="N23">
        <v>31</v>
      </c>
      <c r="O23">
        <f>SUM(C23:N23)</f>
        <v>365</v>
      </c>
    </row>
    <row r="24" spans="1:15" ht="15">
      <c r="A24" s="7" t="s">
        <v>14</v>
      </c>
      <c r="C24">
        <v>365</v>
      </c>
      <c r="D24">
        <f aca="true" t="shared" si="6" ref="D24:N24">C24</f>
        <v>365</v>
      </c>
      <c r="E24">
        <f t="shared" si="6"/>
        <v>365</v>
      </c>
      <c r="F24">
        <f t="shared" si="6"/>
        <v>365</v>
      </c>
      <c r="G24">
        <f t="shared" si="6"/>
        <v>365</v>
      </c>
      <c r="H24">
        <f t="shared" si="6"/>
        <v>365</v>
      </c>
      <c r="I24">
        <f t="shared" si="6"/>
        <v>365</v>
      </c>
      <c r="J24">
        <f t="shared" si="6"/>
        <v>365</v>
      </c>
      <c r="K24">
        <f t="shared" si="6"/>
        <v>365</v>
      </c>
      <c r="L24">
        <f t="shared" si="6"/>
        <v>365</v>
      </c>
      <c r="M24">
        <f t="shared" si="6"/>
        <v>365</v>
      </c>
      <c r="N24">
        <f t="shared" si="6"/>
        <v>365</v>
      </c>
      <c r="O24" s="18"/>
    </row>
    <row r="25" spans="1:15" ht="15">
      <c r="A25" s="11" t="s">
        <v>15</v>
      </c>
      <c r="B25" s="4"/>
      <c r="C25" s="14">
        <v>0.0725</v>
      </c>
      <c r="D25" s="14">
        <f aca="true" t="shared" si="7" ref="D25:N25">C25</f>
        <v>0.0725</v>
      </c>
      <c r="E25" s="14">
        <f t="shared" si="7"/>
        <v>0.0725</v>
      </c>
      <c r="F25" s="14">
        <f t="shared" si="7"/>
        <v>0.0725</v>
      </c>
      <c r="G25" s="14">
        <f t="shared" si="7"/>
        <v>0.0725</v>
      </c>
      <c r="H25" s="14">
        <f t="shared" si="7"/>
        <v>0.0725</v>
      </c>
      <c r="I25" s="14">
        <f t="shared" si="7"/>
        <v>0.0725</v>
      </c>
      <c r="J25" s="14">
        <f t="shared" si="7"/>
        <v>0.0725</v>
      </c>
      <c r="K25" s="14">
        <f t="shared" si="7"/>
        <v>0.0725</v>
      </c>
      <c r="L25" s="14">
        <f t="shared" si="7"/>
        <v>0.0725</v>
      </c>
      <c r="M25" s="14">
        <f t="shared" si="7"/>
        <v>0.0725</v>
      </c>
      <c r="N25" s="14">
        <f t="shared" si="7"/>
        <v>0.0725</v>
      </c>
      <c r="O25" s="19"/>
    </row>
    <row r="26" spans="1:15" s="3" customFormat="1" ht="15.75" thickBot="1">
      <c r="A26" s="15" t="s">
        <v>16</v>
      </c>
      <c r="B26" s="16"/>
      <c r="C26" s="16">
        <f aca="true" t="shared" si="8" ref="C26:N26">B22*C25*C23/C24</f>
        <v>3917.0784657534246</v>
      </c>
      <c r="D26" s="16">
        <f t="shared" si="8"/>
        <v>4629.763993150685</v>
      </c>
      <c r="E26" s="16">
        <f t="shared" si="8"/>
        <v>6334.54180479452</v>
      </c>
      <c r="F26" s="16">
        <f t="shared" si="8"/>
        <v>6770.471989726025</v>
      </c>
      <c r="G26" s="16">
        <f t="shared" si="8"/>
        <v>7328.256627123286</v>
      </c>
      <c r="H26" s="16">
        <f t="shared" si="8"/>
        <v>6667.161158219176</v>
      </c>
      <c r="I26" s="16">
        <f t="shared" si="8"/>
        <v>7990.337122739726</v>
      </c>
      <c r="J26" s="16">
        <f t="shared" si="8"/>
        <v>8118.840121164382</v>
      </c>
      <c r="K26" s="16">
        <f t="shared" si="8"/>
        <v>7014.289966438353</v>
      </c>
      <c r="L26" s="16">
        <f t="shared" si="8"/>
        <v>6818.09296917808</v>
      </c>
      <c r="M26" s="17">
        <f t="shared" si="8"/>
        <v>5921.194734246574</v>
      </c>
      <c r="N26" s="17">
        <f t="shared" si="8"/>
        <v>5890.692697123285</v>
      </c>
      <c r="O26" s="17">
        <f>SUM(C26:N26)</f>
        <v>77400.72164965753</v>
      </c>
    </row>
    <row r="27" spans="1:15" ht="15.75" thickBot="1">
      <c r="A27" s="20" t="s">
        <v>32</v>
      </c>
      <c r="B27" s="21">
        <f>+N15</f>
        <v>3874.9593424657533</v>
      </c>
      <c r="C27" s="21">
        <f>+C26+B27</f>
        <v>7792.037808219178</v>
      </c>
      <c r="D27" s="21">
        <f>+D26+C27</f>
        <v>12421.801801369864</v>
      </c>
      <c r="E27" s="21">
        <f>+E26+D27</f>
        <v>18756.343606164384</v>
      </c>
      <c r="F27" s="21">
        <f>+F26+E27</f>
        <v>25526.81559589041</v>
      </c>
      <c r="G27" s="21">
        <f>+G26+F27</f>
        <v>32855.072223013696</v>
      </c>
      <c r="H27" s="21">
        <f>+H26+G27</f>
        <v>39522.23338123287</v>
      </c>
      <c r="I27" s="21">
        <f>+I26+H27</f>
        <v>47512.5705039726</v>
      </c>
      <c r="J27" s="21">
        <f>+J26+I27</f>
        <v>55631.41062513698</v>
      </c>
      <c r="K27" s="21">
        <f>+K26+J27</f>
        <v>62645.70059157533</v>
      </c>
      <c r="L27" s="21">
        <f>+L26+K27</f>
        <v>69463.79356075342</v>
      </c>
      <c r="M27" s="21">
        <f>+M26+L27</f>
        <v>75384.98829499999</v>
      </c>
      <c r="N27" s="21">
        <f>+N26+M27</f>
        <v>81275.68099212328</v>
      </c>
      <c r="O27" s="22"/>
    </row>
    <row r="28" spans="1:2" ht="15">
      <c r="A28" s="9"/>
      <c r="B28" s="1"/>
    </row>
    <row r="29" spans="1:15" ht="15">
      <c r="A29" s="8" t="s">
        <v>21</v>
      </c>
      <c r="B29" s="5" t="s">
        <v>28</v>
      </c>
      <c r="C29" s="5" t="s">
        <v>0</v>
      </c>
      <c r="D29" s="5" t="s">
        <v>1</v>
      </c>
      <c r="E29" s="5" t="s">
        <v>2</v>
      </c>
      <c r="F29" s="5" t="s">
        <v>3</v>
      </c>
      <c r="G29" s="5" t="s">
        <v>4</v>
      </c>
      <c r="H29" s="5" t="s">
        <v>5</v>
      </c>
      <c r="I29" s="5" t="s">
        <v>6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11</v>
      </c>
      <c r="O29" s="5" t="s">
        <v>25</v>
      </c>
    </row>
    <row r="30" spans="1:15" s="3" customFormat="1" ht="15">
      <c r="A30" s="7" t="s">
        <v>12</v>
      </c>
      <c r="C30" s="3">
        <f>2991759/12</f>
        <v>249313.25</v>
      </c>
      <c r="D30" s="3">
        <f>C30</f>
        <v>249313.25</v>
      </c>
      <c r="E30" s="3">
        <f aca="true" t="shared" si="9" ref="E30:N30">D30</f>
        <v>249313.25</v>
      </c>
      <c r="F30" s="3">
        <f t="shared" si="9"/>
        <v>249313.25</v>
      </c>
      <c r="G30" s="3">
        <f t="shared" si="9"/>
        <v>249313.25</v>
      </c>
      <c r="H30" s="3">
        <f t="shared" si="9"/>
        <v>249313.25</v>
      </c>
      <c r="I30" s="3">
        <f t="shared" si="9"/>
        <v>249313.25</v>
      </c>
      <c r="J30" s="3">
        <f t="shared" si="9"/>
        <v>249313.25</v>
      </c>
      <c r="K30" s="3">
        <f t="shared" si="9"/>
        <v>249313.25</v>
      </c>
      <c r="L30" s="2">
        <f t="shared" si="9"/>
        <v>249313.25</v>
      </c>
      <c r="M30" s="2">
        <f t="shared" si="9"/>
        <v>249313.25</v>
      </c>
      <c r="N30" s="2">
        <f t="shared" si="9"/>
        <v>249313.25</v>
      </c>
      <c r="O30" s="2">
        <f>SUM(C30:N30)</f>
        <v>2991759</v>
      </c>
    </row>
    <row r="31" spans="1:15" s="3" customFormat="1" ht="15">
      <c r="A31" s="7" t="s">
        <v>18</v>
      </c>
      <c r="C31" s="3">
        <v>-271559.76</v>
      </c>
      <c r="D31" s="3">
        <v>-260452.91</v>
      </c>
      <c r="E31" s="3">
        <v>-264454.18</v>
      </c>
      <c r="F31" s="3">
        <v>-238322.75</v>
      </c>
      <c r="G31" s="3">
        <v>-246527.64</v>
      </c>
      <c r="H31" s="3">
        <v>-258651.15</v>
      </c>
      <c r="I31" s="3">
        <v>-240122.41</v>
      </c>
      <c r="J31" s="3">
        <v>-270152.13</v>
      </c>
      <c r="K31" s="3">
        <v>-292027.91</v>
      </c>
      <c r="L31" s="2">
        <v>-269252</v>
      </c>
      <c r="M31" s="2">
        <v>-216681.73</v>
      </c>
      <c r="N31" s="2">
        <v>-259376.78</v>
      </c>
      <c r="O31" s="2">
        <f>SUM(C31:N31)</f>
        <v>-3087581.35</v>
      </c>
    </row>
    <row r="32" spans="1:15" s="3" customFormat="1" ht="15">
      <c r="A32" s="7" t="s">
        <v>34</v>
      </c>
      <c r="H32" s="3">
        <v>143929</v>
      </c>
      <c r="L32" s="2"/>
      <c r="M32" s="2"/>
      <c r="N32" s="2"/>
      <c r="O32" s="2">
        <f>SUM(C32:N32)</f>
        <v>143929</v>
      </c>
    </row>
    <row r="33" spans="1:15" s="3" customFormat="1" ht="15">
      <c r="A33" s="11" t="s">
        <v>33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>
        <f>SUM(C33:N33)</f>
        <v>0</v>
      </c>
    </row>
    <row r="34" spans="1:15" s="3" customFormat="1" ht="15">
      <c r="A34" s="7" t="s">
        <v>26</v>
      </c>
      <c r="B34" s="3">
        <f>N22</f>
        <v>896912.4699999997</v>
      </c>
      <c r="C34" s="3">
        <f aca="true" t="shared" si="10" ref="C34:N34">B34+SUM(C30:C33)</f>
        <v>874665.9599999997</v>
      </c>
      <c r="D34" s="3">
        <f t="shared" si="10"/>
        <v>863526.2999999997</v>
      </c>
      <c r="E34" s="3">
        <f t="shared" si="10"/>
        <v>848385.3699999996</v>
      </c>
      <c r="F34" s="3">
        <f t="shared" si="10"/>
        <v>859375.8699999996</v>
      </c>
      <c r="G34" s="3">
        <f t="shared" si="10"/>
        <v>862161.4799999996</v>
      </c>
      <c r="H34" s="3">
        <f t="shared" si="10"/>
        <v>996752.5799999996</v>
      </c>
      <c r="I34" s="3">
        <f t="shared" si="10"/>
        <v>1005943.4199999996</v>
      </c>
      <c r="J34" s="3">
        <f t="shared" si="10"/>
        <v>985104.5399999996</v>
      </c>
      <c r="K34" s="3">
        <f t="shared" si="10"/>
        <v>942389.8799999997</v>
      </c>
      <c r="L34" s="2">
        <f t="shared" si="10"/>
        <v>922451.1299999997</v>
      </c>
      <c r="M34" s="2">
        <f t="shared" si="10"/>
        <v>955082.6499999997</v>
      </c>
      <c r="N34" s="2">
        <f t="shared" si="10"/>
        <v>945019.1199999996</v>
      </c>
      <c r="O34" s="2">
        <f>SUM(O30:O33)+B34</f>
        <v>945019.1199999996</v>
      </c>
    </row>
    <row r="35" spans="1:15" ht="15">
      <c r="A35" s="7" t="s">
        <v>13</v>
      </c>
      <c r="C35">
        <v>31</v>
      </c>
      <c r="D35">
        <v>28</v>
      </c>
      <c r="E35">
        <v>31</v>
      </c>
      <c r="F35">
        <v>30</v>
      </c>
      <c r="G35">
        <v>31</v>
      </c>
      <c r="H35">
        <v>30</v>
      </c>
      <c r="I35">
        <v>31</v>
      </c>
      <c r="J35">
        <v>31</v>
      </c>
      <c r="K35">
        <v>30</v>
      </c>
      <c r="L35">
        <v>31</v>
      </c>
      <c r="M35">
        <v>30</v>
      </c>
      <c r="N35">
        <v>31</v>
      </c>
      <c r="O35">
        <f>SUM(C35:N35)</f>
        <v>365</v>
      </c>
    </row>
    <row r="36" spans="1:15" ht="15">
      <c r="A36" s="7" t="s">
        <v>14</v>
      </c>
      <c r="C36">
        <v>365</v>
      </c>
      <c r="D36">
        <f aca="true" t="shared" si="11" ref="D36:N36">C36</f>
        <v>365</v>
      </c>
      <c r="E36">
        <f t="shared" si="11"/>
        <v>365</v>
      </c>
      <c r="F36">
        <f t="shared" si="11"/>
        <v>365</v>
      </c>
      <c r="G36">
        <f t="shared" si="11"/>
        <v>365</v>
      </c>
      <c r="H36">
        <f t="shared" si="11"/>
        <v>365</v>
      </c>
      <c r="I36">
        <f t="shared" si="11"/>
        <v>365</v>
      </c>
      <c r="J36">
        <f t="shared" si="11"/>
        <v>365</v>
      </c>
      <c r="K36">
        <f t="shared" si="11"/>
        <v>365</v>
      </c>
      <c r="L36">
        <f t="shared" si="11"/>
        <v>365</v>
      </c>
      <c r="M36">
        <f t="shared" si="11"/>
        <v>365</v>
      </c>
      <c r="N36">
        <f t="shared" si="11"/>
        <v>365</v>
      </c>
      <c r="O36" s="18"/>
    </row>
    <row r="37" spans="1:15" ht="15">
      <c r="A37" s="11" t="s">
        <v>15</v>
      </c>
      <c r="B37" s="4"/>
      <c r="C37" s="14">
        <v>0.0725</v>
      </c>
      <c r="D37" s="14">
        <f aca="true" t="shared" si="12" ref="D37:N37">C37</f>
        <v>0.0725</v>
      </c>
      <c r="E37" s="14">
        <f t="shared" si="12"/>
        <v>0.0725</v>
      </c>
      <c r="F37" s="14">
        <f t="shared" si="12"/>
        <v>0.0725</v>
      </c>
      <c r="G37" s="14">
        <f t="shared" si="12"/>
        <v>0.0725</v>
      </c>
      <c r="H37" s="14">
        <f t="shared" si="12"/>
        <v>0.0725</v>
      </c>
      <c r="I37" s="14">
        <f t="shared" si="12"/>
        <v>0.0725</v>
      </c>
      <c r="J37" s="14">
        <f t="shared" si="12"/>
        <v>0.0725</v>
      </c>
      <c r="K37" s="14">
        <f t="shared" si="12"/>
        <v>0.0725</v>
      </c>
      <c r="L37" s="14">
        <f t="shared" si="12"/>
        <v>0.0725</v>
      </c>
      <c r="M37" s="14">
        <f t="shared" si="12"/>
        <v>0.0725</v>
      </c>
      <c r="N37" s="14">
        <f t="shared" si="12"/>
        <v>0.0725</v>
      </c>
      <c r="O37" s="19"/>
    </row>
    <row r="38" spans="1:15" s="3" customFormat="1" ht="15.75" thickBot="1">
      <c r="A38" s="15" t="s">
        <v>16</v>
      </c>
      <c r="B38" s="16"/>
      <c r="C38" s="16">
        <f aca="true" t="shared" si="13" ref="C38:N38">B34*C37*C35/C36</f>
        <v>5522.769250205478</v>
      </c>
      <c r="D38" s="16">
        <f t="shared" si="13"/>
        <v>4864.580544657532</v>
      </c>
      <c r="E38" s="16">
        <f t="shared" si="13"/>
        <v>5317.19276506849</v>
      </c>
      <c r="F38" s="16">
        <f t="shared" si="13"/>
        <v>5055.447067808217</v>
      </c>
      <c r="G38" s="16">
        <f t="shared" si="13"/>
        <v>5291.636350205476</v>
      </c>
      <c r="H38" s="16">
        <f t="shared" si="13"/>
        <v>5137.537586301367</v>
      </c>
      <c r="I38" s="16">
        <f t="shared" si="13"/>
        <v>6137.538146712326</v>
      </c>
      <c r="J38" s="16">
        <f t="shared" si="13"/>
        <v>6194.1310587671205</v>
      </c>
      <c r="K38" s="16">
        <f t="shared" si="13"/>
        <v>5870.143491780819</v>
      </c>
      <c r="L38" s="16">
        <f t="shared" si="13"/>
        <v>5802.7979597260255</v>
      </c>
      <c r="M38" s="17">
        <f t="shared" si="13"/>
        <v>5496.797829452053</v>
      </c>
      <c r="N38" s="17">
        <f t="shared" si="13"/>
        <v>5880.95412568493</v>
      </c>
      <c r="O38" s="17">
        <f>SUM(C38:N38)</f>
        <v>66571.52617636984</v>
      </c>
    </row>
    <row r="39" spans="1:15" ht="15.75" thickBot="1">
      <c r="A39" s="20" t="s">
        <v>32</v>
      </c>
      <c r="B39" s="21">
        <f>+N27</f>
        <v>81275.68099212328</v>
      </c>
      <c r="C39" s="21">
        <f>+C38+B39</f>
        <v>86798.45024232875</v>
      </c>
      <c r="D39" s="21">
        <f>+D38+C39</f>
        <v>91663.03078698629</v>
      </c>
      <c r="E39" s="21">
        <f>+E38+D39</f>
        <v>96980.22355205478</v>
      </c>
      <c r="F39" s="21">
        <f>+F38+E39</f>
        <v>102035.670619863</v>
      </c>
      <c r="G39" s="21">
        <f>+G38+F39</f>
        <v>107327.30697006847</v>
      </c>
      <c r="H39" s="21">
        <f>+H38+G39</f>
        <v>112464.84455636983</v>
      </c>
      <c r="I39" s="21">
        <f>+I38+H39</f>
        <v>118602.38270308216</v>
      </c>
      <c r="J39" s="21">
        <f>+J38+I39</f>
        <v>124796.51376184927</v>
      </c>
      <c r="K39" s="21">
        <f>+K38+J39</f>
        <v>130666.6572536301</v>
      </c>
      <c r="L39" s="21">
        <f>+L38+K39</f>
        <v>136469.45521335612</v>
      </c>
      <c r="M39" s="21">
        <f>+M38+L39</f>
        <v>141966.25304280818</v>
      </c>
      <c r="N39" s="21">
        <f>+N38+M39</f>
        <v>147847.2071684931</v>
      </c>
      <c r="O39" s="22"/>
    </row>
    <row r="40" spans="1:2" ht="15">
      <c r="A40" s="6"/>
      <c r="B40" s="1"/>
    </row>
    <row r="41" spans="1:15" ht="15">
      <c r="A41" s="8" t="s">
        <v>22</v>
      </c>
      <c r="B41" s="5" t="s">
        <v>29</v>
      </c>
      <c r="C41" s="5" t="s">
        <v>0</v>
      </c>
      <c r="D41" s="5" t="s">
        <v>1</v>
      </c>
      <c r="E41" s="5" t="s">
        <v>2</v>
      </c>
      <c r="F41" s="5" t="s">
        <v>3</v>
      </c>
      <c r="G41" s="5" t="s">
        <v>4</v>
      </c>
      <c r="H41" s="5" t="s">
        <v>5</v>
      </c>
      <c r="I41" s="5" t="s">
        <v>6</v>
      </c>
      <c r="J41" s="5" t="s">
        <v>7</v>
      </c>
      <c r="K41" s="5" t="s">
        <v>8</v>
      </c>
      <c r="L41" s="5" t="s">
        <v>9</v>
      </c>
      <c r="M41" s="5" t="s">
        <v>10</v>
      </c>
      <c r="N41" s="5" t="s">
        <v>11</v>
      </c>
      <c r="O41" s="5" t="s">
        <v>25</v>
      </c>
    </row>
    <row r="42" spans="1:15" s="3" customFormat="1" ht="15">
      <c r="A42" s="7" t="s">
        <v>12</v>
      </c>
      <c r="C42" s="3">
        <f>2991759/12</f>
        <v>249313.25</v>
      </c>
      <c r="D42" s="3">
        <f>C42</f>
        <v>249313.25</v>
      </c>
      <c r="E42" s="3">
        <f>D42</f>
        <v>249313.25</v>
      </c>
      <c r="F42" s="3">
        <f>2355615/12</f>
        <v>196301.25</v>
      </c>
      <c r="G42" s="3">
        <f>F42</f>
        <v>196301.25</v>
      </c>
      <c r="H42" s="3">
        <f aca="true" t="shared" si="14" ref="H42:N42">G42</f>
        <v>196301.25</v>
      </c>
      <c r="I42" s="3">
        <f t="shared" si="14"/>
        <v>196301.25</v>
      </c>
      <c r="J42" s="3">
        <f t="shared" si="14"/>
        <v>196301.25</v>
      </c>
      <c r="K42" s="3">
        <f t="shared" si="14"/>
        <v>196301.25</v>
      </c>
      <c r="L42" s="2">
        <f t="shared" si="14"/>
        <v>196301.25</v>
      </c>
      <c r="M42" s="2">
        <f t="shared" si="14"/>
        <v>196301.25</v>
      </c>
      <c r="N42" s="2">
        <f t="shared" si="14"/>
        <v>196301.25</v>
      </c>
      <c r="O42" s="2">
        <f>SUM(C42:N42)</f>
        <v>2514651</v>
      </c>
    </row>
    <row r="43" spans="1:15" s="3" customFormat="1" ht="15">
      <c r="A43" s="7" t="s">
        <v>18</v>
      </c>
      <c r="C43" s="3">
        <v>-258261</v>
      </c>
      <c r="D43" s="3">
        <v>-266436</v>
      </c>
      <c r="E43" s="3">
        <v>-279139</v>
      </c>
      <c r="F43" s="3">
        <v>-243943.22</v>
      </c>
      <c r="G43" s="3">
        <v>-182247.29</v>
      </c>
      <c r="H43" s="3">
        <v>-195814</v>
      </c>
      <c r="I43" s="3">
        <v>-200265</v>
      </c>
      <c r="J43" s="3">
        <v>-224794</v>
      </c>
      <c r="K43" s="3">
        <v>-229361</v>
      </c>
      <c r="L43" s="2">
        <v>-118134.19</v>
      </c>
      <c r="M43" s="2">
        <v>-171184</v>
      </c>
      <c r="N43" s="2">
        <v>-187695.13</v>
      </c>
      <c r="O43" s="2">
        <f>SUM(C43:N43)</f>
        <v>-2557273.83</v>
      </c>
    </row>
    <row r="44" spans="1:15" s="3" customFormat="1" ht="15">
      <c r="A44" s="7" t="s">
        <v>34</v>
      </c>
      <c r="H44" s="3">
        <v>-121195</v>
      </c>
      <c r="L44" s="2"/>
      <c r="M44" s="2"/>
      <c r="N44" s="2"/>
      <c r="O44" s="2">
        <f>SUM(C44:N44)</f>
        <v>-121195</v>
      </c>
    </row>
    <row r="45" spans="1:15" s="3" customFormat="1" ht="15">
      <c r="A45" s="11" t="s">
        <v>33</v>
      </c>
      <c r="B45" s="12"/>
      <c r="C45" s="12"/>
      <c r="D45" s="12"/>
      <c r="E45" s="12"/>
      <c r="F45" s="12"/>
      <c r="G45" s="12"/>
      <c r="H45" s="12">
        <v>-102510</v>
      </c>
      <c r="I45" s="12"/>
      <c r="J45" s="12"/>
      <c r="K45" s="12"/>
      <c r="L45" s="13"/>
      <c r="M45" s="13"/>
      <c r="N45" s="13"/>
      <c r="O45" s="13">
        <f>SUM(C45:N45)</f>
        <v>-102510</v>
      </c>
    </row>
    <row r="46" spans="1:15" s="3" customFormat="1" ht="15">
      <c r="A46" s="7" t="s">
        <v>26</v>
      </c>
      <c r="B46" s="3">
        <f>N34</f>
        <v>945019.1199999996</v>
      </c>
      <c r="C46" s="3">
        <f aca="true" t="shared" si="15" ref="C46:N46">B46+SUM(C42:C45)</f>
        <v>936071.3699999996</v>
      </c>
      <c r="D46" s="3">
        <f t="shared" si="15"/>
        <v>918948.6199999996</v>
      </c>
      <c r="E46" s="3">
        <f t="shared" si="15"/>
        <v>889122.8699999996</v>
      </c>
      <c r="F46" s="3">
        <f t="shared" si="15"/>
        <v>841480.8999999997</v>
      </c>
      <c r="G46" s="3">
        <f t="shared" si="15"/>
        <v>855534.8599999996</v>
      </c>
      <c r="H46" s="3">
        <f t="shared" si="15"/>
        <v>632317.1099999996</v>
      </c>
      <c r="I46" s="3">
        <f t="shared" si="15"/>
        <v>628353.3599999996</v>
      </c>
      <c r="J46" s="3">
        <f t="shared" si="15"/>
        <v>599860.6099999996</v>
      </c>
      <c r="K46" s="3">
        <f t="shared" si="15"/>
        <v>566800.8599999996</v>
      </c>
      <c r="L46" s="2">
        <f t="shared" si="15"/>
        <v>644967.9199999997</v>
      </c>
      <c r="M46" s="2">
        <f t="shared" si="15"/>
        <v>670085.1699999997</v>
      </c>
      <c r="N46" s="2">
        <f t="shared" si="15"/>
        <v>678691.2899999997</v>
      </c>
      <c r="O46" s="2">
        <f>SUM(O42:O45)+B46</f>
        <v>678691.2899999996</v>
      </c>
    </row>
    <row r="47" spans="1:15" ht="15">
      <c r="A47" s="7" t="s">
        <v>13</v>
      </c>
      <c r="C47">
        <v>31</v>
      </c>
      <c r="D47">
        <v>28</v>
      </c>
      <c r="E47">
        <v>31</v>
      </c>
      <c r="F47">
        <v>30</v>
      </c>
      <c r="G47">
        <v>31</v>
      </c>
      <c r="H47">
        <v>30</v>
      </c>
      <c r="I47">
        <v>31</v>
      </c>
      <c r="J47">
        <v>31</v>
      </c>
      <c r="K47">
        <v>30</v>
      </c>
      <c r="L47">
        <v>31</v>
      </c>
      <c r="M47">
        <v>30</v>
      </c>
      <c r="N47">
        <v>31</v>
      </c>
      <c r="O47">
        <f>SUM(C47:N47)</f>
        <v>365</v>
      </c>
    </row>
    <row r="48" spans="1:15" ht="15">
      <c r="A48" s="7" t="s">
        <v>14</v>
      </c>
      <c r="C48">
        <v>365</v>
      </c>
      <c r="D48">
        <f aca="true" t="shared" si="16" ref="D48:N48">C48</f>
        <v>365</v>
      </c>
      <c r="E48">
        <f t="shared" si="16"/>
        <v>365</v>
      </c>
      <c r="F48">
        <f t="shared" si="16"/>
        <v>365</v>
      </c>
      <c r="G48">
        <f t="shared" si="16"/>
        <v>365</v>
      </c>
      <c r="H48">
        <f t="shared" si="16"/>
        <v>365</v>
      </c>
      <c r="I48">
        <f t="shared" si="16"/>
        <v>365</v>
      </c>
      <c r="J48">
        <f t="shared" si="16"/>
        <v>365</v>
      </c>
      <c r="K48">
        <f t="shared" si="16"/>
        <v>365</v>
      </c>
      <c r="L48">
        <f t="shared" si="16"/>
        <v>365</v>
      </c>
      <c r="M48">
        <f t="shared" si="16"/>
        <v>365</v>
      </c>
      <c r="N48">
        <f t="shared" si="16"/>
        <v>365</v>
      </c>
      <c r="O48" s="18"/>
    </row>
    <row r="49" spans="1:15" ht="15">
      <c r="A49" s="11" t="s">
        <v>15</v>
      </c>
      <c r="B49" s="4"/>
      <c r="C49" s="14">
        <v>0.0725</v>
      </c>
      <c r="D49" s="14">
        <f aca="true" t="shared" si="17" ref="D49:N49">C49</f>
        <v>0.0725</v>
      </c>
      <c r="E49" s="14">
        <f t="shared" si="17"/>
        <v>0.0725</v>
      </c>
      <c r="F49" s="14">
        <f t="shared" si="17"/>
        <v>0.0725</v>
      </c>
      <c r="G49" s="14">
        <f t="shared" si="17"/>
        <v>0.0725</v>
      </c>
      <c r="H49" s="14">
        <f t="shared" si="17"/>
        <v>0.0725</v>
      </c>
      <c r="I49" s="14">
        <f t="shared" si="17"/>
        <v>0.0725</v>
      </c>
      <c r="J49" s="14">
        <f t="shared" si="17"/>
        <v>0.0725</v>
      </c>
      <c r="K49" s="14">
        <f t="shared" si="17"/>
        <v>0.0725</v>
      </c>
      <c r="L49" s="14">
        <f t="shared" si="17"/>
        <v>0.0725</v>
      </c>
      <c r="M49" s="14">
        <f t="shared" si="17"/>
        <v>0.0725</v>
      </c>
      <c r="N49" s="14">
        <f t="shared" si="17"/>
        <v>0.0725</v>
      </c>
      <c r="O49" s="19"/>
    </row>
    <row r="50" spans="1:15" s="3" customFormat="1" ht="15.75" thickBot="1">
      <c r="A50" s="15" t="s">
        <v>16</v>
      </c>
      <c r="B50" s="16"/>
      <c r="C50" s="16">
        <f aca="true" t="shared" si="18" ref="C50:N50">B46*C49*C47/C48</f>
        <v>5818.98759506849</v>
      </c>
      <c r="D50" s="16">
        <f t="shared" si="18"/>
        <v>5206.095564657532</v>
      </c>
      <c r="E50" s="16">
        <f t="shared" si="18"/>
        <v>5658.457598493147</v>
      </c>
      <c r="F50" s="16">
        <f t="shared" si="18"/>
        <v>5298.197923972601</v>
      </c>
      <c r="G50" s="16">
        <f t="shared" si="18"/>
        <v>5181.447459589039</v>
      </c>
      <c r="H50" s="16">
        <f t="shared" si="18"/>
        <v>5098.050193150682</v>
      </c>
      <c r="I50" s="16">
        <f t="shared" si="18"/>
        <v>3893.5142595205457</v>
      </c>
      <c r="J50" s="16">
        <f t="shared" si="18"/>
        <v>3869.1073331506827</v>
      </c>
      <c r="K50" s="16">
        <f t="shared" si="18"/>
        <v>3574.5118541095867</v>
      </c>
      <c r="L50" s="16">
        <f t="shared" si="18"/>
        <v>3490.095706438354</v>
      </c>
      <c r="M50" s="17">
        <f t="shared" si="18"/>
        <v>3843.3019890410933</v>
      </c>
      <c r="N50" s="17">
        <f t="shared" si="18"/>
        <v>4126.0723823972585</v>
      </c>
      <c r="O50" s="17">
        <f>SUM(C50:N50)</f>
        <v>55057.83985958902</v>
      </c>
    </row>
    <row r="51" spans="1:15" ht="15.75" thickBot="1">
      <c r="A51" s="20" t="s">
        <v>32</v>
      </c>
      <c r="B51" s="21">
        <f>+N39</f>
        <v>147847.2071684931</v>
      </c>
      <c r="C51" s="21">
        <f>+C50+B51</f>
        <v>153666.1947635616</v>
      </c>
      <c r="D51" s="21">
        <f>+D50+C51</f>
        <v>158872.29032821913</v>
      </c>
      <c r="E51" s="21">
        <f>+E50+D51</f>
        <v>164530.74792671227</v>
      </c>
      <c r="F51" s="21">
        <f>+F50+E51</f>
        <v>169828.94585068486</v>
      </c>
      <c r="G51" s="21">
        <f>+G50+F51</f>
        <v>175010.3933102739</v>
      </c>
      <c r="H51" s="21">
        <f>+H50+G51</f>
        <v>180108.44350342458</v>
      </c>
      <c r="I51" s="21">
        <f>+I50+H51</f>
        <v>184001.95776294512</v>
      </c>
      <c r="J51" s="21">
        <f>+J50+I51</f>
        <v>187871.06509609582</v>
      </c>
      <c r="K51" s="21">
        <f>+K50+J51</f>
        <v>191445.5769502054</v>
      </c>
      <c r="L51" s="21">
        <f>+L50+K51</f>
        <v>194935.67265664376</v>
      </c>
      <c r="M51" s="21">
        <f>+M50+L51</f>
        <v>198778.97464568485</v>
      </c>
      <c r="N51" s="21">
        <f>+N50+M51</f>
        <v>202905.0470280821</v>
      </c>
      <c r="O51" s="22"/>
    </row>
    <row r="52" spans="1:2" ht="15">
      <c r="A52" s="6"/>
      <c r="B52" s="1"/>
    </row>
    <row r="53" spans="1:15" ht="15">
      <c r="A53" s="8" t="s">
        <v>23</v>
      </c>
      <c r="B53" s="5" t="s">
        <v>30</v>
      </c>
      <c r="C53" s="5" t="s">
        <v>0</v>
      </c>
      <c r="D53" s="5" t="s">
        <v>1</v>
      </c>
      <c r="E53" s="5" t="s">
        <v>2</v>
      </c>
      <c r="F53" s="5" t="s">
        <v>3</v>
      </c>
      <c r="G53" s="5" t="s">
        <v>4</v>
      </c>
      <c r="H53" s="5" t="s">
        <v>5</v>
      </c>
      <c r="I53" s="5" t="s">
        <v>6</v>
      </c>
      <c r="J53" s="5" t="s">
        <v>7</v>
      </c>
      <c r="K53" s="5" t="s">
        <v>8</v>
      </c>
      <c r="L53" s="5" t="s">
        <v>9</v>
      </c>
      <c r="M53" s="5" t="s">
        <v>10</v>
      </c>
      <c r="N53" s="5" t="s">
        <v>11</v>
      </c>
      <c r="O53" s="5" t="s">
        <v>25</v>
      </c>
    </row>
    <row r="54" spans="1:15" s="3" customFormat="1" ht="15">
      <c r="A54" s="7" t="s">
        <v>12</v>
      </c>
      <c r="C54" s="3">
        <f>2355615/12</f>
        <v>196301.25</v>
      </c>
      <c r="D54" s="3">
        <f>C54</f>
        <v>196301.25</v>
      </c>
      <c r="E54" s="3">
        <f>D54</f>
        <v>196301.25</v>
      </c>
      <c r="F54" s="3">
        <f>1882100/9</f>
        <v>209122.22222222222</v>
      </c>
      <c r="G54" s="3">
        <f>F54</f>
        <v>209122.22222222222</v>
      </c>
      <c r="H54" s="3">
        <f aca="true" t="shared" si="19" ref="H54:N54">G54</f>
        <v>209122.22222222222</v>
      </c>
      <c r="I54" s="3">
        <f t="shared" si="19"/>
        <v>209122.22222222222</v>
      </c>
      <c r="J54" s="3">
        <f t="shared" si="19"/>
        <v>209122.22222222222</v>
      </c>
      <c r="K54" s="3">
        <f t="shared" si="19"/>
        <v>209122.22222222222</v>
      </c>
      <c r="L54" s="2">
        <f t="shared" si="19"/>
        <v>209122.22222222222</v>
      </c>
      <c r="M54" s="2">
        <f t="shared" si="19"/>
        <v>209122.22222222222</v>
      </c>
      <c r="N54" s="2">
        <f t="shared" si="19"/>
        <v>209122.22222222222</v>
      </c>
      <c r="O54" s="2">
        <f>SUM(C54:N54)</f>
        <v>2471003.75</v>
      </c>
    </row>
    <row r="55" spans="1:15" s="3" customFormat="1" ht="15">
      <c r="A55" s="7" t="s">
        <v>18</v>
      </c>
      <c r="C55" s="3">
        <v>-174252</v>
      </c>
      <c r="D55" s="3">
        <v>-205175</v>
      </c>
      <c r="E55" s="3">
        <v>-187653.84</v>
      </c>
      <c r="F55" s="3">
        <v>-443878.41</v>
      </c>
      <c r="G55" s="3">
        <v>-222605</v>
      </c>
      <c r="H55" s="3">
        <v>-262006</v>
      </c>
      <c r="I55" s="3">
        <v>-186421</v>
      </c>
      <c r="J55" s="3">
        <v>-355904</v>
      </c>
      <c r="K55" s="3">
        <v>-217498</v>
      </c>
      <c r="L55" s="2">
        <v>-187295</v>
      </c>
      <c r="M55" s="2">
        <v>-198020</v>
      </c>
      <c r="N55" s="2">
        <v>-221178</v>
      </c>
      <c r="O55" s="2">
        <f>SUM(C55:N55)</f>
        <v>-2861886.25</v>
      </c>
    </row>
    <row r="56" spans="1:15" s="3" customFormat="1" ht="15">
      <c r="A56" s="7" t="s">
        <v>34</v>
      </c>
      <c r="H56" s="3">
        <v>-53510</v>
      </c>
      <c r="L56" s="2"/>
      <c r="M56" s="2"/>
      <c r="N56" s="2"/>
      <c r="O56" s="2">
        <f>SUM(C56:N56)</f>
        <v>-53510</v>
      </c>
    </row>
    <row r="57" spans="1:15" s="3" customFormat="1" ht="15">
      <c r="A57" s="11" t="s">
        <v>33</v>
      </c>
      <c r="B57" s="12"/>
      <c r="C57" s="12"/>
      <c r="D57" s="12"/>
      <c r="E57" s="12"/>
      <c r="F57" s="12"/>
      <c r="G57" s="12"/>
      <c r="H57" s="12">
        <v>-257554</v>
      </c>
      <c r="I57" s="12"/>
      <c r="J57" s="12"/>
      <c r="K57" s="12"/>
      <c r="L57" s="13"/>
      <c r="M57" s="13"/>
      <c r="N57" s="13"/>
      <c r="O57" s="13">
        <f>SUM(C57:N57)</f>
        <v>-257554</v>
      </c>
    </row>
    <row r="58" spans="1:15" s="3" customFormat="1" ht="15">
      <c r="A58" s="7" t="s">
        <v>26</v>
      </c>
      <c r="B58" s="3">
        <f>N46</f>
        <v>678691.2899999997</v>
      </c>
      <c r="C58" s="3">
        <f aca="true" t="shared" si="20" ref="C58:N58">B58+SUM(C54:C57)</f>
        <v>700740.5399999997</v>
      </c>
      <c r="D58" s="3">
        <f t="shared" si="20"/>
        <v>691866.7899999997</v>
      </c>
      <c r="E58" s="3">
        <f t="shared" si="20"/>
        <v>700514.1999999997</v>
      </c>
      <c r="F58" s="3">
        <f t="shared" si="20"/>
        <v>465758.01222222194</v>
      </c>
      <c r="G58" s="3">
        <f t="shared" si="20"/>
        <v>452275.2344444442</v>
      </c>
      <c r="H58" s="3">
        <f t="shared" si="20"/>
        <v>88327.45666666643</v>
      </c>
      <c r="I58" s="3">
        <f t="shared" si="20"/>
        <v>111028.67888888865</v>
      </c>
      <c r="J58" s="3">
        <f t="shared" si="20"/>
        <v>-35753.09888888913</v>
      </c>
      <c r="K58" s="3">
        <f t="shared" si="20"/>
        <v>-44128.87666666691</v>
      </c>
      <c r="L58" s="2">
        <f t="shared" si="20"/>
        <v>-22301.65444444469</v>
      </c>
      <c r="M58" s="2">
        <f t="shared" si="20"/>
        <v>-11199.432222222473</v>
      </c>
      <c r="N58" s="2">
        <f t="shared" si="20"/>
        <v>-23255.210000000254</v>
      </c>
      <c r="O58" s="2">
        <f>SUM(O54:O57)+B58</f>
        <v>-23255.210000000312</v>
      </c>
    </row>
    <row r="59" spans="1:15" ht="15">
      <c r="A59" s="7" t="s">
        <v>13</v>
      </c>
      <c r="C59">
        <v>31</v>
      </c>
      <c r="D59">
        <v>28</v>
      </c>
      <c r="E59">
        <v>31</v>
      </c>
      <c r="F59">
        <v>30</v>
      </c>
      <c r="G59">
        <v>31</v>
      </c>
      <c r="H59">
        <v>30</v>
      </c>
      <c r="I59">
        <v>31</v>
      </c>
      <c r="J59">
        <v>31</v>
      </c>
      <c r="K59">
        <v>30</v>
      </c>
      <c r="L59">
        <v>31</v>
      </c>
      <c r="M59">
        <v>30</v>
      </c>
      <c r="N59">
        <v>31</v>
      </c>
      <c r="O59">
        <f>SUM(C59:N59)</f>
        <v>365</v>
      </c>
    </row>
    <row r="60" spans="1:15" ht="15">
      <c r="A60" s="7" t="s">
        <v>14</v>
      </c>
      <c r="C60">
        <v>365</v>
      </c>
      <c r="D60">
        <f aca="true" t="shared" si="21" ref="D60:N60">C60</f>
        <v>365</v>
      </c>
      <c r="E60">
        <f t="shared" si="21"/>
        <v>365</v>
      </c>
      <c r="F60">
        <f t="shared" si="21"/>
        <v>365</v>
      </c>
      <c r="G60">
        <f t="shared" si="21"/>
        <v>365</v>
      </c>
      <c r="H60">
        <f t="shared" si="21"/>
        <v>365</v>
      </c>
      <c r="I60">
        <f t="shared" si="21"/>
        <v>365</v>
      </c>
      <c r="J60">
        <f t="shared" si="21"/>
        <v>365</v>
      </c>
      <c r="K60">
        <f t="shared" si="21"/>
        <v>365</v>
      </c>
      <c r="L60">
        <f t="shared" si="21"/>
        <v>365</v>
      </c>
      <c r="M60">
        <f t="shared" si="21"/>
        <v>365</v>
      </c>
      <c r="N60">
        <f t="shared" si="21"/>
        <v>365</v>
      </c>
      <c r="O60" s="18"/>
    </row>
    <row r="61" spans="1:15" ht="15">
      <c r="A61" s="11" t="s">
        <v>15</v>
      </c>
      <c r="B61" s="4"/>
      <c r="C61" s="14">
        <v>0.0725</v>
      </c>
      <c r="D61" s="14">
        <f aca="true" t="shared" si="22" ref="D61:N61">C61</f>
        <v>0.0725</v>
      </c>
      <c r="E61" s="14">
        <f t="shared" si="22"/>
        <v>0.0725</v>
      </c>
      <c r="F61" s="14">
        <f t="shared" si="22"/>
        <v>0.0725</v>
      </c>
      <c r="G61" s="14">
        <f t="shared" si="22"/>
        <v>0.0725</v>
      </c>
      <c r="H61" s="14">
        <f t="shared" si="22"/>
        <v>0.0725</v>
      </c>
      <c r="I61" s="14">
        <f t="shared" si="22"/>
        <v>0.0725</v>
      </c>
      <c r="J61" s="14">
        <f t="shared" si="22"/>
        <v>0.0725</v>
      </c>
      <c r="K61" s="14">
        <f t="shared" si="22"/>
        <v>0.0725</v>
      </c>
      <c r="L61" s="14">
        <f t="shared" si="22"/>
        <v>0.0725</v>
      </c>
      <c r="M61" s="14">
        <f t="shared" si="22"/>
        <v>0.0725</v>
      </c>
      <c r="N61" s="14">
        <f t="shared" si="22"/>
        <v>0.0725</v>
      </c>
      <c r="O61" s="19"/>
    </row>
    <row r="62" spans="1:15" s="3" customFormat="1" ht="15.75" thickBot="1">
      <c r="A62" s="15" t="s">
        <v>16</v>
      </c>
      <c r="B62" s="16"/>
      <c r="C62" s="16">
        <f aca="true" t="shared" si="23" ref="C62:N62">B58*C61*C59/C60</f>
        <v>4179.064861027395</v>
      </c>
      <c r="D62" s="16">
        <f t="shared" si="23"/>
        <v>3897.2693046575323</v>
      </c>
      <c r="E62" s="16">
        <f t="shared" si="23"/>
        <v>4260.193453493149</v>
      </c>
      <c r="F62" s="16">
        <f t="shared" si="23"/>
        <v>4174.296945205478</v>
      </c>
      <c r="G62" s="16">
        <f t="shared" si="23"/>
        <v>2867.920910875188</v>
      </c>
      <c r="H62" s="16">
        <f t="shared" si="23"/>
        <v>2695.064753196345</v>
      </c>
      <c r="I62" s="16">
        <f t="shared" si="23"/>
        <v>543.879339337898</v>
      </c>
      <c r="J62" s="16">
        <f t="shared" si="23"/>
        <v>683.6628926103485</v>
      </c>
      <c r="K62" s="16">
        <f t="shared" si="23"/>
        <v>-213.0492878995448</v>
      </c>
      <c r="L62" s="16">
        <f t="shared" si="23"/>
        <v>-271.725069337901</v>
      </c>
      <c r="M62" s="17">
        <f t="shared" si="23"/>
        <v>-132.89342031963616</v>
      </c>
      <c r="N62" s="17">
        <f t="shared" si="23"/>
        <v>-68.96088745053426</v>
      </c>
      <c r="O62" s="17">
        <f>SUM(C62:N62)</f>
        <v>22614.723795395712</v>
      </c>
    </row>
    <row r="63" spans="1:15" ht="15.75" thickBot="1">
      <c r="A63" s="20" t="s">
        <v>32</v>
      </c>
      <c r="B63" s="21">
        <f>+N51</f>
        <v>202905.0470280821</v>
      </c>
      <c r="C63" s="21">
        <f>+C62+B63</f>
        <v>207084.1118891095</v>
      </c>
      <c r="D63" s="21">
        <f>+D62+C63</f>
        <v>210981.38119376704</v>
      </c>
      <c r="E63" s="21">
        <f>+E62+D63</f>
        <v>215241.5746472602</v>
      </c>
      <c r="F63" s="21">
        <f>+F62+E63</f>
        <v>219415.87159246567</v>
      </c>
      <c r="G63" s="21">
        <f>+G62+F63</f>
        <v>222283.79250334087</v>
      </c>
      <c r="H63" s="21">
        <f>+H62+G63</f>
        <v>224978.85725653722</v>
      </c>
      <c r="I63" s="21">
        <f>+I62+H63</f>
        <v>225522.73659587512</v>
      </c>
      <c r="J63" s="21">
        <f>+J62+I63</f>
        <v>226206.39948848548</v>
      </c>
      <c r="K63" s="21">
        <f>+K62+J63</f>
        <v>225993.35020058593</v>
      </c>
      <c r="L63" s="21">
        <f>+L62+K63</f>
        <v>225721.62513124803</v>
      </c>
      <c r="M63" s="21">
        <f>+M62+L63</f>
        <v>225588.7317109284</v>
      </c>
      <c r="N63" s="21">
        <f>+N62+M63</f>
        <v>225519.77082347788</v>
      </c>
      <c r="O63" s="22"/>
    </row>
    <row r="64" spans="1:2" ht="15">
      <c r="A64" s="6"/>
      <c r="B64" s="1"/>
    </row>
    <row r="65" spans="1:15" ht="15">
      <c r="A65" s="8" t="s">
        <v>24</v>
      </c>
      <c r="B65" s="5" t="s">
        <v>31</v>
      </c>
      <c r="C65" s="5" t="s">
        <v>0</v>
      </c>
      <c r="D65" s="5" t="s">
        <v>1</v>
      </c>
      <c r="E65" s="5" t="s">
        <v>2</v>
      </c>
      <c r="F65" s="5" t="s">
        <v>3</v>
      </c>
      <c r="G65" s="5" t="s">
        <v>4</v>
      </c>
      <c r="H65" s="5" t="s">
        <v>5</v>
      </c>
      <c r="I65" s="5" t="s">
        <v>6</v>
      </c>
      <c r="J65" s="5" t="s">
        <v>7</v>
      </c>
      <c r="K65" s="5" t="s">
        <v>8</v>
      </c>
      <c r="L65" s="5" t="s">
        <v>9</v>
      </c>
      <c r="M65" s="5" t="s">
        <v>10</v>
      </c>
      <c r="N65" s="5" t="s">
        <v>11</v>
      </c>
      <c r="O65" s="5" t="s">
        <v>25</v>
      </c>
    </row>
    <row r="66" spans="1:15" s="3" customFormat="1" ht="15">
      <c r="A66" s="7" t="s">
        <v>12</v>
      </c>
      <c r="C66" s="3">
        <f>836489/4</f>
        <v>209122.25</v>
      </c>
      <c r="D66" s="3">
        <f>C66</f>
        <v>209122.25</v>
      </c>
      <c r="E66" s="3">
        <f>D66</f>
        <v>209122.25</v>
      </c>
      <c r="F66" s="3">
        <f>E66</f>
        <v>209122.25</v>
      </c>
      <c r="L66" s="2"/>
      <c r="M66" s="2"/>
      <c r="N66" s="2"/>
      <c r="O66" s="2">
        <f>SUM(C66:N66)</f>
        <v>836489</v>
      </c>
    </row>
    <row r="67" spans="1:15" s="3" customFormat="1" ht="15">
      <c r="A67" s="7" t="s">
        <v>12</v>
      </c>
      <c r="C67" s="3">
        <v>-221177.74</v>
      </c>
      <c r="D67" s="3">
        <v>-201470.69</v>
      </c>
      <c r="E67" s="3">
        <v>-220812.2</v>
      </c>
      <c r="F67" s="3">
        <v>-215420.79</v>
      </c>
      <c r="L67" s="2"/>
      <c r="M67" s="2"/>
      <c r="N67" s="2"/>
      <c r="O67" s="2">
        <f>SUM(C67:N67)</f>
        <v>-858881.42</v>
      </c>
    </row>
    <row r="68" spans="1:15" s="3" customFormat="1" ht="15">
      <c r="A68" s="7" t="s">
        <v>37</v>
      </c>
      <c r="H68" s="3">
        <v>-3284</v>
      </c>
      <c r="L68" s="2"/>
      <c r="M68" s="2"/>
      <c r="N68" s="2"/>
      <c r="O68" s="2">
        <f>SUM(C68:N68)</f>
        <v>-3284</v>
      </c>
    </row>
    <row r="69" spans="1:15" s="3" customFormat="1" ht="15">
      <c r="A69" s="11" t="s">
        <v>38</v>
      </c>
      <c r="B69" s="12"/>
      <c r="C69" s="12"/>
      <c r="D69" s="12"/>
      <c r="E69" s="12"/>
      <c r="F69" s="12"/>
      <c r="G69" s="12"/>
      <c r="H69" s="12">
        <v>0</v>
      </c>
      <c r="I69" s="12"/>
      <c r="J69" s="12"/>
      <c r="K69" s="12"/>
      <c r="L69" s="13"/>
      <c r="M69" s="13"/>
      <c r="N69" s="13"/>
      <c r="O69" s="13">
        <f>SUM(C69:N69)</f>
        <v>0</v>
      </c>
    </row>
    <row r="70" spans="1:15" s="3" customFormat="1" ht="15">
      <c r="A70" s="7" t="s">
        <v>26</v>
      </c>
      <c r="B70" s="3">
        <f>N58</f>
        <v>-23255.210000000254</v>
      </c>
      <c r="C70" s="3">
        <f aca="true" t="shared" si="24" ref="C70:N70">B70+SUM(C66:C69)</f>
        <v>-35310.700000000244</v>
      </c>
      <c r="D70" s="3">
        <f t="shared" si="24"/>
        <v>-27659.140000000247</v>
      </c>
      <c r="E70" s="3">
        <f t="shared" si="24"/>
        <v>-39349.09000000026</v>
      </c>
      <c r="F70" s="3">
        <f t="shared" si="24"/>
        <v>-45647.63000000027</v>
      </c>
      <c r="G70" s="3">
        <f t="shared" si="24"/>
        <v>-45647.63000000027</v>
      </c>
      <c r="H70" s="3">
        <f t="shared" si="24"/>
        <v>-48931.63000000027</v>
      </c>
      <c r="I70" s="3">
        <f t="shared" si="24"/>
        <v>-48931.63000000027</v>
      </c>
      <c r="J70" s="3">
        <f t="shared" si="24"/>
        <v>-48931.63000000027</v>
      </c>
      <c r="K70" s="3">
        <f t="shared" si="24"/>
        <v>-48931.63000000027</v>
      </c>
      <c r="L70" s="2">
        <f t="shared" si="24"/>
        <v>-48931.63000000027</v>
      </c>
      <c r="M70" s="2">
        <f t="shared" si="24"/>
        <v>-48931.63000000027</v>
      </c>
      <c r="N70" s="2">
        <f t="shared" si="24"/>
        <v>-48931.63000000027</v>
      </c>
      <c r="O70" s="2">
        <f>SUM(O66:O69)+B70</f>
        <v>-48931.630000000296</v>
      </c>
    </row>
    <row r="71" spans="1:15" ht="15">
      <c r="A71" s="7" t="s">
        <v>13</v>
      </c>
      <c r="C71">
        <v>31</v>
      </c>
      <c r="D71">
        <v>28</v>
      </c>
      <c r="E71">
        <v>31</v>
      </c>
      <c r="F71">
        <v>30</v>
      </c>
      <c r="G71">
        <v>31</v>
      </c>
      <c r="H71">
        <v>30</v>
      </c>
      <c r="I71">
        <v>31</v>
      </c>
      <c r="J71">
        <v>31</v>
      </c>
      <c r="K71">
        <v>30</v>
      </c>
      <c r="L71">
        <v>31</v>
      </c>
      <c r="M71">
        <v>30</v>
      </c>
      <c r="N71">
        <v>31</v>
      </c>
      <c r="O71">
        <f>SUM(C71:N71)</f>
        <v>365</v>
      </c>
    </row>
    <row r="72" spans="1:15" ht="15">
      <c r="A72" s="7" t="s">
        <v>14</v>
      </c>
      <c r="C72">
        <v>365</v>
      </c>
      <c r="D72">
        <f aca="true" t="shared" si="25" ref="D72:N72">C72</f>
        <v>365</v>
      </c>
      <c r="E72">
        <f t="shared" si="25"/>
        <v>365</v>
      </c>
      <c r="F72">
        <f t="shared" si="25"/>
        <v>365</v>
      </c>
      <c r="G72">
        <f t="shared" si="25"/>
        <v>365</v>
      </c>
      <c r="H72">
        <f t="shared" si="25"/>
        <v>365</v>
      </c>
      <c r="I72">
        <f t="shared" si="25"/>
        <v>365</v>
      </c>
      <c r="J72">
        <f t="shared" si="25"/>
        <v>365</v>
      </c>
      <c r="K72">
        <f t="shared" si="25"/>
        <v>365</v>
      </c>
      <c r="L72">
        <f t="shared" si="25"/>
        <v>365</v>
      </c>
      <c r="M72">
        <f t="shared" si="25"/>
        <v>365</v>
      </c>
      <c r="N72">
        <f t="shared" si="25"/>
        <v>365</v>
      </c>
      <c r="O72" s="18"/>
    </row>
    <row r="73" spans="1:15" ht="15">
      <c r="A73" s="11" t="s">
        <v>15</v>
      </c>
      <c r="B73" s="4"/>
      <c r="C73" s="14">
        <v>0.0725</v>
      </c>
      <c r="D73" s="14">
        <f>C73</f>
        <v>0.0725</v>
      </c>
      <c r="E73" s="14">
        <f>D73</f>
        <v>0.0725</v>
      </c>
      <c r="F73" s="14">
        <v>0.0414</v>
      </c>
      <c r="G73" s="14">
        <f>F73</f>
        <v>0.0414</v>
      </c>
      <c r="H73" s="14">
        <f>G73</f>
        <v>0.0414</v>
      </c>
      <c r="I73" s="14">
        <v>0.0459</v>
      </c>
      <c r="J73" s="14">
        <f>I73</f>
        <v>0.0459</v>
      </c>
      <c r="K73" s="14">
        <f>J73</f>
        <v>0.0459</v>
      </c>
      <c r="L73" s="14">
        <f>K73</f>
        <v>0.0459</v>
      </c>
      <c r="M73" s="14">
        <f>L73</f>
        <v>0.0459</v>
      </c>
      <c r="N73" s="14">
        <f>M73</f>
        <v>0.0459</v>
      </c>
      <c r="O73" s="19"/>
    </row>
    <row r="74" spans="1:15" s="3" customFormat="1" ht="15.75" thickBot="1">
      <c r="A74" s="15" t="s">
        <v>16</v>
      </c>
      <c r="B74" s="16"/>
      <c r="C74" s="16">
        <f aca="true" t="shared" si="26" ref="C74:N74">B70*C73*C71/C72</f>
        <v>-143.19475198630292</v>
      </c>
      <c r="D74" s="16">
        <f t="shared" si="26"/>
        <v>-196.3855369863027</v>
      </c>
      <c r="E74" s="16">
        <f t="shared" si="26"/>
        <v>-170.3121017808234</v>
      </c>
      <c r="F74" s="16">
        <f t="shared" si="26"/>
        <v>-133.89471172602828</v>
      </c>
      <c r="G74" s="16">
        <f t="shared" si="26"/>
        <v>-160.50457080000095</v>
      </c>
      <c r="H74" s="16">
        <f t="shared" si="26"/>
        <v>-155.3270040000009</v>
      </c>
      <c r="I74" s="16">
        <f t="shared" si="26"/>
        <v>-190.75292144383667</v>
      </c>
      <c r="J74" s="16">
        <f t="shared" si="26"/>
        <v>-190.75292144383667</v>
      </c>
      <c r="K74" s="16">
        <f t="shared" si="26"/>
        <v>-184.59960139726132</v>
      </c>
      <c r="L74" s="16">
        <f t="shared" si="26"/>
        <v>-190.75292144383667</v>
      </c>
      <c r="M74" s="17">
        <f t="shared" si="26"/>
        <v>-184.59960139726132</v>
      </c>
      <c r="N74" s="17">
        <f t="shared" si="26"/>
        <v>-190.75292144383667</v>
      </c>
      <c r="O74" s="17">
        <f>SUM(C74:N74)</f>
        <v>-2091.8295658493284</v>
      </c>
    </row>
    <row r="75" spans="1:15" ht="15.75" thickBot="1">
      <c r="A75" s="20" t="s">
        <v>32</v>
      </c>
      <c r="B75" s="21">
        <f>+N63</f>
        <v>225519.77082347788</v>
      </c>
      <c r="C75" s="21">
        <f>+C74+B75</f>
        <v>225376.57607149158</v>
      </c>
      <c r="D75" s="21">
        <f>+D74+C75</f>
        <v>225180.19053450527</v>
      </c>
      <c r="E75" s="21">
        <f>+E74+D75</f>
        <v>225009.87843272445</v>
      </c>
      <c r="F75" s="21">
        <f>+F74+E75</f>
        <v>224875.98372099843</v>
      </c>
      <c r="G75" s="21">
        <f>+G74+F75</f>
        <v>224715.47915019843</v>
      </c>
      <c r="H75" s="21">
        <f>+H74+G75</f>
        <v>224560.15214619844</v>
      </c>
      <c r="I75" s="21">
        <f>+I74+H75</f>
        <v>224369.3992247546</v>
      </c>
      <c r="J75" s="21">
        <f>+J74+I75</f>
        <v>224178.64630331076</v>
      </c>
      <c r="K75" s="21">
        <f>+K74+J75</f>
        <v>223994.0467019135</v>
      </c>
      <c r="L75" s="21">
        <f>+L74+K75</f>
        <v>223803.29378046966</v>
      </c>
      <c r="M75" s="21">
        <f>+M74+L75</f>
        <v>223618.6941790724</v>
      </c>
      <c r="N75" s="21">
        <f>+N74+M75</f>
        <v>223427.94125762855</v>
      </c>
      <c r="O75" s="22"/>
    </row>
    <row r="77" ht="15">
      <c r="A77" s="7" t="s">
        <v>42</v>
      </c>
    </row>
    <row r="78" ht="15">
      <c r="A78" s="10"/>
    </row>
  </sheetData>
  <sheetProtection/>
  <printOptions/>
  <pageMargins left="0.5905511811023623" right="0.3937007874015748" top="0.7480314960629921" bottom="0.7480314960629921" header="0.31496062992125984" footer="0.31496062992125984"/>
  <pageSetup fitToHeight="4" fitToWidth="1" horizontalDpi="600" verticalDpi="600" orientation="landscape" scale="61" r:id="rId1"/>
  <headerFooter>
    <oddFooter>&amp;Rpage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Ouellette</dc:creator>
  <cp:keywords/>
  <dc:description/>
  <cp:lastModifiedBy>Stefanovic, Marko</cp:lastModifiedBy>
  <cp:lastPrinted>2012-07-16T19:46:37Z</cp:lastPrinted>
  <dcterms:created xsi:type="dcterms:W3CDTF">2011-08-25T01:52:10Z</dcterms:created>
  <dcterms:modified xsi:type="dcterms:W3CDTF">2012-07-16T20:47:38Z</dcterms:modified>
  <cp:category/>
  <cp:version/>
  <cp:contentType/>
  <cp:contentStatus/>
</cp:coreProperties>
</file>