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<sst xmlns="http://schemas.openxmlformats.org/spreadsheetml/2006/main" count="40" uniqueCount="38">
  <si>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Federal</t>
  </si>
  <si>
    <t>base rate</t>
  </si>
  <si>
    <t>taxable income</t>
  </si>
  <si>
    <t>small bus. Limit</t>
  </si>
  <si>
    <t>Small bus ded rate</t>
  </si>
  <si>
    <t>surtax</t>
  </si>
  <si>
    <t>surtax rate</t>
  </si>
  <si>
    <t>total federal tax</t>
  </si>
  <si>
    <t>accelerated  limit</t>
  </si>
  <si>
    <t>prorated accelerated limit</t>
  </si>
  <si>
    <t>excess over SBD</t>
  </si>
  <si>
    <t>accelerated reduction</t>
  </si>
  <si>
    <t>accelerated reduction rate</t>
  </si>
  <si>
    <t>taxable capital</t>
  </si>
  <si>
    <t>part I.3 tax rate</t>
  </si>
  <si>
    <t>capital deduction</t>
  </si>
  <si>
    <t>tax year</t>
  </si>
  <si>
    <t>days in the year</t>
  </si>
  <si>
    <t>provincial base rate</t>
  </si>
  <si>
    <t>provincial base taxes</t>
  </si>
  <si>
    <t>prorated SBD</t>
  </si>
  <si>
    <t>provincial SBD limit</t>
  </si>
  <si>
    <t>provincial SBD rate</t>
  </si>
  <si>
    <t>SB deduction</t>
  </si>
  <si>
    <t>income in excess of SBD limit</t>
  </si>
  <si>
    <t>total provincial tax</t>
  </si>
  <si>
    <t>prorated limit for short year</t>
  </si>
  <si>
    <t>base taxes</t>
  </si>
  <si>
    <t>small business deduction</t>
  </si>
  <si>
    <t>general reduction rate</t>
  </si>
  <si>
    <t>general tax reduction</t>
  </si>
  <si>
    <t>SBD reduction due to large capital</t>
  </si>
  <si>
    <t>adjusted small bus limit</t>
  </si>
  <si>
    <t>PROVINCIAL</t>
  </si>
  <si>
    <t>TOTAL TAXES</t>
  </si>
  <si>
    <t>weighted average rate</t>
  </si>
  <si>
    <t>part I.3 tax</t>
  </si>
  <si>
    <t>federal tax abatement (10%)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</si>
</sst>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2" fillId="0" borderId="0" xfId="0" applyFont="1" applyAlignment="1">
      <alignment/>
    </xf>
    <xf numFmtId="9" fontId="0" fillId="33" borderId="0" xfId="0" applyNumberFormat="1" applyFill="1" applyAlignment="1" quotePrefix="1">
      <alignment/>
    </xf>
    <xf numFmtId="9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64" fontId="0" fillId="33" borderId="0" xfId="0" applyNumberFormat="1" applyFill="1" applyAlignment="1">
      <alignment/>
    </xf>
    <xf numFmtId="3" fontId="0" fillId="0" borderId="11" xfId="0" applyNumberFormat="1" applyBorder="1" applyAlignment="1">
      <alignment/>
    </xf>
    <xf numFmtId="10" fontId="21" fillId="34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8"/>
  <sheetViews>
    <sheetView tabSelected="1" zoomScalePageLayoutView="0" workbookViewId="0" topLeftCell="A37">
      <selection activeCell="I51" sqref="I51"/>
    </sheetView>
  </sheetViews>
  <sheetFormatPr defaultColWidth="9.140625" defaultRowHeight="15"/>
  <cols>
    <col min="1" max="1" width="31.421875" style="0" bestFit="1" customWidth="1"/>
    <col min="3" max="3" width="10.140625" style="0" customWidth="1"/>
    <col min="4" max="6" width="10.140625" style="0" bestFit="1" customWidth="1"/>
    <col min="7" max="7" width="10.140625" style="0" customWidth="1"/>
  </cols>
  <sheetData>
    <row r="2" spans="1:7" ht="15">
      <c r="A2" t="s">
        <v>16</v>
      </c>
      <c r="C2">
        <v>2001</v>
      </c>
      <c r="D2">
        <v>2002</v>
      </c>
      <c r="E2">
        <v>2003</v>
      </c>
      <c r="F2">
        <v>2004</v>
      </c>
      <c r="G2">
        <v>2005</v>
      </c>
    </row>
    <row r="3" spans="1:7" ht="15">
      <c r="A3" t="s">
        <v>17</v>
      </c>
      <c r="C3">
        <v>92</v>
      </c>
      <c r="D3">
        <v>365</v>
      </c>
      <c r="E3">
        <v>365</v>
      </c>
      <c r="F3">
        <v>365</v>
      </c>
      <c r="G3">
        <v>365</v>
      </c>
    </row>
    <row r="5" spans="1:7" ht="15">
      <c r="A5" t="s">
        <v>2</v>
      </c>
      <c r="C5" s="3">
        <v>99860</v>
      </c>
      <c r="D5" s="3">
        <v>596592</v>
      </c>
      <c r="E5" s="3">
        <v>1139147</v>
      </c>
      <c r="F5" s="3">
        <v>718852</v>
      </c>
      <c r="G5" s="3">
        <v>491891</v>
      </c>
    </row>
    <row r="6" spans="3:7" ht="15">
      <c r="C6" s="3"/>
      <c r="D6" s="3"/>
      <c r="E6" s="3"/>
      <c r="F6" s="3"/>
      <c r="G6" s="3"/>
    </row>
    <row r="7" ht="15">
      <c r="A7" s="4" t="s">
        <v>0</v>
      </c>
    </row>
    <row r="8" spans="1:7" ht="15">
      <c r="A8" t="s">
        <v>1</v>
      </c>
      <c r="B8" s="1"/>
      <c r="C8" s="5">
        <v>0.38</v>
      </c>
      <c r="D8" s="5">
        <v>0.38</v>
      </c>
      <c r="E8" s="5">
        <v>0.38</v>
      </c>
      <c r="F8" s="5">
        <v>0.38</v>
      </c>
      <c r="G8" s="5">
        <v>0.38</v>
      </c>
    </row>
    <row r="9" spans="1:7" ht="15">
      <c r="A9" t="s">
        <v>27</v>
      </c>
      <c r="C9" s="3">
        <f>+C5*C8</f>
        <v>37946.8</v>
      </c>
      <c r="D9" s="3">
        <f>+D5*D8</f>
        <v>226704.96</v>
      </c>
      <c r="E9" s="3">
        <f>+E5*E8</f>
        <v>432875.86</v>
      </c>
      <c r="F9" s="3">
        <f>+F5*F8</f>
        <v>273163.76</v>
      </c>
      <c r="G9" s="3">
        <f>+G5*G8</f>
        <v>186918.58000000002</v>
      </c>
    </row>
    <row r="10" spans="1:7" ht="15">
      <c r="A10" t="s">
        <v>37</v>
      </c>
      <c r="C10" s="3">
        <f>-C5*0.1</f>
        <v>-9986</v>
      </c>
      <c r="D10" s="3">
        <f>-D5*0.1</f>
        <v>-59659.200000000004</v>
      </c>
      <c r="E10" s="3">
        <f>-E5*0.1</f>
        <v>-113914.70000000001</v>
      </c>
      <c r="F10" s="3">
        <f>-F5*0.1</f>
        <v>-71885.2</v>
      </c>
      <c r="G10" s="3">
        <f>-G5*0.1</f>
        <v>-49189.100000000006</v>
      </c>
    </row>
    <row r="11" spans="3:7" ht="15">
      <c r="C11" s="3"/>
      <c r="D11" s="3"/>
      <c r="E11" s="3"/>
      <c r="F11" s="3"/>
      <c r="G11" s="3"/>
    </row>
    <row r="12" spans="1:7" ht="15">
      <c r="A12" t="s">
        <v>3</v>
      </c>
      <c r="C12" s="12">
        <v>200000</v>
      </c>
      <c r="D12" s="12">
        <v>200000</v>
      </c>
      <c r="E12" s="12">
        <v>225000</v>
      </c>
      <c r="F12" s="12">
        <v>250000</v>
      </c>
      <c r="G12" s="12">
        <v>300000</v>
      </c>
    </row>
    <row r="13" spans="1:7" ht="15">
      <c r="A13" t="s">
        <v>26</v>
      </c>
      <c r="C13" s="3">
        <f>+C12*C3/365</f>
        <v>50410.95890410959</v>
      </c>
      <c r="D13" s="3">
        <f>+D12*D3/365</f>
        <v>200000</v>
      </c>
      <c r="E13" s="3">
        <f>+E12*E3/365</f>
        <v>225000</v>
      </c>
      <c r="F13" s="3">
        <f>+F12*F3/365</f>
        <v>250000</v>
      </c>
      <c r="G13" s="3">
        <f>+G12*G3/365</f>
        <v>300000</v>
      </c>
    </row>
    <row r="14" spans="1:7" ht="15">
      <c r="A14" t="s">
        <v>31</v>
      </c>
      <c r="C14" s="12"/>
      <c r="D14" s="12">
        <f>MIN(C58/11250*D13,D12)</f>
        <v>200000</v>
      </c>
      <c r="E14" s="12">
        <f>MIN(D58/11250*E13,E12)</f>
        <v>225000</v>
      </c>
      <c r="F14" s="12">
        <f>MIN(E58/11250*F13,F12)</f>
        <v>250000</v>
      </c>
      <c r="G14" s="12">
        <f>+F58/11250*G13</f>
        <v>0</v>
      </c>
    </row>
    <row r="15" spans="1:7" ht="15">
      <c r="A15" t="s">
        <v>32</v>
      </c>
      <c r="C15" s="3">
        <f>+C13-C14</f>
        <v>50410.95890410959</v>
      </c>
      <c r="D15" s="3">
        <f>+D13-D14</f>
        <v>0</v>
      </c>
      <c r="E15" s="3">
        <f>+E13-E14</f>
        <v>0</v>
      </c>
      <c r="F15" s="3">
        <f>+F13-F14</f>
        <v>0</v>
      </c>
      <c r="G15" s="3">
        <f>+G13-G14</f>
        <v>300000</v>
      </c>
    </row>
    <row r="16" spans="1:7" ht="15">
      <c r="A16" t="s">
        <v>4</v>
      </c>
      <c r="C16" s="6">
        <v>0.16</v>
      </c>
      <c r="D16" s="6">
        <v>0.16</v>
      </c>
      <c r="E16" s="6">
        <v>0.16</v>
      </c>
      <c r="F16" s="6">
        <v>0.16</v>
      </c>
      <c r="G16" s="6">
        <v>0.16</v>
      </c>
    </row>
    <row r="17" spans="1:7" ht="15">
      <c r="A17" t="s">
        <v>28</v>
      </c>
      <c r="C17" s="3">
        <f>-C15*C16</f>
        <v>-8065.753424657534</v>
      </c>
      <c r="D17" s="3">
        <f>-D15*D16</f>
        <v>0</v>
      </c>
      <c r="E17" s="3">
        <f>-E15*E16</f>
        <v>0</v>
      </c>
      <c r="F17" s="3">
        <f>-F15*F16</f>
        <v>0</v>
      </c>
      <c r="G17" s="3">
        <f>-G15*G16</f>
        <v>-48000</v>
      </c>
    </row>
    <row r="19" spans="1:7" ht="15">
      <c r="A19" t="s">
        <v>8</v>
      </c>
      <c r="C19" s="12">
        <v>300000</v>
      </c>
      <c r="D19" s="12">
        <v>300000</v>
      </c>
      <c r="E19" s="12">
        <v>300000</v>
      </c>
      <c r="F19" s="12">
        <v>300000</v>
      </c>
      <c r="G19" s="12">
        <v>300000</v>
      </c>
    </row>
    <row r="20" spans="1:7" ht="15">
      <c r="A20" t="s">
        <v>9</v>
      </c>
      <c r="C20" s="10">
        <f>+C19*C3/365*C15/C13</f>
        <v>75616.43835616438</v>
      </c>
      <c r="D20" s="10">
        <f>+D19*D3/365*D15/D13</f>
        <v>0</v>
      </c>
      <c r="E20" s="10">
        <f>+E19*E3/365*E15/E13</f>
        <v>0</v>
      </c>
      <c r="F20" s="10">
        <f>+F19*F3/365*F15/F13</f>
        <v>0</v>
      </c>
      <c r="G20" s="10">
        <f>+G19*G3/365*G15/G13</f>
        <v>300000</v>
      </c>
    </row>
    <row r="21" spans="1:7" ht="15">
      <c r="A21" t="s">
        <v>10</v>
      </c>
      <c r="C21" s="3">
        <f>+C20-C15</f>
        <v>25205.479452054788</v>
      </c>
      <c r="D21" s="3">
        <f>+D20-D15</f>
        <v>0</v>
      </c>
      <c r="E21" s="3">
        <f>+E20-E15</f>
        <v>0</v>
      </c>
      <c r="F21" s="3">
        <f>+F20-F15</f>
        <v>0</v>
      </c>
      <c r="G21" s="3">
        <f>+G20-G15</f>
        <v>0</v>
      </c>
    </row>
    <row r="22" spans="1:7" ht="15">
      <c r="A22" t="s">
        <v>12</v>
      </c>
      <c r="C22" s="6">
        <v>0.07</v>
      </c>
      <c r="D22" s="6">
        <v>0.07</v>
      </c>
      <c r="E22" s="6">
        <v>0.07</v>
      </c>
      <c r="F22" s="6">
        <v>0.07</v>
      </c>
      <c r="G22" s="6">
        <v>0.07</v>
      </c>
    </row>
    <row r="23" spans="1:7" ht="15">
      <c r="A23" t="s">
        <v>11</v>
      </c>
      <c r="C23" s="3">
        <f>-C21*C22</f>
        <v>-1764.3835616438353</v>
      </c>
      <c r="D23" s="3">
        <f>-D21*D22</f>
        <v>0</v>
      </c>
      <c r="E23" s="3">
        <f>-E21*E22</f>
        <v>0</v>
      </c>
      <c r="F23" s="3">
        <f>-F21*F22</f>
        <v>0</v>
      </c>
      <c r="G23" s="3">
        <f>-G21*G22</f>
        <v>0</v>
      </c>
    </row>
    <row r="24" spans="3:7" ht="15">
      <c r="C24" s="3"/>
      <c r="D24" s="3"/>
      <c r="E24" s="3"/>
      <c r="F24" s="3"/>
      <c r="G24" s="3"/>
    </row>
    <row r="25" spans="1:7" ht="15">
      <c r="A25" t="s">
        <v>29</v>
      </c>
      <c r="C25" s="7">
        <v>0.01</v>
      </c>
      <c r="D25" s="7">
        <v>0.03</v>
      </c>
      <c r="E25" s="7">
        <v>0.05</v>
      </c>
      <c r="F25" s="7">
        <v>0.07</v>
      </c>
      <c r="G25" s="7">
        <v>0.07</v>
      </c>
    </row>
    <row r="26" spans="1:7" ht="15">
      <c r="A26" t="s">
        <v>30</v>
      </c>
      <c r="C26" s="3">
        <f>-(C5-C20)*C25</f>
        <v>-242.43561643835622</v>
      </c>
      <c r="D26" s="3">
        <f>-(D5-D20)*D25</f>
        <v>-17897.76</v>
      </c>
      <c r="E26" s="3">
        <f>-(E5-E20)*E25</f>
        <v>-56957.350000000006</v>
      </c>
      <c r="F26" s="3">
        <f>-(F5-F20)*F25</f>
        <v>-50319.64000000001</v>
      </c>
      <c r="G26" s="3">
        <f>-(G5-G20)*G25</f>
        <v>-13432.37</v>
      </c>
    </row>
    <row r="28" spans="1:7" ht="15">
      <c r="A28" t="s">
        <v>6</v>
      </c>
      <c r="C28" s="7">
        <v>0.0112</v>
      </c>
      <c r="D28" s="7">
        <v>0.0112</v>
      </c>
      <c r="E28" s="7">
        <v>0.0112</v>
      </c>
      <c r="F28" s="7">
        <v>0.0112</v>
      </c>
      <c r="G28" s="7">
        <v>0.0112</v>
      </c>
    </row>
    <row r="29" spans="1:7" ht="15">
      <c r="A29" t="s">
        <v>5</v>
      </c>
      <c r="C29" s="3">
        <f>+C5*C28</f>
        <v>1118.432</v>
      </c>
      <c r="D29" s="3">
        <f>+D5*D28</f>
        <v>6681.8304</v>
      </c>
      <c r="E29" s="3">
        <f>+E5*E28</f>
        <v>12758.4464</v>
      </c>
      <c r="F29" s="3">
        <f>+F5*F28</f>
        <v>8051.1424</v>
      </c>
      <c r="G29" s="3">
        <f>+G5*G28</f>
        <v>5509.1792</v>
      </c>
    </row>
    <row r="30" spans="3:7" ht="15">
      <c r="C30" s="3"/>
      <c r="D30" s="3"/>
      <c r="E30" s="3"/>
      <c r="F30" s="3"/>
      <c r="G30" s="3"/>
    </row>
    <row r="31" spans="1:7" ht="15">
      <c r="A31" s="8" t="s">
        <v>7</v>
      </c>
      <c r="B31" s="9"/>
      <c r="C31" s="10">
        <f>+C9+C10+C17+C29+C23+C26</f>
        <v>19006.65939726028</v>
      </c>
      <c r="D31" s="10">
        <f>+D9+D10+D17+D29+D23+D26</f>
        <v>155829.83039999998</v>
      </c>
      <c r="E31" s="10">
        <f>+E9+E10+E17+E29+E23+E26</f>
        <v>274762.25639999995</v>
      </c>
      <c r="F31" s="10">
        <f>+F9+F10+F17+F29+F23+F26</f>
        <v>159010.0624</v>
      </c>
      <c r="G31" s="10">
        <f>+G9+G10+G17+G29+G23+G26</f>
        <v>81806.28920000001</v>
      </c>
    </row>
    <row r="34" ht="15">
      <c r="A34" s="4" t="s">
        <v>33</v>
      </c>
    </row>
    <row r="35" spans="1:7" ht="15">
      <c r="A35" t="s">
        <v>18</v>
      </c>
      <c r="C35" s="7">
        <v>0.125</v>
      </c>
      <c r="D35" s="7">
        <v>0.125</v>
      </c>
      <c r="E35" s="7">
        <v>0.125</v>
      </c>
      <c r="F35" s="7">
        <v>0.14</v>
      </c>
      <c r="G35" s="7">
        <v>0.14</v>
      </c>
    </row>
    <row r="36" spans="1:7" ht="15">
      <c r="A36" t="s">
        <v>19</v>
      </c>
      <c r="C36" s="3">
        <f>+C5*C35</f>
        <v>12482.5</v>
      </c>
      <c r="D36" s="3">
        <f>+D5*D35</f>
        <v>74574</v>
      </c>
      <c r="E36" s="3">
        <f>+E5*E35</f>
        <v>142393.375</v>
      </c>
      <c r="F36" s="3">
        <f>+F5*F35</f>
        <v>100639.28000000001</v>
      </c>
      <c r="G36" s="3">
        <f>+G5*G35</f>
        <v>68864.74</v>
      </c>
    </row>
    <row r="37" spans="3:7" ht="15">
      <c r="C37" s="3"/>
      <c r="D37" s="3"/>
      <c r="E37" s="3"/>
      <c r="F37" s="3"/>
      <c r="G37" s="3"/>
    </row>
    <row r="38" spans="1:7" ht="15">
      <c r="A38" t="s">
        <v>21</v>
      </c>
      <c r="C38" s="3">
        <v>280000</v>
      </c>
      <c r="D38" s="3">
        <v>280000</v>
      </c>
      <c r="E38" s="3">
        <v>320000</v>
      </c>
      <c r="F38" s="3">
        <v>400000</v>
      </c>
      <c r="G38" s="3">
        <v>400000</v>
      </c>
    </row>
    <row r="39" spans="1:7" ht="15">
      <c r="A39" t="s">
        <v>20</v>
      </c>
      <c r="C39" s="3">
        <f>+C38*C3/365</f>
        <v>70575.34246575342</v>
      </c>
      <c r="D39" s="3">
        <f>+D38*D3/365</f>
        <v>280000</v>
      </c>
      <c r="E39" s="3">
        <f>+E38*E3/365</f>
        <v>320000</v>
      </c>
      <c r="F39" s="3">
        <f>+F38*F3/365</f>
        <v>400000</v>
      </c>
      <c r="G39" s="3">
        <f>+G38*G3/365</f>
        <v>400000</v>
      </c>
    </row>
    <row r="40" spans="1:7" ht="15">
      <c r="A40" t="s">
        <v>22</v>
      </c>
      <c r="C40" s="7">
        <v>0.065</v>
      </c>
      <c r="D40" s="7">
        <v>0.065</v>
      </c>
      <c r="E40" s="7">
        <v>0.07</v>
      </c>
      <c r="F40" s="7">
        <v>0.085</v>
      </c>
      <c r="G40" s="7">
        <v>0.085</v>
      </c>
    </row>
    <row r="41" spans="1:7" ht="15">
      <c r="A41" t="s">
        <v>23</v>
      </c>
      <c r="C41" s="3">
        <f>-C39*C40</f>
        <v>-4587.397260273972</v>
      </c>
      <c r="D41" s="3">
        <f>-D39*D40</f>
        <v>-18200</v>
      </c>
      <c r="E41" s="3">
        <f>-E39*E40</f>
        <v>-22400.000000000004</v>
      </c>
      <c r="F41" s="3">
        <f>-F39*F40</f>
        <v>-34000</v>
      </c>
      <c r="G41" s="3">
        <f>-G39*G40</f>
        <v>-34000</v>
      </c>
    </row>
    <row r="43" spans="1:7" ht="15">
      <c r="A43" t="s">
        <v>24</v>
      </c>
      <c r="C43" s="3">
        <f>+C5-C39</f>
        <v>29284.65753424658</v>
      </c>
      <c r="D43" s="3">
        <f>+D5-D39</f>
        <v>316592</v>
      </c>
      <c r="E43" s="3">
        <f>+E5-E39</f>
        <v>819147</v>
      </c>
      <c r="F43" s="3">
        <f>+F5-F39</f>
        <v>318852</v>
      </c>
      <c r="G43" s="3">
        <f>+G5-G39</f>
        <v>91891</v>
      </c>
    </row>
    <row r="44" spans="1:7" ht="15">
      <c r="A44" t="s">
        <v>6</v>
      </c>
      <c r="C44" s="7">
        <v>0.04333</v>
      </c>
      <c r="D44" s="7">
        <v>0.04333</v>
      </c>
      <c r="E44" s="7">
        <v>0.04667</v>
      </c>
      <c r="F44" s="7">
        <v>0.04667</v>
      </c>
      <c r="G44" s="7">
        <v>0.04667</v>
      </c>
    </row>
    <row r="45" spans="1:7" ht="15">
      <c r="A45" t="s">
        <v>5</v>
      </c>
      <c r="C45" s="3">
        <f>+C43*C44</f>
        <v>1268.9042109589043</v>
      </c>
      <c r="D45" s="3">
        <f>MIN(D43*D44,-D41)</f>
        <v>13717.93136</v>
      </c>
      <c r="E45" s="3">
        <f>MIN(E43*E44,-E41)</f>
        <v>22400.000000000004</v>
      </c>
      <c r="F45" s="3">
        <f>MIN(F43*F44,-F41)</f>
        <v>14880.82284</v>
      </c>
      <c r="G45" s="3">
        <f>MIN(G43*G44,-G41)</f>
        <v>4288.552970000001</v>
      </c>
    </row>
    <row r="46" spans="3:7" ht="15">
      <c r="C46" s="3"/>
      <c r="D46" s="3"/>
      <c r="E46" s="3"/>
      <c r="F46" s="3"/>
      <c r="G46" s="3"/>
    </row>
    <row r="47" spans="1:7" ht="15">
      <c r="A47" s="8" t="s">
        <v>25</v>
      </c>
      <c r="B47" s="9"/>
      <c r="C47" s="10">
        <f>+C36+C41+C45</f>
        <v>9164.006950684932</v>
      </c>
      <c r="D47" s="10">
        <f>+D36+D41+D45</f>
        <v>70091.93136</v>
      </c>
      <c r="E47" s="10">
        <f>+E36+E41+E45</f>
        <v>142393.375</v>
      </c>
      <c r="F47" s="10">
        <f>+F36+F41+F45</f>
        <v>81520.10284</v>
      </c>
      <c r="G47" s="10">
        <f>+G36+G41+G45</f>
        <v>39153.29297000001</v>
      </c>
    </row>
    <row r="48" spans="3:7" ht="15">
      <c r="C48" s="3"/>
      <c r="D48" s="3"/>
      <c r="E48" s="3"/>
      <c r="F48" s="3"/>
      <c r="G48" s="3"/>
    </row>
    <row r="49" spans="1:7" ht="15">
      <c r="A49" t="s">
        <v>34</v>
      </c>
      <c r="C49" s="3">
        <f>+C31+C47</f>
        <v>28170.66634794521</v>
      </c>
      <c r="D49" s="3">
        <f>+D31+D47</f>
        <v>225921.76175999996</v>
      </c>
      <c r="E49" s="3">
        <f>+E31+E47</f>
        <v>417155.63139999995</v>
      </c>
      <c r="F49" s="3">
        <f>+F31+F47</f>
        <v>240530.16524</v>
      </c>
      <c r="G49" s="3">
        <f>+G31+G47</f>
        <v>120959.58217000002</v>
      </c>
    </row>
    <row r="50" spans="1:7" ht="15">
      <c r="A50" t="s">
        <v>35</v>
      </c>
      <c r="C50" s="2">
        <f>+C49/C5</f>
        <v>0.28210160572747056</v>
      </c>
      <c r="D50" s="13">
        <f>+D49/D5</f>
        <v>0.3786872129696677</v>
      </c>
      <c r="E50" s="13">
        <f>+E49/E5</f>
        <v>0.36619999999999997</v>
      </c>
      <c r="F50" s="13">
        <f>+F49/F5</f>
        <v>0.3346031801260899</v>
      </c>
      <c r="G50" s="2">
        <f>+G49/G5</f>
        <v>0.2459072887489302</v>
      </c>
    </row>
    <row r="51" spans="3:7" ht="15">
      <c r="C51" s="3"/>
      <c r="D51" s="3"/>
      <c r="E51" s="3"/>
      <c r="F51" s="3"/>
      <c r="G51" s="3"/>
    </row>
    <row r="54" spans="1:7" ht="15">
      <c r="A54" t="s">
        <v>13</v>
      </c>
      <c r="C54" s="3">
        <v>15909468</v>
      </c>
      <c r="D54" s="3">
        <v>18223457</v>
      </c>
      <c r="E54" s="3">
        <v>19665913</v>
      </c>
      <c r="F54" s="3">
        <v>0</v>
      </c>
      <c r="G54" s="3">
        <v>12701037</v>
      </c>
    </row>
    <row r="55" spans="1:7" ht="15">
      <c r="A55" t="s">
        <v>15</v>
      </c>
      <c r="C55" s="12">
        <v>10000000</v>
      </c>
      <c r="D55" s="12">
        <v>10000000</v>
      </c>
      <c r="E55" s="12">
        <v>10000000</v>
      </c>
      <c r="F55" s="12">
        <v>10000000</v>
      </c>
      <c r="G55" s="12">
        <v>10000000</v>
      </c>
    </row>
    <row r="56" spans="3:7" ht="15">
      <c r="C56" s="3">
        <f>MAX(C54-C55,0)</f>
        <v>5909468</v>
      </c>
      <c r="D56" s="3">
        <f>MAX(D54-D55,0)</f>
        <v>8223457</v>
      </c>
      <c r="E56" s="3">
        <f>MAX(E54-E55,0)</f>
        <v>9665913</v>
      </c>
      <c r="F56" s="3">
        <f>MAX(F54-F55,0)</f>
        <v>0</v>
      </c>
      <c r="G56" s="3">
        <f>MAX(G54-G55,0)</f>
        <v>2701037</v>
      </c>
    </row>
    <row r="57" spans="1:7" ht="15">
      <c r="A57" t="s">
        <v>14</v>
      </c>
      <c r="C57" s="11">
        <v>0.00225</v>
      </c>
      <c r="D57" s="11">
        <v>0.00225</v>
      </c>
      <c r="E57" s="11">
        <v>0.00225</v>
      </c>
      <c r="F57" s="11">
        <v>0.00225</v>
      </c>
      <c r="G57" s="11">
        <v>0.00225</v>
      </c>
    </row>
    <row r="58" spans="1:7" ht="15">
      <c r="A58" t="s">
        <v>36</v>
      </c>
      <c r="C58" s="3">
        <f>+C56*C57</f>
        <v>13296.303</v>
      </c>
      <c r="D58" s="3">
        <f>+D56*D57</f>
        <v>18502.77825</v>
      </c>
      <c r="E58" s="3">
        <f>+E56*E57</f>
        <v>21748.304249999997</v>
      </c>
      <c r="F58" s="3">
        <f>+F56*F57</f>
        <v>0</v>
      </c>
      <c r="G58" s="3">
        <f>+G56*G57</f>
        <v>6077.33325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Klein</dc:creator>
  <cp:keywords/>
  <dc:description/>
  <cp:lastModifiedBy>imckenzie</cp:lastModifiedBy>
  <cp:lastPrinted>2012-07-17T14:45:01Z</cp:lastPrinted>
  <dcterms:created xsi:type="dcterms:W3CDTF">2012-06-05T20:06:57Z</dcterms:created>
  <dcterms:modified xsi:type="dcterms:W3CDTF">2012-07-19T20:59:42Z</dcterms:modified>
  <cp:category/>
  <cp:version/>
  <cp:contentType/>
  <cp:contentStatus/>
</cp:coreProperties>
</file>