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20730" windowHeight="11760" activeTab="0"/>
  </bookViews>
  <sheets>
    <sheet name="App 10 - Continuity Schedule" sheetId="1" r:id="rId1"/>
    <sheet name="App 32 - Mar02 to Feb04 Revenue" sheetId="2" state="hidden" r:id="rId2"/>
    <sheet name="App 33 - Mar04 to Feb05 Revenue" sheetId="3" state="hidden" r:id="rId3"/>
    <sheet name="App 34 - Mar05 to Apr06 Revenue" sheetId="4" state="hidden" r:id="rId4"/>
    <sheet name="Rate Derivation" sheetId="5" state="hidden" r:id="rId5"/>
    <sheet name="PILS Entitlement Summary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'App 10 - Continuity Schedule'!$A$1:$L$208</definedName>
    <definedName name="_xlnm.Print_Titles" localSheetId="0">'App 10 - Continuity Schedule'!$1:$2</definedName>
  </definedNames>
  <calcPr fullCalcOnLoad="1"/>
</workbook>
</file>

<file path=xl/comments1.xml><?xml version="1.0" encoding="utf-8"?>
<comments xmlns="http://schemas.openxmlformats.org/spreadsheetml/2006/main">
  <authors>
    <author>IMBSI</author>
    <author>Ian</author>
  </authors>
  <commentList>
    <comment ref="B7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Q4 2001</t>
        </r>
      </text>
    </comment>
    <comment ref="B16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2002</t>
        </r>
      </text>
    </comment>
    <comment ref="B34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Q4 2001 + 2002 PILS as per 2002 RAM due to rate freeze</t>
        </r>
      </text>
    </comment>
    <comment ref="B55" authorId="1">
      <text>
        <r>
          <rPr>
            <b/>
            <sz val="9"/>
            <rFont val="Tahoma"/>
            <family val="2"/>
          </rPr>
          <t>Ian:</t>
        </r>
        <r>
          <rPr>
            <sz val="9"/>
            <rFont val="Tahoma"/>
            <family val="2"/>
          </rPr>
          <t xml:space="preserve">
2004 PILS as per 2004 RAM </t>
        </r>
      </text>
    </comment>
    <comment ref="B73" authorId="1">
      <text>
        <r>
          <rPr>
            <b/>
            <sz val="9"/>
            <rFont val="Tahoma"/>
            <family val="2"/>
          </rPr>
          <t>Ian:</t>
        </r>
        <r>
          <rPr>
            <sz val="9"/>
            <rFont val="Tahoma"/>
            <family val="2"/>
          </rPr>
          <t xml:space="preserve">
2005 PILS as approved in 2005 RAM, in effect for 13 months until April 30, 2006</t>
        </r>
      </text>
    </comment>
  </commentList>
</comments>
</file>

<file path=xl/sharedStrings.xml><?xml version="1.0" encoding="utf-8"?>
<sst xmlns="http://schemas.openxmlformats.org/spreadsheetml/2006/main" count="555" uniqueCount="115">
  <si>
    <t>Year:</t>
  </si>
  <si>
    <t>Q4 2001</t>
  </si>
  <si>
    <t>Approved PILS Entitlement</t>
  </si>
  <si>
    <t>PILS Revenue</t>
  </si>
  <si>
    <t>Monthly</t>
  </si>
  <si>
    <t>Total Variance</t>
  </si>
  <si>
    <t>Approved Interest Rate</t>
  </si>
  <si>
    <t>January</t>
  </si>
  <si>
    <t>February</t>
  </si>
  <si>
    <t>March</t>
  </si>
  <si>
    <t>October</t>
  </si>
  <si>
    <t>November</t>
  </si>
  <si>
    <t>December</t>
  </si>
  <si>
    <t>Total</t>
  </si>
  <si>
    <t>Variance (neg. = payable)</t>
  </si>
  <si>
    <t>Interest Improvement (neg = payable)</t>
  </si>
  <si>
    <t>April</t>
  </si>
  <si>
    <t>May</t>
  </si>
  <si>
    <t>June</t>
  </si>
  <si>
    <t>July</t>
  </si>
  <si>
    <t>August</t>
  </si>
  <si>
    <t>September</t>
  </si>
  <si>
    <t>PILS Entitlement Amount</t>
  </si>
  <si>
    <t>Comments</t>
  </si>
  <si>
    <t>Monthly Amount</t>
  </si>
  <si>
    <t>Oct. 1, 2001</t>
  </si>
  <si>
    <t>Dec. 31, 2001</t>
  </si>
  <si>
    <t>Effective   Start Date</t>
  </si>
  <si>
    <t>Effective     End Date</t>
  </si>
  <si>
    <t>Jan. 1, 2002</t>
  </si>
  <si>
    <t>Dec. 31, 2002</t>
  </si>
  <si>
    <t>Jan. 1, 2003</t>
  </si>
  <si>
    <t>Dec. 31, 2003</t>
  </si>
  <si>
    <t>Jan. 1, 2004</t>
  </si>
  <si>
    <t>Mar. 1, 2005</t>
  </si>
  <si>
    <t>Mar. 1, 2004</t>
  </si>
  <si>
    <t>Feb. 28, 2005</t>
  </si>
  <si>
    <t>Apr. 30, 2006</t>
  </si>
  <si>
    <t>2005 Rate Year</t>
  </si>
  <si>
    <t>Effective Date</t>
  </si>
  <si>
    <t>Rate Class</t>
  </si>
  <si>
    <t>Approved Rates</t>
  </si>
  <si>
    <t>Fixed</t>
  </si>
  <si>
    <t>Variable</t>
  </si>
  <si>
    <t>PILS Portion</t>
  </si>
  <si>
    <t>Residential</t>
  </si>
  <si>
    <t>General Service &lt; 50 kW</t>
  </si>
  <si>
    <t>General Service &gt; 50 kW</t>
  </si>
  <si>
    <t>Sentinel Lights</t>
  </si>
  <si>
    <t>Street Lights</t>
  </si>
  <si>
    <t>Unmetered Loads</t>
  </si>
  <si>
    <t>Aug</t>
  </si>
  <si>
    <t>Sept</t>
  </si>
  <si>
    <t xml:space="preserve">Oct </t>
  </si>
  <si>
    <t>Nov</t>
  </si>
  <si>
    <t>Dec</t>
  </si>
  <si>
    <t>Jan</t>
  </si>
  <si>
    <t xml:space="preserve">Feb </t>
  </si>
  <si>
    <t xml:space="preserve">Mar </t>
  </si>
  <si>
    <t>Apr</t>
  </si>
  <si>
    <t>Calculated PILS Revenue</t>
  </si>
  <si>
    <t>2004 Rate Year</t>
  </si>
  <si>
    <t>Customer Counts</t>
  </si>
  <si>
    <t>2002 Rate Year</t>
  </si>
  <si>
    <t>Mar. 1, 2002</t>
  </si>
  <si>
    <t>Q4 2001 PILS Portion</t>
  </si>
  <si>
    <t>2002 PILS Portion</t>
  </si>
  <si>
    <t>Conclusion Date</t>
  </si>
  <si>
    <t>Billing Determinants</t>
  </si>
  <si>
    <t>Cumulative</t>
  </si>
  <si>
    <t>SIMPILS True-Up Adjustments    (neg = CR)</t>
  </si>
  <si>
    <t>Year</t>
  </si>
  <si>
    <t>Q4 2001 Entitlement / 3 months</t>
  </si>
  <si>
    <t>2002 Entitlement / 12 months</t>
  </si>
  <si>
    <t>(Q4 2001 + 2002 Entitlements) / 12 months</t>
  </si>
  <si>
    <t>2004 Entitlement / 12 months</t>
  </si>
  <si>
    <t>2005 Entitlement / 12 months</t>
  </si>
  <si>
    <t>References</t>
  </si>
  <si>
    <t>Rate Model</t>
  </si>
  <si>
    <t>PILS Model</t>
  </si>
  <si>
    <t>Decision</t>
  </si>
  <si>
    <t>Appendix 2</t>
  </si>
  <si>
    <t>Appendix 3</t>
  </si>
  <si>
    <t>Appendix 5</t>
  </si>
  <si>
    <t>Appendix 4</t>
  </si>
  <si>
    <t>Appendices 3&amp;4</t>
  </si>
  <si>
    <t>Appendix 6</t>
  </si>
  <si>
    <t>Appendix 7</t>
  </si>
  <si>
    <t>Appendix 8</t>
  </si>
  <si>
    <t>Appendix 9</t>
  </si>
  <si>
    <t>Appendix 10</t>
  </si>
  <si>
    <t>Appendix 11</t>
  </si>
  <si>
    <t>Feb. 29, 2004</t>
  </si>
  <si>
    <t>Customer Class Allocation</t>
  </si>
  <si>
    <t>Rate Rider Calculations</t>
  </si>
  <si>
    <t>Allocated 1562 Value</t>
  </si>
  <si>
    <t>Recovery Period (years)</t>
  </si>
  <si>
    <t>Annual Recovery Amount</t>
  </si>
  <si>
    <t>Proposed Rate Rider</t>
  </si>
  <si>
    <t>per kWh</t>
  </si>
  <si>
    <t>per kW</t>
  </si>
  <si>
    <t>Allocation %</t>
  </si>
  <si>
    <t>Allocated 1562 Disposition Value                         (including interest to Apr. 30, 2012)</t>
  </si>
  <si>
    <t>1562 Deferred PILS - Continuity Schedule</t>
  </si>
  <si>
    <t>Large Use</t>
  </si>
  <si>
    <t>Brant County Power</t>
  </si>
  <si>
    <t>2011    Approved DRR</t>
  </si>
  <si>
    <t>2011 Approved    Billing Determinant (kWh / kW)</t>
  </si>
  <si>
    <t>Intermediate Use</t>
  </si>
  <si>
    <t>Note: BCP did not have any LCT included in approved PILS entitlement, therefore no adjustment to revenue required.</t>
  </si>
  <si>
    <t>Mar</t>
  </si>
  <si>
    <t>Mar. 31, 2004</t>
  </si>
  <si>
    <t>Apr. 1, 2004</t>
  </si>
  <si>
    <t>Mar. 31, 2005</t>
  </si>
  <si>
    <t>Apr. 1, 2005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</si>
</sst>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.0000_-;\-&quot;$&quot;* #,##0.0000_-;_-&quot;$&quot;* &quot;-&quot;??_-;_-@_-"/>
    <numFmt numFmtId="167" formatCode="_-* #,##0_-;\-* #,##0_-;_-* &quot;-&quot;??_-;_-@_-"/>
    <numFmt numFmtId="168" formatCode="#,##0;[Red]\(#,##0\)"/>
    <numFmt numFmtId="169" formatCode="_-&quot;$&quot;* #,##0_-;\-&quot;$&quot;* #,##0_-;_-&quot;$&quot;* &quot;-&quot;??_-;_-@_-"/>
    <numFmt numFmtId="170" formatCode="#,##0.00;[Red]\(#,##0.00\)"/>
    <numFmt numFmtId="171" formatCode="#,##0.0000;[Red]\(#,##0.0000\)"/>
    <numFmt numFmtId="172" formatCode="_-&quot;$&quot;* #,##0.000000_-;\-&quot;$&quot;* #,##0.000000_-;_-&quot;$&quot;* &quot;-&quot;??_-;_-@_-"/>
  </numFmts>
  <fonts count="58">
    <font>
      <sz val="11"/>
      <color theme="1"/>
      <name val="Calibri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2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theme="1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0" fontId="0" fillId="33" borderId="0" xfId="59" applyNumberFormat="1" applyFont="1" applyFill="1" applyAlignment="1">
      <alignment/>
    </xf>
    <xf numFmtId="0" fontId="50" fillId="0" borderId="0" xfId="0" applyFont="1" applyAlignment="1">
      <alignment/>
    </xf>
    <xf numFmtId="164" fontId="0" fillId="33" borderId="0" xfId="45" applyFont="1" applyFill="1" applyAlignment="1">
      <alignment/>
    </xf>
    <xf numFmtId="164" fontId="0" fillId="33" borderId="10" xfId="45" applyFont="1" applyFill="1" applyBorder="1" applyAlignment="1">
      <alignment/>
    </xf>
    <xf numFmtId="164" fontId="0" fillId="0" borderId="0" xfId="45" applyFont="1" applyAlignment="1">
      <alignment/>
    </xf>
    <xf numFmtId="164" fontId="50" fillId="0" borderId="0" xfId="45" applyFont="1" applyAlignment="1">
      <alignment/>
    </xf>
    <xf numFmtId="164" fontId="49" fillId="0" borderId="0" xfId="45" applyFont="1" applyAlignment="1">
      <alignment horizontal="center"/>
    </xf>
    <xf numFmtId="164" fontId="49" fillId="0" borderId="0" xfId="45" applyFont="1" applyAlignment="1">
      <alignment horizontal="center" wrapText="1"/>
    </xf>
    <xf numFmtId="164" fontId="0" fillId="0" borderId="0" xfId="45" applyFont="1" applyFill="1" applyAlignment="1">
      <alignment/>
    </xf>
    <xf numFmtId="164" fontId="0" fillId="0" borderId="10" xfId="45" applyFont="1" applyFill="1" applyBorder="1" applyAlignment="1">
      <alignment/>
    </xf>
    <xf numFmtId="164" fontId="0" fillId="0" borderId="10" xfId="45" applyFont="1" applyBorder="1" applyAlignment="1">
      <alignment/>
    </xf>
    <xf numFmtId="10" fontId="0" fillId="0" borderId="0" xfId="59" applyNumberFormat="1" applyFont="1" applyAlignment="1">
      <alignment/>
    </xf>
    <xf numFmtId="10" fontId="49" fillId="0" borderId="0" xfId="59" applyNumberFormat="1" applyFont="1" applyAlignment="1">
      <alignment horizontal="center" wrapText="1"/>
    </xf>
    <xf numFmtId="10" fontId="0" fillId="0" borderId="10" xfId="59" applyNumberFormat="1" applyFont="1" applyBorder="1" applyAlignment="1">
      <alignment/>
    </xf>
    <xf numFmtId="10" fontId="0" fillId="0" borderId="0" xfId="59" applyNumberFormat="1" applyFont="1" applyFill="1" applyAlignment="1">
      <alignment/>
    </xf>
    <xf numFmtId="1" fontId="50" fillId="0" borderId="0" xfId="45" applyNumberFormat="1" applyFont="1" applyAlignment="1">
      <alignment horizontal="left"/>
    </xf>
    <xf numFmtId="164" fontId="0" fillId="0" borderId="0" xfId="45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/>
    </xf>
    <xf numFmtId="166" fontId="0" fillId="0" borderId="0" xfId="45" applyNumberFormat="1" applyFont="1" applyAlignment="1">
      <alignment/>
    </xf>
    <xf numFmtId="0" fontId="51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7" fontId="0" fillId="0" borderId="10" xfId="0" applyNumberFormat="1" applyBorder="1" applyAlignment="1">
      <alignment/>
    </xf>
    <xf numFmtId="0" fontId="4" fillId="0" borderId="0" xfId="56">
      <alignment/>
      <protection/>
    </xf>
    <xf numFmtId="168" fontId="4" fillId="0" borderId="0" xfId="56" applyNumberFormat="1">
      <alignment/>
      <protection/>
    </xf>
    <xf numFmtId="0" fontId="4" fillId="0" borderId="0" xfId="56" applyAlignment="1">
      <alignment horizontal="center"/>
      <protection/>
    </xf>
    <xf numFmtId="167" fontId="0" fillId="0" borderId="0" xfId="0" applyNumberFormat="1" applyFill="1" applyAlignment="1">
      <alignment/>
    </xf>
    <xf numFmtId="0" fontId="0" fillId="33" borderId="0" xfId="0" applyFill="1" applyAlignment="1">
      <alignment/>
    </xf>
    <xf numFmtId="167" fontId="25" fillId="0" borderId="0" xfId="0" applyNumberFormat="1" applyFont="1" applyFill="1" applyAlignment="1">
      <alignment/>
    </xf>
    <xf numFmtId="167" fontId="4" fillId="0" borderId="0" xfId="56" applyNumberFormat="1">
      <alignment/>
      <protection/>
    </xf>
    <xf numFmtId="0" fontId="52" fillId="0" borderId="0" xfId="0" applyFont="1" applyAlignment="1">
      <alignment/>
    </xf>
    <xf numFmtId="0" fontId="0" fillId="0" borderId="0" xfId="0" applyAlignment="1" quotePrefix="1">
      <alignment horizontal="left"/>
    </xf>
    <xf numFmtId="0" fontId="49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169" fontId="0" fillId="0" borderId="0" xfId="45" applyNumberFormat="1" applyFont="1" applyAlignment="1">
      <alignment/>
    </xf>
    <xf numFmtId="0" fontId="0" fillId="0" borderId="10" xfId="0" applyBorder="1" applyAlignment="1">
      <alignment/>
    </xf>
    <xf numFmtId="169" fontId="0" fillId="0" borderId="10" xfId="45" applyNumberFormat="1" applyFont="1" applyBorder="1" applyAlignment="1">
      <alignment/>
    </xf>
    <xf numFmtId="0" fontId="53" fillId="0" borderId="0" xfId="0" applyFont="1" applyAlignment="1">
      <alignment/>
    </xf>
    <xf numFmtId="169" fontId="49" fillId="0" borderId="0" xfId="45" applyNumberFormat="1" applyFont="1" applyAlignment="1">
      <alignment/>
    </xf>
    <xf numFmtId="10" fontId="49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166" fontId="0" fillId="0" borderId="0" xfId="45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70" fontId="49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72" fontId="0" fillId="0" borderId="0" xfId="45" applyNumberFormat="1" applyFont="1" applyAlignment="1">
      <alignment/>
    </xf>
    <xf numFmtId="172" fontId="0" fillId="0" borderId="0" xfId="45" applyNumberFormat="1" applyFont="1" applyAlignment="1">
      <alignment/>
    </xf>
    <xf numFmtId="167" fontId="4" fillId="0" borderId="0" xfId="56" applyNumberFormat="1" applyAlignment="1">
      <alignment horizontal="center"/>
      <protection/>
    </xf>
    <xf numFmtId="167" fontId="4" fillId="0" borderId="0" xfId="56" applyNumberFormat="1" applyFill="1" applyAlignment="1">
      <alignment horizontal="center"/>
      <protection/>
    </xf>
    <xf numFmtId="0" fontId="54" fillId="34" borderId="0" xfId="0" applyFont="1" applyFill="1" applyAlignment="1">
      <alignment horizontal="center"/>
    </xf>
    <xf numFmtId="164" fontId="0" fillId="0" borderId="0" xfId="45" applyFont="1" applyAlignment="1">
      <alignment/>
    </xf>
    <xf numFmtId="37" fontId="4" fillId="0" borderId="0" xfId="56" applyNumberFormat="1">
      <alignment/>
      <protection/>
    </xf>
    <xf numFmtId="37" fontId="0" fillId="0" borderId="0" xfId="0" applyNumberFormat="1" applyAlignment="1">
      <alignment/>
    </xf>
    <xf numFmtId="0" fontId="54" fillId="35" borderId="0" xfId="0" applyFont="1" applyFill="1" applyAlignment="1">
      <alignment horizontal="center" wrapText="1"/>
    </xf>
    <xf numFmtId="164" fontId="49" fillId="0" borderId="0" xfId="45" applyFont="1" applyAlignment="1">
      <alignment horizontal="center"/>
    </xf>
    <xf numFmtId="164" fontId="49" fillId="0" borderId="0" xfId="45" applyFont="1" applyAlignment="1">
      <alignment horizontal="center" wrapText="1"/>
    </xf>
    <xf numFmtId="0" fontId="55" fillId="0" borderId="0" xfId="0" applyFont="1" applyAlignment="1">
      <alignment horizontal="center"/>
    </xf>
    <xf numFmtId="0" fontId="50" fillId="36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56" fillId="37" borderId="0" xfId="0" applyFont="1" applyFill="1" applyAlignment="1">
      <alignment horizontal="center"/>
    </xf>
    <xf numFmtId="0" fontId="31" fillId="38" borderId="0" xfId="0" applyFont="1" applyFill="1" applyAlignment="1">
      <alignment horizontal="center"/>
    </xf>
    <xf numFmtId="0" fontId="54" fillId="34" borderId="0" xfId="0" applyFont="1" applyFill="1" applyAlignment="1">
      <alignment horizontal="center"/>
    </xf>
    <xf numFmtId="0" fontId="54" fillId="34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Documents\Hopeson%20Financial%20Inc\Client%20Files\1562%20Deferred%20PILS%20Documents\Brant%20County%201562%20Deferred%20PILS\Board%20Staff%20IRs\Data%20Files\Rate%20Models\2002\2002%20RAM%20matching%20to%20rate%20order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3%20-%20Continui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Documents\Hopeson%20Financial%20Inc\Client%20Files\1562%20Deferred%20PILS%20Documents\Brant%20County%201562%20Deferred%20PILS\Board%20Staff%20IRs\Data%20Files\Bill%20Stats\Bill%20&amp;%20Adjust%20stats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Documents\Hopeson%20Financial%20Inc\Client%20Files\1562%20Deferred%20PILS%20Documents\Brant%20County%201562%20Deferred%20PILS\Board%20Staff%20IRs\Data%20Files\Bill%20Stats\Bill%20&amp;%20Adjust%20stats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Documents\Hopeson%20Financial%20Inc\Client%20Files\1562%20Deferred%20PILS%20Documents\Brant%20County%201562%20Deferred%20PILS\Board%20Staff%20IRs\Data%20Files\Bill%20Stats\Bill%20&amp;%20Adjust%20stats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Documents\Hopeson%20Financial%20Inc\Client%20Files\1562%20Deferred%20PILS%20Documents\Brant%20County%201562%20Deferred%20PILS\Board%20Staff%20IRs\Data%20Files\Rate%20Models\2004\final%202004%20RAM%20for%20rate%20schedule--%20Brant%20County%20Power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Documents\Hopeson%20Financial%20Inc\Client%20Files\1562%20Deferred%20PILS%20Documents\Brant%20County%201562%20Deferred%20PILS\Board%20Staff%20IRs\Data%20Files\Bill%20Stats\2005%20B&amp;A%20Stat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Documents\Hopeson%20Financial%20Inc\Client%20Files\1562%20Deferred%20PILS%20Documents\Brant%20County%201562%20Deferred%20PILS\Board%20Staff%20IRs\Data%20Files\Rate%20Models\2005\Final%20(for%20Rate%20Order)%20_BCP2005ram%20mod008-0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Documents\Hopeson%20Financial%20Inc\Client%20Files\1562%20Deferred%20PILS%20Documents\Brant%20County%201562%20Deferred%20PILS\Board%20Staff%20IRs\Data%20Files\Bill%20Stats\2006%20B&amp;A%20Stat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Documents\Hopeson%20Financial%20Inc\Client%20Files\1562%20Deferred%20PILS%20Documents\Brant%20County%201562%20Deferred%20PILS\Board%20Staff%20IRs\Data%20Files\Bill%20Stats\BCP%20-%20Rate%20Design%20June%2015%202010%20-%20Intervenor%20Version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5">
        <row r="14">
          <cell r="E14">
            <v>57548.627681757076</v>
          </cell>
        </row>
        <row r="54">
          <cell r="B54">
            <v>0.00017123818650635985</v>
          </cell>
        </row>
        <row r="58">
          <cell r="C58">
            <v>0.14357418336872346</v>
          </cell>
        </row>
        <row r="78">
          <cell r="B78">
            <v>0.0002239343713230476</v>
          </cell>
        </row>
        <row r="82">
          <cell r="C82">
            <v>0.187352335244539</v>
          </cell>
        </row>
        <row r="102">
          <cell r="B102">
            <v>0.05630446051466852</v>
          </cell>
        </row>
        <row r="106">
          <cell r="C106">
            <v>0.41028987033455744</v>
          </cell>
        </row>
        <row r="151">
          <cell r="B151">
            <v>0.015708943611399826</v>
          </cell>
        </row>
        <row r="155">
          <cell r="C155">
            <v>0.4428389850449887</v>
          </cell>
        </row>
        <row r="176">
          <cell r="B176">
            <v>0.008484706523141877</v>
          </cell>
        </row>
        <row r="180">
          <cell r="C180">
            <v>3.7869697228556256</v>
          </cell>
        </row>
        <row r="201">
          <cell r="B201">
            <v>0.08217026275324935</v>
          </cell>
        </row>
        <row r="205">
          <cell r="C205">
            <v>0.020080800784396894</v>
          </cell>
        </row>
        <row r="226">
          <cell r="B226">
            <v>0.04412102953827944</v>
          </cell>
        </row>
        <row r="230">
          <cell r="C230">
            <v>0.009333183067739429</v>
          </cell>
        </row>
      </sheetData>
      <sheetData sheetId="7">
        <row r="14">
          <cell r="E14">
            <v>493959.0506473829</v>
          </cell>
        </row>
        <row r="54">
          <cell r="B54">
            <v>0.0014697944234050668</v>
          </cell>
        </row>
        <row r="58">
          <cell r="C58">
            <v>1.2323450648810084</v>
          </cell>
        </row>
        <row r="78">
          <cell r="B78">
            <v>0.0019221033397659266</v>
          </cell>
        </row>
        <row r="82">
          <cell r="C82">
            <v>1.6081075323938487</v>
          </cell>
        </row>
        <row r="102">
          <cell r="B102">
            <v>0.48327994920815737</v>
          </cell>
        </row>
        <row r="106">
          <cell r="C106">
            <v>3.521654694555664</v>
          </cell>
        </row>
        <row r="151">
          <cell r="B151">
            <v>0.13483509834275537</v>
          </cell>
        </row>
        <row r="155">
          <cell r="C155">
            <v>3.8010345937721675</v>
          </cell>
        </row>
        <row r="176">
          <cell r="B176">
            <v>0.07282706378976606</v>
          </cell>
        </row>
        <row r="180">
          <cell r="C180">
            <v>32.504823216229894</v>
          </cell>
        </row>
        <row r="201">
          <cell r="B201">
            <v>0.7052947501284673</v>
          </cell>
        </row>
        <row r="205">
          <cell r="C205">
            <v>0.17236020546923078</v>
          </cell>
        </row>
        <row r="226">
          <cell r="B226">
            <v>0.3787055007607479</v>
          </cell>
        </row>
        <row r="230">
          <cell r="C230">
            <v>0.08010982074417448</v>
          </cell>
        </row>
      </sheetData>
      <sheetData sheetId="15">
        <row r="19">
          <cell r="F19">
            <v>10.986575362329962</v>
          </cell>
        </row>
        <row r="20">
          <cell r="F20">
            <v>0.013313608890463732</v>
          </cell>
        </row>
        <row r="37">
          <cell r="F37">
            <v>13.430302892429198</v>
          </cell>
        </row>
        <row r="38">
          <cell r="F38">
            <v>0.014384884820484632</v>
          </cell>
        </row>
        <row r="57">
          <cell r="F57">
            <v>24.895954268661775</v>
          </cell>
        </row>
        <row r="58">
          <cell r="F58">
            <v>4.065147976310063</v>
          </cell>
        </row>
        <row r="79">
          <cell r="F79">
            <v>40.04430146560169</v>
          </cell>
        </row>
        <row r="80">
          <cell r="F80">
            <v>1.0732184267107416</v>
          </cell>
        </row>
        <row r="93">
          <cell r="F93">
            <v>224.7114966230118</v>
          </cell>
        </row>
        <row r="94">
          <cell r="F94">
            <v>0.6308185894920536</v>
          </cell>
        </row>
        <row r="110">
          <cell r="F110">
            <v>1.7114434106356136</v>
          </cell>
        </row>
        <row r="111">
          <cell r="F111">
            <v>5.828377149117911</v>
          </cell>
        </row>
        <row r="125">
          <cell r="F125">
            <v>0.6672226012471123</v>
          </cell>
        </row>
        <row r="126">
          <cell r="F126">
            <v>2.914372861327064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pp 1 - Continuity Schedule"/>
      <sheetName val="App 32 - Mar02 to Feb04 Revenue"/>
      <sheetName val="App 33 - Mar04 to Feb05 Revenue"/>
      <sheetName val="App 34 - Mar05 to Apr06 Revenue"/>
      <sheetName val="Rate Derivation"/>
      <sheetName val="PILS Entitlement Summary"/>
    </sheetNames>
    <sheetDataSet>
      <sheetData sheetId="1">
        <row r="20">
          <cell r="E20">
            <v>6812</v>
          </cell>
        </row>
        <row r="21">
          <cell r="E21">
            <v>1383.5</v>
          </cell>
        </row>
        <row r="22">
          <cell r="E22">
            <v>160.5</v>
          </cell>
        </row>
        <row r="23">
          <cell r="E23">
            <v>1</v>
          </cell>
        </row>
        <row r="24">
          <cell r="E24">
            <v>1</v>
          </cell>
        </row>
        <row r="25">
          <cell r="E25">
            <v>250.5</v>
          </cell>
        </row>
        <row r="26">
          <cell r="E26">
            <v>2498</v>
          </cell>
        </row>
        <row r="27">
          <cell r="E27">
            <v>64</v>
          </cell>
        </row>
        <row r="33">
          <cell r="E33">
            <v>5222917.5</v>
          </cell>
        </row>
        <row r="34">
          <cell r="E34">
            <v>2508194.5</v>
          </cell>
        </row>
        <row r="35">
          <cell r="E35">
            <v>24045.665</v>
          </cell>
        </row>
        <row r="36">
          <cell r="E36">
            <v>423.07</v>
          </cell>
        </row>
        <row r="37">
          <cell r="E37">
            <v>14359.564999999999</v>
          </cell>
        </row>
        <row r="38">
          <cell r="B38">
            <v>56.75</v>
          </cell>
          <cell r="C38">
            <v>56.75</v>
          </cell>
          <cell r="D38">
            <v>56.75</v>
          </cell>
          <cell r="E38">
            <v>56.75</v>
          </cell>
          <cell r="F38">
            <v>56.75</v>
          </cell>
          <cell r="G38">
            <v>56.75</v>
          </cell>
          <cell r="H38">
            <v>56.75</v>
          </cell>
          <cell r="I38">
            <v>56.75</v>
          </cell>
          <cell r="J38">
            <v>56.75</v>
          </cell>
          <cell r="K38">
            <v>56.75</v>
          </cell>
          <cell r="L38">
            <v>52.833333333333336</v>
          </cell>
          <cell r="M38">
            <v>52.833333333333336</v>
          </cell>
          <cell r="N38">
            <v>52.833333333333336</v>
          </cell>
          <cell r="O38">
            <v>52.833333333333336</v>
          </cell>
          <cell r="P38">
            <v>52.833333333333336</v>
          </cell>
          <cell r="Q38">
            <v>52.833333333333336</v>
          </cell>
          <cell r="R38">
            <v>52.833333333333336</v>
          </cell>
          <cell r="S38">
            <v>52.833333333333336</v>
          </cell>
          <cell r="T38">
            <v>52.833333333333336</v>
          </cell>
          <cell r="U38">
            <v>52.833333333333336</v>
          </cell>
          <cell r="V38">
            <v>52.833333333333336</v>
          </cell>
          <cell r="W38">
            <v>52.833333333333336</v>
          </cell>
          <cell r="X38">
            <v>50.916666666666664</v>
          </cell>
          <cell r="Y38">
            <v>50.916666666666664</v>
          </cell>
          <cell r="Z38">
            <v>50.916666666666664</v>
          </cell>
        </row>
        <row r="39">
          <cell r="E39">
            <v>168.395</v>
          </cell>
        </row>
        <row r="40">
          <cell r="E40">
            <v>43480</v>
          </cell>
        </row>
      </sheetData>
      <sheetData sheetId="2">
        <row r="23">
          <cell r="B23">
            <v>50.916666666666664</v>
          </cell>
          <cell r="C23">
            <v>50.916666666666664</v>
          </cell>
          <cell r="D23">
            <v>50.916666666666664</v>
          </cell>
          <cell r="E23">
            <v>50.916666666666664</v>
          </cell>
          <cell r="F23">
            <v>50.916666666666664</v>
          </cell>
          <cell r="G23">
            <v>50.916666666666664</v>
          </cell>
          <cell r="H23">
            <v>50.916666666666664</v>
          </cell>
          <cell r="I23">
            <v>50.916666666666664</v>
          </cell>
          <cell r="J23">
            <v>50.916666666666664</v>
          </cell>
          <cell r="K23">
            <v>50.916666666666664</v>
          </cell>
          <cell r="L23">
            <v>46.666666666666664</v>
          </cell>
          <cell r="M23">
            <v>46.666666666666664</v>
          </cell>
          <cell r="N23">
            <v>46.666666666666664</v>
          </cell>
        </row>
      </sheetData>
      <sheetData sheetId="3">
        <row r="23">
          <cell r="B23">
            <v>46.666666666666664</v>
          </cell>
          <cell r="C23">
            <v>46.666666666666664</v>
          </cell>
          <cell r="D23">
            <v>46.666666666666664</v>
          </cell>
          <cell r="E23">
            <v>46.666666666666664</v>
          </cell>
          <cell r="F23">
            <v>46.666666666666664</v>
          </cell>
          <cell r="G23">
            <v>46.666666666666664</v>
          </cell>
          <cell r="H23">
            <v>46.666666666666664</v>
          </cell>
          <cell r="I23">
            <v>46.666666666666664</v>
          </cell>
          <cell r="J23">
            <v>46.666666666666664</v>
          </cell>
          <cell r="K23">
            <v>46.666666666666664</v>
          </cell>
          <cell r="L23">
            <v>46.25</v>
          </cell>
          <cell r="M23">
            <v>46.25</v>
          </cell>
          <cell r="N23">
            <v>46.25</v>
          </cell>
          <cell r="O23">
            <v>46.25</v>
          </cell>
          <cell r="P23">
            <v>46.25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yRR"/>
      <sheetName val="Sheet1"/>
      <sheetName val="Sheet2"/>
      <sheetName val="Sheet3"/>
      <sheetName val="April2002 unbilled revenue"/>
      <sheetName val="LU PPVA"/>
      <sheetName val="RSVA"/>
      <sheetName val="summary1"/>
      <sheetName val="summary2"/>
      <sheetName val="retailers"/>
      <sheetName val="res"/>
      <sheetName val="gen&lt;50"/>
      <sheetName val="scattered"/>
      <sheetName val="gen&gt;50 "/>
      <sheetName val="ppvacalc"/>
      <sheetName val="streetlt"/>
      <sheetName val="parmalat"/>
      <sheetName val="Large"/>
      <sheetName val="sentlt"/>
      <sheetName val="sentlt2"/>
      <sheetName val="trn all"/>
      <sheetName val="errors"/>
    </sheetNames>
    <sheetDataSet>
      <sheetData sheetId="10">
        <row r="24">
          <cell r="B24">
            <v>6784</v>
          </cell>
          <cell r="C24">
            <v>5831626</v>
          </cell>
        </row>
        <row r="29">
          <cell r="B29">
            <v>6818</v>
          </cell>
          <cell r="C29">
            <v>5583610</v>
          </cell>
        </row>
        <row r="44">
          <cell r="B44">
            <v>6813</v>
          </cell>
          <cell r="C44">
            <v>5064230</v>
          </cell>
        </row>
        <row r="77">
          <cell r="B77">
            <v>6811</v>
          </cell>
          <cell r="C77">
            <v>5381605</v>
          </cell>
        </row>
        <row r="89">
          <cell r="B89">
            <v>6860</v>
          </cell>
          <cell r="C89">
            <v>7210613</v>
          </cell>
        </row>
        <row r="101">
          <cell r="B101">
            <v>6914</v>
          </cell>
          <cell r="C101">
            <v>7404696</v>
          </cell>
        </row>
        <row r="121">
          <cell r="B121">
            <v>6920</v>
          </cell>
          <cell r="C121">
            <v>6056482</v>
          </cell>
        </row>
        <row r="133">
          <cell r="B133">
            <v>6945</v>
          </cell>
          <cell r="C133">
            <v>5355057</v>
          </cell>
        </row>
        <row r="145">
          <cell r="B145">
            <v>7008</v>
          </cell>
          <cell r="C145">
            <v>5494538</v>
          </cell>
        </row>
      </sheetData>
      <sheetData sheetId="11">
        <row r="28">
          <cell r="B28">
            <v>1392</v>
          </cell>
          <cell r="C28">
            <v>2877792</v>
          </cell>
        </row>
        <row r="34">
          <cell r="B34">
            <v>1393</v>
          </cell>
          <cell r="C34">
            <v>2805373</v>
          </cell>
        </row>
        <row r="50">
          <cell r="B50">
            <v>1398</v>
          </cell>
          <cell r="C50">
            <v>2494288</v>
          </cell>
        </row>
        <row r="81">
          <cell r="B81">
            <v>1369</v>
          </cell>
          <cell r="C81">
            <v>2522101</v>
          </cell>
        </row>
        <row r="92">
          <cell r="B92">
            <v>1367.5</v>
          </cell>
          <cell r="C92">
            <v>2956988</v>
          </cell>
        </row>
        <row r="104">
          <cell r="B104">
            <v>1361</v>
          </cell>
          <cell r="C104">
            <v>3031237</v>
          </cell>
        </row>
        <row r="129">
          <cell r="B129">
            <v>1361</v>
          </cell>
          <cell r="C129">
            <v>3044858</v>
          </cell>
        </row>
        <row r="140">
          <cell r="B140">
            <v>1345</v>
          </cell>
          <cell r="C140">
            <v>2692198</v>
          </cell>
        </row>
        <row r="151">
          <cell r="B151">
            <v>1275</v>
          </cell>
          <cell r="C151">
            <v>2513415</v>
          </cell>
        </row>
      </sheetData>
      <sheetData sheetId="12">
        <row r="12">
          <cell r="B12">
            <v>35</v>
          </cell>
          <cell r="C12">
            <v>23938</v>
          </cell>
        </row>
        <row r="14">
          <cell r="B14">
            <v>35</v>
          </cell>
          <cell r="C14">
            <v>14857</v>
          </cell>
        </row>
        <row r="25">
          <cell r="B25">
            <v>86</v>
          </cell>
          <cell r="C25">
            <v>48000</v>
          </cell>
        </row>
        <row r="36">
          <cell r="B36">
            <v>42</v>
          </cell>
          <cell r="C36">
            <v>38960</v>
          </cell>
        </row>
        <row r="52">
          <cell r="B52">
            <v>42</v>
          </cell>
          <cell r="C52">
            <v>38984</v>
          </cell>
        </row>
        <row r="62">
          <cell r="B62">
            <v>42</v>
          </cell>
          <cell r="C62">
            <v>38984</v>
          </cell>
        </row>
        <row r="77">
          <cell r="B77">
            <v>42</v>
          </cell>
          <cell r="C77">
            <v>38984</v>
          </cell>
        </row>
        <row r="88">
          <cell r="B88">
            <v>42</v>
          </cell>
          <cell r="C88">
            <v>38984</v>
          </cell>
        </row>
        <row r="99">
          <cell r="B99">
            <v>42</v>
          </cell>
          <cell r="C99">
            <v>38984</v>
          </cell>
        </row>
      </sheetData>
      <sheetData sheetId="13">
        <row r="28">
          <cell r="B28">
            <v>153</v>
          </cell>
          <cell r="C28">
            <v>24245.35</v>
          </cell>
        </row>
        <row r="36">
          <cell r="B36">
            <v>156</v>
          </cell>
          <cell r="C36">
            <v>25112.68</v>
          </cell>
        </row>
        <row r="52">
          <cell r="B52">
            <v>163</v>
          </cell>
          <cell r="C52">
            <v>25534.39</v>
          </cell>
        </row>
        <row r="91">
          <cell r="B91">
            <v>158</v>
          </cell>
          <cell r="C91">
            <v>22556.940000000002</v>
          </cell>
        </row>
        <row r="105">
          <cell r="B105">
            <v>162</v>
          </cell>
          <cell r="C105">
            <v>26157.940000000002</v>
          </cell>
        </row>
        <row r="119">
          <cell r="B119">
            <v>170</v>
          </cell>
          <cell r="C119">
            <v>29180.120000000003</v>
          </cell>
        </row>
        <row r="141">
          <cell r="B141">
            <v>164</v>
          </cell>
          <cell r="C141">
            <v>27806.22</v>
          </cell>
        </row>
        <row r="155">
          <cell r="B155">
            <v>167</v>
          </cell>
          <cell r="C155">
            <v>27901.089999999997</v>
          </cell>
        </row>
        <row r="169">
          <cell r="B169">
            <v>170</v>
          </cell>
          <cell r="C169">
            <v>27363.739999999998</v>
          </cell>
        </row>
      </sheetData>
      <sheetData sheetId="15">
        <row r="28">
          <cell r="B28">
            <v>2468</v>
          </cell>
          <cell r="C28">
            <v>334.42</v>
          </cell>
        </row>
        <row r="36">
          <cell r="B36">
            <v>2411</v>
          </cell>
          <cell r="C36">
            <v>351</v>
          </cell>
        </row>
        <row r="50">
          <cell r="B50">
            <v>4996</v>
          </cell>
          <cell r="C50">
            <v>336.79</v>
          </cell>
        </row>
        <row r="76">
          <cell r="B76">
            <v>0</v>
          </cell>
          <cell r="C76">
            <v>0</v>
          </cell>
        </row>
        <row r="87">
          <cell r="B87">
            <v>0</v>
          </cell>
          <cell r="C87">
            <v>0</v>
          </cell>
        </row>
        <row r="98">
          <cell r="B98">
            <v>7407</v>
          </cell>
          <cell r="C98">
            <v>291.38</v>
          </cell>
        </row>
        <row r="115">
          <cell r="B115">
            <v>2469</v>
          </cell>
          <cell r="C115">
            <v>122.859</v>
          </cell>
        </row>
        <row r="126">
          <cell r="B126">
            <v>2469</v>
          </cell>
          <cell r="C126">
            <v>143.51</v>
          </cell>
        </row>
        <row r="137">
          <cell r="B137">
            <v>2469</v>
          </cell>
          <cell r="C137">
            <v>149.41</v>
          </cell>
        </row>
      </sheetData>
      <sheetData sheetId="16">
        <row r="23">
          <cell r="B23">
            <v>658.32</v>
          </cell>
        </row>
        <row r="26">
          <cell r="B26">
            <v>792.11</v>
          </cell>
        </row>
        <row r="34">
          <cell r="B34">
            <v>846.14</v>
          </cell>
        </row>
        <row r="60">
          <cell r="B60">
            <v>1575</v>
          </cell>
        </row>
        <row r="63">
          <cell r="B63">
            <v>726</v>
          </cell>
        </row>
        <row r="81">
          <cell r="B81">
            <v>708</v>
          </cell>
        </row>
        <row r="89">
          <cell r="B89">
            <v>685</v>
          </cell>
        </row>
        <row r="97">
          <cell r="B97">
            <v>668</v>
          </cell>
        </row>
      </sheetData>
      <sheetData sheetId="17">
        <row r="13">
          <cell r="C13">
            <v>13177.5</v>
          </cell>
        </row>
        <row r="15">
          <cell r="C15">
            <v>13095.9</v>
          </cell>
        </row>
        <row r="17">
          <cell r="C17">
            <v>14277.8</v>
          </cell>
        </row>
        <row r="40">
          <cell r="C40">
            <v>14441.33</v>
          </cell>
        </row>
        <row r="41">
          <cell r="C41">
            <v>13942.41</v>
          </cell>
        </row>
        <row r="42">
          <cell r="C42">
            <v>16408.65</v>
          </cell>
        </row>
        <row r="43">
          <cell r="C43">
            <v>15268.18</v>
          </cell>
        </row>
        <row r="44">
          <cell r="C44">
            <v>15168.38</v>
          </cell>
        </row>
        <row r="45">
          <cell r="C45">
            <v>17155.67</v>
          </cell>
        </row>
      </sheetData>
      <sheetData sheetId="19">
        <row r="33">
          <cell r="B33">
            <v>252</v>
          </cell>
        </row>
        <row r="67">
          <cell r="B67">
            <v>258</v>
          </cell>
        </row>
        <row r="120">
          <cell r="B120">
            <v>243</v>
          </cell>
        </row>
        <row r="146">
          <cell r="B146">
            <v>245</v>
          </cell>
        </row>
        <row r="172">
          <cell r="B172">
            <v>245</v>
          </cell>
        </row>
        <row r="202">
          <cell r="B202">
            <v>242</v>
          </cell>
        </row>
        <row r="228">
          <cell r="B228">
            <v>242</v>
          </cell>
        </row>
        <row r="254">
          <cell r="B254">
            <v>242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Retailers Revised"/>
      <sheetName val="retailers"/>
      <sheetName val="res"/>
      <sheetName val="gen&lt;50"/>
      <sheetName val="gen&gt;50 "/>
      <sheetName val="parmalat"/>
      <sheetName val="Large"/>
      <sheetName val="streetlt"/>
      <sheetName val="sentlt"/>
      <sheetName val="scattered"/>
    </sheetNames>
    <sheetDataSet>
      <sheetData sheetId="4">
        <row r="15">
          <cell r="B15">
            <v>7085</v>
          </cell>
          <cell r="C15">
            <v>6568700</v>
          </cell>
        </row>
        <row r="29">
          <cell r="B29">
            <v>7092</v>
          </cell>
          <cell r="C29">
            <v>7470608</v>
          </cell>
        </row>
        <row r="43">
          <cell r="B43">
            <v>7094</v>
          </cell>
          <cell r="C43">
            <v>6922919</v>
          </cell>
        </row>
        <row r="61">
          <cell r="B61">
            <v>7099</v>
          </cell>
          <cell r="C61">
            <v>6015431</v>
          </cell>
        </row>
        <row r="75">
          <cell r="B75">
            <v>7113</v>
          </cell>
          <cell r="C75">
            <v>5655723</v>
          </cell>
        </row>
        <row r="89">
          <cell r="B89">
            <v>7106</v>
          </cell>
          <cell r="C89">
            <v>4877964</v>
          </cell>
        </row>
        <row r="107">
          <cell r="B107">
            <v>7147.84</v>
          </cell>
          <cell r="C107">
            <v>5202411</v>
          </cell>
        </row>
        <row r="121">
          <cell r="B121">
            <v>7139.63</v>
          </cell>
          <cell r="C121">
            <v>6530697</v>
          </cell>
        </row>
        <row r="135">
          <cell r="B135">
            <v>7158.17</v>
          </cell>
          <cell r="C135">
            <v>6682504</v>
          </cell>
        </row>
        <row r="153">
          <cell r="B153">
            <v>7171.21</v>
          </cell>
          <cell r="C153">
            <v>5487757</v>
          </cell>
        </row>
        <row r="167">
          <cell r="B167">
            <v>7188.61</v>
          </cell>
          <cell r="C167">
            <v>5501919</v>
          </cell>
        </row>
        <row r="181">
          <cell r="B181">
            <v>7210.5</v>
          </cell>
          <cell r="C181">
            <v>5795752</v>
          </cell>
        </row>
      </sheetData>
      <sheetData sheetId="5">
        <row r="17">
          <cell r="B17">
            <v>1273</v>
          </cell>
          <cell r="C17">
            <v>2687382</v>
          </cell>
        </row>
        <row r="33">
          <cell r="B33">
            <v>1263</v>
          </cell>
          <cell r="C33">
            <v>3143614</v>
          </cell>
        </row>
        <row r="49">
          <cell r="B49">
            <v>1275</v>
          </cell>
          <cell r="C49">
            <v>3136672</v>
          </cell>
        </row>
        <row r="69">
          <cell r="B69">
            <v>1274</v>
          </cell>
          <cell r="C69">
            <v>2713518</v>
          </cell>
        </row>
        <row r="85">
          <cell r="B85">
            <v>1269</v>
          </cell>
          <cell r="C85">
            <v>2540866</v>
          </cell>
        </row>
        <row r="101">
          <cell r="B101">
            <v>1263.19</v>
          </cell>
          <cell r="C101">
            <v>2200021</v>
          </cell>
        </row>
        <row r="121">
          <cell r="B121">
            <v>1263.18</v>
          </cell>
          <cell r="C121">
            <v>2320810</v>
          </cell>
        </row>
        <row r="137">
          <cell r="B137">
            <v>1261.6399999999999</v>
          </cell>
          <cell r="C137">
            <v>2577384</v>
          </cell>
        </row>
        <row r="153">
          <cell r="B153">
            <v>1245.77</v>
          </cell>
          <cell r="C153">
            <v>2646992</v>
          </cell>
        </row>
        <row r="173">
          <cell r="B173">
            <v>1255.67</v>
          </cell>
          <cell r="C173">
            <v>2683225</v>
          </cell>
        </row>
        <row r="188">
          <cell r="B188">
            <v>1253.77</v>
          </cell>
          <cell r="C188">
            <v>2400004</v>
          </cell>
        </row>
        <row r="203">
          <cell r="B203">
            <v>1253.3000000000002</v>
          </cell>
          <cell r="C203">
            <v>2363696</v>
          </cell>
        </row>
      </sheetData>
      <sheetData sheetId="6">
        <row r="16">
          <cell r="B16">
            <v>163</v>
          </cell>
          <cell r="C16">
            <v>23681.28</v>
          </cell>
        </row>
        <row r="31">
          <cell r="B31">
            <v>161</v>
          </cell>
          <cell r="C31">
            <v>27296.11</v>
          </cell>
        </row>
        <row r="46">
          <cell r="B46">
            <v>158</v>
          </cell>
          <cell r="C46">
            <v>23127.97</v>
          </cell>
        </row>
        <row r="65">
          <cell r="B65">
            <v>158</v>
          </cell>
          <cell r="C65">
            <v>26230.47</v>
          </cell>
        </row>
        <row r="81">
          <cell r="B81">
            <v>157</v>
          </cell>
          <cell r="C81">
            <v>25846.47</v>
          </cell>
        </row>
        <row r="97">
          <cell r="B97">
            <v>158.25</v>
          </cell>
          <cell r="C97">
            <v>26124.45</v>
          </cell>
        </row>
        <row r="121">
          <cell r="B121">
            <v>157.5</v>
          </cell>
          <cell r="C121">
            <v>26690.36</v>
          </cell>
        </row>
        <row r="136">
          <cell r="B136">
            <v>156.79999999999998</v>
          </cell>
          <cell r="C136">
            <v>27069.91</v>
          </cell>
        </row>
        <row r="151">
          <cell r="B151">
            <v>156.97</v>
          </cell>
          <cell r="C151">
            <v>26890</v>
          </cell>
        </row>
        <row r="182">
          <cell r="B182">
            <v>157</v>
          </cell>
          <cell r="C182">
            <v>27481.530000000006</v>
          </cell>
        </row>
        <row r="197">
          <cell r="B197">
            <v>157.67000000000002</v>
          </cell>
          <cell r="C197">
            <v>27370.660000000003</v>
          </cell>
        </row>
        <row r="212">
          <cell r="B212">
            <v>156.63</v>
          </cell>
          <cell r="C212">
            <v>25624.500000000004</v>
          </cell>
        </row>
      </sheetData>
      <sheetData sheetId="7">
        <row r="10">
          <cell r="B10">
            <v>606</v>
          </cell>
        </row>
        <row r="20">
          <cell r="B20">
            <v>635</v>
          </cell>
        </row>
        <row r="30">
          <cell r="B30">
            <v>0</v>
          </cell>
        </row>
        <row r="40">
          <cell r="B40">
            <v>1281.1100000000001</v>
          </cell>
        </row>
        <row r="50">
          <cell r="B50">
            <v>664.48</v>
          </cell>
        </row>
        <row r="60">
          <cell r="B60">
            <v>665.42</v>
          </cell>
        </row>
        <row r="76">
          <cell r="B76">
            <v>438.48</v>
          </cell>
        </row>
        <row r="86">
          <cell r="B86">
            <v>91</v>
          </cell>
        </row>
        <row r="96">
          <cell r="B96">
            <v>68.69</v>
          </cell>
        </row>
        <row r="112">
          <cell r="B112">
            <v>127.52</v>
          </cell>
        </row>
        <row r="122">
          <cell r="B122">
            <v>76</v>
          </cell>
        </row>
        <row r="132">
          <cell r="B132">
            <v>55</v>
          </cell>
        </row>
      </sheetData>
      <sheetData sheetId="8">
        <row r="11">
          <cell r="C11">
            <v>16055.1</v>
          </cell>
        </row>
        <row r="19">
          <cell r="C19">
            <v>15591.43</v>
          </cell>
        </row>
        <row r="27">
          <cell r="C27">
            <v>16374.61</v>
          </cell>
        </row>
        <row r="35">
          <cell r="C35">
            <v>15914.79</v>
          </cell>
        </row>
        <row r="43">
          <cell r="C43">
            <v>16023.34</v>
          </cell>
        </row>
        <row r="51">
          <cell r="C51">
            <v>14567.71</v>
          </cell>
        </row>
        <row r="65">
          <cell r="C65">
            <v>17334.82</v>
          </cell>
        </row>
        <row r="73">
          <cell r="C73">
            <v>15866.38</v>
          </cell>
        </row>
        <row r="81">
          <cell r="C81">
            <v>14409.8</v>
          </cell>
        </row>
        <row r="94">
          <cell r="C94">
            <v>14498.748000000001</v>
          </cell>
        </row>
        <row r="102">
          <cell r="C102">
            <v>16232.23</v>
          </cell>
        </row>
        <row r="110">
          <cell r="C110">
            <v>15903.44</v>
          </cell>
        </row>
      </sheetData>
      <sheetData sheetId="9">
        <row r="11">
          <cell r="B11">
            <v>2469</v>
          </cell>
          <cell r="C11">
            <v>374</v>
          </cell>
        </row>
        <row r="23">
          <cell r="B23">
            <v>2469</v>
          </cell>
          <cell r="C23">
            <v>0</v>
          </cell>
        </row>
        <row r="35">
          <cell r="B35">
            <v>2469</v>
          </cell>
          <cell r="C35">
            <v>374</v>
          </cell>
        </row>
        <row r="47">
          <cell r="B47">
            <v>2469</v>
          </cell>
          <cell r="C47">
            <v>374</v>
          </cell>
        </row>
        <row r="59">
          <cell r="B59">
            <v>2469</v>
          </cell>
          <cell r="C59">
            <v>374</v>
          </cell>
        </row>
        <row r="71">
          <cell r="B71">
            <v>2469</v>
          </cell>
          <cell r="C71">
            <v>374</v>
          </cell>
        </row>
        <row r="88">
          <cell r="B88">
            <v>2469</v>
          </cell>
          <cell r="C88">
            <v>374</v>
          </cell>
        </row>
        <row r="99">
          <cell r="B99">
            <v>2469</v>
          </cell>
          <cell r="C99">
            <v>374</v>
          </cell>
        </row>
        <row r="110">
          <cell r="B110">
            <v>2469</v>
          </cell>
          <cell r="C110">
            <v>374</v>
          </cell>
        </row>
        <row r="127">
          <cell r="B127">
            <v>2536</v>
          </cell>
          <cell r="C127">
            <v>381</v>
          </cell>
        </row>
        <row r="138">
          <cell r="B138">
            <v>2536</v>
          </cell>
          <cell r="C138">
            <v>381</v>
          </cell>
        </row>
        <row r="149">
          <cell r="B149">
            <v>2536</v>
          </cell>
          <cell r="C149">
            <v>381</v>
          </cell>
        </row>
      </sheetData>
      <sheetData sheetId="10">
        <row r="31">
          <cell r="B31">
            <v>239</v>
          </cell>
        </row>
        <row r="62">
          <cell r="B62">
            <v>267</v>
          </cell>
        </row>
        <row r="93">
          <cell r="B93">
            <v>241</v>
          </cell>
        </row>
        <row r="128">
          <cell r="B128">
            <v>257</v>
          </cell>
        </row>
        <row r="160">
          <cell r="B160">
            <v>250</v>
          </cell>
        </row>
        <row r="192">
          <cell r="B192">
            <v>249</v>
          </cell>
        </row>
        <row r="229">
          <cell r="B229">
            <v>249</v>
          </cell>
        </row>
        <row r="261">
          <cell r="B261">
            <v>249</v>
          </cell>
        </row>
        <row r="293">
          <cell r="B293">
            <v>249</v>
          </cell>
        </row>
        <row r="330">
          <cell r="B330">
            <v>250</v>
          </cell>
        </row>
        <row r="362">
          <cell r="B362">
            <v>245</v>
          </cell>
        </row>
        <row r="394">
          <cell r="B394">
            <v>247</v>
          </cell>
        </row>
      </sheetData>
      <sheetData sheetId="11">
        <row r="11">
          <cell r="B11">
            <v>42</v>
          </cell>
          <cell r="C11">
            <v>38984</v>
          </cell>
        </row>
        <row r="21">
          <cell r="B21">
            <v>41</v>
          </cell>
          <cell r="C21">
            <v>38684</v>
          </cell>
        </row>
        <row r="31">
          <cell r="B31">
            <v>42</v>
          </cell>
          <cell r="C31">
            <v>39064</v>
          </cell>
        </row>
        <row r="45">
          <cell r="B45">
            <v>41</v>
          </cell>
          <cell r="C45">
            <v>38684</v>
          </cell>
        </row>
        <row r="55">
          <cell r="B55">
            <v>41</v>
          </cell>
          <cell r="C55">
            <v>38684</v>
          </cell>
        </row>
        <row r="65">
          <cell r="B65">
            <v>41</v>
          </cell>
          <cell r="C65">
            <v>38684</v>
          </cell>
        </row>
        <row r="79">
          <cell r="B79">
            <v>41</v>
          </cell>
          <cell r="C79">
            <v>38684</v>
          </cell>
        </row>
        <row r="89">
          <cell r="B89">
            <v>41</v>
          </cell>
          <cell r="C89">
            <v>38684</v>
          </cell>
        </row>
        <row r="99">
          <cell r="B99">
            <v>41</v>
          </cell>
          <cell r="C99">
            <v>38684</v>
          </cell>
        </row>
        <row r="112">
          <cell r="B112">
            <v>41</v>
          </cell>
          <cell r="C112">
            <v>38684</v>
          </cell>
        </row>
        <row r="122">
          <cell r="B122">
            <v>41</v>
          </cell>
          <cell r="C122">
            <v>38684</v>
          </cell>
        </row>
        <row r="132">
          <cell r="B132">
            <v>41</v>
          </cell>
          <cell r="C132">
            <v>38684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wh kw"/>
      <sheetName val="ltlt"/>
      <sheetName val="retailers"/>
      <sheetName val="res"/>
      <sheetName val="gen&lt;50"/>
      <sheetName val="gen&gt;50 "/>
      <sheetName val="parmalat"/>
      <sheetName val="Large"/>
      <sheetName val="streetlt"/>
      <sheetName val="sentlt"/>
      <sheetName val="scattered"/>
    </sheetNames>
    <sheetDataSet>
      <sheetData sheetId="3">
        <row r="16">
          <cell r="B16">
            <v>7223.01</v>
          </cell>
          <cell r="C16">
            <v>6637020</v>
          </cell>
        </row>
        <row r="30">
          <cell r="B30">
            <v>7271.57</v>
          </cell>
          <cell r="C30">
            <v>7554820</v>
          </cell>
        </row>
        <row r="48">
          <cell r="B48">
            <v>7284.53</v>
          </cell>
          <cell r="C48">
            <v>6968322</v>
          </cell>
        </row>
        <row r="72">
          <cell r="C72">
            <v>6362658</v>
          </cell>
        </row>
        <row r="91">
          <cell r="C91">
            <v>5837752</v>
          </cell>
        </row>
        <row r="110">
          <cell r="C110">
            <v>5099220</v>
          </cell>
        </row>
        <row r="133">
          <cell r="C133">
            <v>5514221</v>
          </cell>
        </row>
        <row r="152">
          <cell r="C152">
            <v>6371687</v>
          </cell>
        </row>
        <row r="171">
          <cell r="C171">
            <v>6200140</v>
          </cell>
        </row>
        <row r="194">
          <cell r="C194">
            <v>6160610</v>
          </cell>
        </row>
        <row r="213">
          <cell r="C213">
            <v>5496468.677</v>
          </cell>
        </row>
        <row r="232">
          <cell r="C232">
            <v>5774768.59627</v>
          </cell>
        </row>
      </sheetData>
      <sheetData sheetId="4">
        <row r="17">
          <cell r="B17">
            <v>1270.0400000000002</v>
          </cell>
          <cell r="C17">
            <v>2674524</v>
          </cell>
        </row>
        <row r="33">
          <cell r="B33">
            <v>1264.57</v>
          </cell>
          <cell r="C33">
            <v>2980858</v>
          </cell>
        </row>
        <row r="52">
          <cell r="B52">
            <v>1261.47</v>
          </cell>
          <cell r="C52">
            <v>3059026</v>
          </cell>
        </row>
        <row r="76">
          <cell r="C76">
            <v>2934505</v>
          </cell>
        </row>
        <row r="98">
          <cell r="C98">
            <v>2729762</v>
          </cell>
        </row>
        <row r="120">
          <cell r="C120">
            <v>2374514</v>
          </cell>
        </row>
        <row r="146">
          <cell r="C146">
            <v>2511373</v>
          </cell>
        </row>
        <row r="168">
          <cell r="C168">
            <v>2642647</v>
          </cell>
        </row>
        <row r="192">
          <cell r="C192">
            <v>3143677</v>
          </cell>
        </row>
        <row r="219">
          <cell r="C219">
            <v>3522047</v>
          </cell>
        </row>
        <row r="241">
          <cell r="C241">
            <v>2841272</v>
          </cell>
        </row>
        <row r="263">
          <cell r="C263">
            <v>2584839.550898</v>
          </cell>
        </row>
      </sheetData>
      <sheetData sheetId="5">
        <row r="18">
          <cell r="B18">
            <v>149.8</v>
          </cell>
          <cell r="C18">
            <v>24453.01</v>
          </cell>
        </row>
        <row r="34">
          <cell r="B34">
            <v>151</v>
          </cell>
          <cell r="C34">
            <v>24729.690000000002</v>
          </cell>
        </row>
        <row r="52">
          <cell r="B52">
            <v>138.3</v>
          </cell>
          <cell r="C52">
            <v>20713.109999999997</v>
          </cell>
        </row>
        <row r="74">
          <cell r="C74">
            <v>18680.6</v>
          </cell>
        </row>
        <row r="93">
          <cell r="C93">
            <v>24190.9</v>
          </cell>
        </row>
        <row r="112">
          <cell r="C112">
            <v>26082.1</v>
          </cell>
        </row>
        <row r="134">
          <cell r="C134">
            <v>26125.19</v>
          </cell>
        </row>
        <row r="152">
          <cell r="C152">
            <v>26694.67</v>
          </cell>
        </row>
        <row r="170">
          <cell r="C170">
            <v>26331.800000000003</v>
          </cell>
        </row>
        <row r="204">
          <cell r="C204">
            <v>26744.109999999997</v>
          </cell>
        </row>
        <row r="222">
          <cell r="C222">
            <v>27385.38</v>
          </cell>
        </row>
        <row r="240">
          <cell r="C240">
            <v>26920.02</v>
          </cell>
        </row>
      </sheetData>
      <sheetData sheetId="6">
        <row r="10">
          <cell r="B10">
            <v>114</v>
          </cell>
        </row>
      </sheetData>
      <sheetData sheetId="7">
        <row r="12">
          <cell r="C12">
            <v>15041.2175</v>
          </cell>
        </row>
        <row r="20">
          <cell r="C20">
            <v>16247.22</v>
          </cell>
        </row>
        <row r="28">
          <cell r="C28">
            <v>15541.98</v>
          </cell>
        </row>
        <row r="36">
          <cell r="C36">
            <v>15668.03</v>
          </cell>
        </row>
        <row r="44">
          <cell r="C44">
            <v>16004.34</v>
          </cell>
        </row>
        <row r="52">
          <cell r="C52">
            <v>15708.72</v>
          </cell>
        </row>
        <row r="65">
          <cell r="C65">
            <v>16307.51</v>
          </cell>
        </row>
        <row r="73">
          <cell r="C73">
            <v>15398.9</v>
          </cell>
        </row>
        <row r="81">
          <cell r="C81">
            <v>16485.64</v>
          </cell>
        </row>
        <row r="94">
          <cell r="C94">
            <v>16970.47</v>
          </cell>
        </row>
        <row r="102">
          <cell r="C102">
            <v>15502.05</v>
          </cell>
        </row>
        <row r="110">
          <cell r="C110">
            <v>14467.62</v>
          </cell>
        </row>
      </sheetData>
      <sheetData sheetId="8">
        <row r="11">
          <cell r="B11">
            <v>2536</v>
          </cell>
          <cell r="C11">
            <v>381</v>
          </cell>
        </row>
        <row r="23">
          <cell r="B23">
            <v>2536</v>
          </cell>
          <cell r="C23">
            <v>381</v>
          </cell>
        </row>
        <row r="36">
          <cell r="B36">
            <v>0</v>
          </cell>
          <cell r="C36">
            <v>2.34</v>
          </cell>
        </row>
        <row r="49">
          <cell r="C49">
            <v>381</v>
          </cell>
        </row>
        <row r="62">
          <cell r="C62">
            <v>381</v>
          </cell>
        </row>
        <row r="75">
          <cell r="C75">
            <v>381</v>
          </cell>
        </row>
        <row r="93">
          <cell r="C93">
            <v>381</v>
          </cell>
        </row>
        <row r="105">
          <cell r="C105">
            <v>381</v>
          </cell>
        </row>
        <row r="117">
          <cell r="C117">
            <v>381</v>
          </cell>
        </row>
        <row r="135">
          <cell r="C135">
            <v>381</v>
          </cell>
        </row>
        <row r="147">
          <cell r="C147">
            <v>385.32</v>
          </cell>
        </row>
        <row r="159">
          <cell r="C159">
            <v>385.32</v>
          </cell>
        </row>
      </sheetData>
      <sheetData sheetId="9">
        <row r="34">
          <cell r="B34">
            <v>244</v>
          </cell>
        </row>
        <row r="66">
          <cell r="B66">
            <v>245.2280701</v>
          </cell>
        </row>
        <row r="98">
          <cell r="B98">
            <v>243.07017600000003</v>
          </cell>
        </row>
      </sheetData>
      <sheetData sheetId="10">
        <row r="11">
          <cell r="B11">
            <v>43.27</v>
          </cell>
          <cell r="C11">
            <v>39364</v>
          </cell>
        </row>
        <row r="21">
          <cell r="B21">
            <v>42</v>
          </cell>
          <cell r="C21">
            <v>38984</v>
          </cell>
        </row>
        <row r="31">
          <cell r="B31">
            <v>42</v>
          </cell>
          <cell r="C31">
            <v>38984</v>
          </cell>
        </row>
        <row r="45">
          <cell r="C45">
            <v>38984</v>
          </cell>
        </row>
        <row r="55">
          <cell r="C55">
            <v>38984</v>
          </cell>
        </row>
        <row r="65">
          <cell r="C65">
            <v>38984</v>
          </cell>
        </row>
        <row r="79">
          <cell r="C79">
            <v>38984</v>
          </cell>
        </row>
        <row r="89">
          <cell r="C89">
            <v>38984</v>
          </cell>
        </row>
        <row r="99">
          <cell r="C99">
            <v>38984</v>
          </cell>
        </row>
        <row r="112">
          <cell r="C112">
            <v>38984</v>
          </cell>
        </row>
        <row r="122">
          <cell r="C122">
            <v>38984</v>
          </cell>
        </row>
        <row r="132">
          <cell r="C132">
            <v>38983.8323353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 Dec. 31, 2002 Reg. Assets"/>
      <sheetName val="2. 2002 Base Rate Schedule"/>
      <sheetName val="3. 2002 Data &amp; add 4 RSVAs"/>
      <sheetName val="4. 2004 Rate Sch. with 4 RSVAs"/>
      <sheetName val="5. 2002 Data &amp; Int. Reg. Assets"/>
      <sheetName val="6. 2004 Rate Sch. with Interims"/>
      <sheetName val="7. 2002 Data &amp; 2004 PILs"/>
      <sheetName val="8. 2004 Rate Sch. with PILs"/>
      <sheetName val="9. Service Charge Adj."/>
      <sheetName val="10. 2004 Rate Schedule "/>
      <sheetName val="11.Bill Impact (no commod. in.)"/>
      <sheetName val="12. Bill Impact (commod. inc.) "/>
      <sheetName val="13. 2004 Rate Schedule Requestd"/>
    </sheetNames>
    <sheetDataSet>
      <sheetData sheetId="6">
        <row r="54">
          <cell r="B54">
            <v>0.0035352525634995977</v>
          </cell>
        </row>
        <row r="72">
          <cell r="B72">
            <v>0.0025978691055848283</v>
          </cell>
        </row>
        <row r="90">
          <cell r="B90">
            <v>0.5090828244073548</v>
          </cell>
        </row>
        <row r="162">
          <cell r="B162">
            <v>0.04295108615185733</v>
          </cell>
        </row>
        <row r="180">
          <cell r="B180">
            <v>1.6366950517034207</v>
          </cell>
        </row>
        <row r="198">
          <cell r="B198">
            <v>1.7803734133106965</v>
          </cell>
        </row>
      </sheetData>
      <sheetData sheetId="12">
        <row r="10">
          <cell r="F10">
            <v>10.99</v>
          </cell>
        </row>
        <row r="11">
          <cell r="F11">
            <v>0.016144395592515386</v>
          </cell>
        </row>
        <row r="16">
          <cell r="F16">
            <v>13.43</v>
          </cell>
        </row>
        <row r="17">
          <cell r="F17">
            <v>0.016708132186006242</v>
          </cell>
        </row>
        <row r="22">
          <cell r="F22">
            <v>24.9</v>
          </cell>
        </row>
        <row r="23">
          <cell r="F23">
            <v>5.033051012484996</v>
          </cell>
        </row>
        <row r="28">
          <cell r="F28">
            <v>224.71</v>
          </cell>
        </row>
        <row r="29">
          <cell r="F29">
            <v>1.3827629215119934</v>
          </cell>
        </row>
        <row r="45">
          <cell r="F45">
            <v>1.71</v>
          </cell>
        </row>
        <row r="46">
          <cell r="F46">
            <v>6.734506682583109</v>
          </cell>
        </row>
        <row r="51">
          <cell r="F51">
            <v>0.67</v>
          </cell>
        </row>
        <row r="52">
          <cell r="F52">
            <v>4.751157415336349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wh kw"/>
      <sheetName val="ltlt"/>
      <sheetName val="retailers"/>
      <sheetName val="res"/>
      <sheetName val="gen&lt;50"/>
      <sheetName val="gen&gt;50 "/>
      <sheetName val="parmalat"/>
      <sheetName val="Large"/>
      <sheetName val="streetlt"/>
      <sheetName val="sentlt"/>
      <sheetName val="scattered"/>
    </sheetNames>
    <sheetDataSet>
      <sheetData sheetId="3">
        <row r="20">
          <cell r="C20">
            <v>7209633</v>
          </cell>
        </row>
        <row r="38">
          <cell r="C38">
            <v>7668186.1677</v>
          </cell>
        </row>
        <row r="56">
          <cell r="C56">
            <v>6914102</v>
          </cell>
        </row>
        <row r="80">
          <cell r="C80">
            <v>6608551</v>
          </cell>
        </row>
        <row r="99">
          <cell r="C99">
            <v>5876123</v>
          </cell>
        </row>
        <row r="118">
          <cell r="C118">
            <v>5258125</v>
          </cell>
        </row>
        <row r="140">
          <cell r="C140">
            <v>6771517</v>
          </cell>
        </row>
        <row r="159">
          <cell r="C159">
            <v>8009765</v>
          </cell>
        </row>
        <row r="177">
          <cell r="C177">
            <v>7835852.4463</v>
          </cell>
        </row>
        <row r="199">
          <cell r="C199">
            <v>6461319</v>
          </cell>
        </row>
        <row r="218">
          <cell r="C218">
            <v>5577520.7683</v>
          </cell>
        </row>
        <row r="239">
          <cell r="C239">
            <v>6076593.48</v>
          </cell>
        </row>
      </sheetData>
      <sheetData sheetId="4">
        <row r="23">
          <cell r="C23">
            <v>3022347</v>
          </cell>
        </row>
        <row r="44">
          <cell r="C44">
            <v>3108279.34</v>
          </cell>
        </row>
        <row r="65">
          <cell r="C65">
            <v>3149952.27544</v>
          </cell>
        </row>
        <row r="90">
          <cell r="C90">
            <v>3037041</v>
          </cell>
        </row>
        <row r="111">
          <cell r="C111">
            <v>2640837</v>
          </cell>
        </row>
        <row r="133">
          <cell r="C133">
            <v>2469758</v>
          </cell>
        </row>
        <row r="158">
          <cell r="C158">
            <v>2788733</v>
          </cell>
        </row>
        <row r="179">
          <cell r="C179">
            <v>3012825</v>
          </cell>
        </row>
        <row r="202">
          <cell r="C202">
            <v>3487712.5713</v>
          </cell>
        </row>
        <row r="228">
          <cell r="C228">
            <v>3639119</v>
          </cell>
        </row>
        <row r="249">
          <cell r="C249">
            <v>2702745</v>
          </cell>
        </row>
        <row r="271">
          <cell r="C271">
            <v>2816504</v>
          </cell>
        </row>
      </sheetData>
      <sheetData sheetId="5">
        <row r="18">
          <cell r="C18">
            <v>27268.210000000003</v>
          </cell>
        </row>
        <row r="37">
          <cell r="C37">
            <v>25798.84</v>
          </cell>
        </row>
        <row r="53">
          <cell r="C53">
            <v>25923.91</v>
          </cell>
        </row>
        <row r="75">
          <cell r="C75">
            <v>25178.86</v>
          </cell>
        </row>
        <row r="94">
          <cell r="C94">
            <v>26475.94</v>
          </cell>
        </row>
        <row r="113">
          <cell r="C113">
            <v>26622.26</v>
          </cell>
        </row>
        <row r="133">
          <cell r="C133">
            <v>27585.86</v>
          </cell>
        </row>
        <row r="149">
          <cell r="C149">
            <v>27820.920000000002</v>
          </cell>
        </row>
        <row r="165">
          <cell r="C165">
            <v>27440.73</v>
          </cell>
        </row>
        <row r="197">
          <cell r="C197">
            <v>27162.86</v>
          </cell>
        </row>
        <row r="213">
          <cell r="C213">
            <v>27195.969999999998</v>
          </cell>
        </row>
        <row r="233">
          <cell r="C233">
            <v>27189.54</v>
          </cell>
        </row>
      </sheetData>
      <sheetData sheetId="7">
        <row r="12">
          <cell r="C12">
            <v>15065.95</v>
          </cell>
        </row>
        <row r="20">
          <cell r="C20">
            <v>15652.53</v>
          </cell>
        </row>
        <row r="28">
          <cell r="C28">
            <v>16047.33</v>
          </cell>
        </row>
        <row r="36">
          <cell r="C36">
            <v>15790.18</v>
          </cell>
        </row>
        <row r="44">
          <cell r="C44">
            <v>12081.65</v>
          </cell>
        </row>
        <row r="52">
          <cell r="C52">
            <v>11892.53</v>
          </cell>
        </row>
        <row r="65">
          <cell r="C65">
            <v>12243.9253688</v>
          </cell>
        </row>
        <row r="73">
          <cell r="C73">
            <v>11447.91</v>
          </cell>
        </row>
        <row r="81">
          <cell r="C81">
            <v>14005.15</v>
          </cell>
        </row>
        <row r="94">
          <cell r="C94">
            <v>14377.3575</v>
          </cell>
        </row>
        <row r="102">
          <cell r="C102">
            <v>13992.5007</v>
          </cell>
        </row>
        <row r="110">
          <cell r="C110">
            <v>13701.3595</v>
          </cell>
        </row>
      </sheetData>
      <sheetData sheetId="8">
        <row r="13">
          <cell r="C13">
            <v>385.32</v>
          </cell>
        </row>
        <row r="26">
          <cell r="C26">
            <v>386.63</v>
          </cell>
        </row>
        <row r="39">
          <cell r="C39">
            <v>386.63</v>
          </cell>
        </row>
        <row r="52">
          <cell r="C52">
            <v>386.63</v>
          </cell>
        </row>
        <row r="65">
          <cell r="C65">
            <v>386.63</v>
          </cell>
        </row>
        <row r="78">
          <cell r="C78">
            <v>386.63</v>
          </cell>
        </row>
        <row r="95">
          <cell r="C95">
            <v>386.63</v>
          </cell>
        </row>
        <row r="107">
          <cell r="C107">
            <v>386.63</v>
          </cell>
        </row>
        <row r="119">
          <cell r="C119">
            <v>398.21</v>
          </cell>
        </row>
        <row r="137">
          <cell r="C137">
            <v>398.21</v>
          </cell>
        </row>
        <row r="149">
          <cell r="C149">
            <v>398.21</v>
          </cell>
        </row>
        <row r="161">
          <cell r="C161">
            <v>398.21</v>
          </cell>
        </row>
      </sheetData>
      <sheetData sheetId="10">
        <row r="11">
          <cell r="C11">
            <v>39364</v>
          </cell>
        </row>
        <row r="21">
          <cell r="C21">
            <v>39384</v>
          </cell>
        </row>
        <row r="31">
          <cell r="C31">
            <v>39384</v>
          </cell>
        </row>
        <row r="45">
          <cell r="C45">
            <v>39384</v>
          </cell>
        </row>
        <row r="55">
          <cell r="C55">
            <v>47184</v>
          </cell>
        </row>
        <row r="65">
          <cell r="C65">
            <v>47484</v>
          </cell>
        </row>
        <row r="79">
          <cell r="C79">
            <v>47517.7142857</v>
          </cell>
        </row>
        <row r="89">
          <cell r="C89">
            <v>47484</v>
          </cell>
        </row>
        <row r="99">
          <cell r="C99">
            <v>46457</v>
          </cell>
        </row>
        <row r="112">
          <cell r="C112">
            <v>46524</v>
          </cell>
        </row>
        <row r="122">
          <cell r="C122">
            <v>46084</v>
          </cell>
        </row>
        <row r="132">
          <cell r="C132">
            <v>45804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1. 2002 Base Rate Schedule"/>
      <sheetName val="2. Adding Final 3rd MARR"/>
      <sheetName val="3. 2005 Base Rate Schedule"/>
      <sheetName val="4. 2003 Data &amp; 2005 PILs"/>
      <sheetName val="5. 2005 Rate Sch. with PILs"/>
      <sheetName val="6. Dec. 31, 2003 Reg. Assets"/>
      <sheetName val="7. 2003 Data &amp; add RSVA"/>
      <sheetName val="8. 2003 Data &amp; Non-RSVA"/>
      <sheetName val="9. 2005 Rate Sch. Reg. Assets"/>
      <sheetName val="10. Rate Rider Calculations"/>
      <sheetName val="11. 2005 Final Rate Schedule "/>
      <sheetName val="11B. 2005 Rate Schedule Request"/>
      <sheetName val="12. Current Rates"/>
      <sheetName val="13. Bill Impact"/>
      <sheetName val="Comparison Bill Impacts_RM"/>
    </sheetNames>
    <sheetDataSet>
      <sheetData sheetId="4">
        <row r="14">
          <cell r="G14">
            <v>202209.51604310345</v>
          </cell>
        </row>
        <row r="54">
          <cell r="B54">
            <v>0.0011525178255557508</v>
          </cell>
        </row>
        <row r="71">
          <cell r="B71">
            <v>0.0010260932214719348</v>
          </cell>
        </row>
        <row r="88">
          <cell r="B88">
            <v>0.20391467264956623</v>
          </cell>
        </row>
        <row r="139">
          <cell r="B139">
            <v>0.0036363766308350758</v>
          </cell>
        </row>
        <row r="156">
          <cell r="B156">
            <v>0</v>
          </cell>
        </row>
        <row r="173">
          <cell r="B173">
            <v>0.49390908448933063</v>
          </cell>
        </row>
      </sheetData>
      <sheetData sheetId="12">
        <row r="13">
          <cell r="F13">
            <v>10.139451099306044</v>
          </cell>
        </row>
        <row r="14">
          <cell r="F14">
            <v>0.017723745596173617</v>
          </cell>
        </row>
        <row r="19">
          <cell r="F19">
            <v>12.185831699634123</v>
          </cell>
        </row>
        <row r="20">
          <cell r="F20">
            <v>0.01751342830579469</v>
          </cell>
        </row>
        <row r="25">
          <cell r="F25">
            <v>21.7006919519267</v>
          </cell>
        </row>
        <row r="26">
          <cell r="F26">
            <v>4.627584442789339</v>
          </cell>
        </row>
        <row r="37">
          <cell r="F37">
            <v>179.8940168853936</v>
          </cell>
        </row>
        <row r="38">
          <cell r="F38">
            <v>0.5506026269669638</v>
          </cell>
        </row>
        <row r="44">
          <cell r="F44">
            <v>1.6063870698855058</v>
          </cell>
        </row>
        <row r="45">
          <cell r="F45">
            <v>5.275840000167736</v>
          </cell>
        </row>
        <row r="50">
          <cell r="F50">
            <v>0.6047071450819254</v>
          </cell>
        </row>
        <row r="51">
          <cell r="F51">
            <v>4.913649066518502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wh kw"/>
      <sheetName val="ltlt"/>
      <sheetName val="retailers"/>
      <sheetName val="res"/>
      <sheetName val="gen&lt;50"/>
      <sheetName val="gen&gt;50 "/>
      <sheetName val="parmalat"/>
      <sheetName val="Large"/>
      <sheetName val="streetlt"/>
      <sheetName val="sentlt"/>
      <sheetName val="scattered"/>
    </sheetNames>
    <sheetDataSet>
      <sheetData sheetId="3">
        <row r="23">
          <cell r="C23">
            <v>7521486</v>
          </cell>
        </row>
        <row r="43">
          <cell r="C43">
            <v>7470935</v>
          </cell>
        </row>
        <row r="63">
          <cell r="C63">
            <v>6763889.48</v>
          </cell>
        </row>
        <row r="89">
          <cell r="C89">
            <v>6638026.33</v>
          </cell>
        </row>
        <row r="109">
          <cell r="C109">
            <v>5757933</v>
          </cell>
        </row>
      </sheetData>
      <sheetData sheetId="4">
        <row r="25">
          <cell r="C25">
            <v>3115588</v>
          </cell>
        </row>
        <row r="47">
          <cell r="C47">
            <v>3023075</v>
          </cell>
        </row>
        <row r="69">
          <cell r="C69">
            <v>2878987</v>
          </cell>
        </row>
        <row r="95">
          <cell r="C95">
            <v>3011544</v>
          </cell>
        </row>
        <row r="117">
          <cell r="C117">
            <v>2501708</v>
          </cell>
        </row>
      </sheetData>
      <sheetData sheetId="5">
        <row r="22">
          <cell r="C22">
            <v>25934.629999999997</v>
          </cell>
        </row>
        <row r="42">
          <cell r="C42">
            <v>25113.870000000003</v>
          </cell>
        </row>
        <row r="62">
          <cell r="C62">
            <v>26605.55</v>
          </cell>
        </row>
        <row r="87">
          <cell r="C87">
            <v>26339.43</v>
          </cell>
        </row>
        <row r="109">
          <cell r="C109">
            <v>27723.580000000005</v>
          </cell>
        </row>
      </sheetData>
      <sheetData sheetId="7">
        <row r="13">
          <cell r="C13">
            <v>13745.0824</v>
          </cell>
        </row>
        <row r="21">
          <cell r="C21">
            <v>10884.25</v>
          </cell>
        </row>
        <row r="29">
          <cell r="C29">
            <v>11458.66</v>
          </cell>
        </row>
        <row r="37">
          <cell r="C37">
            <v>11191.94</v>
          </cell>
        </row>
        <row r="45">
          <cell r="C45">
            <v>10432.99</v>
          </cell>
        </row>
      </sheetData>
      <sheetData sheetId="8">
        <row r="14">
          <cell r="C14">
            <v>398.21</v>
          </cell>
        </row>
        <row r="26">
          <cell r="C26">
            <v>398.21</v>
          </cell>
        </row>
        <row r="39">
          <cell r="C39">
            <v>398.21</v>
          </cell>
        </row>
        <row r="52">
          <cell r="C52">
            <v>398.21</v>
          </cell>
        </row>
        <row r="65">
          <cell r="C65">
            <v>398.21</v>
          </cell>
        </row>
      </sheetData>
      <sheetData sheetId="10">
        <row r="13">
          <cell r="C13">
            <v>45385</v>
          </cell>
        </row>
        <row r="23">
          <cell r="C23">
            <v>43133</v>
          </cell>
        </row>
        <row r="33">
          <cell r="C33">
            <v>43403</v>
          </cell>
        </row>
        <row r="47">
          <cell r="C47">
            <v>43553</v>
          </cell>
        </row>
        <row r="57">
          <cell r="C57">
            <v>41573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te Derivation"/>
      <sheetName val="Impact Calculator"/>
      <sheetName val="Impact Calc - Appendix 2-Q"/>
      <sheetName val="Summary of Impacts"/>
    </sheetNames>
    <sheetDataSet>
      <sheetData sheetId="0">
        <row r="6">
          <cell r="E6">
            <v>2815758.2883196613</v>
          </cell>
        </row>
        <row r="7">
          <cell r="E7">
            <v>986752.8607008286</v>
          </cell>
        </row>
        <row r="8">
          <cell r="E8">
            <v>1623290.6720730134</v>
          </cell>
        </row>
        <row r="9">
          <cell r="E9">
            <v>257697.51186588197</v>
          </cell>
        </row>
        <row r="10">
          <cell r="E10">
            <v>22385.13790679644</v>
          </cell>
        </row>
        <row r="11">
          <cell r="E11">
            <v>12813.21450531809</v>
          </cell>
        </row>
        <row r="29">
          <cell r="C29">
            <v>82794132.18271834</v>
          </cell>
        </row>
        <row r="47">
          <cell r="C47">
            <v>40399124.64192781</v>
          </cell>
        </row>
        <row r="65">
          <cell r="C65">
            <v>388493</v>
          </cell>
        </row>
        <row r="81">
          <cell r="C81">
            <v>4783</v>
          </cell>
        </row>
        <row r="97">
          <cell r="C97">
            <v>574</v>
          </cell>
        </row>
        <row r="113">
          <cell r="C113">
            <v>509820.5707495444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tabSelected="1" zoomScale="120" zoomScaleNormal="120" zoomScalePageLayoutView="40" workbookViewId="0" topLeftCell="A187">
      <selection activeCell="F219" sqref="F219"/>
    </sheetView>
  </sheetViews>
  <sheetFormatPr defaultColWidth="9.140625" defaultRowHeight="15"/>
  <cols>
    <col min="1" max="1" width="10.421875" style="0" bestFit="1" customWidth="1"/>
    <col min="2" max="2" width="15.00390625" style="0" customWidth="1"/>
    <col min="3" max="3" width="14.28125" style="0" bestFit="1" customWidth="1"/>
    <col min="4" max="4" width="16.57421875" style="0" customWidth="1"/>
    <col min="5" max="5" width="13.00390625" style="0" customWidth="1"/>
    <col min="6" max="6" width="14.28125" style="0" bestFit="1" customWidth="1"/>
    <col min="7" max="7" width="2.57421875" style="0" customWidth="1"/>
    <col min="8" max="8" width="13.00390625" style="15" customWidth="1"/>
    <col min="9" max="9" width="12.7109375" style="0" bestFit="1" customWidth="1"/>
    <col min="10" max="10" width="14.28125" style="0" bestFit="1" customWidth="1"/>
    <col min="11" max="11" width="3.57421875" style="0" customWidth="1"/>
    <col min="12" max="12" width="15.28125" style="0" bestFit="1" customWidth="1"/>
    <col min="13" max="13" width="11.57421875" style="0" bestFit="1" customWidth="1"/>
    <col min="14" max="14" width="14.28125" style="0" bestFit="1" customWidth="1"/>
  </cols>
  <sheetData>
    <row r="1" spans="1:12" ht="28.5">
      <c r="A1" s="66" t="s">
        <v>105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28.5">
      <c r="A2" s="66" t="s">
        <v>103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ht="15"/>
    <row r="4" spans="1:12" ht="18.75">
      <c r="A4" s="5" t="s">
        <v>0</v>
      </c>
      <c r="B4" s="9" t="s">
        <v>1</v>
      </c>
      <c r="C4" s="8"/>
      <c r="D4" s="8"/>
      <c r="E4" s="8"/>
      <c r="F4" s="8"/>
      <c r="G4" s="8"/>
      <c r="I4" s="8"/>
      <c r="J4" s="8"/>
      <c r="K4" s="8"/>
      <c r="L4" s="8"/>
    </row>
    <row r="5" spans="2:13" ht="15">
      <c r="B5" s="10"/>
      <c r="C5" s="10"/>
      <c r="D5" s="65" t="s">
        <v>70</v>
      </c>
      <c r="E5" s="64" t="s">
        <v>14</v>
      </c>
      <c r="F5" s="64"/>
      <c r="G5" s="10"/>
      <c r="H5" s="64" t="s">
        <v>15</v>
      </c>
      <c r="I5" s="64"/>
      <c r="J5" s="64"/>
      <c r="K5" s="10"/>
      <c r="L5" s="65" t="s">
        <v>5</v>
      </c>
      <c r="M5" s="3"/>
    </row>
    <row r="6" spans="2:13" ht="28.5" customHeight="1">
      <c r="B6" s="11" t="s">
        <v>2</v>
      </c>
      <c r="C6" s="11" t="s">
        <v>3</v>
      </c>
      <c r="D6" s="65"/>
      <c r="E6" s="10" t="s">
        <v>4</v>
      </c>
      <c r="F6" s="10" t="s">
        <v>69</v>
      </c>
      <c r="G6" s="10"/>
      <c r="H6" s="16" t="s">
        <v>6</v>
      </c>
      <c r="I6" s="10" t="s">
        <v>4</v>
      </c>
      <c r="J6" s="10" t="s">
        <v>69</v>
      </c>
      <c r="K6" s="10"/>
      <c r="L6" s="65"/>
      <c r="M6" s="3"/>
    </row>
    <row r="7" spans="1:12" ht="15">
      <c r="A7" t="s">
        <v>10</v>
      </c>
      <c r="B7" s="6">
        <f>'PILS Entitlement Summary'!H3</f>
        <v>19182.875893919027</v>
      </c>
      <c r="C7" s="6">
        <v>0</v>
      </c>
      <c r="D7" s="8"/>
      <c r="E7" s="8">
        <f>B7-C7+D7</f>
        <v>19182.875893919027</v>
      </c>
      <c r="F7" s="8">
        <f>E7</f>
        <v>19182.875893919027</v>
      </c>
      <c r="G7" s="8"/>
      <c r="H7" s="4">
        <v>0.0725</v>
      </c>
      <c r="I7" s="8">
        <v>0</v>
      </c>
      <c r="J7" s="8">
        <f>I7</f>
        <v>0</v>
      </c>
      <c r="K7" s="8"/>
      <c r="L7" s="8">
        <f>F7+J7</f>
        <v>19182.875893919027</v>
      </c>
    </row>
    <row r="8" spans="1:12" ht="15">
      <c r="A8" t="s">
        <v>11</v>
      </c>
      <c r="B8" s="12">
        <f>B7</f>
        <v>19182.875893919027</v>
      </c>
      <c r="C8" s="6">
        <v>0</v>
      </c>
      <c r="D8" s="8"/>
      <c r="E8" s="8">
        <f>B8-C8+D8</f>
        <v>19182.875893919027</v>
      </c>
      <c r="F8" s="8">
        <f>F7+E8</f>
        <v>38365.75178783805</v>
      </c>
      <c r="G8" s="8"/>
      <c r="H8" s="15">
        <f>H7</f>
        <v>0.0725</v>
      </c>
      <c r="I8" s="8">
        <f>F7*H8/12</f>
        <v>115.89654185909411</v>
      </c>
      <c r="J8" s="8">
        <f>I8+J7</f>
        <v>115.89654185909411</v>
      </c>
      <c r="K8" s="8"/>
      <c r="L8" s="8">
        <f>F8+J8</f>
        <v>38481.64832969715</v>
      </c>
    </row>
    <row r="9" spans="1:12" ht="15">
      <c r="A9" t="s">
        <v>12</v>
      </c>
      <c r="B9" s="13">
        <f>B8</f>
        <v>19182.875893919027</v>
      </c>
      <c r="C9" s="7">
        <v>0</v>
      </c>
      <c r="D9" s="14"/>
      <c r="E9" s="14">
        <f>B9-C9+D9</f>
        <v>19182.875893919027</v>
      </c>
      <c r="F9" s="14">
        <f>F8+E9</f>
        <v>57548.627681757076</v>
      </c>
      <c r="G9" s="14"/>
      <c r="H9" s="17">
        <f>H8</f>
        <v>0.0725</v>
      </c>
      <c r="I9" s="14">
        <f>F8*H9/12</f>
        <v>231.79308371818823</v>
      </c>
      <c r="J9" s="14">
        <f>I9+J8</f>
        <v>347.68962557728236</v>
      </c>
      <c r="K9" s="14"/>
      <c r="L9" s="14">
        <f>F9+J9</f>
        <v>57896.31730733436</v>
      </c>
    </row>
    <row r="10" spans="1:12" ht="15">
      <c r="A10" s="2" t="s">
        <v>13</v>
      </c>
      <c r="B10" s="8">
        <f>SUM(B7:B9)</f>
        <v>57548.627681757076</v>
      </c>
      <c r="C10" s="8">
        <f>SUM(C7:C9)</f>
        <v>0</v>
      </c>
      <c r="D10" s="8">
        <f>SUM(D7:D9)</f>
        <v>0</v>
      </c>
      <c r="E10" s="8">
        <f>SUM(E7:E9)</f>
        <v>57548.627681757076</v>
      </c>
      <c r="F10" s="8"/>
      <c r="G10" s="8"/>
      <c r="I10" s="8">
        <f>SUM(I7:I9)</f>
        <v>347.68962557728236</v>
      </c>
      <c r="J10" s="8"/>
      <c r="K10" s="8"/>
      <c r="L10" s="8"/>
    </row>
    <row r="11" spans="2:12" ht="15">
      <c r="B11" s="8"/>
      <c r="C11" s="8"/>
      <c r="D11" s="8"/>
      <c r="E11" s="8"/>
      <c r="F11" s="8"/>
      <c r="G11" s="8"/>
      <c r="I11" s="8"/>
      <c r="J11" s="8"/>
      <c r="K11" s="8"/>
      <c r="L11" s="8"/>
    </row>
    <row r="12" spans="2:12" ht="15">
      <c r="B12" s="8"/>
      <c r="C12" s="8"/>
      <c r="D12" s="8"/>
      <c r="E12" s="8"/>
      <c r="F12" s="8"/>
      <c r="G12" s="8"/>
      <c r="I12" s="8"/>
      <c r="J12" s="8"/>
      <c r="K12" s="8"/>
      <c r="L12" s="8"/>
    </row>
    <row r="13" spans="1:12" ht="18.75">
      <c r="A13" s="5" t="s">
        <v>0</v>
      </c>
      <c r="B13" s="19">
        <v>2002</v>
      </c>
      <c r="C13" s="8"/>
      <c r="D13" s="8"/>
      <c r="E13" s="8"/>
      <c r="F13" s="8"/>
      <c r="G13" s="8"/>
      <c r="I13" s="8"/>
      <c r="J13" s="8"/>
      <c r="K13" s="8"/>
      <c r="L13" s="8"/>
    </row>
    <row r="14" spans="2:12" ht="15">
      <c r="B14" s="10"/>
      <c r="C14" s="10"/>
      <c r="D14" s="65" t="str">
        <f>$D$5</f>
        <v>SIMPILS True-Up Adjustments    (neg = CR)</v>
      </c>
      <c r="E14" s="64" t="s">
        <v>14</v>
      </c>
      <c r="F14" s="64"/>
      <c r="G14" s="10"/>
      <c r="H14" s="64" t="s">
        <v>15</v>
      </c>
      <c r="I14" s="64"/>
      <c r="J14" s="64"/>
      <c r="K14" s="10"/>
      <c r="L14" s="65" t="s">
        <v>5</v>
      </c>
    </row>
    <row r="15" spans="2:12" ht="45">
      <c r="B15" s="11" t="s">
        <v>2</v>
      </c>
      <c r="C15" s="11" t="s">
        <v>3</v>
      </c>
      <c r="D15" s="65"/>
      <c r="E15" s="10" t="s">
        <v>4</v>
      </c>
      <c r="F15" s="10" t="s">
        <v>69</v>
      </c>
      <c r="G15" s="10"/>
      <c r="H15" s="16" t="s">
        <v>6</v>
      </c>
      <c r="I15" s="10" t="s">
        <v>4</v>
      </c>
      <c r="J15" s="10" t="s">
        <v>69</v>
      </c>
      <c r="K15" s="10"/>
      <c r="L15" s="65"/>
    </row>
    <row r="16" spans="1:12" ht="15">
      <c r="A16" t="s">
        <v>7</v>
      </c>
      <c r="B16" s="6">
        <f>'PILS Entitlement Summary'!H4</f>
        <v>41163.25422061524</v>
      </c>
      <c r="C16" s="6">
        <v>0</v>
      </c>
      <c r="D16" s="8"/>
      <c r="E16" s="8">
        <f aca="true" t="shared" si="0" ref="E16:E27">B16-C16+D16</f>
        <v>41163.25422061524</v>
      </c>
      <c r="F16" s="8">
        <f>F9+E16</f>
        <v>98711.88190237232</v>
      </c>
      <c r="G16" s="8"/>
      <c r="H16" s="15">
        <f>H9</f>
        <v>0.0725</v>
      </c>
      <c r="I16" s="8">
        <f>H16*F9/12</f>
        <v>347.68962557728236</v>
      </c>
      <c r="J16" s="8">
        <f>J9+I16</f>
        <v>695.3792511545647</v>
      </c>
      <c r="K16" s="8"/>
      <c r="L16" s="8">
        <f aca="true" t="shared" si="1" ref="L16:L27">F16+J16</f>
        <v>99407.26115352688</v>
      </c>
    </row>
    <row r="17" spans="1:12" ht="15">
      <c r="A17" t="s">
        <v>8</v>
      </c>
      <c r="B17" s="12">
        <f>B16</f>
        <v>41163.25422061524</v>
      </c>
      <c r="C17" s="6">
        <v>0</v>
      </c>
      <c r="D17" s="8"/>
      <c r="E17" s="8">
        <f t="shared" si="0"/>
        <v>41163.25422061524</v>
      </c>
      <c r="F17" s="8">
        <f>F16+E17</f>
        <v>139875.13612298755</v>
      </c>
      <c r="G17" s="8"/>
      <c r="H17" s="15">
        <f>H16</f>
        <v>0.0725</v>
      </c>
      <c r="I17" s="8">
        <f>H17*F16/12</f>
        <v>596.3842864934994</v>
      </c>
      <c r="J17" s="8">
        <f>I17+J16</f>
        <v>1291.7635376480641</v>
      </c>
      <c r="K17" s="8"/>
      <c r="L17" s="8">
        <f t="shared" si="1"/>
        <v>141166.89966063562</v>
      </c>
    </row>
    <row r="18" spans="1:12" ht="15">
      <c r="A18" t="s">
        <v>9</v>
      </c>
      <c r="B18" s="12">
        <f>B17</f>
        <v>41163.25422061524</v>
      </c>
      <c r="C18" s="6">
        <f>'App 32 - Mar02 to Feb04 Revenue'!B$55</f>
        <v>21521.963334198048</v>
      </c>
      <c r="D18" s="8"/>
      <c r="E18" s="8">
        <f t="shared" si="0"/>
        <v>19641.290886417195</v>
      </c>
      <c r="F18" s="8">
        <f aca="true" t="shared" si="2" ref="F18:F27">F17+E18</f>
        <v>159516.42700940475</v>
      </c>
      <c r="G18" s="8"/>
      <c r="H18" s="15">
        <f aca="true" t="shared" si="3" ref="H18:H27">H17</f>
        <v>0.0725</v>
      </c>
      <c r="I18" s="8">
        <f aca="true" t="shared" si="4" ref="I18:I27">H18*F17/12</f>
        <v>845.0789474097164</v>
      </c>
      <c r="J18" s="8">
        <f aca="true" t="shared" si="5" ref="J18:J27">I18+J17</f>
        <v>2136.8424850577803</v>
      </c>
      <c r="K18" s="8"/>
      <c r="L18" s="8">
        <f t="shared" si="1"/>
        <v>161653.26949446253</v>
      </c>
    </row>
    <row r="19" spans="1:12" ht="15">
      <c r="A19" t="s">
        <v>16</v>
      </c>
      <c r="B19" s="12">
        <f aca="true" t="shared" si="6" ref="B19:B27">B18</f>
        <v>41163.25422061524</v>
      </c>
      <c r="C19" s="6">
        <f>'App 32 - Mar02 to Feb04 Revenue'!C$55</f>
        <v>43005.81100482084</v>
      </c>
      <c r="D19" s="8"/>
      <c r="E19" s="8">
        <f t="shared" si="0"/>
        <v>-1842.556784205597</v>
      </c>
      <c r="F19" s="8">
        <f t="shared" si="2"/>
        <v>157673.87022519915</v>
      </c>
      <c r="G19" s="8"/>
      <c r="H19" s="15">
        <f t="shared" si="3"/>
        <v>0.0725</v>
      </c>
      <c r="I19" s="8">
        <f>H19*F18/12</f>
        <v>963.745079848487</v>
      </c>
      <c r="J19" s="8">
        <f>I19+J18</f>
        <v>3100.5875649062673</v>
      </c>
      <c r="K19" s="8"/>
      <c r="L19" s="8">
        <f t="shared" si="1"/>
        <v>160774.45779010543</v>
      </c>
    </row>
    <row r="20" spans="1:12" ht="15">
      <c r="A20" t="s">
        <v>17</v>
      </c>
      <c r="B20" s="12">
        <f t="shared" si="6"/>
        <v>41163.25422061524</v>
      </c>
      <c r="C20" s="6">
        <f>'App 32 - Mar02 to Feb04 Revenue'!D$55</f>
        <v>42236.348105929865</v>
      </c>
      <c r="D20" s="8"/>
      <c r="E20" s="8">
        <f t="shared" si="0"/>
        <v>-1073.0938853146217</v>
      </c>
      <c r="F20" s="8">
        <f t="shared" si="2"/>
        <v>156600.77633988453</v>
      </c>
      <c r="G20" s="8"/>
      <c r="H20" s="15">
        <f t="shared" si="3"/>
        <v>0.0725</v>
      </c>
      <c r="I20" s="8">
        <f t="shared" si="4"/>
        <v>952.6129659439115</v>
      </c>
      <c r="J20" s="8">
        <f t="shared" si="5"/>
        <v>4053.200530850179</v>
      </c>
      <c r="K20" s="8"/>
      <c r="L20" s="8">
        <f t="shared" si="1"/>
        <v>160653.9768707347</v>
      </c>
    </row>
    <row r="21" spans="1:12" ht="15">
      <c r="A21" t="s">
        <v>18</v>
      </c>
      <c r="B21" s="12">
        <f t="shared" si="6"/>
        <v>41163.25422061524</v>
      </c>
      <c r="C21" s="6">
        <f>'App 32 - Mar02 to Feb04 Revenue'!E$55</f>
        <v>41283.75436942775</v>
      </c>
      <c r="D21" s="8"/>
      <c r="E21" s="8">
        <f t="shared" si="0"/>
        <v>-120.50014881250536</v>
      </c>
      <c r="F21" s="8">
        <f t="shared" si="2"/>
        <v>156480.27619107201</v>
      </c>
      <c r="G21" s="8"/>
      <c r="H21" s="15">
        <f t="shared" si="3"/>
        <v>0.0725</v>
      </c>
      <c r="I21" s="8">
        <f t="shared" si="4"/>
        <v>946.1296903868023</v>
      </c>
      <c r="J21" s="8">
        <f t="shared" si="5"/>
        <v>4999.330221236981</v>
      </c>
      <c r="K21" s="8"/>
      <c r="L21" s="8">
        <f t="shared" si="1"/>
        <v>161479.606412309</v>
      </c>
    </row>
    <row r="22" spans="1:12" ht="15">
      <c r="A22" t="s">
        <v>19</v>
      </c>
      <c r="B22" s="12">
        <f t="shared" si="6"/>
        <v>41163.25422061524</v>
      </c>
      <c r="C22" s="6">
        <f>'App 32 - Mar02 to Feb04 Revenue'!F$55</f>
        <v>40331.16063292564</v>
      </c>
      <c r="D22" s="6">
        <v>-18267</v>
      </c>
      <c r="E22" s="8">
        <f t="shared" si="0"/>
        <v>-17434.906412310396</v>
      </c>
      <c r="F22" s="8">
        <f t="shared" si="2"/>
        <v>139045.3697787616</v>
      </c>
      <c r="G22" s="8"/>
      <c r="H22" s="15">
        <f t="shared" si="3"/>
        <v>0.0725</v>
      </c>
      <c r="I22" s="8">
        <f t="shared" si="4"/>
        <v>945.4016686543933</v>
      </c>
      <c r="J22" s="8">
        <f t="shared" si="5"/>
        <v>5944.7318898913745</v>
      </c>
      <c r="K22" s="8"/>
      <c r="L22" s="8">
        <f t="shared" si="1"/>
        <v>144990.101668653</v>
      </c>
    </row>
    <row r="23" spans="1:12" ht="15">
      <c r="A23" t="s">
        <v>20</v>
      </c>
      <c r="B23" s="12">
        <f t="shared" si="6"/>
        <v>41163.25422061524</v>
      </c>
      <c r="C23" s="6">
        <f>'App 32 - Mar02 to Feb04 Revenue'!G$55</f>
        <v>46486.37958236196</v>
      </c>
      <c r="D23" s="8"/>
      <c r="E23" s="8">
        <f t="shared" si="0"/>
        <v>-5323.1253617467155</v>
      </c>
      <c r="F23" s="8">
        <f t="shared" si="2"/>
        <v>133722.24441701488</v>
      </c>
      <c r="G23" s="8"/>
      <c r="H23" s="15">
        <f t="shared" si="3"/>
        <v>0.0725</v>
      </c>
      <c r="I23" s="8">
        <f t="shared" si="4"/>
        <v>840.0657757466847</v>
      </c>
      <c r="J23" s="8">
        <f t="shared" si="5"/>
        <v>6784.79766563806</v>
      </c>
      <c r="K23" s="8"/>
      <c r="L23" s="8">
        <f t="shared" si="1"/>
        <v>140507.04208265294</v>
      </c>
    </row>
    <row r="24" spans="1:12" ht="15">
      <c r="A24" t="s">
        <v>21</v>
      </c>
      <c r="B24" s="12">
        <f t="shared" si="6"/>
        <v>41163.25422061524</v>
      </c>
      <c r="C24" s="6">
        <f>'App 32 - Mar02 to Feb04 Revenue'!H$55</f>
        <v>49547.453158993936</v>
      </c>
      <c r="D24" s="8"/>
      <c r="E24" s="8">
        <f t="shared" si="0"/>
        <v>-8384.198938378693</v>
      </c>
      <c r="F24" s="8">
        <f t="shared" si="2"/>
        <v>125338.0454786362</v>
      </c>
      <c r="G24" s="8"/>
      <c r="H24" s="15">
        <f t="shared" si="3"/>
        <v>0.0725</v>
      </c>
      <c r="I24" s="8">
        <f t="shared" si="4"/>
        <v>807.9052266861314</v>
      </c>
      <c r="J24" s="8">
        <f t="shared" si="5"/>
        <v>7592.702892324191</v>
      </c>
      <c r="K24" s="8"/>
      <c r="L24" s="8">
        <f t="shared" si="1"/>
        <v>132930.74837096038</v>
      </c>
    </row>
    <row r="25" spans="1:12" ht="15">
      <c r="A25" t="s">
        <v>10</v>
      </c>
      <c r="B25" s="12">
        <f t="shared" si="6"/>
        <v>41163.25422061524</v>
      </c>
      <c r="C25" s="6">
        <f>'App 32 - Mar02 to Feb04 Revenue'!I$55</f>
        <v>45998.60457410107</v>
      </c>
      <c r="D25" s="8"/>
      <c r="E25" s="8">
        <f t="shared" si="0"/>
        <v>-4835.350353485825</v>
      </c>
      <c r="F25" s="8">
        <f t="shared" si="2"/>
        <v>120502.69512515038</v>
      </c>
      <c r="G25" s="8"/>
      <c r="H25" s="15">
        <f t="shared" si="3"/>
        <v>0.0725</v>
      </c>
      <c r="I25" s="8">
        <f t="shared" si="4"/>
        <v>757.250691433427</v>
      </c>
      <c r="J25" s="8">
        <f t="shared" si="5"/>
        <v>8349.953583757619</v>
      </c>
      <c r="K25" s="8"/>
      <c r="L25" s="8">
        <f t="shared" si="1"/>
        <v>128852.648708908</v>
      </c>
    </row>
    <row r="26" spans="1:12" ht="15">
      <c r="A26" t="s">
        <v>11</v>
      </c>
      <c r="B26" s="12">
        <f t="shared" si="6"/>
        <v>41163.25422061524</v>
      </c>
      <c r="C26" s="6">
        <f>'App 32 - Mar02 to Feb04 Revenue'!J$55</f>
        <v>44156.53280950545</v>
      </c>
      <c r="D26" s="8"/>
      <c r="E26" s="8">
        <f t="shared" si="0"/>
        <v>-2993.278588890207</v>
      </c>
      <c r="F26" s="8">
        <f t="shared" si="2"/>
        <v>117509.41653626016</v>
      </c>
      <c r="G26" s="8"/>
      <c r="H26" s="15">
        <f t="shared" si="3"/>
        <v>0.0725</v>
      </c>
      <c r="I26" s="8">
        <f t="shared" si="4"/>
        <v>728.0371163811168</v>
      </c>
      <c r="J26" s="8">
        <f t="shared" si="5"/>
        <v>9077.990700138735</v>
      </c>
      <c r="K26" s="8"/>
      <c r="L26" s="8">
        <f t="shared" si="1"/>
        <v>126587.4072363989</v>
      </c>
    </row>
    <row r="27" spans="1:12" ht="15">
      <c r="A27" t="s">
        <v>12</v>
      </c>
      <c r="B27" s="13">
        <f t="shared" si="6"/>
        <v>41163.25422061524</v>
      </c>
      <c r="C27" s="7">
        <f>'App 32 - Mar02 to Feb04 Revenue'!K$55</f>
        <v>43846.12698774272</v>
      </c>
      <c r="D27" s="14"/>
      <c r="E27" s="14">
        <f t="shared" si="0"/>
        <v>-2682.8727671274755</v>
      </c>
      <c r="F27" s="14">
        <f t="shared" si="2"/>
        <v>114826.5437691327</v>
      </c>
      <c r="G27" s="14"/>
      <c r="H27" s="17">
        <f t="shared" si="3"/>
        <v>0.0725</v>
      </c>
      <c r="I27" s="14">
        <f t="shared" si="4"/>
        <v>709.9527249065718</v>
      </c>
      <c r="J27" s="14">
        <f t="shared" si="5"/>
        <v>9787.943425045307</v>
      </c>
      <c r="K27" s="14"/>
      <c r="L27" s="14">
        <f t="shared" si="1"/>
        <v>124614.487194178</v>
      </c>
    </row>
    <row r="28" spans="1:12" ht="15">
      <c r="A28" s="2" t="s">
        <v>13</v>
      </c>
      <c r="B28" s="8">
        <f>SUM(B16:B27)</f>
        <v>493959.05064738303</v>
      </c>
      <c r="C28" s="8">
        <f>SUM(C16:C27)</f>
        <v>418414.13456000725</v>
      </c>
      <c r="D28" s="8">
        <f>SUM(D16:D27)</f>
        <v>-18267</v>
      </c>
      <c r="E28" s="8">
        <f>SUM(E16:E27)</f>
        <v>57277.91608737563</v>
      </c>
      <c r="F28" s="8"/>
      <c r="G28" s="8"/>
      <c r="I28" s="8">
        <f>SUM(I16:I27)</f>
        <v>9440.253799468024</v>
      </c>
      <c r="J28" s="8"/>
      <c r="K28" s="8"/>
      <c r="L28" s="8"/>
    </row>
    <row r="29" spans="2:12" ht="15">
      <c r="B29" s="8"/>
      <c r="C29" s="8"/>
      <c r="D29" s="8"/>
      <c r="E29" s="8"/>
      <c r="F29" s="8"/>
      <c r="G29" s="8"/>
      <c r="I29" s="8"/>
      <c r="J29" s="8"/>
      <c r="K29" s="8"/>
      <c r="L29" s="8"/>
    </row>
    <row r="30" spans="2:12" ht="15">
      <c r="B30" s="8"/>
      <c r="C30" s="8"/>
      <c r="D30" s="8"/>
      <c r="E30" s="8"/>
      <c r="F30" s="8"/>
      <c r="G30" s="8"/>
      <c r="I30" s="8"/>
      <c r="J30" s="8"/>
      <c r="K30" s="8"/>
      <c r="L30" s="8"/>
    </row>
    <row r="31" spans="1:12" ht="18.75">
      <c r="A31" s="5" t="s">
        <v>0</v>
      </c>
      <c r="B31" s="19">
        <v>2003</v>
      </c>
      <c r="C31" s="8"/>
      <c r="D31" s="8"/>
      <c r="E31" s="8"/>
      <c r="F31" s="8"/>
      <c r="G31" s="8"/>
      <c r="I31" s="8"/>
      <c r="J31" s="8"/>
      <c r="K31" s="8"/>
      <c r="L31" s="8"/>
    </row>
    <row r="32" spans="2:12" ht="15">
      <c r="B32" s="10"/>
      <c r="C32" s="10"/>
      <c r="D32" s="65" t="str">
        <f>$D$5</f>
        <v>SIMPILS True-Up Adjustments    (neg = CR)</v>
      </c>
      <c r="E32" s="64" t="s">
        <v>14</v>
      </c>
      <c r="F32" s="64"/>
      <c r="G32" s="10"/>
      <c r="H32" s="64" t="s">
        <v>15</v>
      </c>
      <c r="I32" s="64"/>
      <c r="J32" s="64"/>
      <c r="K32" s="10"/>
      <c r="L32" s="65" t="s">
        <v>5</v>
      </c>
    </row>
    <row r="33" spans="2:12" ht="45">
      <c r="B33" s="11" t="s">
        <v>2</v>
      </c>
      <c r="C33" s="11" t="s">
        <v>3</v>
      </c>
      <c r="D33" s="65"/>
      <c r="E33" s="10" t="s">
        <v>4</v>
      </c>
      <c r="F33" s="10" t="s">
        <v>69</v>
      </c>
      <c r="G33" s="10"/>
      <c r="H33" s="16" t="s">
        <v>6</v>
      </c>
      <c r="I33" s="10" t="s">
        <v>4</v>
      </c>
      <c r="J33" s="10" t="s">
        <v>69</v>
      </c>
      <c r="K33" s="10"/>
      <c r="L33" s="65"/>
    </row>
    <row r="34" spans="1:12" ht="15">
      <c r="A34" t="s">
        <v>7</v>
      </c>
      <c r="B34" s="6">
        <f>'PILS Entitlement Summary'!H5</f>
        <v>45958.97319409499</v>
      </c>
      <c r="C34" s="6">
        <f>'App 32 - Mar02 to Feb04 Revenue'!L$55</f>
        <v>44062.51286935276</v>
      </c>
      <c r="D34" s="8"/>
      <c r="E34" s="8">
        <f aca="true" t="shared" si="7" ref="E34:E45">B34-C34+D34</f>
        <v>1896.4603247422347</v>
      </c>
      <c r="F34" s="8">
        <f>F27+E34</f>
        <v>116723.00409387493</v>
      </c>
      <c r="G34" s="8"/>
      <c r="H34" s="15">
        <f>H27</f>
        <v>0.0725</v>
      </c>
      <c r="I34" s="8">
        <f>H34*F27/12</f>
        <v>693.7437019385101</v>
      </c>
      <c r="J34" s="8">
        <f>J27+I34</f>
        <v>10481.687126983818</v>
      </c>
      <c r="K34" s="8"/>
      <c r="L34" s="8">
        <f aca="true" t="shared" si="8" ref="L34:L45">F34+J34</f>
        <v>127204.69122085875</v>
      </c>
    </row>
    <row r="35" spans="1:12" ht="15">
      <c r="A35" t="s">
        <v>8</v>
      </c>
      <c r="B35" s="12">
        <f>B34</f>
        <v>45958.97319409499</v>
      </c>
      <c r="C35" s="6">
        <f>'App 32 - Mar02 to Feb04 Revenue'!M$55</f>
        <v>48267.45914756623</v>
      </c>
      <c r="D35" s="8"/>
      <c r="E35" s="8">
        <f t="shared" si="7"/>
        <v>-2308.4859534712377</v>
      </c>
      <c r="F35" s="8">
        <f>F34+E35</f>
        <v>114414.5181404037</v>
      </c>
      <c r="G35" s="8"/>
      <c r="H35" s="15">
        <f>H34</f>
        <v>0.0725</v>
      </c>
      <c r="I35" s="8">
        <f>H35*F34/12</f>
        <v>705.201483067161</v>
      </c>
      <c r="J35" s="8">
        <f>I35+J34</f>
        <v>11186.888610050979</v>
      </c>
      <c r="K35" s="8"/>
      <c r="L35" s="8">
        <f t="shared" si="8"/>
        <v>125601.40675045468</v>
      </c>
    </row>
    <row r="36" spans="1:12" ht="15">
      <c r="A36" t="s">
        <v>9</v>
      </c>
      <c r="B36" s="12">
        <f aca="true" t="shared" si="9" ref="B36:B45">B35</f>
        <v>45958.97319409499</v>
      </c>
      <c r="C36" s="6">
        <f>'App 32 - Mar02 to Feb04 Revenue'!N$55</f>
        <v>45241.05490235733</v>
      </c>
      <c r="D36" s="8"/>
      <c r="E36" s="8">
        <f t="shared" si="7"/>
        <v>717.9182917376602</v>
      </c>
      <c r="F36" s="8">
        <f aca="true" t="shared" si="10" ref="F36:F45">F35+E36</f>
        <v>115132.43643214136</v>
      </c>
      <c r="G36" s="8"/>
      <c r="H36" s="15">
        <f aca="true" t="shared" si="11" ref="H36:H45">H35</f>
        <v>0.0725</v>
      </c>
      <c r="I36" s="8">
        <f>H36*F35/12</f>
        <v>691.2543804316056</v>
      </c>
      <c r="J36" s="8">
        <f>I36+J35</f>
        <v>11878.142990482585</v>
      </c>
      <c r="K36" s="8"/>
      <c r="L36" s="8">
        <f t="shared" si="8"/>
        <v>127010.57942262394</v>
      </c>
    </row>
    <row r="37" spans="1:12" ht="15">
      <c r="A37" t="s">
        <v>16</v>
      </c>
      <c r="B37" s="12">
        <f t="shared" si="9"/>
        <v>45958.97319409499</v>
      </c>
      <c r="C37" s="6">
        <f>'App 32 - Mar02 to Feb04 Revenue'!O$55</f>
        <v>44678.820628459376</v>
      </c>
      <c r="D37" s="8"/>
      <c r="E37" s="8">
        <f t="shared" si="7"/>
        <v>1280.152565635617</v>
      </c>
      <c r="F37" s="8">
        <f t="shared" si="10"/>
        <v>116412.58899777697</v>
      </c>
      <c r="G37" s="8"/>
      <c r="H37" s="15">
        <f t="shared" si="11"/>
        <v>0.0725</v>
      </c>
      <c r="I37" s="8">
        <f>H37*F36/12</f>
        <v>695.5918034441873</v>
      </c>
      <c r="J37" s="8">
        <f>I37+J36</f>
        <v>12573.734793926773</v>
      </c>
      <c r="K37" s="8"/>
      <c r="L37" s="8">
        <f>F37+J37</f>
        <v>128986.32379170375</v>
      </c>
    </row>
    <row r="38" spans="1:12" ht="15">
      <c r="A38" t="s">
        <v>17</v>
      </c>
      <c r="B38" s="12">
        <f t="shared" si="9"/>
        <v>45958.97319409499</v>
      </c>
      <c r="C38" s="6">
        <f>'App 32 - Mar02 to Feb04 Revenue'!P$55</f>
        <v>43431.812912790774</v>
      </c>
      <c r="D38" s="8"/>
      <c r="E38" s="8">
        <f t="shared" si="7"/>
        <v>2527.160281304219</v>
      </c>
      <c r="F38" s="8">
        <f t="shared" si="10"/>
        <v>118939.74927908118</v>
      </c>
      <c r="G38" s="8"/>
      <c r="H38" s="15">
        <f t="shared" si="11"/>
        <v>0.0725</v>
      </c>
      <c r="I38" s="8">
        <f aca="true" t="shared" si="12" ref="I38:I45">H38*F37/12</f>
        <v>703.3260585282359</v>
      </c>
      <c r="J38" s="8">
        <f aca="true" t="shared" si="13" ref="J38:J45">I38+J37</f>
        <v>13277.060852455008</v>
      </c>
      <c r="K38" s="8"/>
      <c r="L38" s="8">
        <f t="shared" si="8"/>
        <v>132216.8101315362</v>
      </c>
    </row>
    <row r="39" spans="1:12" ht="15">
      <c r="A39" t="s">
        <v>18</v>
      </c>
      <c r="B39" s="12">
        <f t="shared" si="9"/>
        <v>45958.97319409499</v>
      </c>
      <c r="C39" s="6">
        <f>'App 32 - Mar02 to Feb04 Revenue'!Q$55</f>
        <v>41440.45357402729</v>
      </c>
      <c r="D39" s="8"/>
      <c r="E39" s="8">
        <f t="shared" si="7"/>
        <v>4518.519620067702</v>
      </c>
      <c r="F39" s="8">
        <f t="shared" si="10"/>
        <v>123458.26889914888</v>
      </c>
      <c r="G39" s="8"/>
      <c r="H39" s="15">
        <f t="shared" si="11"/>
        <v>0.0725</v>
      </c>
      <c r="I39" s="8">
        <f t="shared" si="12"/>
        <v>718.5943185611154</v>
      </c>
      <c r="J39" s="8">
        <f t="shared" si="13"/>
        <v>13995.655171016124</v>
      </c>
      <c r="K39" s="8"/>
      <c r="L39" s="8">
        <f t="shared" si="8"/>
        <v>137453.924070165</v>
      </c>
    </row>
    <row r="40" spans="1:12" ht="15">
      <c r="A40" t="s">
        <v>19</v>
      </c>
      <c r="B40" s="12">
        <f t="shared" si="9"/>
        <v>45958.97319409499</v>
      </c>
      <c r="C40" s="6">
        <f>'App 32 - Mar02 to Feb04 Revenue'!R$55</f>
        <v>42782.8913398001</v>
      </c>
      <c r="D40" s="6">
        <v>148907</v>
      </c>
      <c r="E40" s="8">
        <f t="shared" si="7"/>
        <v>152083.0818542949</v>
      </c>
      <c r="F40" s="8">
        <f t="shared" si="10"/>
        <v>275541.3507534438</v>
      </c>
      <c r="G40" s="8"/>
      <c r="H40" s="15">
        <f t="shared" si="11"/>
        <v>0.0725</v>
      </c>
      <c r="I40" s="8">
        <f t="shared" si="12"/>
        <v>745.8937079323578</v>
      </c>
      <c r="J40" s="8">
        <f t="shared" si="13"/>
        <v>14741.54887894848</v>
      </c>
      <c r="K40" s="8"/>
      <c r="L40" s="8">
        <f t="shared" si="8"/>
        <v>290282.8996323923</v>
      </c>
    </row>
    <row r="41" spans="1:12" ht="15">
      <c r="A41" t="s">
        <v>20</v>
      </c>
      <c r="B41" s="12">
        <f t="shared" si="9"/>
        <v>45958.97319409499</v>
      </c>
      <c r="C41" s="6">
        <f>'App 32 - Mar02 to Feb04 Revenue'!S$55</f>
        <v>45529.54255736791</v>
      </c>
      <c r="D41" s="8"/>
      <c r="E41" s="8">
        <f t="shared" si="7"/>
        <v>429.43063672708377</v>
      </c>
      <c r="F41" s="8">
        <f t="shared" si="10"/>
        <v>275970.78139017086</v>
      </c>
      <c r="G41" s="8"/>
      <c r="H41" s="15">
        <f t="shared" si="11"/>
        <v>0.0725</v>
      </c>
      <c r="I41" s="8">
        <f t="shared" si="12"/>
        <v>1664.7289941353893</v>
      </c>
      <c r="J41" s="8">
        <f t="shared" si="13"/>
        <v>16406.27787308387</v>
      </c>
      <c r="K41" s="8"/>
      <c r="L41" s="8">
        <f t="shared" si="8"/>
        <v>292377.05926325475</v>
      </c>
    </row>
    <row r="42" spans="1:12" ht="15">
      <c r="A42" t="s">
        <v>21</v>
      </c>
      <c r="B42" s="12">
        <f t="shared" si="9"/>
        <v>45958.97319409499</v>
      </c>
      <c r="C42" s="6">
        <f>'App 32 - Mar02 to Feb04 Revenue'!T$55</f>
        <v>45706.855845981765</v>
      </c>
      <c r="D42" s="8"/>
      <c r="E42" s="8">
        <f t="shared" si="7"/>
        <v>252.11734811322822</v>
      </c>
      <c r="F42" s="8">
        <f t="shared" si="10"/>
        <v>276222.8987382841</v>
      </c>
      <c r="G42" s="8"/>
      <c r="H42" s="15">
        <f t="shared" si="11"/>
        <v>0.0725</v>
      </c>
      <c r="I42" s="8">
        <f t="shared" si="12"/>
        <v>1667.3234708989487</v>
      </c>
      <c r="J42" s="8">
        <f t="shared" si="13"/>
        <v>18073.601343982817</v>
      </c>
      <c r="K42" s="8"/>
      <c r="L42" s="8">
        <f t="shared" si="8"/>
        <v>294296.50008226687</v>
      </c>
    </row>
    <row r="43" spans="1:12" ht="15">
      <c r="A43" t="s">
        <v>10</v>
      </c>
      <c r="B43" s="12">
        <f t="shared" si="9"/>
        <v>45958.97319409499</v>
      </c>
      <c r="C43" s="6">
        <f>'App 32 - Mar02 to Feb04 Revenue'!U$55</f>
        <v>44204.243739988604</v>
      </c>
      <c r="D43" s="8"/>
      <c r="E43" s="8">
        <f t="shared" si="7"/>
        <v>1754.7294541063893</v>
      </c>
      <c r="F43" s="8">
        <f t="shared" si="10"/>
        <v>277977.62819239043</v>
      </c>
      <c r="G43" s="8"/>
      <c r="H43" s="15">
        <f t="shared" si="11"/>
        <v>0.0725</v>
      </c>
      <c r="I43" s="8">
        <f t="shared" si="12"/>
        <v>1668.8466798771326</v>
      </c>
      <c r="J43" s="8">
        <f t="shared" si="13"/>
        <v>19742.44802385995</v>
      </c>
      <c r="K43" s="8"/>
      <c r="L43" s="8">
        <f t="shared" si="8"/>
        <v>297720.07621625037</v>
      </c>
    </row>
    <row r="44" spans="1:12" ht="15">
      <c r="A44" t="s">
        <v>11</v>
      </c>
      <c r="B44" s="12">
        <f t="shared" si="9"/>
        <v>45958.97319409499</v>
      </c>
      <c r="C44" s="6">
        <f>'App 32 - Mar02 to Feb04 Revenue'!V$55</f>
        <v>43715.25565391419</v>
      </c>
      <c r="D44" s="8"/>
      <c r="E44" s="8">
        <f t="shared" si="7"/>
        <v>2243.7175401808054</v>
      </c>
      <c r="F44" s="8">
        <f t="shared" si="10"/>
        <v>280221.3457325712</v>
      </c>
      <c r="G44" s="8"/>
      <c r="H44" s="15">
        <f t="shared" si="11"/>
        <v>0.0725</v>
      </c>
      <c r="I44" s="8">
        <f t="shared" si="12"/>
        <v>1679.4481703290255</v>
      </c>
      <c r="J44" s="8">
        <f t="shared" si="13"/>
        <v>21421.896194188976</v>
      </c>
      <c r="K44" s="8"/>
      <c r="L44" s="8">
        <f t="shared" si="8"/>
        <v>301643.2419267602</v>
      </c>
    </row>
    <row r="45" spans="1:12" ht="15">
      <c r="A45" t="s">
        <v>12</v>
      </c>
      <c r="B45" s="13">
        <f t="shared" si="9"/>
        <v>45958.97319409499</v>
      </c>
      <c r="C45" s="7">
        <f>'App 32 - Mar02 to Feb04 Revenue'!W$55</f>
        <v>43173.000882715656</v>
      </c>
      <c r="D45" s="14"/>
      <c r="E45" s="14">
        <f t="shared" si="7"/>
        <v>2785.972311379337</v>
      </c>
      <c r="F45" s="14">
        <f t="shared" si="10"/>
        <v>283007.31804395054</v>
      </c>
      <c r="G45" s="14"/>
      <c r="H45" s="17">
        <f t="shared" si="11"/>
        <v>0.0725</v>
      </c>
      <c r="I45" s="14">
        <f t="shared" si="12"/>
        <v>1693.003963800951</v>
      </c>
      <c r="J45" s="14">
        <f t="shared" si="13"/>
        <v>23114.900157989927</v>
      </c>
      <c r="K45" s="14"/>
      <c r="L45" s="14">
        <f t="shared" si="8"/>
        <v>306122.2182019405</v>
      </c>
    </row>
    <row r="46" spans="1:12" ht="15">
      <c r="A46" s="2" t="s">
        <v>13</v>
      </c>
      <c r="B46" s="8">
        <f>SUM(B34:B45)</f>
        <v>551507.6783291401</v>
      </c>
      <c r="C46" s="8">
        <f>SUM(C34:C45)</f>
        <v>532233.9040543219</v>
      </c>
      <c r="D46" s="8">
        <f>SUM(D34:D45)</f>
        <v>148907</v>
      </c>
      <c r="E46" s="8">
        <f>SUM(E34:E45)</f>
        <v>168180.7742748179</v>
      </c>
      <c r="F46" s="8"/>
      <c r="G46" s="8"/>
      <c r="I46" s="8">
        <f>SUM(I34:I45)</f>
        <v>13326.956732944622</v>
      </c>
      <c r="J46" s="8"/>
      <c r="K46" s="8"/>
      <c r="L46" s="8"/>
    </row>
    <row r="47" spans="2:12" ht="15">
      <c r="B47" s="8"/>
      <c r="C47" s="8"/>
      <c r="D47" s="8"/>
      <c r="E47" s="8"/>
      <c r="F47" s="8"/>
      <c r="G47" s="8"/>
      <c r="I47" s="8"/>
      <c r="J47" s="8"/>
      <c r="K47" s="8"/>
      <c r="L47" s="8"/>
    </row>
    <row r="48" spans="2:12" ht="15">
      <c r="B48" s="8"/>
      <c r="C48" s="8"/>
      <c r="D48" s="8"/>
      <c r="E48" s="8"/>
      <c r="F48" s="8"/>
      <c r="G48" s="8"/>
      <c r="I48" s="8"/>
      <c r="J48" s="8"/>
      <c r="K48" s="8"/>
      <c r="L48" s="8"/>
    </row>
    <row r="49" spans="1:12" ht="18.75">
      <c r="A49" s="5" t="s">
        <v>0</v>
      </c>
      <c r="B49" s="19">
        <v>2004</v>
      </c>
      <c r="C49" s="8"/>
      <c r="D49" s="8"/>
      <c r="E49" s="8"/>
      <c r="F49" s="8"/>
      <c r="G49" s="8"/>
      <c r="I49" s="8"/>
      <c r="J49" s="8"/>
      <c r="K49" s="8"/>
      <c r="L49" s="8"/>
    </row>
    <row r="50" spans="2:12" ht="15">
      <c r="B50" s="10"/>
      <c r="C50" s="10"/>
      <c r="D50" s="65" t="str">
        <f>$D$5</f>
        <v>SIMPILS True-Up Adjustments    (neg = CR)</v>
      </c>
      <c r="E50" s="64" t="s">
        <v>14</v>
      </c>
      <c r="F50" s="64"/>
      <c r="G50" s="10"/>
      <c r="H50" s="64" t="s">
        <v>15</v>
      </c>
      <c r="I50" s="64"/>
      <c r="J50" s="64"/>
      <c r="K50" s="10"/>
      <c r="L50" s="65" t="s">
        <v>5</v>
      </c>
    </row>
    <row r="51" spans="2:12" ht="45">
      <c r="B51" s="11" t="s">
        <v>2</v>
      </c>
      <c r="C51" s="11" t="s">
        <v>3</v>
      </c>
      <c r="D51" s="65"/>
      <c r="E51" s="10" t="s">
        <v>4</v>
      </c>
      <c r="F51" s="10" t="s">
        <v>69</v>
      </c>
      <c r="G51" s="10"/>
      <c r="H51" s="16" t="s">
        <v>6</v>
      </c>
      <c r="I51" s="10" t="s">
        <v>4</v>
      </c>
      <c r="J51" s="10" t="s">
        <v>69</v>
      </c>
      <c r="K51" s="10"/>
      <c r="L51" s="65"/>
    </row>
    <row r="52" spans="1:12" ht="15">
      <c r="A52" t="s">
        <v>7</v>
      </c>
      <c r="B52" s="12">
        <f>'PILS Entitlement Summary'!H6</f>
        <v>45958.97319409499</v>
      </c>
      <c r="C52" s="6">
        <f>'App 32 - Mar02 to Feb04 Revenue'!X$55</f>
        <v>44551.1151696881</v>
      </c>
      <c r="D52" s="8"/>
      <c r="E52" s="8">
        <f aca="true" t="shared" si="14" ref="E52:E63">B52-C52+D52</f>
        <v>1407.8580244068944</v>
      </c>
      <c r="F52" s="8">
        <f>F45+E52</f>
        <v>284415.1760683574</v>
      </c>
      <c r="G52" s="8"/>
      <c r="H52" s="15">
        <f>H45</f>
        <v>0.0725</v>
      </c>
      <c r="I52" s="8">
        <f>H52*F45/12</f>
        <v>1709.8358798488678</v>
      </c>
      <c r="J52" s="8">
        <f>J45+I52</f>
        <v>24824.736037838793</v>
      </c>
      <c r="K52" s="8"/>
      <c r="L52" s="8">
        <f aca="true" t="shared" si="15" ref="L52:L63">F52+J52</f>
        <v>309239.9121061962</v>
      </c>
    </row>
    <row r="53" spans="1:12" ht="15">
      <c r="A53" t="s">
        <v>8</v>
      </c>
      <c r="B53" s="12">
        <f>B52</f>
        <v>45958.97319409499</v>
      </c>
      <c r="C53" s="6">
        <f>'App 32 - Mar02 to Feb04 Revenue'!Y$55</f>
        <v>46999.46014303143</v>
      </c>
      <c r="D53" s="8"/>
      <c r="E53" s="8">
        <f t="shared" si="14"/>
        <v>-1040.4869489364355</v>
      </c>
      <c r="F53" s="8">
        <f>F52+E53</f>
        <v>283374.689119421</v>
      </c>
      <c r="G53" s="8"/>
      <c r="H53" s="15">
        <f>H52</f>
        <v>0.0725</v>
      </c>
      <c r="I53" s="8">
        <f>H53*F52/12</f>
        <v>1718.341688746326</v>
      </c>
      <c r="J53" s="8">
        <f>I53+J52</f>
        <v>26543.077726585117</v>
      </c>
      <c r="K53" s="8"/>
      <c r="L53" s="8">
        <f t="shared" si="15"/>
        <v>309917.7668460061</v>
      </c>
    </row>
    <row r="54" spans="1:14" ht="15">
      <c r="A54" t="s">
        <v>9</v>
      </c>
      <c r="B54" s="12">
        <f>B53</f>
        <v>45958.97319409499</v>
      </c>
      <c r="C54" s="6">
        <f>'App 33 - Mar04 to Feb05 Revenue'!B39+'App 32 - Mar02 to Feb04 Revenue'!Z55</f>
        <v>43768.9191807997</v>
      </c>
      <c r="D54" s="8"/>
      <c r="E54" s="8">
        <f t="shared" si="14"/>
        <v>2190.0540132952956</v>
      </c>
      <c r="F54" s="8">
        <f aca="true" t="shared" si="16" ref="F54:F63">F53+E54</f>
        <v>285564.7431327163</v>
      </c>
      <c r="G54" s="8"/>
      <c r="H54" s="15">
        <f aca="true" t="shared" si="17" ref="H54:H63">H53</f>
        <v>0.0725</v>
      </c>
      <c r="I54" s="8">
        <f>H54*F53/12</f>
        <v>1712.0554134298352</v>
      </c>
      <c r="J54" s="8">
        <f>I54+J53</f>
        <v>28255.133140014954</v>
      </c>
      <c r="K54" s="8"/>
      <c r="L54" s="8">
        <f t="shared" si="15"/>
        <v>313819.8762727312</v>
      </c>
      <c r="N54" s="21"/>
    </row>
    <row r="55" spans="1:12" ht="15">
      <c r="A55" t="s">
        <v>16</v>
      </c>
      <c r="B55" s="6">
        <f>'PILS Entitlement Summary'!H7</f>
        <v>41163.25422061524</v>
      </c>
      <c r="C55" s="6">
        <f>'App 33 - Mar04 to Feb05 Revenue'!C$39</f>
        <v>41162.927056905406</v>
      </c>
      <c r="D55" s="8"/>
      <c r="E55" s="8">
        <f t="shared" si="14"/>
        <v>0.3271637098368956</v>
      </c>
      <c r="F55" s="8">
        <f t="shared" si="16"/>
        <v>285565.0702964261</v>
      </c>
      <c r="G55" s="8"/>
      <c r="H55" s="15">
        <f t="shared" si="17"/>
        <v>0.0725</v>
      </c>
      <c r="I55" s="8">
        <f>H55*F54/12</f>
        <v>1725.2869897601606</v>
      </c>
      <c r="J55" s="8">
        <f>I55+J54</f>
        <v>29980.420129775113</v>
      </c>
      <c r="K55" s="8"/>
      <c r="L55" s="8">
        <f t="shared" si="15"/>
        <v>315545.49042620126</v>
      </c>
    </row>
    <row r="56" spans="1:12" ht="15">
      <c r="A56" t="s">
        <v>17</v>
      </c>
      <c r="B56" s="20">
        <f>B55</f>
        <v>41163.25422061524</v>
      </c>
      <c r="C56" s="6">
        <f>'App 33 - Mar04 to Feb05 Revenue'!D$39</f>
        <v>41595.00022763991</v>
      </c>
      <c r="D56" s="8"/>
      <c r="E56" s="8">
        <f t="shared" si="14"/>
        <v>-431.74600702466705</v>
      </c>
      <c r="F56" s="8">
        <f t="shared" si="16"/>
        <v>285133.32428940147</v>
      </c>
      <c r="G56" s="8"/>
      <c r="H56" s="15">
        <f t="shared" si="17"/>
        <v>0.0725</v>
      </c>
      <c r="I56" s="8">
        <f aca="true" t="shared" si="18" ref="I56:I63">H56*F55/12</f>
        <v>1725.288966374241</v>
      </c>
      <c r="J56" s="8">
        <f aca="true" t="shared" si="19" ref="J56:J63">I56+J55</f>
        <v>31705.709096149356</v>
      </c>
      <c r="K56" s="8"/>
      <c r="L56" s="8">
        <f t="shared" si="15"/>
        <v>316839.03338555084</v>
      </c>
    </row>
    <row r="57" spans="1:12" ht="15">
      <c r="A57" t="s">
        <v>18</v>
      </c>
      <c r="B57" s="20">
        <f aca="true" t="shared" si="20" ref="B57:B63">B56</f>
        <v>41163.25422061524</v>
      </c>
      <c r="C57" s="6">
        <f>'App 33 - Mar04 to Feb05 Revenue'!E$39</f>
        <v>39011.29551482361</v>
      </c>
      <c r="D57" s="8"/>
      <c r="E57" s="8">
        <f t="shared" si="14"/>
        <v>2151.958705791636</v>
      </c>
      <c r="F57" s="8">
        <f t="shared" si="16"/>
        <v>287285.2829951931</v>
      </c>
      <c r="G57" s="8"/>
      <c r="H57" s="15">
        <f t="shared" si="17"/>
        <v>0.0725</v>
      </c>
      <c r="I57" s="8">
        <f t="shared" si="18"/>
        <v>1722.6805009151337</v>
      </c>
      <c r="J57" s="8">
        <f t="shared" si="19"/>
        <v>33428.38959706449</v>
      </c>
      <c r="K57" s="8"/>
      <c r="L57" s="8">
        <f t="shared" si="15"/>
        <v>320713.67259225756</v>
      </c>
    </row>
    <row r="58" spans="1:12" ht="15">
      <c r="A58" t="s">
        <v>19</v>
      </c>
      <c r="B58" s="20">
        <f t="shared" si="20"/>
        <v>41163.25422061524</v>
      </c>
      <c r="C58" s="6">
        <f>'App 33 - Mar04 to Feb05 Revenue'!F$39</f>
        <v>40881.62569163032</v>
      </c>
      <c r="D58" s="6">
        <v>-115334</v>
      </c>
      <c r="E58" s="8">
        <f t="shared" si="14"/>
        <v>-115052.37147101507</v>
      </c>
      <c r="F58" s="8">
        <f t="shared" si="16"/>
        <v>172232.91152417802</v>
      </c>
      <c r="G58" s="8"/>
      <c r="H58" s="15">
        <f t="shared" si="17"/>
        <v>0.0725</v>
      </c>
      <c r="I58" s="8">
        <f t="shared" si="18"/>
        <v>1735.6819180959583</v>
      </c>
      <c r="J58" s="8">
        <f t="shared" si="19"/>
        <v>35164.071515160445</v>
      </c>
      <c r="K58" s="8"/>
      <c r="L58" s="8">
        <f t="shared" si="15"/>
        <v>207396.98303933846</v>
      </c>
    </row>
    <row r="59" spans="1:12" ht="15">
      <c r="A59" t="s">
        <v>20</v>
      </c>
      <c r="B59" s="20">
        <f t="shared" si="20"/>
        <v>41163.25422061524</v>
      </c>
      <c r="C59" s="6">
        <f>'App 33 - Mar04 to Feb05 Revenue'!G$39</f>
        <v>44504.90393566567</v>
      </c>
      <c r="D59" s="8"/>
      <c r="E59" s="8">
        <f t="shared" si="14"/>
        <v>-3341.649715050429</v>
      </c>
      <c r="F59" s="8">
        <f t="shared" si="16"/>
        <v>168891.26180912758</v>
      </c>
      <c r="G59" s="8"/>
      <c r="H59" s="15">
        <f t="shared" si="17"/>
        <v>0.0725</v>
      </c>
      <c r="I59" s="8">
        <f t="shared" si="18"/>
        <v>1040.5738404585754</v>
      </c>
      <c r="J59" s="8">
        <f t="shared" si="19"/>
        <v>36204.645355619024</v>
      </c>
      <c r="K59" s="8"/>
      <c r="L59" s="8">
        <f t="shared" si="15"/>
        <v>205095.9071647466</v>
      </c>
    </row>
    <row r="60" spans="1:12" ht="15">
      <c r="A60" t="s">
        <v>21</v>
      </c>
      <c r="B60" s="20">
        <f t="shared" si="20"/>
        <v>41163.25422061524</v>
      </c>
      <c r="C60" s="6">
        <f>'App 33 - Mar04 to Feb05 Revenue'!H$39</f>
        <v>45061.99810099814</v>
      </c>
      <c r="D60" s="8"/>
      <c r="E60" s="8">
        <f t="shared" si="14"/>
        <v>-3898.743880382899</v>
      </c>
      <c r="F60" s="8">
        <f t="shared" si="16"/>
        <v>164992.51792874467</v>
      </c>
      <c r="G60" s="8"/>
      <c r="H60" s="15">
        <f t="shared" si="17"/>
        <v>0.0725</v>
      </c>
      <c r="I60" s="8">
        <f t="shared" si="18"/>
        <v>1020.3847067634791</v>
      </c>
      <c r="J60" s="8">
        <f t="shared" si="19"/>
        <v>37225.0300623825</v>
      </c>
      <c r="K60" s="8"/>
      <c r="L60" s="8">
        <f t="shared" si="15"/>
        <v>202217.54799112718</v>
      </c>
    </row>
    <row r="61" spans="1:12" ht="15">
      <c r="A61" t="s">
        <v>10</v>
      </c>
      <c r="B61" s="20">
        <f t="shared" si="20"/>
        <v>41163.25422061524</v>
      </c>
      <c r="C61" s="6">
        <f>'App 33 - Mar04 to Feb05 Revenue'!I$39</f>
        <v>46135.929215073535</v>
      </c>
      <c r="D61" s="8"/>
      <c r="E61" s="8">
        <f t="shared" si="14"/>
        <v>-4972.674994458292</v>
      </c>
      <c r="F61" s="8">
        <f t="shared" si="16"/>
        <v>160019.84293428637</v>
      </c>
      <c r="G61" s="8"/>
      <c r="H61" s="15">
        <f t="shared" si="17"/>
        <v>0.0725</v>
      </c>
      <c r="I61" s="8">
        <f t="shared" si="18"/>
        <v>996.8297958194989</v>
      </c>
      <c r="J61" s="8">
        <f t="shared" si="19"/>
        <v>38221.859858202</v>
      </c>
      <c r="K61" s="8"/>
      <c r="L61" s="8">
        <f t="shared" si="15"/>
        <v>198241.70279248836</v>
      </c>
    </row>
    <row r="62" spans="1:12" ht="15">
      <c r="A62" t="s">
        <v>11</v>
      </c>
      <c r="B62" s="20">
        <f t="shared" si="20"/>
        <v>41163.25422061524</v>
      </c>
      <c r="C62" s="6">
        <f>'App 33 - Mar04 to Feb05 Revenue'!J$39</f>
        <v>42290.53808208336</v>
      </c>
      <c r="D62" s="8"/>
      <c r="E62" s="8">
        <f t="shared" si="14"/>
        <v>-1127.2838614681168</v>
      </c>
      <c r="F62" s="8">
        <f t="shared" si="16"/>
        <v>158892.55907281826</v>
      </c>
      <c r="G62" s="8"/>
      <c r="H62" s="15">
        <f t="shared" si="17"/>
        <v>0.0725</v>
      </c>
      <c r="I62" s="8">
        <f t="shared" si="18"/>
        <v>966.7865510613134</v>
      </c>
      <c r="J62" s="8">
        <f t="shared" si="19"/>
        <v>39188.64640926331</v>
      </c>
      <c r="K62" s="8"/>
      <c r="L62" s="8">
        <f t="shared" si="15"/>
        <v>198081.20548208157</v>
      </c>
    </row>
    <row r="63" spans="1:12" ht="15">
      <c r="A63" t="s">
        <v>12</v>
      </c>
      <c r="B63" s="13">
        <f t="shared" si="20"/>
        <v>41163.25422061524</v>
      </c>
      <c r="C63" s="7">
        <f>'App 33 - Mar04 to Feb05 Revenue'!K$39</f>
        <v>42326.8835371276</v>
      </c>
      <c r="D63" s="14"/>
      <c r="E63" s="14">
        <f t="shared" si="14"/>
        <v>-1163.629316512357</v>
      </c>
      <c r="F63" s="14">
        <f t="shared" si="16"/>
        <v>157728.9297563059</v>
      </c>
      <c r="G63" s="14"/>
      <c r="H63" s="17">
        <f t="shared" si="17"/>
        <v>0.0725</v>
      </c>
      <c r="I63" s="14">
        <f t="shared" si="18"/>
        <v>959.9758777316102</v>
      </c>
      <c r="J63" s="14">
        <f t="shared" si="19"/>
        <v>40148.62228699492</v>
      </c>
      <c r="K63" s="14"/>
      <c r="L63" s="14">
        <f t="shared" si="15"/>
        <v>197877.55204330082</v>
      </c>
    </row>
    <row r="64" spans="1:12" ht="15">
      <c r="A64" s="2" t="s">
        <v>13</v>
      </c>
      <c r="B64" s="8">
        <f>SUM(B52:B63)</f>
        <v>508346.2075678223</v>
      </c>
      <c r="C64" s="8">
        <f>SUM(C52:C63)</f>
        <v>518290.5958554668</v>
      </c>
      <c r="D64" s="8">
        <f>SUM(D52:D63)</f>
        <v>-115334</v>
      </c>
      <c r="E64" s="8">
        <f>SUM(E52:E63)</f>
        <v>-125278.3882876446</v>
      </c>
      <c r="F64" s="8"/>
      <c r="G64" s="8"/>
      <c r="I64" s="8">
        <f>SUM(I52:I63)</f>
        <v>17033.722129005</v>
      </c>
      <c r="J64" s="8"/>
      <c r="K64" s="8"/>
      <c r="L64" s="8"/>
    </row>
    <row r="65" spans="2:12" ht="15">
      <c r="B65" s="8"/>
      <c r="C65" s="8"/>
      <c r="D65" s="8"/>
      <c r="E65" s="8"/>
      <c r="F65" s="8"/>
      <c r="G65" s="8"/>
      <c r="I65" s="8"/>
      <c r="J65" s="8"/>
      <c r="K65" s="8"/>
      <c r="L65" s="8"/>
    </row>
    <row r="66" spans="2:12" ht="15">
      <c r="B66" s="8"/>
      <c r="C66" s="8"/>
      <c r="D66" s="8"/>
      <c r="E66" s="8"/>
      <c r="F66" s="8"/>
      <c r="G66" s="8"/>
      <c r="I66" s="8"/>
      <c r="J66" s="8"/>
      <c r="K66" s="8"/>
      <c r="L66" s="8"/>
    </row>
    <row r="67" spans="1:12" ht="18.75">
      <c r="A67" s="5" t="s">
        <v>0</v>
      </c>
      <c r="B67" s="19">
        <v>2005</v>
      </c>
      <c r="C67" s="8"/>
      <c r="D67" s="8"/>
      <c r="E67" s="8"/>
      <c r="F67" s="8"/>
      <c r="G67" s="8"/>
      <c r="I67" s="8"/>
      <c r="J67" s="8"/>
      <c r="K67" s="8"/>
      <c r="L67" s="8"/>
    </row>
    <row r="68" spans="2:12" ht="15">
      <c r="B68" s="10"/>
      <c r="C68" s="10"/>
      <c r="D68" s="65" t="str">
        <f>$D$5</f>
        <v>SIMPILS True-Up Adjustments    (neg = CR)</v>
      </c>
      <c r="E68" s="64" t="s">
        <v>14</v>
      </c>
      <c r="F68" s="64"/>
      <c r="G68" s="10"/>
      <c r="H68" s="64" t="s">
        <v>15</v>
      </c>
      <c r="I68" s="64"/>
      <c r="J68" s="64"/>
      <c r="K68" s="10"/>
      <c r="L68" s="65" t="s">
        <v>5</v>
      </c>
    </row>
    <row r="69" spans="2:12" ht="45">
      <c r="B69" s="11" t="s">
        <v>2</v>
      </c>
      <c r="C69" s="11" t="s">
        <v>3</v>
      </c>
      <c r="D69" s="65"/>
      <c r="E69" s="10" t="s">
        <v>4</v>
      </c>
      <c r="F69" s="10" t="s">
        <v>69</v>
      </c>
      <c r="G69" s="10"/>
      <c r="H69" s="16" t="s">
        <v>6</v>
      </c>
      <c r="I69" s="10" t="s">
        <v>4</v>
      </c>
      <c r="J69" s="10" t="s">
        <v>69</v>
      </c>
      <c r="K69" s="10"/>
      <c r="L69" s="65"/>
    </row>
    <row r="70" spans="1:12" ht="15">
      <c r="A70" t="s">
        <v>7</v>
      </c>
      <c r="B70" s="12">
        <f>B63</f>
        <v>41163.25422061524</v>
      </c>
      <c r="C70" s="6">
        <f>'App 33 - Mar04 to Feb05 Revenue'!L$39</f>
        <v>48733.06682804268</v>
      </c>
      <c r="D70" s="8"/>
      <c r="E70" s="8">
        <f aca="true" t="shared" si="21" ref="E70:E81">B70-C70+D70</f>
        <v>-7569.8126074274405</v>
      </c>
      <c r="F70" s="8">
        <f>F63+E70</f>
        <v>150159.11714887846</v>
      </c>
      <c r="G70" s="8"/>
      <c r="H70" s="15">
        <f>H63</f>
        <v>0.0725</v>
      </c>
      <c r="I70" s="8">
        <f>H70*F63/12</f>
        <v>952.9456172776814</v>
      </c>
      <c r="J70" s="8">
        <f>J63+I70</f>
        <v>41101.567904272604</v>
      </c>
      <c r="K70" s="8"/>
      <c r="L70" s="8">
        <f aca="true" t="shared" si="22" ref="L70:L81">F70+J70</f>
        <v>191260.68505315107</v>
      </c>
    </row>
    <row r="71" spans="1:14" ht="15">
      <c r="A71" t="s">
        <v>8</v>
      </c>
      <c r="B71" s="12">
        <f>B63</f>
        <v>41163.25422061524</v>
      </c>
      <c r="C71" s="6">
        <f>'App 33 - Mar04 to Feb05 Revenue'!M$39</f>
        <v>49856.95652588065</v>
      </c>
      <c r="D71" s="8"/>
      <c r="E71" s="8">
        <f t="shared" si="21"/>
        <v>-8693.702305265404</v>
      </c>
      <c r="F71" s="8">
        <f>F70+E71</f>
        <v>141465.41484361305</v>
      </c>
      <c r="G71" s="8"/>
      <c r="H71" s="15">
        <f>H70</f>
        <v>0.0725</v>
      </c>
      <c r="I71" s="8">
        <f>H71*F70/12</f>
        <v>907.211332774474</v>
      </c>
      <c r="J71" s="8">
        <f>I71+J70</f>
        <v>42008.77923704708</v>
      </c>
      <c r="K71" s="8"/>
      <c r="L71" s="8">
        <f t="shared" si="22"/>
        <v>183474.19408066012</v>
      </c>
      <c r="N71" s="21"/>
    </row>
    <row r="72" spans="1:12" ht="15">
      <c r="A72" t="s">
        <v>9</v>
      </c>
      <c r="B72" s="12">
        <f>B71</f>
        <v>41163.25422061524</v>
      </c>
      <c r="C72" s="6">
        <f>'App 34 - Mar05 to Apr06 Revenue'!B39+'App 33 - Mar04 to Feb05 Revenue'!N39</f>
        <v>32078.364705310585</v>
      </c>
      <c r="D72" s="8"/>
      <c r="E72" s="8">
        <f t="shared" si="21"/>
        <v>9084.889515304658</v>
      </c>
      <c r="F72" s="8">
        <f aca="true" t="shared" si="23" ref="F72:F81">F71+E72</f>
        <v>150550.3043589177</v>
      </c>
      <c r="G72" s="8"/>
      <c r="H72" s="15">
        <f aca="true" t="shared" si="24" ref="H72:H81">H71</f>
        <v>0.0725</v>
      </c>
      <c r="I72" s="8">
        <f>H72*F71/12</f>
        <v>854.6868813468287</v>
      </c>
      <c r="J72" s="8">
        <f>I72+J71</f>
        <v>42863.46611839391</v>
      </c>
      <c r="K72" s="8"/>
      <c r="L72" s="8">
        <f t="shared" si="22"/>
        <v>193413.7704773116</v>
      </c>
    </row>
    <row r="73" spans="1:12" ht="15">
      <c r="A73" t="s">
        <v>16</v>
      </c>
      <c r="B73" s="6">
        <f>'PILS Entitlement Summary'!H8</f>
        <v>16850.793003591953</v>
      </c>
      <c r="C73" s="6">
        <f>'App 34 - Mar05 to Apr06 Revenue'!C$39</f>
        <v>16155.889772935125</v>
      </c>
      <c r="D73" s="8"/>
      <c r="E73" s="8">
        <f t="shared" si="21"/>
        <v>694.9032306568279</v>
      </c>
      <c r="F73" s="8">
        <f t="shared" si="23"/>
        <v>151245.20758957454</v>
      </c>
      <c r="G73" s="8"/>
      <c r="H73" s="15">
        <f t="shared" si="24"/>
        <v>0.0725</v>
      </c>
      <c r="I73" s="8">
        <f>H73*F72/12</f>
        <v>909.5747555017944</v>
      </c>
      <c r="J73" s="8">
        <f>I73+J72</f>
        <v>43773.040873895705</v>
      </c>
      <c r="K73" s="8"/>
      <c r="L73" s="8">
        <f t="shared" si="22"/>
        <v>195018.24846347026</v>
      </c>
    </row>
    <row r="74" spans="1:12" ht="15">
      <c r="A74" t="s">
        <v>17</v>
      </c>
      <c r="B74" s="12">
        <f>B73</f>
        <v>16850.793003591953</v>
      </c>
      <c r="C74" s="6">
        <f>'App 34 - Mar05 to Apr06 Revenue'!D$39</f>
        <v>15164.222767179943</v>
      </c>
      <c r="D74" s="8"/>
      <c r="E74" s="8">
        <f t="shared" si="21"/>
        <v>1686.5702364120098</v>
      </c>
      <c r="F74" s="8">
        <f t="shared" si="23"/>
        <v>152931.77782598656</v>
      </c>
      <c r="G74" s="8"/>
      <c r="H74" s="15">
        <f t="shared" si="24"/>
        <v>0.0725</v>
      </c>
      <c r="I74" s="8">
        <f aca="true" t="shared" si="25" ref="I74:I81">H74*F73/12</f>
        <v>913.7731291870127</v>
      </c>
      <c r="J74" s="8">
        <f aca="true" t="shared" si="26" ref="J74:J81">I74+J73</f>
        <v>44686.81400308272</v>
      </c>
      <c r="K74" s="8"/>
      <c r="L74" s="8">
        <f t="shared" si="22"/>
        <v>197618.59182906928</v>
      </c>
    </row>
    <row r="75" spans="1:12" ht="15">
      <c r="A75" t="s">
        <v>18</v>
      </c>
      <c r="B75" s="12">
        <f aca="true" t="shared" si="27" ref="B75:B81">B74</f>
        <v>16850.793003591953</v>
      </c>
      <c r="C75" s="6">
        <f>'App 34 - Mar05 to Apr06 Revenue'!E$39</f>
        <v>14305.882965106042</v>
      </c>
      <c r="D75" s="8"/>
      <c r="E75" s="8">
        <f t="shared" si="21"/>
        <v>2544.9100384859103</v>
      </c>
      <c r="F75" s="8">
        <f t="shared" si="23"/>
        <v>155476.68786447248</v>
      </c>
      <c r="G75" s="8"/>
      <c r="H75" s="15">
        <f t="shared" si="24"/>
        <v>0.0725</v>
      </c>
      <c r="I75" s="8">
        <f t="shared" si="25"/>
        <v>923.9628243653355</v>
      </c>
      <c r="J75" s="8">
        <f t="shared" si="26"/>
        <v>45610.776827448055</v>
      </c>
      <c r="K75" s="8"/>
      <c r="L75" s="8">
        <f t="shared" si="22"/>
        <v>201087.46469192053</v>
      </c>
    </row>
    <row r="76" spans="1:12" ht="15">
      <c r="A76" t="s">
        <v>19</v>
      </c>
      <c r="B76" s="12">
        <f t="shared" si="27"/>
        <v>16850.793003591953</v>
      </c>
      <c r="C76" s="6">
        <f>'App 34 - Mar05 to Apr06 Revenue'!F$39</f>
        <v>16575.196885950958</v>
      </c>
      <c r="D76" s="6">
        <v>-249208</v>
      </c>
      <c r="E76" s="8">
        <f t="shared" si="21"/>
        <v>-248932.403882359</v>
      </c>
      <c r="F76" s="8">
        <f t="shared" si="23"/>
        <v>-93455.71601788653</v>
      </c>
      <c r="G76" s="8"/>
      <c r="H76" s="15">
        <f t="shared" si="24"/>
        <v>0.0725</v>
      </c>
      <c r="I76" s="8">
        <f t="shared" si="25"/>
        <v>939.3383225145212</v>
      </c>
      <c r="J76" s="8">
        <f t="shared" si="26"/>
        <v>46550.11514996258</v>
      </c>
      <c r="K76" s="8"/>
      <c r="L76" s="8">
        <f t="shared" si="22"/>
        <v>-46905.60086792395</v>
      </c>
    </row>
    <row r="77" spans="1:12" ht="15">
      <c r="A77" t="s">
        <v>20</v>
      </c>
      <c r="B77" s="12">
        <f t="shared" si="27"/>
        <v>16850.793003591953</v>
      </c>
      <c r="C77" s="6">
        <f>'App 34 - Mar05 to Apr06 Revenue'!G$39</f>
        <v>18277.242037863896</v>
      </c>
      <c r="D77" s="8"/>
      <c r="E77" s="8">
        <f t="shared" si="21"/>
        <v>-1426.4490342719437</v>
      </c>
      <c r="F77" s="8">
        <f t="shared" si="23"/>
        <v>-94882.16505215847</v>
      </c>
      <c r="G77" s="8"/>
      <c r="H77" s="15">
        <f t="shared" si="24"/>
        <v>0.0725</v>
      </c>
      <c r="I77" s="8">
        <f t="shared" si="25"/>
        <v>-564.6282842747311</v>
      </c>
      <c r="J77" s="8">
        <f t="shared" si="26"/>
        <v>45985.486865687846</v>
      </c>
      <c r="K77" s="8"/>
      <c r="L77" s="8">
        <f t="shared" si="22"/>
        <v>-48896.67818647062</v>
      </c>
    </row>
    <row r="78" spans="1:12" ht="15">
      <c r="A78" t="s">
        <v>21</v>
      </c>
      <c r="B78" s="12">
        <f t="shared" si="27"/>
        <v>16850.793003591953</v>
      </c>
      <c r="C78" s="6">
        <f>'App 34 - Mar05 to Apr06 Revenue'!H$39</f>
        <v>18500.522075349658</v>
      </c>
      <c r="D78" s="8"/>
      <c r="E78" s="8">
        <f t="shared" si="21"/>
        <v>-1649.7290717577052</v>
      </c>
      <c r="F78" s="8">
        <f t="shared" si="23"/>
        <v>-96531.89412391616</v>
      </c>
      <c r="G78" s="8"/>
      <c r="H78" s="15">
        <f t="shared" si="24"/>
        <v>0.0725</v>
      </c>
      <c r="I78" s="8">
        <f t="shared" si="25"/>
        <v>-573.2464138567907</v>
      </c>
      <c r="J78" s="8">
        <f t="shared" si="26"/>
        <v>45412.24045183106</v>
      </c>
      <c r="K78" s="8"/>
      <c r="L78" s="8">
        <f t="shared" si="22"/>
        <v>-51119.65367208511</v>
      </c>
    </row>
    <row r="79" spans="1:12" ht="15">
      <c r="A79" t="s">
        <v>10</v>
      </c>
      <c r="B79" s="12">
        <f t="shared" si="27"/>
        <v>16850.793003591953</v>
      </c>
      <c r="C79" s="6">
        <f>'App 34 - Mar05 to Apr06 Revenue'!I$39</f>
        <v>17016.4653516542</v>
      </c>
      <c r="D79" s="8"/>
      <c r="E79" s="8">
        <f t="shared" si="21"/>
        <v>-165.67234806224587</v>
      </c>
      <c r="F79" s="8">
        <f t="shared" si="23"/>
        <v>-96697.56647197841</v>
      </c>
      <c r="G79" s="8"/>
      <c r="H79" s="15">
        <f t="shared" si="24"/>
        <v>0.0725</v>
      </c>
      <c r="I79" s="8">
        <f t="shared" si="25"/>
        <v>-583.2135269986601</v>
      </c>
      <c r="J79" s="8">
        <f t="shared" si="26"/>
        <v>44829.0269248324</v>
      </c>
      <c r="K79" s="8"/>
      <c r="L79" s="8">
        <f t="shared" si="22"/>
        <v>-51868.539547146014</v>
      </c>
    </row>
    <row r="80" spans="1:12" ht="15">
      <c r="A80" t="s">
        <v>11</v>
      </c>
      <c r="B80" s="12">
        <f t="shared" si="27"/>
        <v>16850.793003591953</v>
      </c>
      <c r="C80" s="6">
        <f>'App 34 - Mar05 to Apr06 Revenue'!J$39</f>
        <v>15041.965770782977</v>
      </c>
      <c r="D80" s="8"/>
      <c r="E80" s="8">
        <f t="shared" si="21"/>
        <v>1808.8272328089752</v>
      </c>
      <c r="F80" s="8">
        <f t="shared" si="23"/>
        <v>-94888.73923916943</v>
      </c>
      <c r="G80" s="8"/>
      <c r="H80" s="15">
        <f t="shared" si="24"/>
        <v>0.0725</v>
      </c>
      <c r="I80" s="8">
        <f t="shared" si="25"/>
        <v>-584.2144641015362</v>
      </c>
      <c r="J80" s="8">
        <f t="shared" si="26"/>
        <v>44244.812460730864</v>
      </c>
      <c r="K80" s="8"/>
      <c r="L80" s="8">
        <f t="shared" si="22"/>
        <v>-50643.92677843857</v>
      </c>
    </row>
    <row r="81" spans="1:12" ht="15">
      <c r="A81" t="s">
        <v>12</v>
      </c>
      <c r="B81" s="13">
        <f t="shared" si="27"/>
        <v>16850.793003591953</v>
      </c>
      <c r="C81" s="7">
        <f>'App 34 - Mar05 to Apr06 Revenue'!K$39</f>
        <v>15731.226129543998</v>
      </c>
      <c r="D81" s="14"/>
      <c r="E81" s="14">
        <f t="shared" si="21"/>
        <v>1119.5668740479541</v>
      </c>
      <c r="F81" s="14">
        <f t="shared" si="23"/>
        <v>-93769.17236512147</v>
      </c>
      <c r="G81" s="14"/>
      <c r="H81" s="17">
        <f t="shared" si="24"/>
        <v>0.0725</v>
      </c>
      <c r="I81" s="14">
        <f t="shared" si="25"/>
        <v>-573.2861329033152</v>
      </c>
      <c r="J81" s="14">
        <f t="shared" si="26"/>
        <v>43671.526327827545</v>
      </c>
      <c r="K81" s="14"/>
      <c r="L81" s="14">
        <f t="shared" si="22"/>
        <v>-50097.646037293925</v>
      </c>
    </row>
    <row r="82" spans="1:12" ht="15">
      <c r="A82" s="2" t="s">
        <v>13</v>
      </c>
      <c r="B82" s="8">
        <f>SUM(B70:B81)</f>
        <v>275146.89969417325</v>
      </c>
      <c r="C82" s="8">
        <f>SUM(C70:C81)</f>
        <v>277437.0018156007</v>
      </c>
      <c r="D82" s="8">
        <f>SUM(D70:D81)</f>
        <v>-249208</v>
      </c>
      <c r="E82" s="8">
        <f>SUM(E70:E81)</f>
        <v>-251498.1021214274</v>
      </c>
      <c r="F82" s="8"/>
      <c r="G82" s="8"/>
      <c r="I82" s="8">
        <f>SUM(I70:I81)</f>
        <v>3522.904040832613</v>
      </c>
      <c r="J82" s="8"/>
      <c r="K82" s="8"/>
      <c r="L82" s="8"/>
    </row>
    <row r="83" spans="2:12" ht="15">
      <c r="B83" s="8"/>
      <c r="C83" s="8"/>
      <c r="D83" s="8"/>
      <c r="E83" s="8"/>
      <c r="F83" s="8"/>
      <c r="G83" s="8"/>
      <c r="I83" s="8"/>
      <c r="J83" s="8"/>
      <c r="K83" s="8"/>
      <c r="L83" s="8"/>
    </row>
    <row r="84" spans="2:12" ht="15">
      <c r="B84" s="8"/>
      <c r="C84" s="8"/>
      <c r="D84" s="8"/>
      <c r="E84" s="8"/>
      <c r="F84" s="8"/>
      <c r="G84" s="8"/>
      <c r="I84" s="8"/>
      <c r="J84" s="8"/>
      <c r="K84" s="8"/>
      <c r="L84" s="8"/>
    </row>
    <row r="85" spans="1:12" ht="18.75">
      <c r="A85" s="5" t="s">
        <v>0</v>
      </c>
      <c r="B85" s="19">
        <v>2006</v>
      </c>
      <c r="C85" s="8"/>
      <c r="D85" s="8"/>
      <c r="E85" s="8"/>
      <c r="F85" s="8"/>
      <c r="G85" s="8"/>
      <c r="I85" s="8"/>
      <c r="J85" s="8"/>
      <c r="K85" s="8"/>
      <c r="L85" s="8"/>
    </row>
    <row r="86" spans="2:12" ht="15">
      <c r="B86" s="10"/>
      <c r="C86" s="10"/>
      <c r="D86" s="65" t="str">
        <f>$D$5</f>
        <v>SIMPILS True-Up Adjustments    (neg = CR)</v>
      </c>
      <c r="E86" s="64" t="s">
        <v>14</v>
      </c>
      <c r="F86" s="64"/>
      <c r="G86" s="10"/>
      <c r="H86" s="64" t="s">
        <v>15</v>
      </c>
      <c r="I86" s="64"/>
      <c r="J86" s="64"/>
      <c r="K86" s="10"/>
      <c r="L86" s="65" t="s">
        <v>5</v>
      </c>
    </row>
    <row r="87" spans="2:12" ht="30">
      <c r="B87" s="11" t="s">
        <v>2</v>
      </c>
      <c r="C87" s="11" t="s">
        <v>3</v>
      </c>
      <c r="D87" s="65"/>
      <c r="E87" s="10" t="s">
        <v>4</v>
      </c>
      <c r="F87" s="10" t="s">
        <v>69</v>
      </c>
      <c r="G87" s="10"/>
      <c r="H87" s="16" t="s">
        <v>6</v>
      </c>
      <c r="I87" s="10" t="s">
        <v>4</v>
      </c>
      <c r="J87" s="10" t="s">
        <v>69</v>
      </c>
      <c r="K87" s="10"/>
      <c r="L87" s="65"/>
    </row>
    <row r="88" spans="1:12" ht="15">
      <c r="A88" t="s">
        <v>7</v>
      </c>
      <c r="B88" s="12">
        <f>B81</f>
        <v>16850.793003591953</v>
      </c>
      <c r="C88" s="6">
        <f>'App 34 - Mar05 to Apr06 Revenue'!L$39</f>
        <v>17447.213077924207</v>
      </c>
      <c r="D88" s="8"/>
      <c r="E88" s="8">
        <f aca="true" t="shared" si="28" ref="E88:E99">B88-C88+D88</f>
        <v>-596.4200743322544</v>
      </c>
      <c r="F88" s="8">
        <f>F81+E88</f>
        <v>-94365.59243945373</v>
      </c>
      <c r="G88" s="8"/>
      <c r="H88" s="15">
        <f>H81</f>
        <v>0.0725</v>
      </c>
      <c r="I88" s="8">
        <f>H88*F81/12</f>
        <v>-566.5220830392756</v>
      </c>
      <c r="J88" s="8">
        <f>J81+I88</f>
        <v>43105.004244788266</v>
      </c>
      <c r="K88" s="8"/>
      <c r="L88" s="8">
        <f aca="true" t="shared" si="29" ref="L88:L99">F88+J88</f>
        <v>-51260.58819466546</v>
      </c>
    </row>
    <row r="89" spans="1:12" ht="15">
      <c r="A89" t="s">
        <v>8</v>
      </c>
      <c r="B89" s="12">
        <f>B88</f>
        <v>16850.793003591953</v>
      </c>
      <c r="C89" s="6">
        <f>'App 34 - Mar05 to Apr06 Revenue'!M$39</f>
        <v>17113.946354383796</v>
      </c>
      <c r="D89" s="8"/>
      <c r="E89" s="8">
        <f t="shared" si="28"/>
        <v>-263.15335079184297</v>
      </c>
      <c r="F89" s="8">
        <f>F88+E89</f>
        <v>-94628.74579024556</v>
      </c>
      <c r="G89" s="8"/>
      <c r="H89" s="15">
        <f>H88</f>
        <v>0.0725</v>
      </c>
      <c r="I89" s="8">
        <f>H89*F88/12</f>
        <v>-570.1254543216995</v>
      </c>
      <c r="J89" s="8">
        <f>I89+J88</f>
        <v>42534.878790466566</v>
      </c>
      <c r="K89" s="8"/>
      <c r="L89" s="8">
        <f t="shared" si="29"/>
        <v>-52093.866999779</v>
      </c>
    </row>
    <row r="90" spans="1:12" ht="15">
      <c r="A90" t="s">
        <v>9</v>
      </c>
      <c r="B90" s="12">
        <f>B89</f>
        <v>16850.793003591953</v>
      </c>
      <c r="C90" s="6">
        <f>'App 34 - Mar05 to Apr06 Revenue'!N$39</f>
        <v>16457.757324177233</v>
      </c>
      <c r="D90" s="8"/>
      <c r="E90" s="8">
        <f t="shared" si="28"/>
        <v>393.0356794147192</v>
      </c>
      <c r="F90" s="8">
        <f aca="true" t="shared" si="30" ref="F90:F99">F89+E90</f>
        <v>-94235.71011083084</v>
      </c>
      <c r="G90" s="8"/>
      <c r="H90" s="15">
        <f aca="true" t="shared" si="31" ref="H90:H99">H89</f>
        <v>0.0725</v>
      </c>
      <c r="I90" s="8">
        <f>H90*F89/12</f>
        <v>-571.7153391494003</v>
      </c>
      <c r="J90" s="8">
        <f>I90+J89</f>
        <v>41963.16345131717</v>
      </c>
      <c r="K90" s="8"/>
      <c r="L90" s="8">
        <f t="shared" si="29"/>
        <v>-52272.546659513675</v>
      </c>
    </row>
    <row r="91" spans="1:12" ht="15">
      <c r="A91" t="s">
        <v>16</v>
      </c>
      <c r="B91" s="12">
        <f>B90</f>
        <v>16850.793003591953</v>
      </c>
      <c r="C91" s="6">
        <f>'App 34 - Mar05 to Apr06 Revenue'!O$39</f>
        <v>16393.631886303032</v>
      </c>
      <c r="D91" s="8"/>
      <c r="E91" s="8">
        <f t="shared" si="28"/>
        <v>457.16111728892065</v>
      </c>
      <c r="F91" s="8">
        <f t="shared" si="30"/>
        <v>-93778.54899354192</v>
      </c>
      <c r="G91" s="8"/>
      <c r="H91" s="18">
        <f>H90</f>
        <v>0.0725</v>
      </c>
      <c r="I91" s="8">
        <f>H91*F90/12</f>
        <v>-569.3407485862696</v>
      </c>
      <c r="J91" s="8">
        <f>I91+J90</f>
        <v>41393.8227027309</v>
      </c>
      <c r="K91" s="8"/>
      <c r="L91" s="8">
        <f t="shared" si="29"/>
        <v>-52384.72629081102</v>
      </c>
    </row>
    <row r="92" spans="1:12" ht="15">
      <c r="A92" t="s">
        <v>17</v>
      </c>
      <c r="B92" s="12"/>
      <c r="C92" s="6">
        <f>'App 34 - Mar05 to Apr06 Revenue'!P$39</f>
        <v>7566.81318659418</v>
      </c>
      <c r="D92" s="8"/>
      <c r="E92" s="8">
        <f t="shared" si="28"/>
        <v>-7566.81318659418</v>
      </c>
      <c r="F92" s="8">
        <f t="shared" si="30"/>
        <v>-101345.3621801361</v>
      </c>
      <c r="G92" s="8"/>
      <c r="H92" s="4">
        <v>0.0414</v>
      </c>
      <c r="I92" s="8">
        <f aca="true" t="shared" si="32" ref="I92:I99">H92*F91/12</f>
        <v>-323.5359940277196</v>
      </c>
      <c r="J92" s="8">
        <f aca="true" t="shared" si="33" ref="J92:J99">I92+J91</f>
        <v>41070.28670870318</v>
      </c>
      <c r="K92" s="8"/>
      <c r="L92" s="8">
        <f t="shared" si="29"/>
        <v>-60275.07547143292</v>
      </c>
    </row>
    <row r="93" spans="1:12" ht="15">
      <c r="A93" t="s">
        <v>18</v>
      </c>
      <c r="B93" s="12"/>
      <c r="C93" s="12"/>
      <c r="D93" s="8"/>
      <c r="E93" s="8">
        <f t="shared" si="28"/>
        <v>0</v>
      </c>
      <c r="F93" s="8">
        <f t="shared" si="30"/>
        <v>-101345.3621801361</v>
      </c>
      <c r="G93" s="8"/>
      <c r="H93" s="15">
        <f t="shared" si="31"/>
        <v>0.0414</v>
      </c>
      <c r="I93" s="8">
        <f t="shared" si="32"/>
        <v>-349.64149952146954</v>
      </c>
      <c r="J93" s="8">
        <f t="shared" si="33"/>
        <v>40720.645209181705</v>
      </c>
      <c r="K93" s="8"/>
      <c r="L93" s="8">
        <f t="shared" si="29"/>
        <v>-60624.716970954396</v>
      </c>
    </row>
    <row r="94" spans="1:12" ht="15">
      <c r="A94" t="s">
        <v>19</v>
      </c>
      <c r="B94" s="12"/>
      <c r="C94" s="12"/>
      <c r="D94" s="6">
        <v>2961</v>
      </c>
      <c r="E94" s="8">
        <f t="shared" si="28"/>
        <v>2961</v>
      </c>
      <c r="F94" s="8">
        <f t="shared" si="30"/>
        <v>-98384.3621801361</v>
      </c>
      <c r="G94" s="8"/>
      <c r="H94" s="4">
        <v>0.0459</v>
      </c>
      <c r="I94" s="8">
        <f t="shared" si="32"/>
        <v>-387.6460103390206</v>
      </c>
      <c r="J94" s="8">
        <f t="shared" si="33"/>
        <v>40332.999198842685</v>
      </c>
      <c r="K94" s="8"/>
      <c r="L94" s="8">
        <f t="shared" si="29"/>
        <v>-58051.362981293416</v>
      </c>
    </row>
    <row r="95" spans="1:12" ht="15">
      <c r="A95" t="s">
        <v>20</v>
      </c>
      <c r="B95" s="12"/>
      <c r="C95" s="12"/>
      <c r="D95" s="8"/>
      <c r="E95" s="8">
        <f t="shared" si="28"/>
        <v>0</v>
      </c>
      <c r="F95" s="8">
        <f t="shared" si="30"/>
        <v>-98384.3621801361</v>
      </c>
      <c r="G95" s="8"/>
      <c r="H95" s="15">
        <f t="shared" si="31"/>
        <v>0.0459</v>
      </c>
      <c r="I95" s="8">
        <f t="shared" si="32"/>
        <v>-376.3201853390206</v>
      </c>
      <c r="J95" s="8">
        <f t="shared" si="33"/>
        <v>39956.679013503664</v>
      </c>
      <c r="K95" s="8"/>
      <c r="L95" s="8">
        <f t="shared" si="29"/>
        <v>-58427.683166632436</v>
      </c>
    </row>
    <row r="96" spans="1:12" ht="15">
      <c r="A96" t="s">
        <v>21</v>
      </c>
      <c r="B96" s="12"/>
      <c r="C96" s="12"/>
      <c r="D96" s="8"/>
      <c r="E96" s="8">
        <f t="shared" si="28"/>
        <v>0</v>
      </c>
      <c r="F96" s="8">
        <f t="shared" si="30"/>
        <v>-98384.3621801361</v>
      </c>
      <c r="G96" s="8"/>
      <c r="H96" s="15">
        <f t="shared" si="31"/>
        <v>0.0459</v>
      </c>
      <c r="I96" s="8">
        <f t="shared" si="32"/>
        <v>-376.3201853390206</v>
      </c>
      <c r="J96" s="8">
        <f t="shared" si="33"/>
        <v>39580.358828164644</v>
      </c>
      <c r="K96" s="8"/>
      <c r="L96" s="8">
        <f t="shared" si="29"/>
        <v>-58804.003351971456</v>
      </c>
    </row>
    <row r="97" spans="1:12" ht="15">
      <c r="A97" t="s">
        <v>10</v>
      </c>
      <c r="B97" s="12"/>
      <c r="C97" s="12"/>
      <c r="D97" s="8"/>
      <c r="E97" s="8">
        <f t="shared" si="28"/>
        <v>0</v>
      </c>
      <c r="F97" s="8">
        <f t="shared" si="30"/>
        <v>-98384.3621801361</v>
      </c>
      <c r="G97" s="8"/>
      <c r="H97" s="18">
        <f t="shared" si="31"/>
        <v>0.0459</v>
      </c>
      <c r="I97" s="8">
        <f t="shared" si="32"/>
        <v>-376.3201853390206</v>
      </c>
      <c r="J97" s="8">
        <f t="shared" si="33"/>
        <v>39204.038642825624</v>
      </c>
      <c r="K97" s="8"/>
      <c r="L97" s="8">
        <f t="shared" si="29"/>
        <v>-59180.323537310476</v>
      </c>
    </row>
    <row r="98" spans="1:12" ht="15">
      <c r="A98" t="s">
        <v>11</v>
      </c>
      <c r="B98" s="12"/>
      <c r="C98" s="12"/>
      <c r="D98" s="8"/>
      <c r="E98" s="8">
        <f t="shared" si="28"/>
        <v>0</v>
      </c>
      <c r="F98" s="8">
        <f t="shared" si="30"/>
        <v>-98384.3621801361</v>
      </c>
      <c r="G98" s="8"/>
      <c r="H98" s="15">
        <f t="shared" si="31"/>
        <v>0.0459</v>
      </c>
      <c r="I98" s="8">
        <f t="shared" si="32"/>
        <v>-376.3201853390206</v>
      </c>
      <c r="J98" s="8">
        <f t="shared" si="33"/>
        <v>38827.718457486604</v>
      </c>
      <c r="K98" s="8"/>
      <c r="L98" s="8">
        <f t="shared" si="29"/>
        <v>-59556.643722649496</v>
      </c>
    </row>
    <row r="99" spans="1:12" ht="15">
      <c r="A99" t="s">
        <v>12</v>
      </c>
      <c r="B99" s="13"/>
      <c r="C99" s="13"/>
      <c r="D99" s="14"/>
      <c r="E99" s="14">
        <f t="shared" si="28"/>
        <v>0</v>
      </c>
      <c r="F99" s="14">
        <f t="shared" si="30"/>
        <v>-98384.3621801361</v>
      </c>
      <c r="G99" s="14"/>
      <c r="H99" s="17">
        <f t="shared" si="31"/>
        <v>0.0459</v>
      </c>
      <c r="I99" s="14">
        <f t="shared" si="32"/>
        <v>-376.3201853390206</v>
      </c>
      <c r="J99" s="14">
        <f t="shared" si="33"/>
        <v>38451.398272147584</v>
      </c>
      <c r="K99" s="14"/>
      <c r="L99" s="14">
        <f t="shared" si="29"/>
        <v>-59932.96390798852</v>
      </c>
    </row>
    <row r="100" spans="1:14" ht="15">
      <c r="A100" s="2" t="s">
        <v>13</v>
      </c>
      <c r="B100" s="8">
        <f>SUM(B88:B99)</f>
        <v>67403.17201436781</v>
      </c>
      <c r="C100" s="8">
        <f>SUM(C88:C99)</f>
        <v>74979.36182938245</v>
      </c>
      <c r="D100" s="8">
        <f>SUM(D88:D99)</f>
        <v>2961</v>
      </c>
      <c r="E100" s="8">
        <f>SUM(E88:E99)</f>
        <v>-4615.189815014637</v>
      </c>
      <c r="F100" s="8"/>
      <c r="G100" s="8"/>
      <c r="I100" s="8">
        <f>SUM(I88:I99)</f>
        <v>-5220.128055679958</v>
      </c>
      <c r="J100" s="8"/>
      <c r="K100" s="8"/>
      <c r="L100" s="8"/>
      <c r="N100" s="21"/>
    </row>
    <row r="101" spans="1:12" ht="30" customHeight="1">
      <c r="A101" s="37" t="s">
        <v>109</v>
      </c>
      <c r="B101" s="8"/>
      <c r="C101" s="8"/>
      <c r="D101" s="8"/>
      <c r="E101" s="8"/>
      <c r="F101" s="8"/>
      <c r="G101" s="8"/>
      <c r="I101" s="8"/>
      <c r="J101" s="8"/>
      <c r="K101" s="8"/>
      <c r="L101" s="8"/>
    </row>
    <row r="102" spans="2:12" ht="15">
      <c r="B102" s="8"/>
      <c r="C102" s="8"/>
      <c r="D102" s="8"/>
      <c r="E102" s="8"/>
      <c r="F102" s="8"/>
      <c r="G102" s="8"/>
      <c r="I102" s="8"/>
      <c r="J102" s="8"/>
      <c r="K102" s="8"/>
      <c r="L102" s="8"/>
    </row>
    <row r="103" spans="1:12" ht="18.75">
      <c r="A103" s="5" t="s">
        <v>0</v>
      </c>
      <c r="B103" s="19">
        <v>2007</v>
      </c>
      <c r="C103" s="8"/>
      <c r="D103" s="8"/>
      <c r="E103" s="8"/>
      <c r="F103" s="8"/>
      <c r="G103" s="8"/>
      <c r="I103" s="8"/>
      <c r="J103" s="8"/>
      <c r="K103" s="8"/>
      <c r="L103" s="8"/>
    </row>
    <row r="104" spans="2:12" ht="15">
      <c r="B104" s="10"/>
      <c r="C104" s="10"/>
      <c r="D104" s="65" t="str">
        <f>$D$5</f>
        <v>SIMPILS True-Up Adjustments    (neg = CR)</v>
      </c>
      <c r="E104" s="64" t="s">
        <v>14</v>
      </c>
      <c r="F104" s="64"/>
      <c r="G104" s="10"/>
      <c r="H104" s="64" t="s">
        <v>15</v>
      </c>
      <c r="I104" s="64"/>
      <c r="J104" s="64"/>
      <c r="K104" s="10"/>
      <c r="L104" s="65" t="s">
        <v>5</v>
      </c>
    </row>
    <row r="105" spans="2:12" ht="30">
      <c r="B105" s="11" t="s">
        <v>2</v>
      </c>
      <c r="C105" s="11" t="s">
        <v>3</v>
      </c>
      <c r="D105" s="65"/>
      <c r="E105" s="10" t="s">
        <v>4</v>
      </c>
      <c r="F105" s="10" t="s">
        <v>69</v>
      </c>
      <c r="G105" s="10"/>
      <c r="H105" s="16" t="s">
        <v>6</v>
      </c>
      <c r="I105" s="10" t="s">
        <v>4</v>
      </c>
      <c r="J105" s="10" t="s">
        <v>69</v>
      </c>
      <c r="K105" s="10"/>
      <c r="L105" s="65"/>
    </row>
    <row r="106" spans="1:12" ht="15">
      <c r="A106" t="s">
        <v>7</v>
      </c>
      <c r="B106" s="12"/>
      <c r="C106" s="12"/>
      <c r="D106" s="8"/>
      <c r="E106" s="8">
        <f aca="true" t="shared" si="34" ref="E106:E117">B106-C106+D106</f>
        <v>0</v>
      </c>
      <c r="F106" s="8">
        <f>F99+E106</f>
        <v>-98384.3621801361</v>
      </c>
      <c r="G106" s="8"/>
      <c r="H106" s="15">
        <f>H99</f>
        <v>0.0459</v>
      </c>
      <c r="I106" s="8">
        <f>H106*F99/12</f>
        <v>-376.3201853390206</v>
      </c>
      <c r="J106" s="8">
        <f>J99+I106</f>
        <v>38075.078086808564</v>
      </c>
      <c r="K106" s="8"/>
      <c r="L106" s="8">
        <f aca="true" t="shared" si="35" ref="L106:L117">F106+J106</f>
        <v>-60309.28409332754</v>
      </c>
    </row>
    <row r="107" spans="1:12" ht="15">
      <c r="A107" t="s">
        <v>8</v>
      </c>
      <c r="B107" s="12"/>
      <c r="C107" s="12"/>
      <c r="D107" s="8"/>
      <c r="E107" s="8">
        <f t="shared" si="34"/>
        <v>0</v>
      </c>
      <c r="F107" s="8">
        <f>F106+E107</f>
        <v>-98384.3621801361</v>
      </c>
      <c r="G107" s="8"/>
      <c r="H107" s="15">
        <f>H106</f>
        <v>0.0459</v>
      </c>
      <c r="I107" s="8">
        <f>H107*F106/12</f>
        <v>-376.3201853390206</v>
      </c>
      <c r="J107" s="8">
        <f>I107+J106</f>
        <v>37698.757901469544</v>
      </c>
      <c r="K107" s="8"/>
      <c r="L107" s="8">
        <f t="shared" si="35"/>
        <v>-60685.60427866656</v>
      </c>
    </row>
    <row r="108" spans="1:12" ht="15">
      <c r="A108" t="s">
        <v>9</v>
      </c>
      <c r="B108" s="12"/>
      <c r="C108" s="12"/>
      <c r="D108" s="8"/>
      <c r="E108" s="8">
        <f t="shared" si="34"/>
        <v>0</v>
      </c>
      <c r="F108" s="8">
        <f aca="true" t="shared" si="36" ref="F108:F117">F107+E108</f>
        <v>-98384.3621801361</v>
      </c>
      <c r="G108" s="8"/>
      <c r="H108" s="15">
        <f aca="true" t="shared" si="37" ref="H108:H117">H107</f>
        <v>0.0459</v>
      </c>
      <c r="I108" s="8">
        <f>H108*F107/12</f>
        <v>-376.3201853390206</v>
      </c>
      <c r="J108" s="8">
        <f>I108+J107</f>
        <v>37322.437716130524</v>
      </c>
      <c r="K108" s="8"/>
      <c r="L108" s="8">
        <f t="shared" si="35"/>
        <v>-61061.92446400558</v>
      </c>
    </row>
    <row r="109" spans="1:12" ht="15">
      <c r="A109" t="s">
        <v>16</v>
      </c>
      <c r="B109" s="12"/>
      <c r="C109" s="12"/>
      <c r="D109" s="8"/>
      <c r="E109" s="8">
        <f t="shared" si="34"/>
        <v>0</v>
      </c>
      <c r="F109" s="8">
        <f t="shared" si="36"/>
        <v>-98384.3621801361</v>
      </c>
      <c r="G109" s="8"/>
      <c r="H109" s="15">
        <f t="shared" si="37"/>
        <v>0.0459</v>
      </c>
      <c r="I109" s="8">
        <f>H109*F108/12</f>
        <v>-376.3201853390206</v>
      </c>
      <c r="J109" s="8">
        <f>I109+J108</f>
        <v>36946.117530791504</v>
      </c>
      <c r="K109" s="8"/>
      <c r="L109" s="8">
        <f t="shared" si="35"/>
        <v>-61438.2446493446</v>
      </c>
    </row>
    <row r="110" spans="1:12" ht="15">
      <c r="A110" t="s">
        <v>17</v>
      </c>
      <c r="B110" s="12"/>
      <c r="C110" s="12"/>
      <c r="D110" s="8"/>
      <c r="E110" s="8">
        <f t="shared" si="34"/>
        <v>0</v>
      </c>
      <c r="F110" s="8">
        <f t="shared" si="36"/>
        <v>-98384.3621801361</v>
      </c>
      <c r="G110" s="8"/>
      <c r="H110" s="15">
        <f t="shared" si="37"/>
        <v>0.0459</v>
      </c>
      <c r="I110" s="8">
        <f aca="true" t="shared" si="38" ref="I110:I117">H110*F109/12</f>
        <v>-376.3201853390206</v>
      </c>
      <c r="J110" s="8">
        <f aca="true" t="shared" si="39" ref="J110:J117">I110+J109</f>
        <v>36569.79734545248</v>
      </c>
      <c r="K110" s="8"/>
      <c r="L110" s="8">
        <f t="shared" si="35"/>
        <v>-61814.56483468362</v>
      </c>
    </row>
    <row r="111" spans="1:12" ht="15">
      <c r="A111" t="s">
        <v>18</v>
      </c>
      <c r="B111" s="12"/>
      <c r="C111" s="12"/>
      <c r="D111" s="8"/>
      <c r="E111" s="8">
        <f t="shared" si="34"/>
        <v>0</v>
      </c>
      <c r="F111" s="8">
        <f t="shared" si="36"/>
        <v>-98384.3621801361</v>
      </c>
      <c r="G111" s="8"/>
      <c r="H111" s="15">
        <f t="shared" si="37"/>
        <v>0.0459</v>
      </c>
      <c r="I111" s="8">
        <f t="shared" si="38"/>
        <v>-376.3201853390206</v>
      </c>
      <c r="J111" s="8">
        <f t="shared" si="39"/>
        <v>36193.47716011346</v>
      </c>
      <c r="K111" s="8"/>
      <c r="L111" s="8">
        <f t="shared" si="35"/>
        <v>-62190.88502002264</v>
      </c>
    </row>
    <row r="112" spans="1:12" ht="15">
      <c r="A112" t="s">
        <v>19</v>
      </c>
      <c r="B112" s="12"/>
      <c r="C112" s="12"/>
      <c r="D112" s="8"/>
      <c r="E112" s="8">
        <f t="shared" si="34"/>
        <v>0</v>
      </c>
      <c r="F112" s="8">
        <f t="shared" si="36"/>
        <v>-98384.3621801361</v>
      </c>
      <c r="G112" s="8"/>
      <c r="H112" s="15">
        <f t="shared" si="37"/>
        <v>0.0459</v>
      </c>
      <c r="I112" s="8">
        <f t="shared" si="38"/>
        <v>-376.3201853390206</v>
      </c>
      <c r="J112" s="8">
        <f t="shared" si="39"/>
        <v>35817.15697477444</v>
      </c>
      <c r="K112" s="8"/>
      <c r="L112" s="8">
        <f t="shared" si="35"/>
        <v>-62567.20520536166</v>
      </c>
    </row>
    <row r="113" spans="1:12" ht="15">
      <c r="A113" t="s">
        <v>20</v>
      </c>
      <c r="B113" s="12"/>
      <c r="C113" s="12"/>
      <c r="D113" s="8"/>
      <c r="E113" s="8">
        <f t="shared" si="34"/>
        <v>0</v>
      </c>
      <c r="F113" s="8">
        <f t="shared" si="36"/>
        <v>-98384.3621801361</v>
      </c>
      <c r="G113" s="8"/>
      <c r="H113" s="15">
        <f t="shared" si="37"/>
        <v>0.0459</v>
      </c>
      <c r="I113" s="8">
        <f t="shared" si="38"/>
        <v>-376.3201853390206</v>
      </c>
      <c r="J113" s="8">
        <f t="shared" si="39"/>
        <v>35440.83678943542</v>
      </c>
      <c r="K113" s="8"/>
      <c r="L113" s="8">
        <f t="shared" si="35"/>
        <v>-62943.52539070068</v>
      </c>
    </row>
    <row r="114" spans="1:12" ht="15">
      <c r="A114" t="s">
        <v>21</v>
      </c>
      <c r="B114" s="12"/>
      <c r="C114" s="12"/>
      <c r="D114" s="8"/>
      <c r="E114" s="8">
        <f t="shared" si="34"/>
        <v>0</v>
      </c>
      <c r="F114" s="8">
        <f t="shared" si="36"/>
        <v>-98384.3621801361</v>
      </c>
      <c r="G114" s="8"/>
      <c r="H114" s="15">
        <f t="shared" si="37"/>
        <v>0.0459</v>
      </c>
      <c r="I114" s="8">
        <f t="shared" si="38"/>
        <v>-376.3201853390206</v>
      </c>
      <c r="J114" s="8">
        <f t="shared" si="39"/>
        <v>35064.5166040964</v>
      </c>
      <c r="K114" s="8"/>
      <c r="L114" s="8">
        <f t="shared" si="35"/>
        <v>-63319.8455760397</v>
      </c>
    </row>
    <row r="115" spans="1:12" ht="15">
      <c r="A115" t="s">
        <v>10</v>
      </c>
      <c r="B115" s="12"/>
      <c r="C115" s="12"/>
      <c r="D115" s="8"/>
      <c r="E115" s="8">
        <f t="shared" si="34"/>
        <v>0</v>
      </c>
      <c r="F115" s="8">
        <f t="shared" si="36"/>
        <v>-98384.3621801361</v>
      </c>
      <c r="G115" s="8"/>
      <c r="H115" s="4">
        <v>0.0514</v>
      </c>
      <c r="I115" s="8">
        <f t="shared" si="38"/>
        <v>-421.4130180049163</v>
      </c>
      <c r="J115" s="8">
        <f t="shared" si="39"/>
        <v>34643.103586091485</v>
      </c>
      <c r="K115" s="8"/>
      <c r="L115" s="8">
        <f t="shared" si="35"/>
        <v>-63741.258594044615</v>
      </c>
    </row>
    <row r="116" spans="1:12" ht="15">
      <c r="A116" t="s">
        <v>11</v>
      </c>
      <c r="B116" s="12"/>
      <c r="C116" s="12"/>
      <c r="D116" s="8"/>
      <c r="E116" s="8">
        <f t="shared" si="34"/>
        <v>0</v>
      </c>
      <c r="F116" s="8">
        <f t="shared" si="36"/>
        <v>-98384.3621801361</v>
      </c>
      <c r="G116" s="8"/>
      <c r="H116" s="15">
        <f t="shared" si="37"/>
        <v>0.0514</v>
      </c>
      <c r="I116" s="8">
        <f t="shared" si="38"/>
        <v>-421.4130180049163</v>
      </c>
      <c r="J116" s="8">
        <f t="shared" si="39"/>
        <v>34221.69056808657</v>
      </c>
      <c r="K116" s="8"/>
      <c r="L116" s="8">
        <f t="shared" si="35"/>
        <v>-64162.67161204953</v>
      </c>
    </row>
    <row r="117" spans="1:12" ht="15">
      <c r="A117" t="s">
        <v>12</v>
      </c>
      <c r="B117" s="13"/>
      <c r="C117" s="13"/>
      <c r="D117" s="14"/>
      <c r="E117" s="14">
        <f t="shared" si="34"/>
        <v>0</v>
      </c>
      <c r="F117" s="14">
        <f t="shared" si="36"/>
        <v>-98384.3621801361</v>
      </c>
      <c r="G117" s="14"/>
      <c r="H117" s="17">
        <f t="shared" si="37"/>
        <v>0.0514</v>
      </c>
      <c r="I117" s="14">
        <f t="shared" si="38"/>
        <v>-421.4130180049163</v>
      </c>
      <c r="J117" s="14">
        <f t="shared" si="39"/>
        <v>33800.27755008165</v>
      </c>
      <c r="K117" s="14"/>
      <c r="L117" s="14">
        <f t="shared" si="35"/>
        <v>-64584.08463005445</v>
      </c>
    </row>
    <row r="118" spans="1:12" ht="15">
      <c r="A118" s="2" t="s">
        <v>13</v>
      </c>
      <c r="B118" s="8">
        <f>SUM(B106:B117)</f>
        <v>0</v>
      </c>
      <c r="C118" s="8">
        <f>SUM(C106:C117)</f>
        <v>0</v>
      </c>
      <c r="D118" s="8">
        <f>SUM(D106:D117)</f>
        <v>0</v>
      </c>
      <c r="E118" s="8">
        <f>SUM(E106:E117)</f>
        <v>0</v>
      </c>
      <c r="F118" s="8"/>
      <c r="G118" s="8"/>
      <c r="I118" s="8">
        <f>SUM(I106:I117)</f>
        <v>-4651.120722065934</v>
      </c>
      <c r="J118" s="8"/>
      <c r="K118" s="8"/>
      <c r="L118" s="8"/>
    </row>
    <row r="119" spans="2:12" ht="15">
      <c r="B119" s="8"/>
      <c r="C119" s="8"/>
      <c r="D119" s="8"/>
      <c r="E119" s="8"/>
      <c r="F119" s="8"/>
      <c r="G119" s="8"/>
      <c r="I119" s="8"/>
      <c r="J119" s="8"/>
      <c r="K119" s="8"/>
      <c r="L119" s="8"/>
    </row>
    <row r="120" spans="2:12" ht="15">
      <c r="B120" s="8"/>
      <c r="C120" s="8"/>
      <c r="D120" s="8"/>
      <c r="E120" s="8"/>
      <c r="F120" s="8"/>
      <c r="G120" s="8"/>
      <c r="I120" s="8"/>
      <c r="J120" s="8"/>
      <c r="K120" s="8"/>
      <c r="L120" s="8"/>
    </row>
    <row r="121" spans="1:12" ht="18.75">
      <c r="A121" s="5" t="s">
        <v>0</v>
      </c>
      <c r="B121" s="19">
        <v>2008</v>
      </c>
      <c r="C121" s="8"/>
      <c r="D121" s="8"/>
      <c r="E121" s="8"/>
      <c r="F121" s="8"/>
      <c r="G121" s="8"/>
      <c r="I121" s="8"/>
      <c r="J121" s="8"/>
      <c r="K121" s="8"/>
      <c r="L121" s="8"/>
    </row>
    <row r="122" spans="2:12" ht="15">
      <c r="B122" s="10"/>
      <c r="C122" s="10"/>
      <c r="D122" s="65" t="str">
        <f>$D$5</f>
        <v>SIMPILS True-Up Adjustments    (neg = CR)</v>
      </c>
      <c r="E122" s="64" t="s">
        <v>14</v>
      </c>
      <c r="F122" s="64"/>
      <c r="G122" s="10"/>
      <c r="H122" s="64" t="s">
        <v>15</v>
      </c>
      <c r="I122" s="64"/>
      <c r="J122" s="64"/>
      <c r="K122" s="10"/>
      <c r="L122" s="65" t="s">
        <v>5</v>
      </c>
    </row>
    <row r="123" spans="2:12" ht="30">
      <c r="B123" s="11" t="s">
        <v>2</v>
      </c>
      <c r="C123" s="11" t="s">
        <v>3</v>
      </c>
      <c r="D123" s="65"/>
      <c r="E123" s="10" t="s">
        <v>4</v>
      </c>
      <c r="F123" s="10" t="s">
        <v>69</v>
      </c>
      <c r="G123" s="10"/>
      <c r="H123" s="16" t="s">
        <v>6</v>
      </c>
      <c r="I123" s="10" t="s">
        <v>4</v>
      </c>
      <c r="J123" s="10" t="s">
        <v>69</v>
      </c>
      <c r="K123" s="10"/>
      <c r="L123" s="65"/>
    </row>
    <row r="124" spans="1:12" ht="15">
      <c r="A124" t="s">
        <v>7</v>
      </c>
      <c r="B124" s="12"/>
      <c r="C124" s="12"/>
      <c r="D124" s="8"/>
      <c r="E124" s="8">
        <f aca="true" t="shared" si="40" ref="E124:E135">B124-C124+D124</f>
        <v>0</v>
      </c>
      <c r="F124" s="8">
        <f>F117+E124</f>
        <v>-98384.3621801361</v>
      </c>
      <c r="G124" s="8"/>
      <c r="H124" s="15">
        <f>H117</f>
        <v>0.0514</v>
      </c>
      <c r="I124" s="8">
        <f>H124*F117/12</f>
        <v>-421.4130180049163</v>
      </c>
      <c r="J124" s="8">
        <f>J117+I124</f>
        <v>33378.86453207673</v>
      </c>
      <c r="K124" s="8"/>
      <c r="L124" s="8">
        <f aca="true" t="shared" si="41" ref="L124:L135">F124+J124</f>
        <v>-65005.49764805937</v>
      </c>
    </row>
    <row r="125" spans="1:12" ht="15">
      <c r="A125" t="s">
        <v>8</v>
      </c>
      <c r="B125" s="12"/>
      <c r="C125" s="12"/>
      <c r="D125" s="8"/>
      <c r="E125" s="8">
        <f t="shared" si="40"/>
        <v>0</v>
      </c>
      <c r="F125" s="8">
        <f>F124+E125</f>
        <v>-98384.3621801361</v>
      </c>
      <c r="G125" s="8"/>
      <c r="H125" s="15">
        <f>H124</f>
        <v>0.0514</v>
      </c>
      <c r="I125" s="8">
        <f>H125*F124/12</f>
        <v>-421.4130180049163</v>
      </c>
      <c r="J125" s="8">
        <f>I125+J124</f>
        <v>32957.451514071814</v>
      </c>
      <c r="K125" s="8"/>
      <c r="L125" s="8">
        <f t="shared" si="41"/>
        <v>-65426.91066606429</v>
      </c>
    </row>
    <row r="126" spans="1:12" ht="15">
      <c r="A126" t="s">
        <v>9</v>
      </c>
      <c r="B126" s="12"/>
      <c r="C126" s="12"/>
      <c r="D126" s="8"/>
      <c r="E126" s="8">
        <f t="shared" si="40"/>
        <v>0</v>
      </c>
      <c r="F126" s="8">
        <f aca="true" t="shared" si="42" ref="F126:F135">F125+E126</f>
        <v>-98384.3621801361</v>
      </c>
      <c r="G126" s="8"/>
      <c r="H126" s="15">
        <f aca="true" t="shared" si="43" ref="H126:H135">H125</f>
        <v>0.0514</v>
      </c>
      <c r="I126" s="8">
        <f>H126*F125/12</f>
        <v>-421.4130180049163</v>
      </c>
      <c r="J126" s="8">
        <f>I126+J125</f>
        <v>32536.038496066896</v>
      </c>
      <c r="K126" s="8"/>
      <c r="L126" s="8">
        <f t="shared" si="41"/>
        <v>-65848.32368406921</v>
      </c>
    </row>
    <row r="127" spans="1:12" ht="15">
      <c r="A127" t="s">
        <v>16</v>
      </c>
      <c r="B127" s="12"/>
      <c r="C127" s="12"/>
      <c r="D127" s="8"/>
      <c r="E127" s="8">
        <f t="shared" si="40"/>
        <v>0</v>
      </c>
      <c r="F127" s="8">
        <f t="shared" si="42"/>
        <v>-98384.3621801361</v>
      </c>
      <c r="G127" s="8"/>
      <c r="H127" s="4">
        <v>0.0408</v>
      </c>
      <c r="I127" s="8">
        <f>H127*F126/12</f>
        <v>-334.50683141246276</v>
      </c>
      <c r="J127" s="8">
        <f>I127+J126</f>
        <v>32201.531664654434</v>
      </c>
      <c r="K127" s="8"/>
      <c r="L127" s="8">
        <f t="shared" si="41"/>
        <v>-66182.83051548166</v>
      </c>
    </row>
    <row r="128" spans="1:12" ht="15">
      <c r="A128" t="s">
        <v>17</v>
      </c>
      <c r="B128" s="12"/>
      <c r="C128" s="12"/>
      <c r="D128" s="8"/>
      <c r="E128" s="8">
        <f t="shared" si="40"/>
        <v>0</v>
      </c>
      <c r="F128" s="8">
        <f t="shared" si="42"/>
        <v>-98384.3621801361</v>
      </c>
      <c r="G128" s="8"/>
      <c r="H128" s="15">
        <f t="shared" si="43"/>
        <v>0.0408</v>
      </c>
      <c r="I128" s="8">
        <f aca="true" t="shared" si="44" ref="I128:I135">H128*F127/12</f>
        <v>-334.50683141246276</v>
      </c>
      <c r="J128" s="8">
        <f aca="true" t="shared" si="45" ref="J128:J135">I128+J127</f>
        <v>31867.024833241972</v>
      </c>
      <c r="K128" s="8"/>
      <c r="L128" s="8">
        <f t="shared" si="41"/>
        <v>-66517.33734689413</v>
      </c>
    </row>
    <row r="129" spans="1:12" ht="15">
      <c r="A129" t="s">
        <v>18</v>
      </c>
      <c r="B129" s="12"/>
      <c r="C129" s="12"/>
      <c r="D129" s="8"/>
      <c r="E129" s="8">
        <f t="shared" si="40"/>
        <v>0</v>
      </c>
      <c r="F129" s="8">
        <f t="shared" si="42"/>
        <v>-98384.3621801361</v>
      </c>
      <c r="G129" s="8"/>
      <c r="H129" s="15">
        <f t="shared" si="43"/>
        <v>0.0408</v>
      </c>
      <c r="I129" s="8">
        <f t="shared" si="44"/>
        <v>-334.50683141246276</v>
      </c>
      <c r="J129" s="8">
        <f t="shared" si="45"/>
        <v>31532.51800182951</v>
      </c>
      <c r="K129" s="8"/>
      <c r="L129" s="8">
        <f t="shared" si="41"/>
        <v>-66851.8441783066</v>
      </c>
    </row>
    <row r="130" spans="1:12" ht="15">
      <c r="A130" t="s">
        <v>19</v>
      </c>
      <c r="B130" s="12"/>
      <c r="C130" s="12"/>
      <c r="D130" s="8"/>
      <c r="E130" s="8">
        <f t="shared" si="40"/>
        <v>0</v>
      </c>
      <c r="F130" s="8">
        <f t="shared" si="42"/>
        <v>-98384.3621801361</v>
      </c>
      <c r="G130" s="8"/>
      <c r="H130" s="4">
        <v>0.0335</v>
      </c>
      <c r="I130" s="8">
        <f t="shared" si="44"/>
        <v>-274.65634441954666</v>
      </c>
      <c r="J130" s="8">
        <f t="shared" si="45"/>
        <v>31257.861657409965</v>
      </c>
      <c r="K130" s="8"/>
      <c r="L130" s="8">
        <f t="shared" si="41"/>
        <v>-67126.50052272613</v>
      </c>
    </row>
    <row r="131" spans="1:12" ht="15">
      <c r="A131" t="s">
        <v>20</v>
      </c>
      <c r="B131" s="12"/>
      <c r="C131" s="12"/>
      <c r="D131" s="8"/>
      <c r="E131" s="8">
        <f t="shared" si="40"/>
        <v>0</v>
      </c>
      <c r="F131" s="8">
        <f t="shared" si="42"/>
        <v>-98384.3621801361</v>
      </c>
      <c r="G131" s="8"/>
      <c r="H131" s="15">
        <f t="shared" si="43"/>
        <v>0.0335</v>
      </c>
      <c r="I131" s="8">
        <f t="shared" si="44"/>
        <v>-274.65634441954666</v>
      </c>
      <c r="J131" s="8">
        <f t="shared" si="45"/>
        <v>30983.20531299042</v>
      </c>
      <c r="K131" s="8"/>
      <c r="L131" s="8">
        <f t="shared" si="41"/>
        <v>-67401.15686714568</v>
      </c>
    </row>
    <row r="132" spans="1:12" ht="15">
      <c r="A132" t="s">
        <v>21</v>
      </c>
      <c r="B132" s="12"/>
      <c r="C132" s="12"/>
      <c r="D132" s="8"/>
      <c r="E132" s="8">
        <f t="shared" si="40"/>
        <v>0</v>
      </c>
      <c r="F132" s="8">
        <f t="shared" si="42"/>
        <v>-98384.3621801361</v>
      </c>
      <c r="G132" s="8"/>
      <c r="H132" s="15">
        <f t="shared" si="43"/>
        <v>0.0335</v>
      </c>
      <c r="I132" s="8">
        <f t="shared" si="44"/>
        <v>-274.65634441954666</v>
      </c>
      <c r="J132" s="8">
        <f t="shared" si="45"/>
        <v>30708.548968570874</v>
      </c>
      <c r="K132" s="8"/>
      <c r="L132" s="8">
        <f t="shared" si="41"/>
        <v>-67675.81321156523</v>
      </c>
    </row>
    <row r="133" spans="1:12" ht="15">
      <c r="A133" t="s">
        <v>10</v>
      </c>
      <c r="B133" s="12"/>
      <c r="C133" s="12"/>
      <c r="D133" s="8"/>
      <c r="E133" s="8">
        <f t="shared" si="40"/>
        <v>0</v>
      </c>
      <c r="F133" s="8">
        <f t="shared" si="42"/>
        <v>-98384.3621801361</v>
      </c>
      <c r="G133" s="8"/>
      <c r="H133" s="18">
        <f>H132</f>
        <v>0.0335</v>
      </c>
      <c r="I133" s="8">
        <f t="shared" si="44"/>
        <v>-274.65634441954666</v>
      </c>
      <c r="J133" s="8">
        <f t="shared" si="45"/>
        <v>30433.89262415133</v>
      </c>
      <c r="K133" s="8"/>
      <c r="L133" s="8">
        <f t="shared" si="41"/>
        <v>-67950.46955598478</v>
      </c>
    </row>
    <row r="134" spans="1:12" ht="15">
      <c r="A134" t="s">
        <v>11</v>
      </c>
      <c r="B134" s="12"/>
      <c r="C134" s="12"/>
      <c r="D134" s="8"/>
      <c r="E134" s="8">
        <f t="shared" si="40"/>
        <v>0</v>
      </c>
      <c r="F134" s="8">
        <f t="shared" si="42"/>
        <v>-98384.3621801361</v>
      </c>
      <c r="G134" s="8"/>
      <c r="H134" s="15">
        <f t="shared" si="43"/>
        <v>0.0335</v>
      </c>
      <c r="I134" s="8">
        <f t="shared" si="44"/>
        <v>-274.65634441954666</v>
      </c>
      <c r="J134" s="8">
        <f t="shared" si="45"/>
        <v>30159.236279731784</v>
      </c>
      <c r="K134" s="8"/>
      <c r="L134" s="8">
        <f t="shared" si="41"/>
        <v>-68225.12590040432</v>
      </c>
    </row>
    <row r="135" spans="1:12" ht="15">
      <c r="A135" t="s">
        <v>12</v>
      </c>
      <c r="B135" s="13"/>
      <c r="C135" s="13"/>
      <c r="D135" s="14"/>
      <c r="E135" s="14">
        <f t="shared" si="40"/>
        <v>0</v>
      </c>
      <c r="F135" s="14">
        <f t="shared" si="42"/>
        <v>-98384.3621801361</v>
      </c>
      <c r="G135" s="14"/>
      <c r="H135" s="17">
        <f t="shared" si="43"/>
        <v>0.0335</v>
      </c>
      <c r="I135" s="14">
        <f t="shared" si="44"/>
        <v>-274.65634441954666</v>
      </c>
      <c r="J135" s="14">
        <f t="shared" si="45"/>
        <v>29884.57993531224</v>
      </c>
      <c r="K135" s="14"/>
      <c r="L135" s="14">
        <f t="shared" si="41"/>
        <v>-68499.78224482386</v>
      </c>
    </row>
    <row r="136" spans="1:12" ht="15">
      <c r="A136" s="2" t="s">
        <v>13</v>
      </c>
      <c r="B136" s="8">
        <f>SUM(B124:B135)</f>
        <v>0</v>
      </c>
      <c r="C136" s="8">
        <f>SUM(C124:C135)</f>
        <v>0</v>
      </c>
      <c r="D136" s="8">
        <f>SUM(D124:D135)</f>
        <v>0</v>
      </c>
      <c r="E136" s="8">
        <f>SUM(E124:E135)</f>
        <v>0</v>
      </c>
      <c r="F136" s="8"/>
      <c r="G136" s="8"/>
      <c r="I136" s="8">
        <f>SUM(I124:I135)</f>
        <v>-3915.6976147694177</v>
      </c>
      <c r="J136" s="8"/>
      <c r="K136" s="8"/>
      <c r="L136" s="8"/>
    </row>
    <row r="137" spans="2:12" ht="15">
      <c r="B137" s="8"/>
      <c r="C137" s="8"/>
      <c r="D137" s="8"/>
      <c r="E137" s="8"/>
      <c r="F137" s="8"/>
      <c r="G137" s="8"/>
      <c r="I137" s="8"/>
      <c r="J137" s="8"/>
      <c r="K137" s="8"/>
      <c r="L137" s="8"/>
    </row>
    <row r="138" spans="2:12" ht="15">
      <c r="B138" s="8"/>
      <c r="C138" s="8"/>
      <c r="D138" s="8"/>
      <c r="E138" s="8"/>
      <c r="F138" s="8"/>
      <c r="G138" s="8"/>
      <c r="I138" s="8"/>
      <c r="J138" s="8"/>
      <c r="K138" s="8"/>
      <c r="L138" s="8"/>
    </row>
    <row r="139" spans="1:12" ht="18.75">
      <c r="A139" s="5" t="s">
        <v>0</v>
      </c>
      <c r="B139" s="19">
        <v>2009</v>
      </c>
      <c r="C139" s="8"/>
      <c r="D139" s="8"/>
      <c r="E139" s="8"/>
      <c r="F139" s="8"/>
      <c r="G139" s="8"/>
      <c r="I139" s="8"/>
      <c r="J139" s="8"/>
      <c r="K139" s="8"/>
      <c r="L139" s="8"/>
    </row>
    <row r="140" spans="2:12" ht="15">
      <c r="B140" s="10"/>
      <c r="C140" s="10"/>
      <c r="D140" s="65" t="str">
        <f>$D$5</f>
        <v>SIMPILS True-Up Adjustments    (neg = CR)</v>
      </c>
      <c r="E140" s="64" t="s">
        <v>14</v>
      </c>
      <c r="F140" s="64"/>
      <c r="G140" s="10"/>
      <c r="H140" s="64" t="s">
        <v>15</v>
      </c>
      <c r="I140" s="64"/>
      <c r="J140" s="64"/>
      <c r="K140" s="10"/>
      <c r="L140" s="65" t="s">
        <v>5</v>
      </c>
    </row>
    <row r="141" spans="2:12" ht="30">
      <c r="B141" s="11" t="s">
        <v>2</v>
      </c>
      <c r="C141" s="11" t="s">
        <v>3</v>
      </c>
      <c r="D141" s="65"/>
      <c r="E141" s="10" t="s">
        <v>4</v>
      </c>
      <c r="F141" s="10" t="s">
        <v>69</v>
      </c>
      <c r="G141" s="10"/>
      <c r="H141" s="16" t="s">
        <v>6</v>
      </c>
      <c r="I141" s="10" t="s">
        <v>4</v>
      </c>
      <c r="J141" s="10" t="s">
        <v>69</v>
      </c>
      <c r="K141" s="10"/>
      <c r="L141" s="65"/>
    </row>
    <row r="142" spans="1:12" ht="15">
      <c r="A142" t="s">
        <v>7</v>
      </c>
      <c r="B142" s="12"/>
      <c r="C142" s="12"/>
      <c r="D142" s="8"/>
      <c r="E142" s="8">
        <f aca="true" t="shared" si="46" ref="E142:E153">B142-C142+D142</f>
        <v>0</v>
      </c>
      <c r="F142" s="8">
        <f>F135+E142</f>
        <v>-98384.3621801361</v>
      </c>
      <c r="G142" s="8"/>
      <c r="H142" s="4">
        <v>0.0245</v>
      </c>
      <c r="I142" s="8">
        <f>H142*F135/12</f>
        <v>-200.86807278444454</v>
      </c>
      <c r="J142" s="8">
        <f>J135+I142</f>
        <v>29683.711862527794</v>
      </c>
      <c r="K142" s="8"/>
      <c r="L142" s="8">
        <f aca="true" t="shared" si="47" ref="L142:L153">F142+J142</f>
        <v>-68700.6503176083</v>
      </c>
    </row>
    <row r="143" spans="1:12" ht="15">
      <c r="A143" t="s">
        <v>8</v>
      </c>
      <c r="B143" s="12"/>
      <c r="C143" s="12"/>
      <c r="D143" s="8"/>
      <c r="E143" s="8">
        <f t="shared" si="46"/>
        <v>0</v>
      </c>
      <c r="F143" s="8">
        <f>F142+E143</f>
        <v>-98384.3621801361</v>
      </c>
      <c r="G143" s="8"/>
      <c r="H143" s="15">
        <f>H142</f>
        <v>0.0245</v>
      </c>
      <c r="I143" s="8">
        <f>H143*F142/12</f>
        <v>-200.86807278444454</v>
      </c>
      <c r="J143" s="8">
        <f>I143+J142</f>
        <v>29482.84378974335</v>
      </c>
      <c r="K143" s="8"/>
      <c r="L143" s="8">
        <f t="shared" si="47"/>
        <v>-68901.51839039275</v>
      </c>
    </row>
    <row r="144" spans="1:12" ht="15">
      <c r="A144" t="s">
        <v>9</v>
      </c>
      <c r="B144" s="12"/>
      <c r="C144" s="12"/>
      <c r="D144" s="8"/>
      <c r="E144" s="8">
        <f t="shared" si="46"/>
        <v>0</v>
      </c>
      <c r="F144" s="8">
        <f aca="true" t="shared" si="48" ref="F144:F153">F143+E144</f>
        <v>-98384.3621801361</v>
      </c>
      <c r="G144" s="8"/>
      <c r="H144" s="15">
        <f aca="true" t="shared" si="49" ref="H144:H153">H143</f>
        <v>0.0245</v>
      </c>
      <c r="I144" s="8">
        <f>H144*F143/12</f>
        <v>-200.86807278444454</v>
      </c>
      <c r="J144" s="8">
        <f>I144+J143</f>
        <v>29281.975716958907</v>
      </c>
      <c r="K144" s="8"/>
      <c r="L144" s="8">
        <f t="shared" si="47"/>
        <v>-69102.38646317719</v>
      </c>
    </row>
    <row r="145" spans="1:12" ht="15">
      <c r="A145" t="s">
        <v>16</v>
      </c>
      <c r="B145" s="12"/>
      <c r="C145" s="12"/>
      <c r="D145" s="8"/>
      <c r="E145" s="8">
        <f t="shared" si="46"/>
        <v>0</v>
      </c>
      <c r="F145" s="8">
        <f t="shared" si="48"/>
        <v>-98384.3621801361</v>
      </c>
      <c r="G145" s="8"/>
      <c r="H145" s="4">
        <v>0.01</v>
      </c>
      <c r="I145" s="8">
        <f>H145*F144/12</f>
        <v>-81.98696848344674</v>
      </c>
      <c r="J145" s="8">
        <f>I145+J144</f>
        <v>29199.988748475458</v>
      </c>
      <c r="K145" s="8"/>
      <c r="L145" s="8">
        <f t="shared" si="47"/>
        <v>-69184.37343166064</v>
      </c>
    </row>
    <row r="146" spans="1:12" ht="15">
      <c r="A146" t="s">
        <v>17</v>
      </c>
      <c r="B146" s="12"/>
      <c r="C146" s="12"/>
      <c r="D146" s="8"/>
      <c r="E146" s="8">
        <f t="shared" si="46"/>
        <v>0</v>
      </c>
      <c r="F146" s="8">
        <f t="shared" si="48"/>
        <v>-98384.3621801361</v>
      </c>
      <c r="G146" s="8"/>
      <c r="H146" s="15">
        <f t="shared" si="49"/>
        <v>0.01</v>
      </c>
      <c r="I146" s="8">
        <f aca="true" t="shared" si="50" ref="I146:I153">H146*F145/12</f>
        <v>-81.98696848344674</v>
      </c>
      <c r="J146" s="8">
        <f aca="true" t="shared" si="51" ref="J146:J153">I146+J145</f>
        <v>29118.00177999201</v>
      </c>
      <c r="K146" s="8"/>
      <c r="L146" s="8">
        <f t="shared" si="47"/>
        <v>-69266.3604001441</v>
      </c>
    </row>
    <row r="147" spans="1:12" ht="15">
      <c r="A147" t="s">
        <v>18</v>
      </c>
      <c r="B147" s="12"/>
      <c r="C147" s="12"/>
      <c r="D147" s="8"/>
      <c r="E147" s="8">
        <f t="shared" si="46"/>
        <v>0</v>
      </c>
      <c r="F147" s="8">
        <f t="shared" si="48"/>
        <v>-98384.3621801361</v>
      </c>
      <c r="G147" s="8"/>
      <c r="H147" s="15">
        <f t="shared" si="49"/>
        <v>0.01</v>
      </c>
      <c r="I147" s="8">
        <f t="shared" si="50"/>
        <v>-81.98696848344674</v>
      </c>
      <c r="J147" s="8">
        <f t="shared" si="51"/>
        <v>29036.01481150856</v>
      </c>
      <c r="K147" s="8"/>
      <c r="L147" s="8">
        <f t="shared" si="47"/>
        <v>-69348.34736862754</v>
      </c>
    </row>
    <row r="148" spans="1:12" ht="15">
      <c r="A148" t="s">
        <v>19</v>
      </c>
      <c r="B148" s="12"/>
      <c r="C148" s="12"/>
      <c r="D148" s="8"/>
      <c r="E148" s="8">
        <f t="shared" si="46"/>
        <v>0</v>
      </c>
      <c r="F148" s="8">
        <f t="shared" si="48"/>
        <v>-98384.3621801361</v>
      </c>
      <c r="G148" s="8"/>
      <c r="H148" s="4">
        <v>0.0055</v>
      </c>
      <c r="I148" s="8">
        <f t="shared" si="50"/>
        <v>-45.09283266589571</v>
      </c>
      <c r="J148" s="8">
        <f t="shared" si="51"/>
        <v>28990.921978842667</v>
      </c>
      <c r="K148" s="8"/>
      <c r="L148" s="8">
        <f t="shared" si="47"/>
        <v>-69393.44020129343</v>
      </c>
    </row>
    <row r="149" spans="1:12" ht="15">
      <c r="A149" t="s">
        <v>20</v>
      </c>
      <c r="B149" s="12"/>
      <c r="C149" s="12"/>
      <c r="D149" s="8"/>
      <c r="E149" s="8">
        <f t="shared" si="46"/>
        <v>0</v>
      </c>
      <c r="F149" s="8">
        <f t="shared" si="48"/>
        <v>-98384.3621801361</v>
      </c>
      <c r="G149" s="8"/>
      <c r="H149" s="15">
        <f t="shared" si="49"/>
        <v>0.0055</v>
      </c>
      <c r="I149" s="8">
        <f t="shared" si="50"/>
        <v>-45.09283266589571</v>
      </c>
      <c r="J149" s="8">
        <f t="shared" si="51"/>
        <v>28945.829146176773</v>
      </c>
      <c r="K149" s="8"/>
      <c r="L149" s="8">
        <f t="shared" si="47"/>
        <v>-69438.53303395933</v>
      </c>
    </row>
    <row r="150" spans="1:12" ht="15">
      <c r="A150" t="s">
        <v>21</v>
      </c>
      <c r="B150" s="12"/>
      <c r="C150" s="12"/>
      <c r="D150" s="8"/>
      <c r="E150" s="8">
        <f t="shared" si="46"/>
        <v>0</v>
      </c>
      <c r="F150" s="8">
        <f t="shared" si="48"/>
        <v>-98384.3621801361</v>
      </c>
      <c r="G150" s="8"/>
      <c r="H150" s="15">
        <f t="shared" si="49"/>
        <v>0.0055</v>
      </c>
      <c r="I150" s="8">
        <f t="shared" si="50"/>
        <v>-45.09283266589571</v>
      </c>
      <c r="J150" s="8">
        <f t="shared" si="51"/>
        <v>28900.73631351088</v>
      </c>
      <c r="K150" s="8"/>
      <c r="L150" s="8">
        <f t="shared" si="47"/>
        <v>-69483.62586662523</v>
      </c>
    </row>
    <row r="151" spans="1:12" ht="15">
      <c r="A151" t="s">
        <v>10</v>
      </c>
      <c r="B151" s="12"/>
      <c r="C151" s="12"/>
      <c r="D151" s="8"/>
      <c r="E151" s="8">
        <f t="shared" si="46"/>
        <v>0</v>
      </c>
      <c r="F151" s="8">
        <f t="shared" si="48"/>
        <v>-98384.3621801361</v>
      </c>
      <c r="G151" s="8"/>
      <c r="H151" s="15">
        <f t="shared" si="49"/>
        <v>0.0055</v>
      </c>
      <c r="I151" s="8">
        <f t="shared" si="50"/>
        <v>-45.09283266589571</v>
      </c>
      <c r="J151" s="8">
        <f t="shared" si="51"/>
        <v>28855.643480844985</v>
      </c>
      <c r="K151" s="8"/>
      <c r="L151" s="8">
        <f t="shared" si="47"/>
        <v>-69528.71869929112</v>
      </c>
    </row>
    <row r="152" spans="1:12" ht="15">
      <c r="A152" t="s">
        <v>11</v>
      </c>
      <c r="B152" s="12"/>
      <c r="C152" s="12"/>
      <c r="D152" s="8"/>
      <c r="E152" s="8">
        <f t="shared" si="46"/>
        <v>0</v>
      </c>
      <c r="F152" s="8">
        <f t="shared" si="48"/>
        <v>-98384.3621801361</v>
      </c>
      <c r="G152" s="8"/>
      <c r="H152" s="15">
        <f t="shared" si="49"/>
        <v>0.0055</v>
      </c>
      <c r="I152" s="8">
        <f t="shared" si="50"/>
        <v>-45.09283266589571</v>
      </c>
      <c r="J152" s="8">
        <f t="shared" si="51"/>
        <v>28810.55064817909</v>
      </c>
      <c r="K152" s="8"/>
      <c r="L152" s="8">
        <f t="shared" si="47"/>
        <v>-69573.811531957</v>
      </c>
    </row>
    <row r="153" spans="1:12" ht="15">
      <c r="A153" t="s">
        <v>12</v>
      </c>
      <c r="B153" s="13"/>
      <c r="C153" s="13"/>
      <c r="D153" s="14"/>
      <c r="E153" s="14">
        <f t="shared" si="46"/>
        <v>0</v>
      </c>
      <c r="F153" s="14">
        <f t="shared" si="48"/>
        <v>-98384.3621801361</v>
      </c>
      <c r="G153" s="14"/>
      <c r="H153" s="17">
        <f t="shared" si="49"/>
        <v>0.0055</v>
      </c>
      <c r="I153" s="14">
        <f t="shared" si="50"/>
        <v>-45.09283266589571</v>
      </c>
      <c r="J153" s="14">
        <f t="shared" si="51"/>
        <v>28765.457815513197</v>
      </c>
      <c r="K153" s="14"/>
      <c r="L153" s="14">
        <f t="shared" si="47"/>
        <v>-69618.9043646229</v>
      </c>
    </row>
    <row r="154" spans="1:12" ht="15">
      <c r="A154" s="2" t="s">
        <v>13</v>
      </c>
      <c r="B154" s="8">
        <f>SUM(B142:B153)</f>
        <v>0</v>
      </c>
      <c r="C154" s="8">
        <f>SUM(C142:C153)</f>
        <v>0</v>
      </c>
      <c r="D154" s="8">
        <f>SUM(D142:D153)</f>
        <v>0</v>
      </c>
      <c r="E154" s="8">
        <f>SUM(E142:E153)</f>
        <v>0</v>
      </c>
      <c r="F154" s="8"/>
      <c r="G154" s="8"/>
      <c r="I154" s="8">
        <f>SUM(I142:I153)</f>
        <v>-1119.122119799048</v>
      </c>
      <c r="J154" s="8"/>
      <c r="K154" s="8"/>
      <c r="L154" s="8"/>
    </row>
    <row r="155" spans="2:12" ht="15">
      <c r="B155" s="8"/>
      <c r="C155" s="8"/>
      <c r="D155" s="8"/>
      <c r="E155" s="8"/>
      <c r="F155" s="8"/>
      <c r="G155" s="8"/>
      <c r="I155" s="8"/>
      <c r="J155" s="8"/>
      <c r="K155" s="8"/>
      <c r="L155" s="8"/>
    </row>
    <row r="156" spans="2:12" ht="15">
      <c r="B156" s="8"/>
      <c r="C156" s="8"/>
      <c r="D156" s="8"/>
      <c r="E156" s="8"/>
      <c r="F156" s="8"/>
      <c r="G156" s="8"/>
      <c r="I156" s="8"/>
      <c r="J156" s="8"/>
      <c r="K156" s="8"/>
      <c r="L156" s="8"/>
    </row>
    <row r="157" spans="1:12" ht="18.75">
      <c r="A157" s="5" t="s">
        <v>0</v>
      </c>
      <c r="B157" s="19">
        <v>2010</v>
      </c>
      <c r="C157" s="8"/>
      <c r="D157" s="8"/>
      <c r="E157" s="8"/>
      <c r="F157" s="8"/>
      <c r="G157" s="8"/>
      <c r="I157" s="8"/>
      <c r="J157" s="8"/>
      <c r="K157" s="8"/>
      <c r="L157" s="8"/>
    </row>
    <row r="158" spans="2:12" ht="15">
      <c r="B158" s="10"/>
      <c r="C158" s="10"/>
      <c r="D158" s="65" t="str">
        <f>$D$5</f>
        <v>SIMPILS True-Up Adjustments    (neg = CR)</v>
      </c>
      <c r="E158" s="64" t="s">
        <v>14</v>
      </c>
      <c r="F158" s="64"/>
      <c r="G158" s="10"/>
      <c r="H158" s="64" t="s">
        <v>15</v>
      </c>
      <c r="I158" s="64"/>
      <c r="J158" s="64"/>
      <c r="K158" s="10"/>
      <c r="L158" s="65" t="s">
        <v>5</v>
      </c>
    </row>
    <row r="159" spans="2:12" ht="30">
      <c r="B159" s="11" t="s">
        <v>2</v>
      </c>
      <c r="C159" s="11" t="s">
        <v>3</v>
      </c>
      <c r="D159" s="65"/>
      <c r="E159" s="10" t="s">
        <v>4</v>
      </c>
      <c r="F159" s="10" t="s">
        <v>69</v>
      </c>
      <c r="G159" s="10"/>
      <c r="H159" s="16" t="s">
        <v>6</v>
      </c>
      <c r="I159" s="10" t="s">
        <v>4</v>
      </c>
      <c r="J159" s="10" t="s">
        <v>69</v>
      </c>
      <c r="K159" s="10"/>
      <c r="L159" s="65"/>
    </row>
    <row r="160" spans="1:12" ht="15">
      <c r="A160" t="s">
        <v>7</v>
      </c>
      <c r="B160" s="12"/>
      <c r="C160" s="12"/>
      <c r="D160" s="8"/>
      <c r="E160" s="8">
        <f aca="true" t="shared" si="52" ref="E160:E171">B160-C160+D160</f>
        <v>0</v>
      </c>
      <c r="F160" s="8">
        <f>F153+E160</f>
        <v>-98384.3621801361</v>
      </c>
      <c r="G160" s="8"/>
      <c r="H160" s="15">
        <f>H153</f>
        <v>0.0055</v>
      </c>
      <c r="I160" s="8">
        <f>H160*F153/12</f>
        <v>-45.09283266589571</v>
      </c>
      <c r="J160" s="8">
        <f>J153+I160</f>
        <v>28720.364982847303</v>
      </c>
      <c r="K160" s="8"/>
      <c r="L160" s="8">
        <f aca="true" t="shared" si="53" ref="L160:L171">F160+J160</f>
        <v>-69663.9971972888</v>
      </c>
    </row>
    <row r="161" spans="1:12" ht="15">
      <c r="A161" t="s">
        <v>8</v>
      </c>
      <c r="B161" s="12"/>
      <c r="C161" s="12"/>
      <c r="D161" s="8"/>
      <c r="E161" s="8">
        <f t="shared" si="52"/>
        <v>0</v>
      </c>
      <c r="F161" s="8">
        <f>F160+E161</f>
        <v>-98384.3621801361</v>
      </c>
      <c r="G161" s="8"/>
      <c r="H161" s="15">
        <f>H160</f>
        <v>0.0055</v>
      </c>
      <c r="I161" s="8">
        <f>H161*F160/12</f>
        <v>-45.09283266589571</v>
      </c>
      <c r="J161" s="8">
        <f>I161+J160</f>
        <v>28675.27215018141</v>
      </c>
      <c r="K161" s="8"/>
      <c r="L161" s="8">
        <f t="shared" si="53"/>
        <v>-69709.09002995469</v>
      </c>
    </row>
    <row r="162" spans="1:12" ht="15">
      <c r="A162" t="s">
        <v>9</v>
      </c>
      <c r="B162" s="12"/>
      <c r="C162" s="12"/>
      <c r="D162" s="8"/>
      <c r="E162" s="8">
        <f t="shared" si="52"/>
        <v>0</v>
      </c>
      <c r="F162" s="8">
        <f aca="true" t="shared" si="54" ref="F162:F171">F161+E162</f>
        <v>-98384.3621801361</v>
      </c>
      <c r="G162" s="8"/>
      <c r="H162" s="15">
        <f aca="true" t="shared" si="55" ref="H162:H171">H161</f>
        <v>0.0055</v>
      </c>
      <c r="I162" s="8">
        <f>H162*F161/12</f>
        <v>-45.09283266589571</v>
      </c>
      <c r="J162" s="8">
        <f>I162+J161</f>
        <v>28630.179317515514</v>
      </c>
      <c r="K162" s="8"/>
      <c r="L162" s="8">
        <f t="shared" si="53"/>
        <v>-69754.18286262058</v>
      </c>
    </row>
    <row r="163" spans="1:12" ht="15">
      <c r="A163" t="s">
        <v>16</v>
      </c>
      <c r="B163" s="12"/>
      <c r="C163" s="12"/>
      <c r="D163" s="8"/>
      <c r="E163" s="8">
        <f t="shared" si="52"/>
        <v>0</v>
      </c>
      <c r="F163" s="8">
        <f t="shared" si="54"/>
        <v>-98384.3621801361</v>
      </c>
      <c r="G163" s="8"/>
      <c r="H163" s="15">
        <f t="shared" si="55"/>
        <v>0.0055</v>
      </c>
      <c r="I163" s="8">
        <f>H163*F162/12</f>
        <v>-45.09283266589571</v>
      </c>
      <c r="J163" s="8">
        <f>I163+J162</f>
        <v>28585.08648484962</v>
      </c>
      <c r="K163" s="8"/>
      <c r="L163" s="8">
        <f t="shared" si="53"/>
        <v>-69799.27569528649</v>
      </c>
    </row>
    <row r="164" spans="1:12" ht="15">
      <c r="A164" t="s">
        <v>17</v>
      </c>
      <c r="B164" s="12"/>
      <c r="C164" s="12"/>
      <c r="D164" s="8"/>
      <c r="E164" s="8">
        <f t="shared" si="52"/>
        <v>0</v>
      </c>
      <c r="F164" s="8">
        <f t="shared" si="54"/>
        <v>-98384.3621801361</v>
      </c>
      <c r="G164" s="8"/>
      <c r="H164" s="15">
        <f t="shared" si="55"/>
        <v>0.0055</v>
      </c>
      <c r="I164" s="8">
        <f aca="true" t="shared" si="56" ref="I164:I171">H164*F163/12</f>
        <v>-45.09283266589571</v>
      </c>
      <c r="J164" s="8">
        <f aca="true" t="shared" si="57" ref="J164:J171">I164+J163</f>
        <v>28539.993652183726</v>
      </c>
      <c r="K164" s="8"/>
      <c r="L164" s="8">
        <f t="shared" si="53"/>
        <v>-69844.36852795238</v>
      </c>
    </row>
    <row r="165" spans="1:12" ht="15">
      <c r="A165" t="s">
        <v>18</v>
      </c>
      <c r="B165" s="12"/>
      <c r="C165" s="12"/>
      <c r="D165" s="8"/>
      <c r="E165" s="8">
        <f t="shared" si="52"/>
        <v>0</v>
      </c>
      <c r="F165" s="8">
        <f t="shared" si="54"/>
        <v>-98384.3621801361</v>
      </c>
      <c r="G165" s="8"/>
      <c r="H165" s="15">
        <f t="shared" si="55"/>
        <v>0.0055</v>
      </c>
      <c r="I165" s="8">
        <f t="shared" si="56"/>
        <v>-45.09283266589571</v>
      </c>
      <c r="J165" s="8">
        <f t="shared" si="57"/>
        <v>28494.900819517832</v>
      </c>
      <c r="K165" s="8"/>
      <c r="L165" s="8">
        <f t="shared" si="53"/>
        <v>-69889.46136061827</v>
      </c>
    </row>
    <row r="166" spans="1:12" ht="15">
      <c r="A166" t="s">
        <v>19</v>
      </c>
      <c r="B166" s="12"/>
      <c r="C166" s="12"/>
      <c r="D166" s="8"/>
      <c r="E166" s="8">
        <f t="shared" si="52"/>
        <v>0</v>
      </c>
      <c r="F166" s="8">
        <f t="shared" si="54"/>
        <v>-98384.3621801361</v>
      </c>
      <c r="G166" s="8"/>
      <c r="H166" s="4">
        <v>0.0089</v>
      </c>
      <c r="I166" s="8">
        <f t="shared" si="56"/>
        <v>-72.9684019502676</v>
      </c>
      <c r="J166" s="8">
        <f t="shared" si="57"/>
        <v>28421.932417567565</v>
      </c>
      <c r="K166" s="8"/>
      <c r="L166" s="8">
        <f t="shared" si="53"/>
        <v>-69962.42976256853</v>
      </c>
    </row>
    <row r="167" spans="1:12" ht="15">
      <c r="A167" t="s">
        <v>20</v>
      </c>
      <c r="B167" s="12"/>
      <c r="C167" s="12"/>
      <c r="D167" s="8"/>
      <c r="E167" s="8">
        <f t="shared" si="52"/>
        <v>0</v>
      </c>
      <c r="F167" s="8">
        <f t="shared" si="54"/>
        <v>-98384.3621801361</v>
      </c>
      <c r="G167" s="8"/>
      <c r="H167" s="15">
        <f t="shared" si="55"/>
        <v>0.0089</v>
      </c>
      <c r="I167" s="8">
        <f t="shared" si="56"/>
        <v>-72.9684019502676</v>
      </c>
      <c r="J167" s="8">
        <f t="shared" si="57"/>
        <v>28348.964015617297</v>
      </c>
      <c r="K167" s="8"/>
      <c r="L167" s="8">
        <f t="shared" si="53"/>
        <v>-70035.3981645188</v>
      </c>
    </row>
    <row r="168" spans="1:12" ht="15">
      <c r="A168" t="s">
        <v>21</v>
      </c>
      <c r="B168" s="12"/>
      <c r="C168" s="12"/>
      <c r="D168" s="8"/>
      <c r="E168" s="8">
        <f t="shared" si="52"/>
        <v>0</v>
      </c>
      <c r="F168" s="8">
        <f t="shared" si="54"/>
        <v>-98384.3621801361</v>
      </c>
      <c r="G168" s="8"/>
      <c r="H168" s="15">
        <f t="shared" si="55"/>
        <v>0.0089</v>
      </c>
      <c r="I168" s="8">
        <f t="shared" si="56"/>
        <v>-72.9684019502676</v>
      </c>
      <c r="J168" s="8">
        <f t="shared" si="57"/>
        <v>28275.99561366703</v>
      </c>
      <c r="K168" s="8"/>
      <c r="L168" s="8">
        <f t="shared" si="53"/>
        <v>-70108.36656646908</v>
      </c>
    </row>
    <row r="169" spans="1:12" ht="15">
      <c r="A169" t="s">
        <v>10</v>
      </c>
      <c r="B169" s="12"/>
      <c r="C169" s="12"/>
      <c r="D169" s="8"/>
      <c r="E169" s="8">
        <f t="shared" si="52"/>
        <v>0</v>
      </c>
      <c r="F169" s="8">
        <f t="shared" si="54"/>
        <v>-98384.3621801361</v>
      </c>
      <c r="G169" s="8"/>
      <c r="H169" s="4">
        <v>0.012</v>
      </c>
      <c r="I169" s="8">
        <f t="shared" si="56"/>
        <v>-98.38436218013611</v>
      </c>
      <c r="J169" s="8">
        <f t="shared" si="57"/>
        <v>28177.611251486895</v>
      </c>
      <c r="K169" s="8"/>
      <c r="L169" s="8">
        <f t="shared" si="53"/>
        <v>-70206.75092864921</v>
      </c>
    </row>
    <row r="170" spans="1:12" ht="15">
      <c r="A170" t="s">
        <v>11</v>
      </c>
      <c r="B170" s="12"/>
      <c r="C170" s="12"/>
      <c r="D170" s="8"/>
      <c r="E170" s="8">
        <f t="shared" si="52"/>
        <v>0</v>
      </c>
      <c r="F170" s="8">
        <f t="shared" si="54"/>
        <v>-98384.3621801361</v>
      </c>
      <c r="G170" s="8"/>
      <c r="H170" s="15">
        <f t="shared" si="55"/>
        <v>0.012</v>
      </c>
      <c r="I170" s="8">
        <f t="shared" si="56"/>
        <v>-98.38436218013611</v>
      </c>
      <c r="J170" s="8">
        <f t="shared" si="57"/>
        <v>28079.22688930676</v>
      </c>
      <c r="K170" s="8"/>
      <c r="L170" s="8">
        <f t="shared" si="53"/>
        <v>-70305.13529082935</v>
      </c>
    </row>
    <row r="171" spans="1:12" ht="15">
      <c r="A171" t="s">
        <v>12</v>
      </c>
      <c r="B171" s="13"/>
      <c r="C171" s="13"/>
      <c r="D171" s="14"/>
      <c r="E171" s="14">
        <f t="shared" si="52"/>
        <v>0</v>
      </c>
      <c r="F171" s="14">
        <f t="shared" si="54"/>
        <v>-98384.3621801361</v>
      </c>
      <c r="G171" s="14"/>
      <c r="H171" s="17">
        <f t="shared" si="55"/>
        <v>0.012</v>
      </c>
      <c r="I171" s="14">
        <f t="shared" si="56"/>
        <v>-98.38436218013611</v>
      </c>
      <c r="J171" s="14">
        <f t="shared" si="57"/>
        <v>27980.842527126624</v>
      </c>
      <c r="K171" s="14"/>
      <c r="L171" s="14">
        <f t="shared" si="53"/>
        <v>-70403.51965300948</v>
      </c>
    </row>
    <row r="172" spans="1:14" ht="15">
      <c r="A172" s="2" t="s">
        <v>13</v>
      </c>
      <c r="B172" s="8">
        <f>SUM(B160:B171)</f>
        <v>0</v>
      </c>
      <c r="C172" s="8">
        <f>SUM(C160:C171)</f>
        <v>0</v>
      </c>
      <c r="D172" s="8">
        <f>SUM(D160:D171)</f>
        <v>0</v>
      </c>
      <c r="E172" s="8">
        <f>SUM(E160:E171)</f>
        <v>0</v>
      </c>
      <c r="F172" s="8"/>
      <c r="G172" s="8"/>
      <c r="I172" s="8">
        <f>SUM(I160:I171)</f>
        <v>-784.6152883865855</v>
      </c>
      <c r="J172" s="8"/>
      <c r="K172" s="8"/>
      <c r="L172" s="8"/>
      <c r="N172" s="21"/>
    </row>
    <row r="173" spans="2:14" ht="15">
      <c r="B173" s="8"/>
      <c r="C173" s="8"/>
      <c r="D173" s="8"/>
      <c r="E173" s="8"/>
      <c r="F173" s="8"/>
      <c r="G173" s="8"/>
      <c r="I173" s="8"/>
      <c r="J173" s="8"/>
      <c r="K173" s="8"/>
      <c r="L173" s="8"/>
      <c r="N173" s="21"/>
    </row>
    <row r="174" spans="2:12" ht="15">
      <c r="B174" s="8"/>
      <c r="C174" s="8"/>
      <c r="D174" s="8"/>
      <c r="E174" s="8"/>
      <c r="F174" s="8"/>
      <c r="G174" s="8"/>
      <c r="I174" s="8"/>
      <c r="J174" s="8"/>
      <c r="K174" s="8"/>
      <c r="L174" s="8"/>
    </row>
    <row r="175" spans="1:12" ht="18.75">
      <c r="A175" s="5" t="s">
        <v>0</v>
      </c>
      <c r="B175" s="19">
        <v>2011</v>
      </c>
      <c r="C175" s="8"/>
      <c r="D175" s="8"/>
      <c r="E175" s="8"/>
      <c r="F175" s="8"/>
      <c r="G175" s="8"/>
      <c r="I175" s="8"/>
      <c r="J175" s="8"/>
      <c r="K175" s="8"/>
      <c r="L175" s="8"/>
    </row>
    <row r="176" spans="2:12" ht="15">
      <c r="B176" s="10"/>
      <c r="C176" s="10"/>
      <c r="D176" s="65" t="str">
        <f>$D$5</f>
        <v>SIMPILS True-Up Adjustments    (neg = CR)</v>
      </c>
      <c r="E176" s="64" t="s">
        <v>14</v>
      </c>
      <c r="F176" s="64"/>
      <c r="G176" s="10"/>
      <c r="H176" s="64" t="s">
        <v>15</v>
      </c>
      <c r="I176" s="64"/>
      <c r="J176" s="64"/>
      <c r="K176" s="10"/>
      <c r="L176" s="65" t="s">
        <v>5</v>
      </c>
    </row>
    <row r="177" spans="2:12" ht="30">
      <c r="B177" s="11" t="s">
        <v>2</v>
      </c>
      <c r="C177" s="11" t="s">
        <v>3</v>
      </c>
      <c r="D177" s="65"/>
      <c r="E177" s="10" t="s">
        <v>4</v>
      </c>
      <c r="F177" s="10" t="s">
        <v>69</v>
      </c>
      <c r="G177" s="10"/>
      <c r="H177" s="16" t="s">
        <v>6</v>
      </c>
      <c r="I177" s="10" t="s">
        <v>4</v>
      </c>
      <c r="J177" s="10" t="s">
        <v>69</v>
      </c>
      <c r="K177" s="10"/>
      <c r="L177" s="65"/>
    </row>
    <row r="178" spans="1:12" ht="15">
      <c r="A178" t="s">
        <v>7</v>
      </c>
      <c r="B178" s="12"/>
      <c r="C178" s="12"/>
      <c r="D178" s="8"/>
      <c r="E178" s="8">
        <f aca="true" t="shared" si="58" ref="E178:E189">B178-C178+D178</f>
        <v>0</v>
      </c>
      <c r="F178" s="8">
        <f>F171+E178</f>
        <v>-98384.3621801361</v>
      </c>
      <c r="G178" s="8"/>
      <c r="H178" s="4">
        <v>0.0147</v>
      </c>
      <c r="I178" s="8">
        <f>H178*F171/12</f>
        <v>-120.52084367066671</v>
      </c>
      <c r="J178" s="8">
        <f>J171+I178</f>
        <v>27860.321683455957</v>
      </c>
      <c r="K178" s="8"/>
      <c r="L178" s="8">
        <f aca="true" t="shared" si="59" ref="L178:L189">F178+J178</f>
        <v>-70524.04049668014</v>
      </c>
    </row>
    <row r="179" spans="1:12" ht="15">
      <c r="A179" t="s">
        <v>8</v>
      </c>
      <c r="B179" s="12"/>
      <c r="C179" s="12"/>
      <c r="D179" s="8"/>
      <c r="E179" s="8">
        <f t="shared" si="58"/>
        <v>0</v>
      </c>
      <c r="F179" s="8">
        <f>F178+E179</f>
        <v>-98384.3621801361</v>
      </c>
      <c r="G179" s="8"/>
      <c r="H179" s="15">
        <f>H178</f>
        <v>0.0147</v>
      </c>
      <c r="I179" s="8">
        <f>H179*F178/12</f>
        <v>-120.52084367066671</v>
      </c>
      <c r="J179" s="8">
        <f>I179+J178</f>
        <v>27739.80083978529</v>
      </c>
      <c r="K179" s="8"/>
      <c r="L179" s="8">
        <f t="shared" si="59"/>
        <v>-70644.5613403508</v>
      </c>
    </row>
    <row r="180" spans="1:12" ht="15">
      <c r="A180" t="s">
        <v>9</v>
      </c>
      <c r="B180" s="12"/>
      <c r="C180" s="12"/>
      <c r="D180" s="8"/>
      <c r="E180" s="8">
        <f t="shared" si="58"/>
        <v>0</v>
      </c>
      <c r="F180" s="8">
        <f aca="true" t="shared" si="60" ref="F180:F189">F179+E180</f>
        <v>-98384.3621801361</v>
      </c>
      <c r="G180" s="8"/>
      <c r="H180" s="15">
        <f aca="true" t="shared" si="61" ref="H180:H189">H179</f>
        <v>0.0147</v>
      </c>
      <c r="I180" s="8">
        <f>H180*F179/12</f>
        <v>-120.52084367066671</v>
      </c>
      <c r="J180" s="8">
        <f>I180+J179</f>
        <v>27619.279996114623</v>
      </c>
      <c r="K180" s="8"/>
      <c r="L180" s="8">
        <f t="shared" si="59"/>
        <v>-70765.08218402148</v>
      </c>
    </row>
    <row r="181" spans="1:12" ht="15">
      <c r="A181" t="s">
        <v>16</v>
      </c>
      <c r="B181" s="12"/>
      <c r="C181" s="12"/>
      <c r="D181" s="8"/>
      <c r="E181" s="8">
        <f t="shared" si="58"/>
        <v>0</v>
      </c>
      <c r="F181" s="8">
        <f t="shared" si="60"/>
        <v>-98384.3621801361</v>
      </c>
      <c r="G181" s="8"/>
      <c r="H181" s="15">
        <f t="shared" si="61"/>
        <v>0.0147</v>
      </c>
      <c r="I181" s="8">
        <f>H181*F180/12</f>
        <v>-120.52084367066671</v>
      </c>
      <c r="J181" s="8">
        <f>I181+J180</f>
        <v>27498.759152443956</v>
      </c>
      <c r="K181" s="8"/>
      <c r="L181" s="8">
        <f t="shared" si="59"/>
        <v>-70885.60302769215</v>
      </c>
    </row>
    <row r="182" spans="1:12" ht="15">
      <c r="A182" t="s">
        <v>17</v>
      </c>
      <c r="B182" s="12"/>
      <c r="C182" s="12"/>
      <c r="D182" s="8"/>
      <c r="E182" s="8">
        <f t="shared" si="58"/>
        <v>0</v>
      </c>
      <c r="F182" s="8">
        <f t="shared" si="60"/>
        <v>-98384.3621801361</v>
      </c>
      <c r="G182" s="8"/>
      <c r="H182" s="15">
        <f t="shared" si="61"/>
        <v>0.0147</v>
      </c>
      <c r="I182" s="8">
        <f aca="true" t="shared" si="62" ref="I182:I189">H182*F181/12</f>
        <v>-120.52084367066671</v>
      </c>
      <c r="J182" s="8">
        <f aca="true" t="shared" si="63" ref="J182:J189">I182+J181</f>
        <v>27378.23830877329</v>
      </c>
      <c r="K182" s="8"/>
      <c r="L182" s="8">
        <f t="shared" si="59"/>
        <v>-71006.12387136281</v>
      </c>
    </row>
    <row r="183" spans="1:12" ht="15">
      <c r="A183" t="s">
        <v>18</v>
      </c>
      <c r="B183" s="12"/>
      <c r="C183" s="12"/>
      <c r="D183" s="8"/>
      <c r="E183" s="8">
        <f t="shared" si="58"/>
        <v>0</v>
      </c>
      <c r="F183" s="8">
        <f t="shared" si="60"/>
        <v>-98384.3621801361</v>
      </c>
      <c r="G183" s="8"/>
      <c r="H183" s="15">
        <f t="shared" si="61"/>
        <v>0.0147</v>
      </c>
      <c r="I183" s="8">
        <f t="shared" si="62"/>
        <v>-120.52084367066671</v>
      </c>
      <c r="J183" s="8">
        <f t="shared" si="63"/>
        <v>27257.71746510262</v>
      </c>
      <c r="K183" s="8"/>
      <c r="L183" s="8">
        <f t="shared" si="59"/>
        <v>-71126.64471503347</v>
      </c>
    </row>
    <row r="184" spans="1:12" ht="15">
      <c r="A184" t="s">
        <v>19</v>
      </c>
      <c r="B184" s="12"/>
      <c r="C184" s="12"/>
      <c r="D184" s="8"/>
      <c r="E184" s="8">
        <f t="shared" si="58"/>
        <v>0</v>
      </c>
      <c r="F184" s="8">
        <f t="shared" si="60"/>
        <v>-98384.3621801361</v>
      </c>
      <c r="G184" s="8"/>
      <c r="H184" s="15">
        <f t="shared" si="61"/>
        <v>0.0147</v>
      </c>
      <c r="I184" s="8">
        <f t="shared" si="62"/>
        <v>-120.52084367066671</v>
      </c>
      <c r="J184" s="8">
        <f t="shared" si="63"/>
        <v>27137.196621431955</v>
      </c>
      <c r="K184" s="8"/>
      <c r="L184" s="8">
        <f t="shared" si="59"/>
        <v>-71247.16555870415</v>
      </c>
    </row>
    <row r="185" spans="1:12" ht="15">
      <c r="A185" t="s">
        <v>20</v>
      </c>
      <c r="B185" s="12"/>
      <c r="C185" s="12"/>
      <c r="D185" s="8"/>
      <c r="E185" s="8">
        <f t="shared" si="58"/>
        <v>0</v>
      </c>
      <c r="F185" s="8">
        <f t="shared" si="60"/>
        <v>-98384.3621801361</v>
      </c>
      <c r="G185" s="8"/>
      <c r="H185" s="15">
        <f t="shared" si="61"/>
        <v>0.0147</v>
      </c>
      <c r="I185" s="8">
        <f t="shared" si="62"/>
        <v>-120.52084367066671</v>
      </c>
      <c r="J185" s="8">
        <f t="shared" si="63"/>
        <v>27016.675777761287</v>
      </c>
      <c r="K185" s="8"/>
      <c r="L185" s="8">
        <f t="shared" si="59"/>
        <v>-71367.68640237482</v>
      </c>
    </row>
    <row r="186" spans="1:12" ht="15">
      <c r="A186" t="s">
        <v>21</v>
      </c>
      <c r="B186" s="12"/>
      <c r="C186" s="12"/>
      <c r="D186" s="8"/>
      <c r="E186" s="8">
        <f t="shared" si="58"/>
        <v>0</v>
      </c>
      <c r="F186" s="8">
        <f t="shared" si="60"/>
        <v>-98384.3621801361</v>
      </c>
      <c r="G186" s="8"/>
      <c r="H186" s="15">
        <f t="shared" si="61"/>
        <v>0.0147</v>
      </c>
      <c r="I186" s="8">
        <f t="shared" si="62"/>
        <v>-120.52084367066671</v>
      </c>
      <c r="J186" s="8">
        <f t="shared" si="63"/>
        <v>26896.15493409062</v>
      </c>
      <c r="K186" s="8"/>
      <c r="L186" s="8">
        <f t="shared" si="59"/>
        <v>-71488.20724604548</v>
      </c>
    </row>
    <row r="187" spans="1:12" ht="15">
      <c r="A187" t="s">
        <v>10</v>
      </c>
      <c r="B187" s="12"/>
      <c r="C187" s="12"/>
      <c r="D187" s="8"/>
      <c r="E187" s="8">
        <f t="shared" si="58"/>
        <v>0</v>
      </c>
      <c r="F187" s="8">
        <f t="shared" si="60"/>
        <v>-98384.3621801361</v>
      </c>
      <c r="G187" s="8"/>
      <c r="H187" s="15">
        <f t="shared" si="61"/>
        <v>0.0147</v>
      </c>
      <c r="I187" s="8">
        <f t="shared" si="62"/>
        <v>-120.52084367066671</v>
      </c>
      <c r="J187" s="8">
        <f t="shared" si="63"/>
        <v>26775.634090419953</v>
      </c>
      <c r="K187" s="8"/>
      <c r="L187" s="8">
        <f t="shared" si="59"/>
        <v>-71608.72808971614</v>
      </c>
    </row>
    <row r="188" spans="1:12" ht="15">
      <c r="A188" t="s">
        <v>11</v>
      </c>
      <c r="B188" s="12"/>
      <c r="C188" s="12"/>
      <c r="D188" s="8"/>
      <c r="E188" s="8">
        <f t="shared" si="58"/>
        <v>0</v>
      </c>
      <c r="F188" s="8">
        <f t="shared" si="60"/>
        <v>-98384.3621801361</v>
      </c>
      <c r="G188" s="8"/>
      <c r="H188" s="15">
        <f t="shared" si="61"/>
        <v>0.0147</v>
      </c>
      <c r="I188" s="8">
        <f t="shared" si="62"/>
        <v>-120.52084367066671</v>
      </c>
      <c r="J188" s="8">
        <f t="shared" si="63"/>
        <v>26655.113246749286</v>
      </c>
      <c r="K188" s="8"/>
      <c r="L188" s="8">
        <f t="shared" si="59"/>
        <v>-71729.24893338681</v>
      </c>
    </row>
    <row r="189" spans="1:12" ht="15">
      <c r="A189" t="s">
        <v>12</v>
      </c>
      <c r="B189" s="13"/>
      <c r="C189" s="13"/>
      <c r="D189" s="14"/>
      <c r="E189" s="14">
        <f t="shared" si="58"/>
        <v>0</v>
      </c>
      <c r="F189" s="14">
        <f t="shared" si="60"/>
        <v>-98384.3621801361</v>
      </c>
      <c r="G189" s="14"/>
      <c r="H189" s="17">
        <f t="shared" si="61"/>
        <v>0.0147</v>
      </c>
      <c r="I189" s="14">
        <f t="shared" si="62"/>
        <v>-120.52084367066671</v>
      </c>
      <c r="J189" s="14">
        <f t="shared" si="63"/>
        <v>26534.59240307862</v>
      </c>
      <c r="K189" s="14"/>
      <c r="L189" s="14">
        <f t="shared" si="59"/>
        <v>-71849.76977705749</v>
      </c>
    </row>
    <row r="190" spans="1:12" ht="15">
      <c r="A190" s="2" t="s">
        <v>13</v>
      </c>
      <c r="B190" s="8">
        <f>SUM(B178:B189)</f>
        <v>0</v>
      </c>
      <c r="C190" s="8">
        <f>SUM(C178:C189)</f>
        <v>0</v>
      </c>
      <c r="D190" s="8">
        <f>SUM(D178:D189)</f>
        <v>0</v>
      </c>
      <c r="E190" s="8">
        <f>SUM(E178:E189)</f>
        <v>0</v>
      </c>
      <c r="F190" s="8"/>
      <c r="G190" s="8"/>
      <c r="I190" s="8">
        <f>SUM(I178:I189)</f>
        <v>-1446.2501240480003</v>
      </c>
      <c r="J190" s="8"/>
      <c r="K190" s="8"/>
      <c r="L190" s="8"/>
    </row>
    <row r="191" spans="2:13" ht="15">
      <c r="B191" s="8"/>
      <c r="C191" s="8"/>
      <c r="D191" s="8"/>
      <c r="E191" s="8"/>
      <c r="F191" s="8"/>
      <c r="G191" s="8"/>
      <c r="I191" s="8"/>
      <c r="J191" s="8"/>
      <c r="K191" s="8"/>
      <c r="L191" s="8"/>
      <c r="M191" s="21"/>
    </row>
    <row r="192" spans="2:12" ht="15">
      <c r="B192" s="8"/>
      <c r="C192" s="8"/>
      <c r="D192" s="8"/>
      <c r="E192" s="8"/>
      <c r="F192" s="8"/>
      <c r="G192" s="8"/>
      <c r="I192" s="8"/>
      <c r="J192" s="8"/>
      <c r="K192" s="8"/>
      <c r="L192" s="8"/>
    </row>
    <row r="193" spans="1:12" ht="18.75">
      <c r="A193" s="5" t="s">
        <v>0</v>
      </c>
      <c r="B193" s="19">
        <v>2012</v>
      </c>
      <c r="C193" s="8"/>
      <c r="D193" s="8"/>
      <c r="E193" s="8"/>
      <c r="F193" s="8"/>
      <c r="G193" s="8"/>
      <c r="I193" s="8"/>
      <c r="J193" s="8"/>
      <c r="K193" s="8"/>
      <c r="L193" s="8"/>
    </row>
    <row r="194" spans="2:12" ht="15">
      <c r="B194" s="10"/>
      <c r="C194" s="10"/>
      <c r="D194" s="65" t="str">
        <f>$D$5</f>
        <v>SIMPILS True-Up Adjustments    (neg = CR)</v>
      </c>
      <c r="E194" s="64" t="s">
        <v>14</v>
      </c>
      <c r="F194" s="64"/>
      <c r="G194" s="10"/>
      <c r="H194" s="64" t="s">
        <v>15</v>
      </c>
      <c r="I194" s="64"/>
      <c r="J194" s="64"/>
      <c r="K194" s="10"/>
      <c r="L194" s="65" t="s">
        <v>5</v>
      </c>
    </row>
    <row r="195" spans="2:12" ht="30">
      <c r="B195" s="11" t="s">
        <v>2</v>
      </c>
      <c r="C195" s="11" t="s">
        <v>3</v>
      </c>
      <c r="D195" s="65"/>
      <c r="E195" s="10" t="s">
        <v>4</v>
      </c>
      <c r="F195" s="10" t="s">
        <v>69</v>
      </c>
      <c r="G195" s="10"/>
      <c r="H195" s="16" t="s">
        <v>6</v>
      </c>
      <c r="I195" s="10" t="s">
        <v>4</v>
      </c>
      <c r="J195" s="10" t="s">
        <v>69</v>
      </c>
      <c r="K195" s="10"/>
      <c r="L195" s="65"/>
    </row>
    <row r="196" spans="1:12" ht="15">
      <c r="A196" t="s">
        <v>7</v>
      </c>
      <c r="B196" s="12"/>
      <c r="C196" s="12"/>
      <c r="D196" s="8"/>
      <c r="E196" s="8">
        <f aca="true" t="shared" si="64" ref="E196:E207">B196-C196+D196</f>
        <v>0</v>
      </c>
      <c r="F196" s="8">
        <f>F189+E196</f>
        <v>-98384.3621801361</v>
      </c>
      <c r="G196" s="8"/>
      <c r="H196" s="15">
        <f>H189</f>
        <v>0.0147</v>
      </c>
      <c r="I196" s="8">
        <f>H196*F189/12</f>
        <v>-120.52084367066671</v>
      </c>
      <c r="J196" s="8">
        <f>J189+I196</f>
        <v>26414.071559407952</v>
      </c>
      <c r="K196" s="8"/>
      <c r="L196" s="8">
        <f aca="true" t="shared" si="65" ref="L196:L207">F196+J196</f>
        <v>-71970.29062072815</v>
      </c>
    </row>
    <row r="197" spans="1:12" ht="15">
      <c r="A197" t="s">
        <v>8</v>
      </c>
      <c r="B197" s="12"/>
      <c r="C197" s="12"/>
      <c r="D197" s="8"/>
      <c r="E197" s="8">
        <f t="shared" si="64"/>
        <v>0</v>
      </c>
      <c r="F197" s="8">
        <f>F196+E197</f>
        <v>-98384.3621801361</v>
      </c>
      <c r="G197" s="8"/>
      <c r="H197" s="15">
        <f>H196</f>
        <v>0.0147</v>
      </c>
      <c r="I197" s="8">
        <f>H197*F196/12</f>
        <v>-120.52084367066671</v>
      </c>
      <c r="J197" s="8">
        <f>I197+J196</f>
        <v>26293.550715737285</v>
      </c>
      <c r="K197" s="8"/>
      <c r="L197" s="8">
        <f t="shared" si="65"/>
        <v>-72090.81146439881</v>
      </c>
    </row>
    <row r="198" spans="1:12" ht="15">
      <c r="A198" t="s">
        <v>9</v>
      </c>
      <c r="B198" s="12"/>
      <c r="C198" s="12"/>
      <c r="D198" s="8"/>
      <c r="E198" s="8">
        <f t="shared" si="64"/>
        <v>0</v>
      </c>
      <c r="F198" s="8">
        <f aca="true" t="shared" si="66" ref="F198:F207">F197+E198</f>
        <v>-98384.3621801361</v>
      </c>
      <c r="G198" s="8"/>
      <c r="H198" s="15">
        <f aca="true" t="shared" si="67" ref="H198:H207">H197</f>
        <v>0.0147</v>
      </c>
      <c r="I198" s="8">
        <f>H198*F197/12</f>
        <v>-120.52084367066671</v>
      </c>
      <c r="J198" s="8">
        <f>I198+J197</f>
        <v>26173.029872066618</v>
      </c>
      <c r="K198" s="8"/>
      <c r="L198" s="8">
        <f t="shared" si="65"/>
        <v>-72211.33230806948</v>
      </c>
    </row>
    <row r="199" spans="1:12" ht="15">
      <c r="A199" s="42" t="s">
        <v>16</v>
      </c>
      <c r="B199" s="13"/>
      <c r="C199" s="13"/>
      <c r="D199" s="14"/>
      <c r="E199" s="14">
        <f t="shared" si="64"/>
        <v>0</v>
      </c>
      <c r="F199" s="14">
        <f t="shared" si="66"/>
        <v>-98384.3621801361</v>
      </c>
      <c r="G199" s="14"/>
      <c r="H199" s="17">
        <f t="shared" si="67"/>
        <v>0.0147</v>
      </c>
      <c r="I199" s="14">
        <f>H199*F198/12</f>
        <v>-120.52084367066671</v>
      </c>
      <c r="J199" s="14">
        <f>I199+J198</f>
        <v>26052.50902839595</v>
      </c>
      <c r="K199" s="14"/>
      <c r="L199" s="14">
        <f t="shared" si="65"/>
        <v>-72331.85315174016</v>
      </c>
    </row>
    <row r="200" spans="1:12" ht="15" hidden="1">
      <c r="A200" t="s">
        <v>17</v>
      </c>
      <c r="B200" s="12"/>
      <c r="C200" s="12"/>
      <c r="D200" s="8"/>
      <c r="E200" s="8">
        <f t="shared" si="64"/>
        <v>0</v>
      </c>
      <c r="F200" s="8">
        <f t="shared" si="66"/>
        <v>-98384.3621801361</v>
      </c>
      <c r="G200" s="8"/>
      <c r="H200" s="15">
        <v>0</v>
      </c>
      <c r="I200" s="8">
        <f aca="true" t="shared" si="68" ref="I200:I207">H200*F199/12</f>
        <v>0</v>
      </c>
      <c r="J200" s="8">
        <f aca="true" t="shared" si="69" ref="J200:J207">I200+J199</f>
        <v>26052.50902839595</v>
      </c>
      <c r="K200" s="8"/>
      <c r="L200" s="8">
        <f t="shared" si="65"/>
        <v>-72331.85315174016</v>
      </c>
    </row>
    <row r="201" spans="1:12" ht="15" hidden="1">
      <c r="A201" t="s">
        <v>18</v>
      </c>
      <c r="B201" s="12"/>
      <c r="C201" s="12"/>
      <c r="D201" s="8"/>
      <c r="E201" s="8">
        <f t="shared" si="64"/>
        <v>0</v>
      </c>
      <c r="F201" s="8">
        <f t="shared" si="66"/>
        <v>-98384.3621801361</v>
      </c>
      <c r="G201" s="8"/>
      <c r="H201" s="15">
        <f t="shared" si="67"/>
        <v>0</v>
      </c>
      <c r="I201" s="8">
        <f t="shared" si="68"/>
        <v>0</v>
      </c>
      <c r="J201" s="8">
        <f t="shared" si="69"/>
        <v>26052.50902839595</v>
      </c>
      <c r="K201" s="8"/>
      <c r="L201" s="8">
        <f t="shared" si="65"/>
        <v>-72331.85315174016</v>
      </c>
    </row>
    <row r="202" spans="1:12" ht="15" hidden="1">
      <c r="A202" t="s">
        <v>19</v>
      </c>
      <c r="B202" s="12"/>
      <c r="C202" s="12"/>
      <c r="D202" s="8"/>
      <c r="E202" s="8">
        <f t="shared" si="64"/>
        <v>0</v>
      </c>
      <c r="F202" s="8">
        <f t="shared" si="66"/>
        <v>-98384.3621801361</v>
      </c>
      <c r="G202" s="8"/>
      <c r="H202" s="15">
        <f t="shared" si="67"/>
        <v>0</v>
      </c>
      <c r="I202" s="8">
        <f t="shared" si="68"/>
        <v>0</v>
      </c>
      <c r="J202" s="8">
        <f t="shared" si="69"/>
        <v>26052.50902839595</v>
      </c>
      <c r="K202" s="8"/>
      <c r="L202" s="8">
        <f t="shared" si="65"/>
        <v>-72331.85315174016</v>
      </c>
    </row>
    <row r="203" spans="1:12" ht="15" hidden="1">
      <c r="A203" t="s">
        <v>20</v>
      </c>
      <c r="B203" s="12"/>
      <c r="C203" s="12"/>
      <c r="D203" s="8"/>
      <c r="E203" s="8">
        <f t="shared" si="64"/>
        <v>0</v>
      </c>
      <c r="F203" s="8">
        <f t="shared" si="66"/>
        <v>-98384.3621801361</v>
      </c>
      <c r="G203" s="8"/>
      <c r="H203" s="15">
        <f t="shared" si="67"/>
        <v>0</v>
      </c>
      <c r="I203" s="8">
        <f t="shared" si="68"/>
        <v>0</v>
      </c>
      <c r="J203" s="8">
        <f t="shared" si="69"/>
        <v>26052.50902839595</v>
      </c>
      <c r="K203" s="8"/>
      <c r="L203" s="8">
        <f t="shared" si="65"/>
        <v>-72331.85315174016</v>
      </c>
    </row>
    <row r="204" spans="1:12" ht="15" hidden="1">
      <c r="A204" t="s">
        <v>21</v>
      </c>
      <c r="B204" s="12"/>
      <c r="C204" s="12"/>
      <c r="D204" s="8"/>
      <c r="E204" s="8">
        <f t="shared" si="64"/>
        <v>0</v>
      </c>
      <c r="F204" s="8">
        <f t="shared" si="66"/>
        <v>-98384.3621801361</v>
      </c>
      <c r="G204" s="8"/>
      <c r="H204" s="15">
        <f t="shared" si="67"/>
        <v>0</v>
      </c>
      <c r="I204" s="8">
        <f t="shared" si="68"/>
        <v>0</v>
      </c>
      <c r="J204" s="8">
        <f t="shared" si="69"/>
        <v>26052.50902839595</v>
      </c>
      <c r="K204" s="8"/>
      <c r="L204" s="8">
        <f t="shared" si="65"/>
        <v>-72331.85315174016</v>
      </c>
    </row>
    <row r="205" spans="1:12" ht="15" hidden="1">
      <c r="A205" t="s">
        <v>10</v>
      </c>
      <c r="B205" s="12"/>
      <c r="C205" s="12"/>
      <c r="D205" s="8"/>
      <c r="E205" s="8">
        <f t="shared" si="64"/>
        <v>0</v>
      </c>
      <c r="F205" s="8">
        <f t="shared" si="66"/>
        <v>-98384.3621801361</v>
      </c>
      <c r="G205" s="8"/>
      <c r="H205" s="15">
        <f t="shared" si="67"/>
        <v>0</v>
      </c>
      <c r="I205" s="8">
        <f t="shared" si="68"/>
        <v>0</v>
      </c>
      <c r="J205" s="8">
        <f t="shared" si="69"/>
        <v>26052.50902839595</v>
      </c>
      <c r="K205" s="8"/>
      <c r="L205" s="8">
        <f t="shared" si="65"/>
        <v>-72331.85315174016</v>
      </c>
    </row>
    <row r="206" spans="1:12" ht="15" hidden="1">
      <c r="A206" t="s">
        <v>11</v>
      </c>
      <c r="B206" s="12"/>
      <c r="C206" s="12"/>
      <c r="D206" s="8"/>
      <c r="E206" s="8">
        <f t="shared" si="64"/>
        <v>0</v>
      </c>
      <c r="F206" s="8">
        <f t="shared" si="66"/>
        <v>-98384.3621801361</v>
      </c>
      <c r="G206" s="8"/>
      <c r="H206" s="15">
        <f t="shared" si="67"/>
        <v>0</v>
      </c>
      <c r="I206" s="8">
        <f t="shared" si="68"/>
        <v>0</v>
      </c>
      <c r="J206" s="8">
        <f t="shared" si="69"/>
        <v>26052.50902839595</v>
      </c>
      <c r="K206" s="8"/>
      <c r="L206" s="8">
        <f t="shared" si="65"/>
        <v>-72331.85315174016</v>
      </c>
    </row>
    <row r="207" spans="1:12" ht="15" hidden="1">
      <c r="A207" t="s">
        <v>12</v>
      </c>
      <c r="B207" s="13"/>
      <c r="C207" s="13"/>
      <c r="D207" s="14"/>
      <c r="E207" s="14">
        <f t="shared" si="64"/>
        <v>0</v>
      </c>
      <c r="F207" s="14">
        <f t="shared" si="66"/>
        <v>-98384.3621801361</v>
      </c>
      <c r="G207" s="14"/>
      <c r="H207" s="17">
        <f t="shared" si="67"/>
        <v>0</v>
      </c>
      <c r="I207" s="14">
        <f t="shared" si="68"/>
        <v>0</v>
      </c>
      <c r="J207" s="14">
        <f t="shared" si="69"/>
        <v>26052.50902839595</v>
      </c>
      <c r="K207" s="14"/>
      <c r="L207" s="14">
        <f t="shared" si="65"/>
        <v>-72331.85315174016</v>
      </c>
    </row>
    <row r="208" spans="1:12" ht="15">
      <c r="A208" s="2" t="s">
        <v>13</v>
      </c>
      <c r="B208" s="8">
        <f>SUM(B196:B207)</f>
        <v>0</v>
      </c>
      <c r="C208" s="8">
        <f>SUM(C196:C207)</f>
        <v>0</v>
      </c>
      <c r="D208" s="8">
        <f>SUM(D196:D207)</f>
        <v>0</v>
      </c>
      <c r="E208" s="8">
        <f>SUM(E196:E207)</f>
        <v>0</v>
      </c>
      <c r="F208" s="8"/>
      <c r="G208" s="8"/>
      <c r="I208" s="8">
        <f>SUM(I196:I207)</f>
        <v>-482.08337468266683</v>
      </c>
      <c r="J208" s="8"/>
      <c r="K208" s="8"/>
      <c r="L208" s="8"/>
    </row>
    <row r="209" spans="2:12" ht="15">
      <c r="B209" s="8"/>
      <c r="C209" s="8"/>
      <c r="D209" s="8"/>
      <c r="E209" s="8"/>
      <c r="F209" s="8"/>
      <c r="G209" s="8"/>
      <c r="I209" s="8"/>
      <c r="J209" s="8"/>
      <c r="K209" s="8"/>
      <c r="L209" s="8"/>
    </row>
    <row r="210" spans="2:12" ht="15">
      <c r="B210" s="8"/>
      <c r="C210" s="8"/>
      <c r="D210" s="8"/>
      <c r="E210" s="8"/>
      <c r="F210" s="8"/>
      <c r="G210" s="8"/>
      <c r="I210" s="8"/>
      <c r="J210" s="8"/>
      <c r="K210" s="8"/>
      <c r="L210" s="8"/>
    </row>
    <row r="211" spans="2:12" ht="15">
      <c r="B211" s="8"/>
      <c r="C211" s="8"/>
      <c r="D211" s="8"/>
      <c r="E211" s="8"/>
      <c r="F211" s="8"/>
      <c r="G211" s="8"/>
      <c r="I211" s="8"/>
      <c r="J211" s="8"/>
      <c r="K211" s="8"/>
      <c r="L211" s="8"/>
    </row>
    <row r="212" spans="2:12" ht="15">
      <c r="B212" s="8"/>
      <c r="C212" s="8"/>
      <c r="D212" s="8"/>
      <c r="E212" s="8"/>
      <c r="F212" s="8"/>
      <c r="G212" s="8"/>
      <c r="I212" s="8"/>
      <c r="J212" s="8"/>
      <c r="K212" s="8"/>
      <c r="L212" s="8"/>
    </row>
    <row r="213" spans="2:12" ht="15">
      <c r="B213" s="8"/>
      <c r="C213" s="8"/>
      <c r="D213" s="8"/>
      <c r="E213" s="8"/>
      <c r="F213" s="8"/>
      <c r="G213" s="8"/>
      <c r="I213" s="8"/>
      <c r="J213" s="8"/>
      <c r="K213" s="8"/>
      <c r="L213" s="8"/>
    </row>
    <row r="214" spans="2:12" ht="15">
      <c r="B214" s="8"/>
      <c r="C214" s="8"/>
      <c r="D214" s="8"/>
      <c r="E214" s="8"/>
      <c r="F214" s="8"/>
      <c r="G214" s="8"/>
      <c r="I214" s="8"/>
      <c r="J214" s="8"/>
      <c r="K214" s="8"/>
      <c r="L214" s="8"/>
    </row>
    <row r="215" spans="2:12" ht="15">
      <c r="B215" s="8"/>
      <c r="C215" s="8"/>
      <c r="D215" s="8"/>
      <c r="E215" s="8"/>
      <c r="F215" s="8"/>
      <c r="G215" s="8"/>
      <c r="I215" s="8"/>
      <c r="J215" s="8"/>
      <c r="K215" s="8"/>
      <c r="L215" s="8"/>
    </row>
    <row r="216" spans="2:12" ht="15">
      <c r="B216" s="8"/>
      <c r="C216" s="8"/>
      <c r="D216" s="8"/>
      <c r="E216" s="8"/>
      <c r="F216" s="8"/>
      <c r="G216" s="8"/>
      <c r="I216" s="8"/>
      <c r="J216" s="8"/>
      <c r="K216" s="8"/>
      <c r="L216" s="8"/>
    </row>
    <row r="217" spans="2:12" ht="15">
      <c r="B217" s="8"/>
      <c r="C217" s="8"/>
      <c r="D217" s="8"/>
      <c r="E217" s="8"/>
      <c r="F217" s="8"/>
      <c r="G217" s="8"/>
      <c r="I217" s="8"/>
      <c r="J217" s="8"/>
      <c r="K217" s="8"/>
      <c r="L217" s="8"/>
    </row>
    <row r="218" spans="2:12" ht="15">
      <c r="B218" s="8"/>
      <c r="C218" s="8"/>
      <c r="D218" s="8"/>
      <c r="E218" s="8"/>
      <c r="F218" s="8"/>
      <c r="G218" s="8"/>
      <c r="I218" s="8"/>
      <c r="J218" s="8"/>
      <c r="K218" s="8"/>
      <c r="L218" s="8"/>
    </row>
    <row r="219" spans="2:12" ht="15">
      <c r="B219" s="8"/>
      <c r="C219" s="8"/>
      <c r="D219" s="8"/>
      <c r="E219" s="8"/>
      <c r="F219" s="8"/>
      <c r="G219" s="8"/>
      <c r="I219" s="8"/>
      <c r="J219" s="8"/>
      <c r="K219" s="8"/>
      <c r="L219" s="8"/>
    </row>
    <row r="220" spans="2:12" ht="15">
      <c r="B220" s="8"/>
      <c r="C220" s="8"/>
      <c r="D220" s="8"/>
      <c r="E220" s="8"/>
      <c r="F220" s="8"/>
      <c r="G220" s="8"/>
      <c r="I220" s="8"/>
      <c r="J220" s="8"/>
      <c r="K220" s="8"/>
      <c r="L220" s="8"/>
    </row>
    <row r="221" spans="2:12" ht="15">
      <c r="B221" s="8"/>
      <c r="C221" s="8"/>
      <c r="D221" s="8"/>
      <c r="E221" s="8"/>
      <c r="F221" s="8"/>
      <c r="G221" s="8"/>
      <c r="I221" s="8"/>
      <c r="J221" s="8"/>
      <c r="K221" s="8"/>
      <c r="L221" s="8"/>
    </row>
    <row r="222" spans="2:12" ht="15">
      <c r="B222" s="8"/>
      <c r="C222" s="8"/>
      <c r="D222" s="8"/>
      <c r="E222" s="8"/>
      <c r="F222" s="8"/>
      <c r="G222" s="8"/>
      <c r="I222" s="8"/>
      <c r="J222" s="8"/>
      <c r="K222" s="8"/>
      <c r="L222" s="8"/>
    </row>
    <row r="223" spans="2:12" ht="15">
      <c r="B223" s="8"/>
      <c r="C223" s="8"/>
      <c r="D223" s="8"/>
      <c r="E223" s="8"/>
      <c r="F223" s="8"/>
      <c r="G223" s="8"/>
      <c r="I223" s="8"/>
      <c r="J223" s="8"/>
      <c r="K223" s="8"/>
      <c r="L223" s="8"/>
    </row>
    <row r="224" spans="2:12" ht="15">
      <c r="B224" s="8"/>
      <c r="C224" s="8"/>
      <c r="D224" s="8"/>
      <c r="E224" s="8"/>
      <c r="F224" s="8"/>
      <c r="G224" s="8"/>
      <c r="I224" s="8"/>
      <c r="J224" s="8"/>
      <c r="K224" s="8"/>
      <c r="L224" s="8"/>
    </row>
    <row r="225" spans="2:12" ht="15">
      <c r="B225" s="8"/>
      <c r="C225" s="8"/>
      <c r="D225" s="8"/>
      <c r="E225" s="8"/>
      <c r="F225" s="8"/>
      <c r="G225" s="8"/>
      <c r="I225" s="8"/>
      <c r="J225" s="8"/>
      <c r="K225" s="8"/>
      <c r="L225" s="8"/>
    </row>
    <row r="226" spans="2:12" ht="15">
      <c r="B226" s="8"/>
      <c r="C226" s="8"/>
      <c r="D226" s="8"/>
      <c r="E226" s="8"/>
      <c r="F226" s="8"/>
      <c r="G226" s="8"/>
      <c r="I226" s="8"/>
      <c r="J226" s="8"/>
      <c r="K226" s="8"/>
      <c r="L226" s="8"/>
    </row>
    <row r="227" spans="2:12" ht="15">
      <c r="B227" s="8"/>
      <c r="C227" s="8"/>
      <c r="D227" s="8"/>
      <c r="E227" s="8"/>
      <c r="F227" s="8"/>
      <c r="G227" s="8"/>
      <c r="I227" s="8"/>
      <c r="J227" s="8"/>
      <c r="K227" s="8"/>
      <c r="L227" s="8"/>
    </row>
    <row r="228" spans="2:12" ht="15">
      <c r="B228" s="8"/>
      <c r="C228" s="8"/>
      <c r="D228" s="8"/>
      <c r="E228" s="8"/>
      <c r="F228" s="8"/>
      <c r="G228" s="8"/>
      <c r="I228" s="8"/>
      <c r="J228" s="8"/>
      <c r="K228" s="8"/>
      <c r="L228" s="8"/>
    </row>
    <row r="229" spans="2:12" ht="15">
      <c r="B229" s="8"/>
      <c r="C229" s="8"/>
      <c r="D229" s="8"/>
      <c r="E229" s="8"/>
      <c r="F229" s="8"/>
      <c r="G229" s="8"/>
      <c r="I229" s="8"/>
      <c r="J229" s="8"/>
      <c r="K229" s="8"/>
      <c r="L229" s="8"/>
    </row>
    <row r="230" spans="2:12" ht="15">
      <c r="B230" s="8"/>
      <c r="C230" s="8"/>
      <c r="D230" s="8"/>
      <c r="E230" s="8"/>
      <c r="F230" s="8"/>
      <c r="G230" s="8"/>
      <c r="I230" s="8"/>
      <c r="J230" s="8"/>
      <c r="K230" s="8"/>
      <c r="L230" s="8"/>
    </row>
    <row r="231" spans="2:12" ht="15">
      <c r="B231" s="8"/>
      <c r="C231" s="8"/>
      <c r="D231" s="8"/>
      <c r="E231" s="8"/>
      <c r="F231" s="8"/>
      <c r="G231" s="8"/>
      <c r="I231" s="8"/>
      <c r="J231" s="8"/>
      <c r="K231" s="8"/>
      <c r="L231" s="8"/>
    </row>
    <row r="232" spans="2:12" ht="15">
      <c r="B232" s="8"/>
      <c r="C232" s="8"/>
      <c r="D232" s="8"/>
      <c r="E232" s="8"/>
      <c r="F232" s="8"/>
      <c r="G232" s="8"/>
      <c r="I232" s="8"/>
      <c r="J232" s="8"/>
      <c r="K232" s="8"/>
      <c r="L232" s="8"/>
    </row>
    <row r="233" spans="2:12" ht="15">
      <c r="B233" s="8"/>
      <c r="C233" s="8"/>
      <c r="D233" s="8"/>
      <c r="E233" s="8"/>
      <c r="F233" s="8"/>
      <c r="G233" s="8"/>
      <c r="I233" s="8"/>
      <c r="J233" s="8"/>
      <c r="K233" s="8"/>
      <c r="L233" s="8"/>
    </row>
    <row r="234" spans="2:12" ht="15">
      <c r="B234" s="8"/>
      <c r="C234" s="8"/>
      <c r="D234" s="8"/>
      <c r="E234" s="8"/>
      <c r="F234" s="8"/>
      <c r="G234" s="8"/>
      <c r="I234" s="8"/>
      <c r="J234" s="8"/>
      <c r="K234" s="8"/>
      <c r="L234" s="8"/>
    </row>
    <row r="235" spans="2:12" ht="15">
      <c r="B235" s="8"/>
      <c r="C235" s="8"/>
      <c r="D235" s="8"/>
      <c r="E235" s="8"/>
      <c r="F235" s="8"/>
      <c r="G235" s="8"/>
      <c r="I235" s="8"/>
      <c r="J235" s="8"/>
      <c r="K235" s="8"/>
      <c r="L235" s="8"/>
    </row>
    <row r="236" spans="2:12" ht="15">
      <c r="B236" s="8"/>
      <c r="C236" s="8"/>
      <c r="D236" s="8"/>
      <c r="E236" s="8"/>
      <c r="F236" s="8"/>
      <c r="G236" s="8"/>
      <c r="I236" s="8"/>
      <c r="J236" s="8"/>
      <c r="K236" s="8"/>
      <c r="L236" s="8"/>
    </row>
    <row r="237" spans="2:12" ht="15">
      <c r="B237" s="8"/>
      <c r="C237" s="8"/>
      <c r="D237" s="8"/>
      <c r="E237" s="8"/>
      <c r="F237" s="8"/>
      <c r="G237" s="8"/>
      <c r="I237" s="8"/>
      <c r="J237" s="8"/>
      <c r="K237" s="8"/>
      <c r="L237" s="8"/>
    </row>
    <row r="238" spans="2:12" ht="15">
      <c r="B238" s="8"/>
      <c r="C238" s="8"/>
      <c r="D238" s="8"/>
      <c r="E238" s="8"/>
      <c r="F238" s="8"/>
      <c r="G238" s="8"/>
      <c r="I238" s="8"/>
      <c r="J238" s="8"/>
      <c r="K238" s="8"/>
      <c r="L238" s="8"/>
    </row>
    <row r="239" spans="2:12" ht="15">
      <c r="B239" s="8"/>
      <c r="C239" s="8"/>
      <c r="D239" s="8"/>
      <c r="E239" s="8"/>
      <c r="F239" s="8"/>
      <c r="G239" s="8"/>
      <c r="I239" s="8"/>
      <c r="J239" s="8"/>
      <c r="K239" s="8"/>
      <c r="L239" s="8"/>
    </row>
    <row r="240" spans="2:12" ht="15">
      <c r="B240" s="8"/>
      <c r="C240" s="8"/>
      <c r="D240" s="8"/>
      <c r="E240" s="8"/>
      <c r="F240" s="8"/>
      <c r="G240" s="8"/>
      <c r="I240" s="8"/>
      <c r="J240" s="8"/>
      <c r="K240" s="8"/>
      <c r="L240" s="8"/>
    </row>
    <row r="241" spans="2:12" ht="15">
      <c r="B241" s="8"/>
      <c r="C241" s="8"/>
      <c r="D241" s="8"/>
      <c r="E241" s="8"/>
      <c r="F241" s="8"/>
      <c r="G241" s="8"/>
      <c r="I241" s="8"/>
      <c r="J241" s="8"/>
      <c r="K241" s="8"/>
      <c r="L241" s="8"/>
    </row>
    <row r="242" spans="2:12" ht="15">
      <c r="B242" s="8"/>
      <c r="C242" s="8"/>
      <c r="D242" s="8"/>
      <c r="E242" s="8"/>
      <c r="F242" s="8"/>
      <c r="G242" s="8"/>
      <c r="I242" s="8"/>
      <c r="J242" s="8"/>
      <c r="K242" s="8"/>
      <c r="L242" s="8"/>
    </row>
    <row r="243" spans="2:12" ht="15">
      <c r="B243" s="8"/>
      <c r="C243" s="8"/>
      <c r="D243" s="8"/>
      <c r="E243" s="8"/>
      <c r="F243" s="8"/>
      <c r="G243" s="8"/>
      <c r="I243" s="8"/>
      <c r="J243" s="8"/>
      <c r="K243" s="8"/>
      <c r="L243" s="8"/>
    </row>
    <row r="244" spans="2:12" ht="15">
      <c r="B244" s="8"/>
      <c r="C244" s="8"/>
      <c r="D244" s="8"/>
      <c r="E244" s="8"/>
      <c r="F244" s="8"/>
      <c r="G244" s="8"/>
      <c r="I244" s="8"/>
      <c r="J244" s="8"/>
      <c r="K244" s="8"/>
      <c r="L244" s="8"/>
    </row>
    <row r="245" spans="2:12" ht="15">
      <c r="B245" s="8"/>
      <c r="C245" s="8"/>
      <c r="D245" s="8"/>
      <c r="E245" s="8"/>
      <c r="F245" s="8"/>
      <c r="G245" s="8"/>
      <c r="I245" s="8"/>
      <c r="J245" s="8"/>
      <c r="K245" s="8"/>
      <c r="L245" s="8"/>
    </row>
    <row r="246" spans="2:12" ht="15">
      <c r="B246" s="8"/>
      <c r="C246" s="8"/>
      <c r="D246" s="8"/>
      <c r="E246" s="8"/>
      <c r="F246" s="8"/>
      <c r="G246" s="8"/>
      <c r="I246" s="8"/>
      <c r="J246" s="8"/>
      <c r="K246" s="8"/>
      <c r="L246" s="8"/>
    </row>
    <row r="247" spans="2:12" ht="15">
      <c r="B247" s="8"/>
      <c r="C247" s="8"/>
      <c r="D247" s="8"/>
      <c r="E247" s="8"/>
      <c r="F247" s="8"/>
      <c r="G247" s="8"/>
      <c r="I247" s="8"/>
      <c r="J247" s="8"/>
      <c r="K247" s="8"/>
      <c r="L247" s="8"/>
    </row>
    <row r="248" spans="2:12" ht="15">
      <c r="B248" s="8"/>
      <c r="C248" s="8"/>
      <c r="D248" s="8"/>
      <c r="E248" s="8"/>
      <c r="F248" s="8"/>
      <c r="G248" s="8"/>
      <c r="I248" s="8"/>
      <c r="J248" s="8"/>
      <c r="K248" s="8"/>
      <c r="L248" s="8"/>
    </row>
    <row r="249" spans="2:12" ht="15">
      <c r="B249" s="8"/>
      <c r="C249" s="8"/>
      <c r="D249" s="8"/>
      <c r="E249" s="8"/>
      <c r="F249" s="8"/>
      <c r="G249" s="8"/>
      <c r="I249" s="8"/>
      <c r="J249" s="8"/>
      <c r="K249" s="8"/>
      <c r="L249" s="8"/>
    </row>
    <row r="250" spans="2:12" ht="15">
      <c r="B250" s="8"/>
      <c r="C250" s="8"/>
      <c r="D250" s="8"/>
      <c r="E250" s="8"/>
      <c r="F250" s="8"/>
      <c r="G250" s="8"/>
      <c r="I250" s="8"/>
      <c r="J250" s="8"/>
      <c r="K250" s="8"/>
      <c r="L250" s="8"/>
    </row>
    <row r="251" spans="2:12" ht="15">
      <c r="B251" s="8"/>
      <c r="C251" s="8"/>
      <c r="D251" s="8"/>
      <c r="E251" s="8"/>
      <c r="F251" s="8"/>
      <c r="G251" s="8"/>
      <c r="I251" s="8"/>
      <c r="J251" s="8"/>
      <c r="K251" s="8"/>
      <c r="L251" s="8"/>
    </row>
    <row r="252" spans="2:12" ht="15">
      <c r="B252" s="8"/>
      <c r="C252" s="8"/>
      <c r="D252" s="8"/>
      <c r="E252" s="8"/>
      <c r="F252" s="8"/>
      <c r="G252" s="8"/>
      <c r="I252" s="8"/>
      <c r="J252" s="8"/>
      <c r="K252" s="8"/>
      <c r="L252" s="8"/>
    </row>
    <row r="253" spans="2:12" ht="15">
      <c r="B253" s="8"/>
      <c r="C253" s="8"/>
      <c r="D253" s="8"/>
      <c r="E253" s="8"/>
      <c r="F253" s="8"/>
      <c r="G253" s="8"/>
      <c r="I253" s="8"/>
      <c r="J253" s="8"/>
      <c r="K253" s="8"/>
      <c r="L253" s="8"/>
    </row>
    <row r="254" spans="2:12" ht="15">
      <c r="B254" s="8"/>
      <c r="C254" s="8"/>
      <c r="D254" s="8"/>
      <c r="E254" s="8"/>
      <c r="F254" s="8"/>
      <c r="G254" s="8"/>
      <c r="I254" s="8"/>
      <c r="J254" s="8"/>
      <c r="K254" s="8"/>
      <c r="L254" s="8"/>
    </row>
    <row r="255" spans="2:12" ht="15">
      <c r="B255" s="8"/>
      <c r="C255" s="8"/>
      <c r="D255" s="8"/>
      <c r="E255" s="8"/>
      <c r="F255" s="8"/>
      <c r="G255" s="8"/>
      <c r="I255" s="8"/>
      <c r="J255" s="8"/>
      <c r="K255" s="8"/>
      <c r="L255" s="8"/>
    </row>
    <row r="256" spans="2:12" ht="15">
      <c r="B256" s="8"/>
      <c r="C256" s="8"/>
      <c r="D256" s="8"/>
      <c r="E256" s="8"/>
      <c r="F256" s="8"/>
      <c r="G256" s="8"/>
      <c r="I256" s="8"/>
      <c r="J256" s="8"/>
      <c r="K256" s="8"/>
      <c r="L256" s="8"/>
    </row>
    <row r="257" spans="2:12" ht="15">
      <c r="B257" s="8"/>
      <c r="C257" s="8"/>
      <c r="D257" s="8"/>
      <c r="E257" s="8"/>
      <c r="F257" s="8"/>
      <c r="G257" s="8"/>
      <c r="I257" s="8"/>
      <c r="J257" s="8"/>
      <c r="K257" s="8"/>
      <c r="L257" s="8"/>
    </row>
    <row r="258" spans="2:12" ht="15">
      <c r="B258" s="8"/>
      <c r="C258" s="8"/>
      <c r="D258" s="8"/>
      <c r="E258" s="8"/>
      <c r="F258" s="8"/>
      <c r="G258" s="8"/>
      <c r="I258" s="8"/>
      <c r="J258" s="8"/>
      <c r="K258" s="8"/>
      <c r="L258" s="8"/>
    </row>
    <row r="259" spans="2:12" ht="15">
      <c r="B259" s="8"/>
      <c r="C259" s="8"/>
      <c r="D259" s="8"/>
      <c r="E259" s="8"/>
      <c r="F259" s="8"/>
      <c r="G259" s="8"/>
      <c r="I259" s="8"/>
      <c r="J259" s="8"/>
      <c r="K259" s="8"/>
      <c r="L259" s="8"/>
    </row>
    <row r="260" spans="2:12" ht="15">
      <c r="B260" s="8"/>
      <c r="C260" s="8"/>
      <c r="D260" s="8"/>
      <c r="E260" s="8"/>
      <c r="F260" s="8"/>
      <c r="G260" s="8"/>
      <c r="I260" s="8"/>
      <c r="J260" s="8"/>
      <c r="K260" s="8"/>
      <c r="L260" s="8"/>
    </row>
    <row r="261" spans="2:12" ht="15">
      <c r="B261" s="8"/>
      <c r="C261" s="8"/>
      <c r="D261" s="8"/>
      <c r="E261" s="8"/>
      <c r="F261" s="8"/>
      <c r="G261" s="8"/>
      <c r="I261" s="8"/>
      <c r="J261" s="8"/>
      <c r="K261" s="8"/>
      <c r="L261" s="8"/>
    </row>
    <row r="262" spans="2:12" ht="15">
      <c r="B262" s="8"/>
      <c r="C262" s="8"/>
      <c r="D262" s="8"/>
      <c r="E262" s="8"/>
      <c r="F262" s="8"/>
      <c r="G262" s="8"/>
      <c r="I262" s="8"/>
      <c r="J262" s="8"/>
      <c r="K262" s="8"/>
      <c r="L262" s="8"/>
    </row>
  </sheetData>
  <sheetProtection/>
  <mergeCells count="50">
    <mergeCell ref="L158:L159"/>
    <mergeCell ref="E176:F176"/>
    <mergeCell ref="H176:J176"/>
    <mergeCell ref="L176:L177"/>
    <mergeCell ref="E122:F122"/>
    <mergeCell ref="H122:J122"/>
    <mergeCell ref="L122:L123"/>
    <mergeCell ref="L140:L141"/>
    <mergeCell ref="E140:F140"/>
    <mergeCell ref="H140:J140"/>
    <mergeCell ref="H86:J86"/>
    <mergeCell ref="L86:L87"/>
    <mergeCell ref="E104:F104"/>
    <mergeCell ref="H104:J104"/>
    <mergeCell ref="L104:L105"/>
    <mergeCell ref="E194:F194"/>
    <mergeCell ref="H194:J194"/>
    <mergeCell ref="L194:L195"/>
    <mergeCell ref="E158:F158"/>
    <mergeCell ref="H158:J158"/>
    <mergeCell ref="D176:D177"/>
    <mergeCell ref="D194:D195"/>
    <mergeCell ref="D158:D159"/>
    <mergeCell ref="H32:J32"/>
    <mergeCell ref="L32:L33"/>
    <mergeCell ref="E50:F50"/>
    <mergeCell ref="H50:J50"/>
    <mergeCell ref="L50:L51"/>
    <mergeCell ref="D32:D33"/>
    <mergeCell ref="D50:D51"/>
    <mergeCell ref="D104:D105"/>
    <mergeCell ref="D122:D123"/>
    <mergeCell ref="D140:D141"/>
    <mergeCell ref="D5:D6"/>
    <mergeCell ref="L5:L6"/>
    <mergeCell ref="H5:J5"/>
    <mergeCell ref="E14:F14"/>
    <mergeCell ref="D68:D69"/>
    <mergeCell ref="E5:F5"/>
    <mergeCell ref="E32:F32"/>
    <mergeCell ref="H14:J14"/>
    <mergeCell ref="L14:L15"/>
    <mergeCell ref="D14:D15"/>
    <mergeCell ref="A1:L1"/>
    <mergeCell ref="A2:L2"/>
    <mergeCell ref="D86:D87"/>
    <mergeCell ref="E68:F68"/>
    <mergeCell ref="H68:J68"/>
    <mergeCell ref="L68:L69"/>
    <mergeCell ref="E86:F86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scale="59" r:id="rId3"/>
  <rowBreaks count="1" manualBreakCount="1">
    <brk id="6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4"/>
  <sheetViews>
    <sheetView zoomScale="90" zoomScaleNormal="90" zoomScalePageLayoutView="0" workbookViewId="0" topLeftCell="B1">
      <selection activeCell="B38" sqref="B38:Z38"/>
    </sheetView>
  </sheetViews>
  <sheetFormatPr defaultColWidth="13.57421875" defaultRowHeight="15"/>
  <cols>
    <col min="1" max="1" width="34.421875" style="30" customWidth="1"/>
    <col min="2" max="2" width="12.7109375" style="30" bestFit="1" customWidth="1"/>
    <col min="3" max="4" width="11.140625" style="30" bestFit="1" customWidth="1"/>
    <col min="5" max="5" width="11.7109375" style="30" bestFit="1" customWidth="1"/>
    <col min="6" max="6" width="11.140625" style="30" bestFit="1" customWidth="1"/>
    <col min="7" max="7" width="11.7109375" style="30" bestFit="1" customWidth="1"/>
    <col min="8" max="25" width="11.140625" style="30" bestFit="1" customWidth="1"/>
    <col min="26" max="26" width="10.421875" style="30" bestFit="1" customWidth="1"/>
    <col min="27" max="27" width="11.140625" style="30" bestFit="1" customWidth="1"/>
    <col min="28" max="253" width="9.140625" style="30" customWidth="1"/>
    <col min="254" max="254" width="21.28125" style="30" customWidth="1"/>
    <col min="255" max="16384" width="13.57421875" style="30" customWidth="1"/>
  </cols>
  <sheetData>
    <row r="1" spans="1:14" ht="21">
      <c r="A1" s="25" t="s">
        <v>63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>
      <c r="A3" s="2" t="s">
        <v>39</v>
      </c>
      <c r="B3" s="34" t="s">
        <v>64</v>
      </c>
      <c r="C3"/>
      <c r="D3"/>
      <c r="E3"/>
      <c r="F3"/>
      <c r="G3"/>
      <c r="H3"/>
      <c r="I3"/>
      <c r="J3"/>
      <c r="K3"/>
      <c r="L3"/>
      <c r="M3"/>
      <c r="N3"/>
    </row>
    <row r="4" spans="1:14" ht="15">
      <c r="A4" s="2" t="s">
        <v>67</v>
      </c>
      <c r="B4" s="34" t="s">
        <v>92</v>
      </c>
      <c r="C4"/>
      <c r="D4"/>
      <c r="E4"/>
      <c r="F4"/>
      <c r="G4"/>
      <c r="H4"/>
      <c r="I4"/>
      <c r="J4"/>
      <c r="K4"/>
      <c r="L4"/>
      <c r="M4"/>
      <c r="N4"/>
    </row>
    <row r="5" spans="1:14" ht="1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5">
      <c r="A6" s="2"/>
      <c r="B6" s="68" t="s">
        <v>41</v>
      </c>
      <c r="C6" s="68"/>
      <c r="D6" s="68" t="s">
        <v>65</v>
      </c>
      <c r="E6" s="68"/>
      <c r="F6" s="68" t="s">
        <v>66</v>
      </c>
      <c r="G6" s="68"/>
      <c r="H6"/>
      <c r="I6"/>
      <c r="J6"/>
      <c r="K6"/>
      <c r="L6"/>
      <c r="M6"/>
      <c r="N6"/>
    </row>
    <row r="7" spans="1:14" ht="15">
      <c r="A7" s="2" t="s">
        <v>40</v>
      </c>
      <c r="B7" s="23" t="s">
        <v>42</v>
      </c>
      <c r="C7" s="23" t="s">
        <v>43</v>
      </c>
      <c r="D7" s="23" t="s">
        <v>42</v>
      </c>
      <c r="E7" s="23" t="s">
        <v>43</v>
      </c>
      <c r="F7" s="23" t="s">
        <v>42</v>
      </c>
      <c r="G7" s="23" t="s">
        <v>43</v>
      </c>
      <c r="H7"/>
      <c r="I7"/>
      <c r="J7"/>
      <c r="K7"/>
      <c r="L7"/>
      <c r="M7"/>
      <c r="N7"/>
    </row>
    <row r="8" spans="1:14" ht="15">
      <c r="A8" t="s">
        <v>45</v>
      </c>
      <c r="B8" s="8">
        <f>'[1]16. Final 2002 Rate Schedule '!$F$19</f>
        <v>10.986575362329962</v>
      </c>
      <c r="C8" s="24">
        <f>'[1]16. Final 2002 Rate Schedule '!$F$20</f>
        <v>0.013313608890463732</v>
      </c>
      <c r="D8" s="24">
        <f>'[1]6. 2001PILs DefAcct Adder Calc'!$C$58</f>
        <v>0.14357418336872346</v>
      </c>
      <c r="E8" s="55">
        <f>'[1]6. 2001PILs DefAcct Adder Calc'!$B$54</f>
        <v>0.00017123818650635985</v>
      </c>
      <c r="F8" s="24">
        <f>'[1]8. 2002PILs Proxy Adder Calc'!$C$58</f>
        <v>1.2323450648810084</v>
      </c>
      <c r="G8" s="55">
        <f>'[1]8. 2002PILs Proxy Adder Calc'!$B$54</f>
        <v>0.0014697944234050668</v>
      </c>
      <c r="H8"/>
      <c r="I8"/>
      <c r="J8"/>
      <c r="K8"/>
      <c r="L8"/>
      <c r="M8"/>
      <c r="N8"/>
    </row>
    <row r="9" spans="1:14" ht="15">
      <c r="A9" t="s">
        <v>46</v>
      </c>
      <c r="B9" s="8">
        <f>'[1]16. Final 2002 Rate Schedule '!$F$37</f>
        <v>13.430302892429198</v>
      </c>
      <c r="C9" s="24">
        <f>'[1]16. Final 2002 Rate Schedule '!$F$38</f>
        <v>0.014384884820484632</v>
      </c>
      <c r="D9" s="24">
        <f>'[1]6. 2001PILs DefAcct Adder Calc'!$C$82</f>
        <v>0.187352335244539</v>
      </c>
      <c r="E9" s="55">
        <f>'[1]6. 2001PILs DefAcct Adder Calc'!$B$78</f>
        <v>0.0002239343713230476</v>
      </c>
      <c r="F9" s="24">
        <f>'[1]8. 2002PILs Proxy Adder Calc'!$C$82</f>
        <v>1.6081075323938487</v>
      </c>
      <c r="G9" s="55">
        <f>'[1]8. 2002PILs Proxy Adder Calc'!$B$78</f>
        <v>0.0019221033397659266</v>
      </c>
      <c r="H9"/>
      <c r="I9"/>
      <c r="J9"/>
      <c r="K9"/>
      <c r="L9"/>
      <c r="M9"/>
      <c r="N9"/>
    </row>
    <row r="10" spans="1:14" ht="15">
      <c r="A10" t="s">
        <v>47</v>
      </c>
      <c r="B10" s="8">
        <f>'[1]16. Final 2002 Rate Schedule '!$F$57</f>
        <v>24.895954268661775</v>
      </c>
      <c r="C10" s="24">
        <f>'[1]16. Final 2002 Rate Schedule '!$F$58</f>
        <v>4.065147976310063</v>
      </c>
      <c r="D10" s="24">
        <f>'[1]6. 2001PILs DefAcct Adder Calc'!$C$106</f>
        <v>0.41028987033455744</v>
      </c>
      <c r="E10" s="56">
        <f>'[1]6. 2001PILs DefAcct Adder Calc'!$B$102</f>
        <v>0.05630446051466852</v>
      </c>
      <c r="F10" s="24">
        <f>'[1]8. 2002PILs Proxy Adder Calc'!$C$106</f>
        <v>3.521654694555664</v>
      </c>
      <c r="G10" s="55">
        <f>'[1]8. 2002PILs Proxy Adder Calc'!$B$102</f>
        <v>0.48327994920815737</v>
      </c>
      <c r="H10"/>
      <c r="I10"/>
      <c r="J10"/>
      <c r="K10"/>
      <c r="L10"/>
      <c r="M10"/>
      <c r="N10"/>
    </row>
    <row r="11" spans="1:14" ht="15">
      <c r="A11" t="s">
        <v>108</v>
      </c>
      <c r="B11" s="8">
        <f>'[1]16. Final 2002 Rate Schedule '!$F$79</f>
        <v>40.04430146560169</v>
      </c>
      <c r="C11" s="24">
        <f>'[1]16. Final 2002 Rate Schedule '!$F$80</f>
        <v>1.0732184267107416</v>
      </c>
      <c r="D11" s="24">
        <f>'[1]6. 2001PILs DefAcct Adder Calc'!$C$155</f>
        <v>0.4428389850449887</v>
      </c>
      <c r="E11" s="56">
        <f>'[1]6. 2001PILs DefAcct Adder Calc'!$B$151</f>
        <v>0.015708943611399826</v>
      </c>
      <c r="F11" s="24">
        <f>'[1]8. 2002PILs Proxy Adder Calc'!$C$155</f>
        <v>3.8010345937721675</v>
      </c>
      <c r="G11" s="55">
        <f>'[1]8. 2002PILs Proxy Adder Calc'!$B$151</f>
        <v>0.13483509834275537</v>
      </c>
      <c r="H11"/>
      <c r="I11"/>
      <c r="J11"/>
      <c r="K11"/>
      <c r="L11"/>
      <c r="M11"/>
      <c r="N11"/>
    </row>
    <row r="12" spans="1:14" ht="15">
      <c r="A12" t="s">
        <v>104</v>
      </c>
      <c r="B12" s="8">
        <f>'[1]16. Final 2002 Rate Schedule '!$F$93</f>
        <v>224.7114966230118</v>
      </c>
      <c r="C12" s="24">
        <f>'[1]16. Final 2002 Rate Schedule '!$F$94</f>
        <v>0.6308185894920536</v>
      </c>
      <c r="D12" s="24">
        <f>'[1]6. 2001PILs DefAcct Adder Calc'!$C$180</f>
        <v>3.7869697228556256</v>
      </c>
      <c r="E12" s="55">
        <f>'[1]6. 2001PILs DefAcct Adder Calc'!$B$176</f>
        <v>0.008484706523141877</v>
      </c>
      <c r="F12" s="24">
        <f>'[1]8. 2002PILs Proxy Adder Calc'!$C$180</f>
        <v>32.504823216229894</v>
      </c>
      <c r="G12" s="55">
        <f>'[1]8. 2002PILs Proxy Adder Calc'!$B$176</f>
        <v>0.07282706378976606</v>
      </c>
      <c r="H12"/>
      <c r="I12"/>
      <c r="J12"/>
      <c r="K12"/>
      <c r="L12"/>
      <c r="M12"/>
      <c r="N12"/>
    </row>
    <row r="13" spans="1:14" ht="15">
      <c r="A13" t="s">
        <v>48</v>
      </c>
      <c r="B13" s="8">
        <f>'[1]16. Final 2002 Rate Schedule '!$F$110</f>
        <v>1.7114434106356136</v>
      </c>
      <c r="C13" s="24">
        <f>'[1]16. Final 2002 Rate Schedule '!$F$111</f>
        <v>5.828377149117911</v>
      </c>
      <c r="D13" s="24">
        <f>'[1]6. 2001PILs DefAcct Adder Calc'!$C$205</f>
        <v>0.020080800784396894</v>
      </c>
      <c r="E13" s="55">
        <f>'[1]6. 2001PILs DefAcct Adder Calc'!$B$201</f>
        <v>0.08217026275324935</v>
      </c>
      <c r="F13" s="24">
        <f>'[1]8. 2002PILs Proxy Adder Calc'!$C$205</f>
        <v>0.17236020546923078</v>
      </c>
      <c r="G13" s="56">
        <f>'[1]8. 2002PILs Proxy Adder Calc'!$B$201</f>
        <v>0.7052947501284673</v>
      </c>
      <c r="H13"/>
      <c r="I13"/>
      <c r="J13"/>
      <c r="K13"/>
      <c r="L13"/>
      <c r="M13"/>
      <c r="N13"/>
    </row>
    <row r="14" spans="1:14" ht="15">
      <c r="A14" t="s">
        <v>49</v>
      </c>
      <c r="B14" s="8">
        <f>'[1]16. Final 2002 Rate Schedule '!$F$125</f>
        <v>0.6672226012471123</v>
      </c>
      <c r="C14" s="24">
        <f>'[1]16. Final 2002 Rate Schedule '!$F$126</f>
        <v>2.914372861327064</v>
      </c>
      <c r="D14" s="24">
        <f>'[1]6. 2001PILs DefAcct Adder Calc'!$C$230</f>
        <v>0.009333183067739429</v>
      </c>
      <c r="E14" s="55">
        <f>'[1]6. 2001PILs DefAcct Adder Calc'!$B$226</f>
        <v>0.04412102953827944</v>
      </c>
      <c r="F14" s="24">
        <f>'[1]8. 2002PILs Proxy Adder Calc'!$C$230</f>
        <v>0.08010982074417448</v>
      </c>
      <c r="G14" s="55">
        <f>'[1]8. 2002PILs Proxy Adder Calc'!$B$226</f>
        <v>0.3787055007607479</v>
      </c>
      <c r="H14"/>
      <c r="I14"/>
      <c r="J14"/>
      <c r="K14"/>
      <c r="L14"/>
      <c r="M14"/>
      <c r="N14"/>
    </row>
    <row r="15" spans="1:14" ht="15">
      <c r="A15" t="s">
        <v>50</v>
      </c>
      <c r="B15" s="8">
        <f aca="true" t="shared" si="0" ref="B15:G15">B9</f>
        <v>13.430302892429198</v>
      </c>
      <c r="C15" s="24">
        <f t="shared" si="0"/>
        <v>0.014384884820484632</v>
      </c>
      <c r="D15" s="24">
        <f t="shared" si="0"/>
        <v>0.187352335244539</v>
      </c>
      <c r="E15" s="55">
        <f t="shared" si="0"/>
        <v>0.0002239343713230476</v>
      </c>
      <c r="F15" s="24">
        <f t="shared" si="0"/>
        <v>1.6081075323938487</v>
      </c>
      <c r="G15" s="55">
        <f t="shared" si="0"/>
        <v>0.0019221033397659266</v>
      </c>
      <c r="H15"/>
      <c r="I15"/>
      <c r="J15"/>
      <c r="K15"/>
      <c r="L15"/>
      <c r="M15"/>
      <c r="N15"/>
    </row>
    <row r="16" spans="1:14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21">
      <c r="A17" s="25" t="s">
        <v>62</v>
      </c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26" ht="18.75">
      <c r="A18"/>
      <c r="B18" s="67">
        <v>2002</v>
      </c>
      <c r="C18" s="67"/>
      <c r="D18" s="67"/>
      <c r="E18" s="67"/>
      <c r="F18" s="67"/>
      <c r="G18" s="67"/>
      <c r="H18" s="67"/>
      <c r="I18" s="67"/>
      <c r="J18" s="67"/>
      <c r="K18" s="67"/>
      <c r="L18" s="69">
        <v>2003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70">
        <v>2004</v>
      </c>
      <c r="Y18" s="70"/>
      <c r="Z18" s="70"/>
    </row>
    <row r="19" spans="1:27" s="32" customFormat="1" ht="15">
      <c r="A19" s="23" t="str">
        <f>A7</f>
        <v>Rate Class</v>
      </c>
      <c r="B19" s="1" t="s">
        <v>9</v>
      </c>
      <c r="C19" s="1" t="s">
        <v>16</v>
      </c>
      <c r="D19" s="1" t="s">
        <v>17</v>
      </c>
      <c r="E19" s="1" t="s">
        <v>18</v>
      </c>
      <c r="F19" s="1" t="s">
        <v>19</v>
      </c>
      <c r="G19" s="1" t="s">
        <v>51</v>
      </c>
      <c r="H19" s="1" t="s">
        <v>52</v>
      </c>
      <c r="I19" s="1" t="s">
        <v>53</v>
      </c>
      <c r="J19" s="1" t="s">
        <v>54</v>
      </c>
      <c r="K19" s="1" t="s">
        <v>55</v>
      </c>
      <c r="L19" s="1" t="s">
        <v>56</v>
      </c>
      <c r="M19" s="1" t="s">
        <v>57</v>
      </c>
      <c r="N19" s="1" t="s">
        <v>58</v>
      </c>
      <c r="O19" s="1" t="s">
        <v>16</v>
      </c>
      <c r="P19" s="1" t="s">
        <v>17</v>
      </c>
      <c r="Q19" s="1" t="s">
        <v>18</v>
      </c>
      <c r="R19" s="1" t="s">
        <v>19</v>
      </c>
      <c r="S19" s="1" t="s">
        <v>51</v>
      </c>
      <c r="T19" s="1" t="s">
        <v>52</v>
      </c>
      <c r="U19" s="1" t="s">
        <v>53</v>
      </c>
      <c r="V19" s="1" t="s">
        <v>54</v>
      </c>
      <c r="W19" s="1" t="s">
        <v>55</v>
      </c>
      <c r="X19" s="1" t="s">
        <v>56</v>
      </c>
      <c r="Y19" s="1" t="s">
        <v>57</v>
      </c>
      <c r="Z19" s="32" t="s">
        <v>110</v>
      </c>
      <c r="AA19" s="58"/>
    </row>
    <row r="20" spans="1:27" ht="15">
      <c r="A20" t="str">
        <f>A8</f>
        <v>Residential</v>
      </c>
      <c r="B20" s="26">
        <f>'[2]res'!$B$24</f>
        <v>6784</v>
      </c>
      <c r="C20" s="26">
        <f>'[2]res'!$B$29</f>
        <v>6818</v>
      </c>
      <c r="D20" s="26">
        <f>'[2]res'!$B$44</f>
        <v>6813</v>
      </c>
      <c r="E20" s="26">
        <f>'[10]App 32 - Mar02 to Feb04 Revenue'!$E20</f>
        <v>6812</v>
      </c>
      <c r="F20" s="26">
        <f>'[2]res'!$B$77</f>
        <v>6811</v>
      </c>
      <c r="G20" s="26">
        <f>'[2]res'!$B$89</f>
        <v>6860</v>
      </c>
      <c r="H20" s="26">
        <f>'[2]res'!$B$101</f>
        <v>6914</v>
      </c>
      <c r="I20" s="26">
        <f>'[2]res'!$B$121</f>
        <v>6920</v>
      </c>
      <c r="J20" s="26">
        <f>'[2]res'!$B$133</f>
        <v>6945</v>
      </c>
      <c r="K20" s="26">
        <f>'[2]res'!$B$145</f>
        <v>7008</v>
      </c>
      <c r="L20" s="26">
        <f>'[3]res'!$B$15</f>
        <v>7085</v>
      </c>
      <c r="M20" s="26">
        <f>'[3]res'!$B$29</f>
        <v>7092</v>
      </c>
      <c r="N20" s="26">
        <f>'[3]res'!$B$43</f>
        <v>7094</v>
      </c>
      <c r="O20" s="26">
        <f>'[3]res'!$B$61</f>
        <v>7099</v>
      </c>
      <c r="P20" s="26">
        <f>'[3]res'!$B$75</f>
        <v>7113</v>
      </c>
      <c r="Q20" s="26">
        <f>'[3]res'!$B$89</f>
        <v>7106</v>
      </c>
      <c r="R20" s="26">
        <f>'[3]res'!$B$107</f>
        <v>7147.84</v>
      </c>
      <c r="S20" s="26">
        <f>'[3]res'!$B$121</f>
        <v>7139.63</v>
      </c>
      <c r="T20" s="26">
        <f>'[3]res'!$B$135</f>
        <v>7158.17</v>
      </c>
      <c r="U20" s="26">
        <f>'[3]res'!$B$153</f>
        <v>7171.21</v>
      </c>
      <c r="V20" s="26">
        <f>'[3]res'!$B$167</f>
        <v>7188.61</v>
      </c>
      <c r="W20" s="26">
        <f>'[3]res'!$B$181</f>
        <v>7210.5</v>
      </c>
      <c r="X20" s="26">
        <f>'[4]res'!$B$16</f>
        <v>7223.01</v>
      </c>
      <c r="Y20" s="26">
        <f>'[4]res'!$B$30</f>
        <v>7271.57</v>
      </c>
      <c r="Z20" s="61">
        <f>'[4]res'!$B$48</f>
        <v>7284.53</v>
      </c>
      <c r="AA20" s="58"/>
    </row>
    <row r="21" spans="1:27" ht="15">
      <c r="A21" t="str">
        <f>A9</f>
        <v>General Service &lt; 50 kW</v>
      </c>
      <c r="B21" s="26">
        <f>'[2]gen&lt;50'!$B$28</f>
        <v>1392</v>
      </c>
      <c r="C21" s="26">
        <f>'[2]gen&lt;50'!$B$34</f>
        <v>1393</v>
      </c>
      <c r="D21" s="26">
        <f>'[2]gen&lt;50'!$B$50</f>
        <v>1398</v>
      </c>
      <c r="E21" s="26">
        <f>'[10]App 32 - Mar02 to Feb04 Revenue'!$E21</f>
        <v>1383.5</v>
      </c>
      <c r="F21" s="26">
        <f>'[2]gen&lt;50'!$B$81</f>
        <v>1369</v>
      </c>
      <c r="G21" s="26">
        <f>'[2]gen&lt;50'!$B$92</f>
        <v>1367.5</v>
      </c>
      <c r="H21" s="26">
        <f>'[2]gen&lt;50'!$B$104</f>
        <v>1361</v>
      </c>
      <c r="I21" s="26">
        <f>'[2]gen&lt;50'!$B$129</f>
        <v>1361</v>
      </c>
      <c r="J21" s="26">
        <f>'[2]gen&lt;50'!$B$140</f>
        <v>1345</v>
      </c>
      <c r="K21" s="26">
        <f>'[2]gen&lt;50'!$B$151</f>
        <v>1275</v>
      </c>
      <c r="L21" s="26">
        <f>'[3]gen&lt;50'!$B$17</f>
        <v>1273</v>
      </c>
      <c r="M21" s="26">
        <f>'[3]gen&lt;50'!$B$33</f>
        <v>1263</v>
      </c>
      <c r="N21" s="26">
        <f>'[3]gen&lt;50'!$B$49</f>
        <v>1275</v>
      </c>
      <c r="O21" s="26">
        <f>'[3]gen&lt;50'!$B$69</f>
        <v>1274</v>
      </c>
      <c r="P21" s="26">
        <f>'[3]gen&lt;50'!$B$85</f>
        <v>1269</v>
      </c>
      <c r="Q21" s="26">
        <f>'[3]gen&lt;50'!$B$101</f>
        <v>1263.19</v>
      </c>
      <c r="R21" s="26">
        <f>'[3]gen&lt;50'!$B$121</f>
        <v>1263.18</v>
      </c>
      <c r="S21" s="26">
        <f>'[3]gen&lt;50'!$B$137</f>
        <v>1261.6399999999999</v>
      </c>
      <c r="T21" s="26">
        <f>'[3]gen&lt;50'!$B$153</f>
        <v>1245.77</v>
      </c>
      <c r="U21" s="26">
        <f>'[3]gen&lt;50'!$B$173</f>
        <v>1255.67</v>
      </c>
      <c r="V21" s="26">
        <f>'[3]gen&lt;50'!$B$188</f>
        <v>1253.77</v>
      </c>
      <c r="W21" s="26">
        <f>'[3]gen&lt;50'!$B$203</f>
        <v>1253.3000000000002</v>
      </c>
      <c r="X21" s="26">
        <f>'[4]gen&lt;50'!$B$17</f>
        <v>1270.0400000000002</v>
      </c>
      <c r="Y21" s="26">
        <f>'[4]gen&lt;50'!$B$33</f>
        <v>1264.57</v>
      </c>
      <c r="Z21" s="61">
        <f>'[4]gen&lt;50'!$B$52</f>
        <v>1261.47</v>
      </c>
      <c r="AA21" s="58"/>
    </row>
    <row r="22" spans="1:27" ht="15">
      <c r="A22" t="str">
        <f>A10</f>
        <v>General Service &gt; 50 kW</v>
      </c>
      <c r="B22" s="26">
        <f>'[2]gen&gt;50 '!$B$28</f>
        <v>153</v>
      </c>
      <c r="C22" s="26">
        <f>'[2]gen&gt;50 '!$B$36</f>
        <v>156</v>
      </c>
      <c r="D22" s="26">
        <f>'[2]gen&gt;50 '!$B$52</f>
        <v>163</v>
      </c>
      <c r="E22" s="26">
        <f>'[10]App 32 - Mar02 to Feb04 Revenue'!$E22</f>
        <v>160.5</v>
      </c>
      <c r="F22" s="26">
        <f>'[2]gen&gt;50 '!$B$91</f>
        <v>158</v>
      </c>
      <c r="G22" s="26">
        <f>'[2]gen&gt;50 '!$B$105</f>
        <v>162</v>
      </c>
      <c r="H22" s="26">
        <f>'[2]gen&gt;50 '!$B$119</f>
        <v>170</v>
      </c>
      <c r="I22" s="26">
        <f>'[2]gen&gt;50 '!$B$141</f>
        <v>164</v>
      </c>
      <c r="J22" s="26">
        <f>'[2]gen&gt;50 '!$B$155</f>
        <v>167</v>
      </c>
      <c r="K22" s="26">
        <f>'[2]gen&gt;50 '!$B$169</f>
        <v>170</v>
      </c>
      <c r="L22" s="26">
        <f>'[3]gen&gt;50 '!$B$16</f>
        <v>163</v>
      </c>
      <c r="M22" s="26">
        <f>'[3]gen&gt;50 '!$B$31</f>
        <v>161</v>
      </c>
      <c r="N22" s="26">
        <f>'[3]gen&gt;50 '!$B$46</f>
        <v>158</v>
      </c>
      <c r="O22" s="26">
        <f>'[3]gen&gt;50 '!$B$65</f>
        <v>158</v>
      </c>
      <c r="P22" s="26">
        <f>'[3]gen&gt;50 '!$B$81</f>
        <v>157</v>
      </c>
      <c r="Q22" s="26">
        <f>'[3]gen&gt;50 '!$B$97</f>
        <v>158.25</v>
      </c>
      <c r="R22" s="26">
        <f>'[3]gen&gt;50 '!$B$121</f>
        <v>157.5</v>
      </c>
      <c r="S22" s="26">
        <f>'[3]gen&gt;50 '!$B$136</f>
        <v>156.79999999999998</v>
      </c>
      <c r="T22" s="26">
        <f>'[3]gen&gt;50 '!$B$151</f>
        <v>156.97</v>
      </c>
      <c r="U22" s="26">
        <f>'[3]gen&gt;50 '!$B$182</f>
        <v>157</v>
      </c>
      <c r="V22" s="26">
        <f>'[3]gen&gt;50 '!$B$197</f>
        <v>157.67000000000002</v>
      </c>
      <c r="W22" s="26">
        <f>'[3]gen&gt;50 '!$B$212</f>
        <v>156.63</v>
      </c>
      <c r="X22" s="26">
        <f>'[4]gen&gt;50 '!$B$18</f>
        <v>149.8</v>
      </c>
      <c r="Y22" s="26">
        <f>'[4]gen&gt;50 '!$B$34</f>
        <v>151</v>
      </c>
      <c r="Z22" s="61">
        <f>'[4]gen&gt;50 '!$B$52</f>
        <v>138.3</v>
      </c>
      <c r="AA22" s="58"/>
    </row>
    <row r="23" spans="1:27" ht="15">
      <c r="A23" t="s">
        <v>108</v>
      </c>
      <c r="B23" s="26">
        <v>1</v>
      </c>
      <c r="C23" s="26">
        <v>1</v>
      </c>
      <c r="D23" s="26">
        <v>1</v>
      </c>
      <c r="E23" s="26">
        <f>'[10]App 32 - Mar02 to Feb04 Revenue'!$E23</f>
        <v>1</v>
      </c>
      <c r="F23" s="26">
        <v>1</v>
      </c>
      <c r="G23" s="26">
        <v>1</v>
      </c>
      <c r="H23" s="26">
        <v>1</v>
      </c>
      <c r="I23" s="26">
        <v>1</v>
      </c>
      <c r="J23" s="26">
        <v>1</v>
      </c>
      <c r="K23" s="26">
        <v>1</v>
      </c>
      <c r="L23" s="26">
        <v>1</v>
      </c>
      <c r="M23" s="26">
        <v>1</v>
      </c>
      <c r="N23" s="26">
        <v>1</v>
      </c>
      <c r="O23" s="26">
        <v>1</v>
      </c>
      <c r="P23" s="26">
        <v>1</v>
      </c>
      <c r="Q23" s="26">
        <v>1</v>
      </c>
      <c r="R23" s="26">
        <v>1</v>
      </c>
      <c r="S23" s="26">
        <v>1</v>
      </c>
      <c r="T23" s="26">
        <v>1</v>
      </c>
      <c r="U23" s="26">
        <v>1</v>
      </c>
      <c r="V23" s="26">
        <v>1</v>
      </c>
      <c r="W23" s="26">
        <v>1</v>
      </c>
      <c r="X23" s="26">
        <v>1</v>
      </c>
      <c r="Y23" s="26">
        <v>0</v>
      </c>
      <c r="Z23" s="26">
        <v>0</v>
      </c>
      <c r="AA23" s="58"/>
    </row>
    <row r="24" spans="1:27" ht="15">
      <c r="A24" t="str">
        <f>A12</f>
        <v>Large Use</v>
      </c>
      <c r="B24" s="26">
        <v>1</v>
      </c>
      <c r="C24" s="26">
        <v>1</v>
      </c>
      <c r="D24" s="26">
        <v>1</v>
      </c>
      <c r="E24" s="26">
        <f>'[10]App 32 - Mar02 to Feb04 Revenue'!$E24</f>
        <v>1</v>
      </c>
      <c r="F24" s="26">
        <v>1</v>
      </c>
      <c r="G24" s="26">
        <v>1</v>
      </c>
      <c r="H24" s="26">
        <v>1</v>
      </c>
      <c r="I24" s="26">
        <v>1</v>
      </c>
      <c r="J24" s="26">
        <v>1</v>
      </c>
      <c r="K24" s="26">
        <v>1</v>
      </c>
      <c r="L24" s="26">
        <v>1</v>
      </c>
      <c r="M24" s="26">
        <v>1</v>
      </c>
      <c r="N24" s="26">
        <v>1</v>
      </c>
      <c r="O24" s="26">
        <v>1</v>
      </c>
      <c r="P24" s="26">
        <v>1</v>
      </c>
      <c r="Q24" s="26">
        <v>1</v>
      </c>
      <c r="R24" s="26">
        <v>1</v>
      </c>
      <c r="S24" s="26">
        <v>1</v>
      </c>
      <c r="T24" s="26">
        <v>1</v>
      </c>
      <c r="U24" s="26">
        <v>1</v>
      </c>
      <c r="V24" s="26">
        <v>1</v>
      </c>
      <c r="W24" s="26">
        <v>1</v>
      </c>
      <c r="X24" s="26">
        <v>1</v>
      </c>
      <c r="Y24" s="26">
        <v>1</v>
      </c>
      <c r="Z24" s="30">
        <v>1</v>
      </c>
      <c r="AA24" s="58"/>
    </row>
    <row r="25" spans="1:27" ht="15">
      <c r="A25" t="str">
        <f>A13</f>
        <v>Sentinel Lights</v>
      </c>
      <c r="B25" s="26">
        <f>C25</f>
        <v>252</v>
      </c>
      <c r="C25" s="26">
        <f>'[2]sentlt2'!$B$33</f>
        <v>252</v>
      </c>
      <c r="D25" s="26">
        <f>'[2]sentlt2'!$B$67</f>
        <v>258</v>
      </c>
      <c r="E25" s="26">
        <f>'[10]App 32 - Mar02 to Feb04 Revenue'!$E25</f>
        <v>250.5</v>
      </c>
      <c r="F25" s="26">
        <f>'[2]sentlt2'!$B$120</f>
        <v>243</v>
      </c>
      <c r="G25" s="26">
        <f>'[2]sentlt2'!$B$146</f>
        <v>245</v>
      </c>
      <c r="H25" s="26">
        <f>'[2]sentlt2'!$B$172</f>
        <v>245</v>
      </c>
      <c r="I25" s="26">
        <f>'[2]sentlt2'!$B$202</f>
        <v>242</v>
      </c>
      <c r="J25" s="26">
        <f>'[2]sentlt2'!$B$228</f>
        <v>242</v>
      </c>
      <c r="K25" s="26">
        <f>'[2]sentlt2'!$B$254</f>
        <v>242</v>
      </c>
      <c r="L25" s="26">
        <f>'[3]sentlt'!$B$31</f>
        <v>239</v>
      </c>
      <c r="M25" s="26">
        <f>'[3]sentlt'!$B$62</f>
        <v>267</v>
      </c>
      <c r="N25" s="26">
        <f>'[3]sentlt'!$B$93</f>
        <v>241</v>
      </c>
      <c r="O25" s="26">
        <f>'[3]sentlt'!$B$128</f>
        <v>257</v>
      </c>
      <c r="P25" s="26">
        <f>'[3]sentlt'!$B$160</f>
        <v>250</v>
      </c>
      <c r="Q25" s="26">
        <f>'[3]sentlt'!$B$192</f>
        <v>249</v>
      </c>
      <c r="R25" s="26">
        <f>'[3]sentlt'!$B$229</f>
        <v>249</v>
      </c>
      <c r="S25" s="26">
        <f>'[3]sentlt'!$B$261</f>
        <v>249</v>
      </c>
      <c r="T25" s="26">
        <f>'[3]sentlt'!$B$293</f>
        <v>249</v>
      </c>
      <c r="U25" s="26">
        <f>'[3]sentlt'!$B$330</f>
        <v>250</v>
      </c>
      <c r="V25" s="26">
        <f>'[3]sentlt'!$B$362</f>
        <v>245</v>
      </c>
      <c r="W25" s="26">
        <f>'[3]sentlt'!$B$394</f>
        <v>247</v>
      </c>
      <c r="X25" s="26">
        <f>'[4]sentlt'!$B$34</f>
        <v>244</v>
      </c>
      <c r="Y25" s="26">
        <f>'[4]sentlt'!$B$66</f>
        <v>245.2280701</v>
      </c>
      <c r="Z25" s="61">
        <f>'[4]sentlt'!$B$98</f>
        <v>243.07017600000003</v>
      </c>
      <c r="AA25" s="58"/>
    </row>
    <row r="26" spans="1:27" ht="15">
      <c r="A26" t="str">
        <f>A14</f>
        <v>Street Lights</v>
      </c>
      <c r="B26" s="26">
        <f>'[2]streetlt'!$B$28</f>
        <v>2468</v>
      </c>
      <c r="C26" s="26">
        <f>'[2]streetlt'!$B$36</f>
        <v>2411</v>
      </c>
      <c r="D26" s="26">
        <f>'[2]streetlt'!$B$50</f>
        <v>4996</v>
      </c>
      <c r="E26" s="26">
        <f>'[10]App 32 - Mar02 to Feb04 Revenue'!$E26</f>
        <v>2498</v>
      </c>
      <c r="F26" s="26">
        <f>'[2]streetlt'!$B$76</f>
        <v>0</v>
      </c>
      <c r="G26" s="26">
        <f>'[2]streetlt'!$B$87</f>
        <v>0</v>
      </c>
      <c r="H26" s="26">
        <f>'[2]streetlt'!$B$98</f>
        <v>7407</v>
      </c>
      <c r="I26" s="26">
        <f>'[2]streetlt'!$B$115</f>
        <v>2469</v>
      </c>
      <c r="J26" s="26">
        <f>'[2]streetlt'!$B$126</f>
        <v>2469</v>
      </c>
      <c r="K26" s="26">
        <f>'[2]streetlt'!$B$137</f>
        <v>2469</v>
      </c>
      <c r="L26" s="26">
        <f>'[3]streetlt'!$B$11</f>
        <v>2469</v>
      </c>
      <c r="M26" s="26">
        <f>'[3]streetlt'!$B$23</f>
        <v>2469</v>
      </c>
      <c r="N26" s="26">
        <f>'[3]streetlt'!$B$35</f>
        <v>2469</v>
      </c>
      <c r="O26" s="26">
        <f>'[3]streetlt'!$B$47</f>
        <v>2469</v>
      </c>
      <c r="P26" s="26">
        <f>'[3]streetlt'!$B$59</f>
        <v>2469</v>
      </c>
      <c r="Q26" s="26">
        <f>'[3]streetlt'!$B$71</f>
        <v>2469</v>
      </c>
      <c r="R26" s="26">
        <f>'[3]streetlt'!$B$88</f>
        <v>2469</v>
      </c>
      <c r="S26" s="26">
        <f>'[3]streetlt'!$B$99</f>
        <v>2469</v>
      </c>
      <c r="T26" s="26">
        <f>'[3]streetlt'!$B$110</f>
        <v>2469</v>
      </c>
      <c r="U26" s="26">
        <f>'[3]streetlt'!$B$127</f>
        <v>2536</v>
      </c>
      <c r="V26" s="26">
        <f>'[3]streetlt'!$B$138</f>
        <v>2536</v>
      </c>
      <c r="W26" s="26">
        <f>'[3]streetlt'!$B$149</f>
        <v>2536</v>
      </c>
      <c r="X26" s="26">
        <f>'[4]streetlt'!$B$11</f>
        <v>2536</v>
      </c>
      <c r="Y26" s="26">
        <f>'[4]streetlt'!$B$23</f>
        <v>2536</v>
      </c>
      <c r="Z26" s="61">
        <f>'[4]streetlt'!$B$36</f>
        <v>0</v>
      </c>
      <c r="AA26" s="58"/>
    </row>
    <row r="27" spans="1:27" ht="15">
      <c r="A27" t="str">
        <f>A15</f>
        <v>Unmetered Loads</v>
      </c>
      <c r="B27" s="26">
        <f>'[2]scattered'!$B$12</f>
        <v>35</v>
      </c>
      <c r="C27" s="26">
        <f>'[2]scattered'!$B$14</f>
        <v>35</v>
      </c>
      <c r="D27" s="26">
        <f>'[2]scattered'!$B$25</f>
        <v>86</v>
      </c>
      <c r="E27" s="26">
        <f>'[10]App 32 - Mar02 to Feb04 Revenue'!$E27</f>
        <v>64</v>
      </c>
      <c r="F27" s="26">
        <f>'[2]scattered'!$B$36</f>
        <v>42</v>
      </c>
      <c r="G27" s="26">
        <f>'[2]scattered'!$B$52</f>
        <v>42</v>
      </c>
      <c r="H27" s="26">
        <f>'[2]scattered'!$B$62</f>
        <v>42</v>
      </c>
      <c r="I27" s="26">
        <f>'[2]scattered'!$B$77</f>
        <v>42</v>
      </c>
      <c r="J27" s="26">
        <f>'[2]scattered'!$B$88</f>
        <v>42</v>
      </c>
      <c r="K27" s="26">
        <f>'[2]scattered'!$B$99</f>
        <v>42</v>
      </c>
      <c r="L27" s="35">
        <f>'[3]scattered'!$B$11</f>
        <v>42</v>
      </c>
      <c r="M27" s="35">
        <f>'[3]scattered'!$B$21</f>
        <v>41</v>
      </c>
      <c r="N27" s="35">
        <f>'[3]scattered'!$B$31</f>
        <v>42</v>
      </c>
      <c r="O27" s="30">
        <f>'[3]scattered'!$B$45</f>
        <v>41</v>
      </c>
      <c r="P27" s="30">
        <f>'[3]scattered'!$B$55</f>
        <v>41</v>
      </c>
      <c r="Q27" s="30">
        <f>'[3]scattered'!$B$65</f>
        <v>41</v>
      </c>
      <c r="R27" s="30">
        <f>'[3]scattered'!$B$79</f>
        <v>41</v>
      </c>
      <c r="S27" s="30">
        <f>'[3]scattered'!$B$89</f>
        <v>41</v>
      </c>
      <c r="T27" s="30">
        <f>'[3]scattered'!$B$99</f>
        <v>41</v>
      </c>
      <c r="U27" s="30">
        <f>'[3]scattered'!$B$112</f>
        <v>41</v>
      </c>
      <c r="V27" s="30">
        <f>'[3]scattered'!$B$122</f>
        <v>41</v>
      </c>
      <c r="W27" s="30">
        <f>'[3]scattered'!$B$132</f>
        <v>41</v>
      </c>
      <c r="X27" s="61">
        <f>'[4]scattered'!$B$11</f>
        <v>43.27</v>
      </c>
      <c r="Y27" s="61">
        <f>'[4]scattered'!$B$21</f>
        <v>42</v>
      </c>
      <c r="Z27" s="61">
        <f>'[4]scattered'!$B$31</f>
        <v>42</v>
      </c>
      <c r="AA27" s="57"/>
    </row>
    <row r="28" spans="1:14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21">
      <c r="A30" s="25" t="s">
        <v>68</v>
      </c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26" s="32" customFormat="1" ht="18.75">
      <c r="A31" s="1"/>
      <c r="B31" s="67">
        <f>B18</f>
        <v>2002</v>
      </c>
      <c r="C31" s="67"/>
      <c r="D31" s="67"/>
      <c r="E31" s="67"/>
      <c r="F31" s="67"/>
      <c r="G31" s="67"/>
      <c r="H31" s="67"/>
      <c r="I31" s="67"/>
      <c r="J31" s="67"/>
      <c r="K31" s="67"/>
      <c r="L31" s="69">
        <f>L18</f>
        <v>2003</v>
      </c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70">
        <v>2004</v>
      </c>
      <c r="Y31" s="70"/>
      <c r="Z31" s="70"/>
    </row>
    <row r="32" spans="1:26" s="32" customFormat="1" ht="15">
      <c r="A32" s="23" t="str">
        <f>A7</f>
        <v>Rate Class</v>
      </c>
      <c r="B32" s="1" t="s">
        <v>9</v>
      </c>
      <c r="C32" s="1" t="s">
        <v>16</v>
      </c>
      <c r="D32" s="1" t="s">
        <v>17</v>
      </c>
      <c r="E32" s="1" t="s">
        <v>18</v>
      </c>
      <c r="F32" s="1" t="s">
        <v>19</v>
      </c>
      <c r="G32" s="1" t="s">
        <v>51</v>
      </c>
      <c r="H32" s="1" t="s">
        <v>52</v>
      </c>
      <c r="I32" s="1" t="s">
        <v>53</v>
      </c>
      <c r="J32" s="1" t="s">
        <v>54</v>
      </c>
      <c r="K32" s="1" t="s">
        <v>55</v>
      </c>
      <c r="L32" s="1" t="s">
        <v>56</v>
      </c>
      <c r="M32" s="1" t="s">
        <v>57</v>
      </c>
      <c r="N32" s="1" t="s">
        <v>58</v>
      </c>
      <c r="O32" s="1" t="s">
        <v>16</v>
      </c>
      <c r="P32" s="1" t="s">
        <v>17</v>
      </c>
      <c r="Q32" s="1" t="s">
        <v>18</v>
      </c>
      <c r="R32" s="1" t="s">
        <v>19</v>
      </c>
      <c r="S32" s="1" t="s">
        <v>51</v>
      </c>
      <c r="T32" s="1" t="s">
        <v>52</v>
      </c>
      <c r="U32" s="1" t="s">
        <v>53</v>
      </c>
      <c r="V32" s="1" t="s">
        <v>54</v>
      </c>
      <c r="W32" s="1" t="s">
        <v>55</v>
      </c>
      <c r="X32" s="1" t="s">
        <v>56</v>
      </c>
      <c r="Y32" s="1" t="s">
        <v>57</v>
      </c>
      <c r="Z32" s="32" t="s">
        <v>110</v>
      </c>
    </row>
    <row r="33" spans="1:26" ht="15">
      <c r="A33" t="str">
        <f>A20</f>
        <v>Residential</v>
      </c>
      <c r="B33" s="26">
        <f>'[2]res'!$C$24</f>
        <v>5831626</v>
      </c>
      <c r="C33" s="26">
        <f>'[2]res'!$C$29</f>
        <v>5583610</v>
      </c>
      <c r="D33" s="26">
        <f>'[2]res'!$C$44</f>
        <v>5064230</v>
      </c>
      <c r="E33" s="26">
        <f>'[10]App 32 - Mar02 to Feb04 Revenue'!$E33</f>
        <v>5222917.5</v>
      </c>
      <c r="F33" s="26">
        <f>'[2]res'!$C$77</f>
        <v>5381605</v>
      </c>
      <c r="G33" s="26">
        <f>'[2]res'!$C$89</f>
        <v>7210613</v>
      </c>
      <c r="H33" s="26">
        <f>'[2]res'!$C$101</f>
        <v>7404696</v>
      </c>
      <c r="I33" s="26">
        <f>'[2]res'!$C$121</f>
        <v>6056482</v>
      </c>
      <c r="J33" s="26">
        <f>'[2]res'!$C$133</f>
        <v>5355057</v>
      </c>
      <c r="K33" s="26">
        <f>'[2]res'!$C$145</f>
        <v>5494538</v>
      </c>
      <c r="L33" s="26">
        <f>'[3]res'!$C$15</f>
        <v>6568700</v>
      </c>
      <c r="M33" s="26">
        <f>'[3]res'!$C$29</f>
        <v>7470608</v>
      </c>
      <c r="N33" s="26">
        <f>'[3]res'!$C$43</f>
        <v>6922919</v>
      </c>
      <c r="O33" s="26">
        <f>'[3]res'!$C$61</f>
        <v>6015431</v>
      </c>
      <c r="P33" s="26">
        <f>'[3]res'!$C$75</f>
        <v>5655723</v>
      </c>
      <c r="Q33" s="26">
        <f>'[3]res'!$C$89</f>
        <v>4877964</v>
      </c>
      <c r="R33" s="26">
        <f>'[3]res'!$C$107</f>
        <v>5202411</v>
      </c>
      <c r="S33" s="26">
        <f>'[3]res'!$C$121</f>
        <v>6530697</v>
      </c>
      <c r="T33" s="26">
        <f>'[3]res'!$C$135</f>
        <v>6682504</v>
      </c>
      <c r="U33" s="26">
        <f>'[3]res'!$C$153</f>
        <v>5487757</v>
      </c>
      <c r="V33" s="26">
        <f>'[3]res'!$C$167</f>
        <v>5501919</v>
      </c>
      <c r="W33" s="26">
        <f>'[3]res'!$C$181</f>
        <v>5795752</v>
      </c>
      <c r="X33" s="26">
        <f>'[4]res'!$C$16</f>
        <v>6637020</v>
      </c>
      <c r="Y33" s="26">
        <f>'[4]res'!$C$30</f>
        <v>7554820</v>
      </c>
      <c r="Z33" s="61">
        <f>'[4]res'!$C$48</f>
        <v>6968322</v>
      </c>
    </row>
    <row r="34" spans="1:26" ht="15">
      <c r="A34" t="str">
        <f>A21</f>
        <v>General Service &lt; 50 kW</v>
      </c>
      <c r="B34" s="26">
        <f>'[2]gen&lt;50'!$C$28</f>
        <v>2877792</v>
      </c>
      <c r="C34" s="26">
        <f>'[2]gen&lt;50'!$C$34</f>
        <v>2805373</v>
      </c>
      <c r="D34" s="26">
        <f>'[2]gen&lt;50'!$C$50</f>
        <v>2494288</v>
      </c>
      <c r="E34" s="26">
        <f>'[10]App 32 - Mar02 to Feb04 Revenue'!$E34</f>
        <v>2508194.5</v>
      </c>
      <c r="F34" s="26">
        <f>'[2]gen&lt;50'!$C$81</f>
        <v>2522101</v>
      </c>
      <c r="G34" s="26">
        <f>'[2]gen&lt;50'!$C$92</f>
        <v>2956988</v>
      </c>
      <c r="H34" s="26">
        <f>'[2]gen&lt;50'!$C$104</f>
        <v>3031237</v>
      </c>
      <c r="I34" s="26">
        <f>'[2]gen&lt;50'!$C$129</f>
        <v>3044858</v>
      </c>
      <c r="J34" s="26">
        <f>'[2]gen&lt;50'!$C$140</f>
        <v>2692198</v>
      </c>
      <c r="K34" s="26">
        <f>'[2]gen&lt;50'!$C$151</f>
        <v>2513415</v>
      </c>
      <c r="L34" s="26">
        <f>'[3]gen&lt;50'!$C$17</f>
        <v>2687382</v>
      </c>
      <c r="M34" s="26">
        <f>'[3]gen&lt;50'!$C$33</f>
        <v>3143614</v>
      </c>
      <c r="N34" s="26">
        <f>'[3]gen&lt;50'!$C$49</f>
        <v>3136672</v>
      </c>
      <c r="O34" s="26">
        <f>'[3]gen&lt;50'!$C$69</f>
        <v>2713518</v>
      </c>
      <c r="P34" s="26">
        <f>'[3]gen&lt;50'!$C$85</f>
        <v>2540866</v>
      </c>
      <c r="Q34" s="26">
        <f>'[3]gen&lt;50'!$C$101</f>
        <v>2200021</v>
      </c>
      <c r="R34" s="26">
        <f>'[3]gen&lt;50'!$C$121</f>
        <v>2320810</v>
      </c>
      <c r="S34" s="26">
        <f>'[3]gen&lt;50'!$C$137</f>
        <v>2577384</v>
      </c>
      <c r="T34" s="26">
        <f>'[3]gen&lt;50'!$C$153</f>
        <v>2646992</v>
      </c>
      <c r="U34" s="26">
        <f>'[3]gen&lt;50'!$C$173</f>
        <v>2683225</v>
      </c>
      <c r="V34" s="26">
        <f>'[3]gen&lt;50'!$C$188</f>
        <v>2400004</v>
      </c>
      <c r="W34" s="26">
        <f>'[3]gen&lt;50'!$C$203</f>
        <v>2363696</v>
      </c>
      <c r="X34" s="26">
        <f>'[4]gen&lt;50'!$C$17</f>
        <v>2674524</v>
      </c>
      <c r="Y34" s="26">
        <f>'[4]gen&lt;50'!$C$33</f>
        <v>2980858</v>
      </c>
      <c r="Z34" s="61">
        <f>'[4]gen&lt;50'!$C$52</f>
        <v>3059026</v>
      </c>
    </row>
    <row r="35" spans="1:26" ht="15">
      <c r="A35" t="str">
        <f>A22</f>
        <v>General Service &gt; 50 kW</v>
      </c>
      <c r="B35" s="26">
        <f>'[2]gen&gt;50 '!$C$28</f>
        <v>24245.35</v>
      </c>
      <c r="C35" s="26">
        <f>'[2]gen&gt;50 '!$C$36</f>
        <v>25112.68</v>
      </c>
      <c r="D35" s="26">
        <f>'[2]gen&gt;50 '!$C$52</f>
        <v>25534.39</v>
      </c>
      <c r="E35" s="26">
        <f>'[10]App 32 - Mar02 to Feb04 Revenue'!$E35</f>
        <v>24045.665</v>
      </c>
      <c r="F35" s="26">
        <f>'[2]gen&gt;50 '!$C$91</f>
        <v>22556.940000000002</v>
      </c>
      <c r="G35" s="26">
        <f>'[2]gen&gt;50 '!$C$105</f>
        <v>26157.940000000002</v>
      </c>
      <c r="H35" s="26">
        <f>'[2]gen&gt;50 '!$C$119</f>
        <v>29180.120000000003</v>
      </c>
      <c r="I35" s="26">
        <f>'[2]gen&gt;50 '!$C$141</f>
        <v>27806.22</v>
      </c>
      <c r="J35" s="26">
        <f>'[2]gen&gt;50 '!$C$155</f>
        <v>27901.089999999997</v>
      </c>
      <c r="K35" s="26">
        <f>'[2]gen&gt;50 '!$C$169</f>
        <v>27363.739999999998</v>
      </c>
      <c r="L35" s="26">
        <f>'[3]gen&gt;50 '!$C$16</f>
        <v>23681.28</v>
      </c>
      <c r="M35" s="26">
        <f>'[3]gen&gt;50 '!$C$31</f>
        <v>27296.11</v>
      </c>
      <c r="N35" s="26">
        <f>'[3]gen&gt;50 '!$C$46</f>
        <v>23127.97</v>
      </c>
      <c r="O35" s="26">
        <f>'[3]gen&gt;50 '!$C$65</f>
        <v>26230.47</v>
      </c>
      <c r="P35" s="26">
        <f>'[3]gen&gt;50 '!$C$81</f>
        <v>25846.47</v>
      </c>
      <c r="Q35" s="26">
        <f>'[3]gen&gt;50 '!$C$97</f>
        <v>26124.45</v>
      </c>
      <c r="R35" s="26">
        <f>'[3]gen&gt;50 '!$C$121</f>
        <v>26690.36</v>
      </c>
      <c r="S35" s="26">
        <f>'[3]gen&gt;50 '!$C$136</f>
        <v>27069.91</v>
      </c>
      <c r="T35" s="26">
        <f>'[3]gen&gt;50 '!$C$151</f>
        <v>26890</v>
      </c>
      <c r="U35" s="26">
        <f>'[3]gen&gt;50 '!$C$182</f>
        <v>27481.530000000006</v>
      </c>
      <c r="V35" s="26">
        <f>'[3]gen&gt;50 '!$C$197</f>
        <v>27370.660000000003</v>
      </c>
      <c r="W35" s="26">
        <f>'[3]gen&gt;50 '!$C$212</f>
        <v>25624.500000000004</v>
      </c>
      <c r="X35" s="26">
        <f>'[4]gen&gt;50 '!$C$18</f>
        <v>24453.01</v>
      </c>
      <c r="Y35" s="26">
        <f>'[4]gen&gt;50 '!$C$34</f>
        <v>24729.690000000002</v>
      </c>
      <c r="Z35" s="61">
        <f>'[4]gen&gt;50 '!$C$52</f>
        <v>20713.109999999997</v>
      </c>
    </row>
    <row r="36" spans="1:26" ht="15">
      <c r="A36" t="s">
        <v>108</v>
      </c>
      <c r="B36" s="26">
        <f>'[2]parmalat'!$B$23</f>
        <v>658.32</v>
      </c>
      <c r="C36" s="26">
        <f>'[2]parmalat'!$B$26</f>
        <v>792.11</v>
      </c>
      <c r="D36" s="26">
        <f>'[2]parmalat'!$B$34</f>
        <v>846.14</v>
      </c>
      <c r="E36" s="26">
        <f>'[10]App 32 - Mar02 to Feb04 Revenue'!$E36</f>
        <v>423.07</v>
      </c>
      <c r="F36" s="26">
        <f>'[2]parmalat'!$B$51</f>
        <v>0</v>
      </c>
      <c r="G36" s="26">
        <f>'[2]parmalat'!$B$60</f>
        <v>1575</v>
      </c>
      <c r="H36" s="26">
        <f>'[2]parmalat'!$B$63</f>
        <v>726</v>
      </c>
      <c r="I36" s="26">
        <f>'[2]parmalat'!$B$81</f>
        <v>708</v>
      </c>
      <c r="J36" s="26">
        <f>'[2]parmalat'!$B$89</f>
        <v>685</v>
      </c>
      <c r="K36" s="26">
        <f>'[2]parmalat'!$B$97</f>
        <v>668</v>
      </c>
      <c r="L36" s="26">
        <f>'[3]parmalat'!$B$10</f>
        <v>606</v>
      </c>
      <c r="M36" s="26">
        <f>'[3]parmalat'!$B$20</f>
        <v>635</v>
      </c>
      <c r="N36" s="26">
        <f>'[3]parmalat'!$B$30</f>
        <v>0</v>
      </c>
      <c r="O36" s="26">
        <f>'[3]parmalat'!$B$40</f>
        <v>1281.1100000000001</v>
      </c>
      <c r="P36" s="26">
        <f>'[3]parmalat'!$B$50</f>
        <v>664.48</v>
      </c>
      <c r="Q36" s="26">
        <f>'[3]parmalat'!$B$60</f>
        <v>665.42</v>
      </c>
      <c r="R36" s="26">
        <f>'[3]parmalat'!$B$76</f>
        <v>438.48</v>
      </c>
      <c r="S36" s="26">
        <f>'[3]parmalat'!$B$86</f>
        <v>91</v>
      </c>
      <c r="T36" s="26">
        <f>'[3]parmalat'!$B$96</f>
        <v>68.69</v>
      </c>
      <c r="U36" s="26">
        <f>'[3]parmalat'!$B$112</f>
        <v>127.52</v>
      </c>
      <c r="V36" s="26">
        <f>'[3]parmalat'!$B$122</f>
        <v>76</v>
      </c>
      <c r="W36" s="26">
        <f>'[3]parmalat'!$B$132</f>
        <v>55</v>
      </c>
      <c r="X36" s="26">
        <f>'[4]parmalat'!$B$10</f>
        <v>114</v>
      </c>
      <c r="Y36" s="26">
        <v>0</v>
      </c>
      <c r="Z36" s="26">
        <v>0</v>
      </c>
    </row>
    <row r="37" spans="1:26" ht="15">
      <c r="A37" t="str">
        <f>A24</f>
        <v>Large Use</v>
      </c>
      <c r="B37" s="26">
        <f>'[2]Large'!$C$13</f>
        <v>13177.5</v>
      </c>
      <c r="C37" s="26">
        <f>'[2]Large'!$C$15</f>
        <v>13095.9</v>
      </c>
      <c r="D37" s="26">
        <f>'[2]Large'!$C$17</f>
        <v>14277.8</v>
      </c>
      <c r="E37" s="26">
        <f>'[10]App 32 - Mar02 to Feb04 Revenue'!$E37</f>
        <v>14359.564999999999</v>
      </c>
      <c r="F37" s="26">
        <f>'[2]Large'!$C$40</f>
        <v>14441.33</v>
      </c>
      <c r="G37" s="26">
        <f>'[2]Large'!$C$41</f>
        <v>13942.41</v>
      </c>
      <c r="H37" s="26">
        <f>'[2]Large'!$C$42</f>
        <v>16408.65</v>
      </c>
      <c r="I37" s="26">
        <f>'[2]Large'!$C$43</f>
        <v>15268.18</v>
      </c>
      <c r="J37" s="26">
        <f>'[2]Large'!$C$44</f>
        <v>15168.38</v>
      </c>
      <c r="K37" s="26">
        <f>'[2]Large'!$C$45</f>
        <v>17155.67</v>
      </c>
      <c r="L37" s="26">
        <f>'[3]Large'!$C$11</f>
        <v>16055.1</v>
      </c>
      <c r="M37" s="26">
        <f>'[3]Large'!$C$19</f>
        <v>15591.43</v>
      </c>
      <c r="N37" s="26">
        <f>'[3]Large'!$C$27</f>
        <v>16374.61</v>
      </c>
      <c r="O37" s="26">
        <f>'[3]Large'!$C$35</f>
        <v>15914.79</v>
      </c>
      <c r="P37" s="26">
        <f>'[3]Large'!$C$43</f>
        <v>16023.34</v>
      </c>
      <c r="Q37" s="26">
        <f>'[3]Large'!$C$51</f>
        <v>14567.71</v>
      </c>
      <c r="R37" s="26">
        <f>'[3]Large'!$C$65</f>
        <v>17334.82</v>
      </c>
      <c r="S37" s="26">
        <f>'[3]Large'!$C$73</f>
        <v>15866.38</v>
      </c>
      <c r="T37" s="26">
        <f>'[3]Large'!$C$81</f>
        <v>14409.8</v>
      </c>
      <c r="U37" s="26">
        <f>'[3]Large'!$C$94</f>
        <v>14498.748000000001</v>
      </c>
      <c r="V37" s="26">
        <f>'[3]Large'!$C$102</f>
        <v>16232.23</v>
      </c>
      <c r="W37" s="26">
        <f>'[3]Large'!$C$110</f>
        <v>15903.44</v>
      </c>
      <c r="X37" s="26">
        <f>'[4]Large'!$C$12</f>
        <v>15041.2175</v>
      </c>
      <c r="Y37" s="26">
        <f>'[4]Large'!$C$20</f>
        <v>16247.22</v>
      </c>
      <c r="Z37" s="30">
        <f>'[4]Large'!$C$28</f>
        <v>15541.98</v>
      </c>
    </row>
    <row r="38" spans="1:26" ht="15">
      <c r="A38" t="str">
        <f>A25</f>
        <v>Sentinel Lights</v>
      </c>
      <c r="B38" s="26">
        <f>'[10]App 32 - Mar02 to Feb04 Revenue'!B$38</f>
        <v>56.75</v>
      </c>
      <c r="C38" s="26">
        <f>'[10]App 32 - Mar02 to Feb04 Revenue'!C$38</f>
        <v>56.75</v>
      </c>
      <c r="D38" s="26">
        <f>'[10]App 32 - Mar02 to Feb04 Revenue'!D$38</f>
        <v>56.75</v>
      </c>
      <c r="E38" s="26">
        <f>'[10]App 32 - Mar02 to Feb04 Revenue'!E$38</f>
        <v>56.75</v>
      </c>
      <c r="F38" s="26">
        <f>'[10]App 32 - Mar02 to Feb04 Revenue'!F$38</f>
        <v>56.75</v>
      </c>
      <c r="G38" s="26">
        <f>'[10]App 32 - Mar02 to Feb04 Revenue'!G$38</f>
        <v>56.75</v>
      </c>
      <c r="H38" s="26">
        <f>'[10]App 32 - Mar02 to Feb04 Revenue'!H$38</f>
        <v>56.75</v>
      </c>
      <c r="I38" s="26">
        <f>'[10]App 32 - Mar02 to Feb04 Revenue'!I$38</f>
        <v>56.75</v>
      </c>
      <c r="J38" s="26">
        <f>'[10]App 32 - Mar02 to Feb04 Revenue'!J$38</f>
        <v>56.75</v>
      </c>
      <c r="K38" s="26">
        <f>'[10]App 32 - Mar02 to Feb04 Revenue'!K$38</f>
        <v>56.75</v>
      </c>
      <c r="L38" s="26">
        <f>'[10]App 32 - Mar02 to Feb04 Revenue'!L$38</f>
        <v>52.833333333333336</v>
      </c>
      <c r="M38" s="26">
        <f>'[10]App 32 - Mar02 to Feb04 Revenue'!M$38</f>
        <v>52.833333333333336</v>
      </c>
      <c r="N38" s="26">
        <f>'[10]App 32 - Mar02 to Feb04 Revenue'!N$38</f>
        <v>52.833333333333336</v>
      </c>
      <c r="O38" s="26">
        <f>'[10]App 32 - Mar02 to Feb04 Revenue'!O$38</f>
        <v>52.833333333333336</v>
      </c>
      <c r="P38" s="26">
        <f>'[10]App 32 - Mar02 to Feb04 Revenue'!P$38</f>
        <v>52.833333333333336</v>
      </c>
      <c r="Q38" s="26">
        <f>'[10]App 32 - Mar02 to Feb04 Revenue'!Q$38</f>
        <v>52.833333333333336</v>
      </c>
      <c r="R38" s="26">
        <f>'[10]App 32 - Mar02 to Feb04 Revenue'!R$38</f>
        <v>52.833333333333336</v>
      </c>
      <c r="S38" s="26">
        <f>'[10]App 32 - Mar02 to Feb04 Revenue'!S$38</f>
        <v>52.833333333333336</v>
      </c>
      <c r="T38" s="26">
        <f>'[10]App 32 - Mar02 to Feb04 Revenue'!T$38</f>
        <v>52.833333333333336</v>
      </c>
      <c r="U38" s="26">
        <f>'[10]App 32 - Mar02 to Feb04 Revenue'!U$38</f>
        <v>52.833333333333336</v>
      </c>
      <c r="V38" s="26">
        <f>'[10]App 32 - Mar02 to Feb04 Revenue'!V$38</f>
        <v>52.833333333333336</v>
      </c>
      <c r="W38" s="26">
        <f>'[10]App 32 - Mar02 to Feb04 Revenue'!W$38</f>
        <v>52.833333333333336</v>
      </c>
      <c r="X38" s="26">
        <f>'[10]App 32 - Mar02 to Feb04 Revenue'!X$38</f>
        <v>50.916666666666664</v>
      </c>
      <c r="Y38" s="26">
        <f>'[10]App 32 - Mar02 to Feb04 Revenue'!Y$38</f>
        <v>50.916666666666664</v>
      </c>
      <c r="Z38" s="26">
        <f>'[10]App 32 - Mar02 to Feb04 Revenue'!Z$38</f>
        <v>50.916666666666664</v>
      </c>
    </row>
    <row r="39" spans="1:26" ht="15">
      <c r="A39" t="str">
        <f>A26</f>
        <v>Street Lights</v>
      </c>
      <c r="B39" s="26">
        <f>'[2]streetlt'!$C$28</f>
        <v>334.42</v>
      </c>
      <c r="C39" s="26">
        <f>'[2]streetlt'!$C$36</f>
        <v>351</v>
      </c>
      <c r="D39" s="26">
        <f>'[2]streetlt'!$C$50</f>
        <v>336.79</v>
      </c>
      <c r="E39" s="26">
        <f>'[10]App 32 - Mar02 to Feb04 Revenue'!$E39</f>
        <v>168.395</v>
      </c>
      <c r="F39" s="26">
        <f>'[2]streetlt'!$C$76</f>
        <v>0</v>
      </c>
      <c r="G39" s="26">
        <f>'[2]streetlt'!$C$87</f>
        <v>0</v>
      </c>
      <c r="H39" s="26">
        <f>'[2]streetlt'!$C$98</f>
        <v>291.38</v>
      </c>
      <c r="I39" s="26">
        <f>'[2]streetlt'!$C$115</f>
        <v>122.859</v>
      </c>
      <c r="J39" s="26">
        <f>'[2]streetlt'!$C$126</f>
        <v>143.51</v>
      </c>
      <c r="K39" s="26">
        <f>'[2]streetlt'!$C$137</f>
        <v>149.41</v>
      </c>
      <c r="L39" s="26">
        <f>'[3]streetlt'!$C$11</f>
        <v>374</v>
      </c>
      <c r="M39" s="26">
        <f>'[3]streetlt'!$C$23</f>
        <v>0</v>
      </c>
      <c r="N39" s="26">
        <f>'[3]streetlt'!$C$35</f>
        <v>374</v>
      </c>
      <c r="O39" s="26">
        <f>'[3]streetlt'!$C$47</f>
        <v>374</v>
      </c>
      <c r="P39" s="26">
        <f>'[3]streetlt'!$C$59</f>
        <v>374</v>
      </c>
      <c r="Q39" s="26">
        <f>'[3]streetlt'!$C$71</f>
        <v>374</v>
      </c>
      <c r="R39" s="26">
        <f>'[3]streetlt'!$C$88</f>
        <v>374</v>
      </c>
      <c r="S39" s="26">
        <f>'[3]streetlt'!$C$99</f>
        <v>374</v>
      </c>
      <c r="T39" s="26">
        <f>'[3]streetlt'!$C$110</f>
        <v>374</v>
      </c>
      <c r="U39" s="26">
        <f>'[3]streetlt'!$C$127</f>
        <v>381</v>
      </c>
      <c r="V39" s="26">
        <f>'[3]streetlt'!$C$138</f>
        <v>381</v>
      </c>
      <c r="W39" s="26">
        <f>'[3]streetlt'!$C$149</f>
        <v>381</v>
      </c>
      <c r="X39" s="26">
        <f>'[4]streetlt'!$C$11</f>
        <v>381</v>
      </c>
      <c r="Y39" s="26">
        <f>'[4]streetlt'!$C$23</f>
        <v>381</v>
      </c>
      <c r="Z39" s="61">
        <f>'[4]streetlt'!$C$36</f>
        <v>2.34</v>
      </c>
    </row>
    <row r="40" spans="1:26" ht="15">
      <c r="A40" t="str">
        <f>A27</f>
        <v>Unmetered Loads</v>
      </c>
      <c r="B40" s="26">
        <f>'[2]scattered'!$C$12</f>
        <v>23938</v>
      </c>
      <c r="C40" s="26">
        <f>'[2]scattered'!$C$14</f>
        <v>14857</v>
      </c>
      <c r="D40" s="26">
        <f>'[2]scattered'!$C$25</f>
        <v>48000</v>
      </c>
      <c r="E40" s="26">
        <f>'[10]App 32 - Mar02 to Feb04 Revenue'!$E40</f>
        <v>43480</v>
      </c>
      <c r="F40" s="26">
        <f>'[2]scattered'!$C$36</f>
        <v>38960</v>
      </c>
      <c r="G40" s="26">
        <f>'[2]scattered'!$C$52</f>
        <v>38984</v>
      </c>
      <c r="H40" s="26">
        <f>'[2]scattered'!$C$62</f>
        <v>38984</v>
      </c>
      <c r="I40" s="26">
        <f>'[2]scattered'!$C$77</f>
        <v>38984</v>
      </c>
      <c r="J40" s="26">
        <f>'[2]scattered'!$C$88</f>
        <v>38984</v>
      </c>
      <c r="K40" s="26">
        <f>'[2]scattered'!$C$99</f>
        <v>38984</v>
      </c>
      <c r="L40" s="35">
        <f>'[3]scattered'!$C$11</f>
        <v>38984</v>
      </c>
      <c r="M40" s="35">
        <f>'[3]scattered'!$C$21</f>
        <v>38684</v>
      </c>
      <c r="N40" s="35">
        <f>'[3]scattered'!$C$31</f>
        <v>39064</v>
      </c>
      <c r="O40" s="61">
        <f>'[3]scattered'!$C$45</f>
        <v>38684</v>
      </c>
      <c r="P40" s="61">
        <f>'[3]scattered'!$C$55</f>
        <v>38684</v>
      </c>
      <c r="Q40" s="61">
        <f>'[3]scattered'!$C$65</f>
        <v>38684</v>
      </c>
      <c r="R40" s="61">
        <f>'[3]scattered'!$C$79</f>
        <v>38684</v>
      </c>
      <c r="S40" s="61">
        <f>'[3]scattered'!$C$89</f>
        <v>38684</v>
      </c>
      <c r="T40" s="61">
        <f>'[3]scattered'!$C$99</f>
        <v>38684</v>
      </c>
      <c r="U40" s="61">
        <f>'[3]scattered'!$C$112</f>
        <v>38684</v>
      </c>
      <c r="V40" s="61">
        <f>'[3]scattered'!$C$122</f>
        <v>38684</v>
      </c>
      <c r="W40" s="61">
        <f>'[3]scattered'!$C$132</f>
        <v>38684</v>
      </c>
      <c r="X40" s="61">
        <f>'[4]scattered'!$C$11</f>
        <v>39364</v>
      </c>
      <c r="Y40" s="61">
        <f>'[4]scattered'!$C$21</f>
        <v>38984</v>
      </c>
      <c r="Z40" s="61">
        <f>'[4]scattered'!$C$31</f>
        <v>38984</v>
      </c>
    </row>
    <row r="41" spans="1:14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21">
      <c r="A43" s="25" t="s">
        <v>60</v>
      </c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26" ht="18.75">
      <c r="A45"/>
      <c r="B45" s="67">
        <f>B31</f>
        <v>2002</v>
      </c>
      <c r="C45" s="67"/>
      <c r="D45" s="67"/>
      <c r="E45" s="67"/>
      <c r="F45" s="67"/>
      <c r="G45" s="67"/>
      <c r="H45" s="67"/>
      <c r="I45" s="67"/>
      <c r="J45" s="67"/>
      <c r="K45" s="67"/>
      <c r="L45" s="69">
        <f>L31</f>
        <v>2003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70">
        <v>2004</v>
      </c>
      <c r="Y45" s="70"/>
      <c r="Z45" s="70"/>
    </row>
    <row r="46" spans="1:26" s="32" customFormat="1" ht="15">
      <c r="A46" s="23" t="str">
        <f>A32</f>
        <v>Rate Class</v>
      </c>
      <c r="B46" s="1" t="s">
        <v>9</v>
      </c>
      <c r="C46" s="1" t="s">
        <v>16</v>
      </c>
      <c r="D46" s="1" t="s">
        <v>17</v>
      </c>
      <c r="E46" s="1" t="s">
        <v>18</v>
      </c>
      <c r="F46" s="1" t="s">
        <v>19</v>
      </c>
      <c r="G46" s="1" t="s">
        <v>51</v>
      </c>
      <c r="H46" s="1" t="s">
        <v>52</v>
      </c>
      <c r="I46" s="1" t="s">
        <v>53</v>
      </c>
      <c r="J46" s="1" t="s">
        <v>54</v>
      </c>
      <c r="K46" s="1" t="s">
        <v>55</v>
      </c>
      <c r="L46" s="1" t="s">
        <v>56</v>
      </c>
      <c r="M46" s="1" t="s">
        <v>57</v>
      </c>
      <c r="N46" s="1" t="s">
        <v>58</v>
      </c>
      <c r="O46" s="1" t="s">
        <v>16</v>
      </c>
      <c r="P46" s="1" t="s">
        <v>17</v>
      </c>
      <c r="Q46" s="1" t="s">
        <v>18</v>
      </c>
      <c r="R46" s="1" t="s">
        <v>19</v>
      </c>
      <c r="S46" s="1" t="s">
        <v>51</v>
      </c>
      <c r="T46" s="1" t="s">
        <v>52</v>
      </c>
      <c r="U46" s="1" t="s">
        <v>53</v>
      </c>
      <c r="V46" s="1" t="s">
        <v>54</v>
      </c>
      <c r="W46" s="1" t="s">
        <v>55</v>
      </c>
      <c r="X46" s="1" t="s">
        <v>56</v>
      </c>
      <c r="Y46" s="1" t="s">
        <v>57</v>
      </c>
      <c r="Z46" s="32" t="s">
        <v>110</v>
      </c>
    </row>
    <row r="47" spans="1:26" ht="15">
      <c r="A47" s="27" t="str">
        <f>A33</f>
        <v>Residential</v>
      </c>
      <c r="B47" s="26">
        <f aca="true" t="shared" si="1" ref="B47:B54">(B20*($D8+$F8)+B33*($E8+$G8))*0.5</f>
        <v>9452.062307466756</v>
      </c>
      <c r="C47" s="26">
        <f aca="true" t="shared" si="2" ref="C47:C54">(C20*($D8+$F8)+C33*($E8+$G8))</f>
        <v>18543.903525594214</v>
      </c>
      <c r="D47" s="26">
        <f aca="true" t="shared" si="3" ref="D47:Y47">(D20*($D8+$F8)+D33*($E8+$G8))</f>
        <v>17684.704412417166</v>
      </c>
      <c r="E47" s="26">
        <f t="shared" si="3"/>
        <v>17943.739855454238</v>
      </c>
      <c r="F47" s="26">
        <f t="shared" si="3"/>
        <v>18202.775298491306</v>
      </c>
      <c r="G47" s="26">
        <f t="shared" si="3"/>
        <v>21271.65711344442</v>
      </c>
      <c r="H47" s="26">
        <f t="shared" si="3"/>
        <v>21664.453284879346</v>
      </c>
      <c r="I47" s="26">
        <f t="shared" si="3"/>
        <v>19460.24566122972</v>
      </c>
      <c r="J47" s="26">
        <f t="shared" si="3"/>
        <v>18343.582344028844</v>
      </c>
      <c r="K47" s="26">
        <f t="shared" si="3"/>
        <v>18659.15812613163</v>
      </c>
      <c r="L47" s="26">
        <f t="shared" si="3"/>
        <v>20527.838778574536</v>
      </c>
      <c r="M47" s="26">
        <f t="shared" si="3"/>
        <v>22017.530652452282</v>
      </c>
      <c r="N47" s="26">
        <f t="shared" si="3"/>
        <v>21121.506981859</v>
      </c>
      <c r="O47" s="26">
        <f t="shared" si="3"/>
        <v>19639.169176996947</v>
      </c>
      <c r="P47" s="26">
        <f t="shared" si="3"/>
        <v>19068.139488426426</v>
      </c>
      <c r="Q47" s="26">
        <f t="shared" si="3"/>
        <v>17782.180172036577</v>
      </c>
      <c r="R47" s="26">
        <f t="shared" si="3"/>
        <v>18372.176740571278</v>
      </c>
      <c r="S47" s="26">
        <f t="shared" si="3"/>
        <v>20540.641084831957</v>
      </c>
      <c r="T47" s="26">
        <f t="shared" si="3"/>
        <v>20815.27086510733</v>
      </c>
      <c r="U47" s="26">
        <f t="shared" si="3"/>
        <v>18872.59406451066</v>
      </c>
      <c r="V47" s="26">
        <f t="shared" si="3"/>
        <v>18919.77536325177</v>
      </c>
      <c r="W47" s="26">
        <f t="shared" si="3"/>
        <v>19432.08377046406</v>
      </c>
      <c r="X47" s="26">
        <f t="shared" si="3"/>
        <v>20829.844741934634</v>
      </c>
      <c r="Y47" s="26">
        <f t="shared" si="3"/>
        <v>22402.799110006345</v>
      </c>
      <c r="Z47" s="26">
        <f aca="true" t="shared" si="4" ref="Z47:Z54">(Z20*($D8+$F8)+Z33*($E8+$G8))*0.5</f>
        <v>10729.084339907915</v>
      </c>
    </row>
    <row r="48" spans="1:26" ht="15">
      <c r="A48" s="27" t="str">
        <f>A34</f>
        <v>General Service &lt; 50 kW</v>
      </c>
      <c r="B48" s="26">
        <f t="shared" si="1"/>
        <v>4337.565146211398</v>
      </c>
      <c r="C48" s="26">
        <f t="shared" si="2"/>
        <v>8521.511847291084</v>
      </c>
      <c r="D48" s="26">
        <f aca="true" t="shared" si="5" ref="D48:Y48">(D21*($D9+$F9)+D34*($E9+$G9))</f>
        <v>7862.889005275161</v>
      </c>
      <c r="E48" s="26">
        <f t="shared" si="5"/>
        <v>7866.698710623663</v>
      </c>
      <c r="F48" s="26">
        <f t="shared" si="5"/>
        <v>7870.508415972165</v>
      </c>
      <c r="G48" s="26">
        <f t="shared" si="5"/>
        <v>8801.099128233058</v>
      </c>
      <c r="H48" s="26">
        <f t="shared" si="5"/>
        <v>8948.769793104053</v>
      </c>
      <c r="I48" s="26">
        <f t="shared" si="5"/>
        <v>8978.000972766797</v>
      </c>
      <c r="J48" s="26">
        <f t="shared" si="5"/>
        <v>8192.451955691944</v>
      </c>
      <c r="K48" s="26">
        <f t="shared" si="5"/>
        <v>7683.094704855637</v>
      </c>
      <c r="L48" s="26">
        <f t="shared" si="5"/>
        <v>8052.843527605377</v>
      </c>
      <c r="M48" s="26">
        <f t="shared" si="5"/>
        <v>9013.980005934538</v>
      </c>
      <c r="N48" s="26">
        <f t="shared" si="5"/>
        <v>9020.62773055582</v>
      </c>
      <c r="O48" s="26">
        <f t="shared" si="5"/>
        <v>8110.727829090037</v>
      </c>
      <c r="P48" s="26">
        <f t="shared" si="5"/>
        <v>7731.232826856911</v>
      </c>
      <c r="Q48" s="26">
        <f t="shared" si="5"/>
        <v>6989.334981389811</v>
      </c>
      <c r="R48" s="26">
        <f t="shared" si="5"/>
        <v>7248.534775875861</v>
      </c>
      <c r="S48" s="26">
        <f t="shared" si="5"/>
        <v>7796.387247364639</v>
      </c>
      <c r="T48" s="26">
        <f t="shared" si="5"/>
        <v>7917.274692258699</v>
      </c>
      <c r="U48" s="26">
        <f t="shared" si="5"/>
        <v>8012.807129334207</v>
      </c>
      <c r="V48" s="26">
        <f t="shared" si="5"/>
        <v>7401.592809013364</v>
      </c>
      <c r="W48" s="26">
        <f t="shared" si="5"/>
        <v>7322.830605661355</v>
      </c>
      <c r="X48" s="26">
        <f t="shared" si="5"/>
        <v>8019.935213507985</v>
      </c>
      <c r="Y48" s="26">
        <f t="shared" si="5"/>
        <v>8667.518364220734</v>
      </c>
      <c r="Z48" s="26">
        <f t="shared" si="4"/>
        <v>4414.851957215728</v>
      </c>
    </row>
    <row r="49" spans="1:26" ht="15">
      <c r="A49" s="27" t="str">
        <f>A35</f>
        <v>General Service &gt; 50 kW</v>
      </c>
      <c r="B49" s="26">
        <f t="shared" si="1"/>
        <v>6842.000193350759</v>
      </c>
      <c r="C49" s="26">
        <f t="shared" si="2"/>
        <v>14163.79396648109</v>
      </c>
      <c r="D49" s="26">
        <f aca="true" t="shared" si="6" ref="D49:Y49">(D22*($D10+$F10)+D35*($E10+$G10))</f>
        <v>14418.865719859534</v>
      </c>
      <c r="E49" s="26">
        <f t="shared" si="6"/>
        <v>13605.743058082693</v>
      </c>
      <c r="F49" s="26">
        <f t="shared" si="6"/>
        <v>12792.620396305856</v>
      </c>
      <c r="G49" s="26">
        <f t="shared" si="6"/>
        <v>14751.391633977313</v>
      </c>
      <c r="H49" s="26">
        <f t="shared" si="6"/>
        <v>16413.568401872562</v>
      </c>
      <c r="I49" s="26">
        <f t="shared" si="6"/>
        <v>15648.641713965031</v>
      </c>
      <c r="J49" s="26">
        <f t="shared" si="6"/>
        <v>15711.627920610103</v>
      </c>
      <c r="K49" s="26">
        <f t="shared" si="6"/>
        <v>15433.478071740215</v>
      </c>
      <c r="L49" s="26">
        <f t="shared" si="6"/>
        <v>13418.956454358067</v>
      </c>
      <c r="M49" s="26">
        <f t="shared" si="6"/>
        <v>15361.59847702665</v>
      </c>
      <c r="N49" s="26">
        <f t="shared" si="6"/>
        <v>13100.73928178988</v>
      </c>
      <c r="O49" s="26">
        <f t="shared" si="6"/>
        <v>14774.799912954948</v>
      </c>
      <c r="P49" s="26">
        <f t="shared" si="6"/>
        <v>14563.66755505649</v>
      </c>
      <c r="Q49" s="26">
        <f t="shared" si="6"/>
        <v>14718.576159977354</v>
      </c>
      <c r="R49" s="26">
        <f t="shared" si="6"/>
        <v>15020.983414859931</v>
      </c>
      <c r="S49" s="26">
        <f t="shared" si="6"/>
        <v>15223.030316374807</v>
      </c>
      <c r="T49" s="26">
        <f t="shared" si="6"/>
        <v>15126.622115797605</v>
      </c>
      <c r="U49" s="26">
        <f t="shared" si="6"/>
        <v>15445.920440017897</v>
      </c>
      <c r="V49" s="26">
        <f t="shared" si="6"/>
        <v>15388.731119370404</v>
      </c>
      <c r="W49" s="26">
        <f t="shared" si="6"/>
        <v>14442.441184141308</v>
      </c>
      <c r="X49" s="26">
        <f t="shared" si="6"/>
        <v>13783.468262616912</v>
      </c>
      <c r="Y49" s="26">
        <f t="shared" si="6"/>
        <v>13937.478810576893</v>
      </c>
      <c r="Z49" s="26">
        <f t="shared" si="4"/>
        <v>5860.1295830991385</v>
      </c>
    </row>
    <row r="50" spans="1:26" ht="15">
      <c r="A50" s="27" t="s">
        <v>108</v>
      </c>
      <c r="B50" s="26">
        <f t="shared" si="1"/>
        <v>51.675013639038305</v>
      </c>
      <c r="C50" s="26">
        <f t="shared" si="2"/>
        <v>123.49131465112303</v>
      </c>
      <c r="D50" s="26">
        <f aca="true" t="shared" si="7" ref="D50:Y50">(D23*($D11+$F11)+D36*($E11+$G11))</f>
        <v>131.62520923790603</v>
      </c>
      <c r="E50" s="26">
        <f t="shared" si="7"/>
        <v>67.9345414083616</v>
      </c>
      <c r="F50" s="26">
        <f t="shared" si="7"/>
        <v>4.243873578817156</v>
      </c>
      <c r="G50" s="26">
        <f t="shared" si="7"/>
        <v>241.35073965661158</v>
      </c>
      <c r="H50" s="26">
        <f t="shared" si="7"/>
        <v>113.53884803753382</v>
      </c>
      <c r="I50" s="26">
        <f t="shared" si="7"/>
        <v>110.82905528235904</v>
      </c>
      <c r="J50" s="26">
        <f t="shared" si="7"/>
        <v>107.36654231741346</v>
      </c>
      <c r="K50" s="26">
        <f t="shared" si="7"/>
        <v>104.80729360419282</v>
      </c>
      <c r="L50" s="26">
        <f t="shared" si="7"/>
        <v>95.47356300303521</v>
      </c>
      <c r="M50" s="26">
        <f t="shared" si="7"/>
        <v>99.8393402197057</v>
      </c>
      <c r="N50" s="26">
        <f t="shared" si="7"/>
        <v>4.243873578817156</v>
      </c>
      <c r="O50" s="26">
        <f t="shared" si="7"/>
        <v>197.10735116670494</v>
      </c>
      <c r="P50" s="26">
        <f t="shared" si="7"/>
        <v>104.2773785765142</v>
      </c>
      <c r="Q50" s="26">
        <f t="shared" si="7"/>
        <v>104.4188899759511</v>
      </c>
      <c r="R50" s="26">
        <f t="shared" si="7"/>
        <v>70.25442509487513</v>
      </c>
      <c r="S50" s="26">
        <f t="shared" si="7"/>
        <v>17.94338139664528</v>
      </c>
      <c r="T50" s="26">
        <f t="shared" si="7"/>
        <v>14.584743820648075</v>
      </c>
      <c r="U50" s="26">
        <f t="shared" si="7"/>
        <v>23.441249808811023</v>
      </c>
      <c r="V50" s="26">
        <f t="shared" si="7"/>
        <v>15.68522076733295</v>
      </c>
      <c r="W50" s="26">
        <f t="shared" si="7"/>
        <v>12.52379588629569</v>
      </c>
      <c r="X50" s="26">
        <f t="shared" si="7"/>
        <v>21.405894361590846</v>
      </c>
      <c r="Y50" s="26">
        <f t="shared" si="7"/>
        <v>0</v>
      </c>
      <c r="Z50" s="26">
        <f t="shared" si="4"/>
        <v>0</v>
      </c>
    </row>
    <row r="51" spans="1:26" ht="15">
      <c r="A51" s="27" t="str">
        <f>A37</f>
        <v>Large Use</v>
      </c>
      <c r="B51" s="26">
        <f t="shared" si="1"/>
        <v>553.8888231187149</v>
      </c>
      <c r="C51" s="26">
        <f t="shared" si="2"/>
        <v>1101.1426057798965</v>
      </c>
      <c r="D51" s="26">
        <f aca="true" t="shared" si="8" ref="D51:Y51">(D24*($D12+$F12)+D37*($E12+$G12))</f>
        <v>1197.2449871127224</v>
      </c>
      <c r="E51" s="26">
        <f t="shared" si="8"/>
        <v>1203.8934440123571</v>
      </c>
      <c r="F51" s="26">
        <f t="shared" si="8"/>
        <v>1210.5419009119921</v>
      </c>
      <c r="G51" s="26">
        <f t="shared" si="8"/>
        <v>1169.973832467476</v>
      </c>
      <c r="H51" s="26">
        <f t="shared" si="8"/>
        <v>1370.5081728839823</v>
      </c>
      <c r="I51" s="26">
        <f t="shared" si="8"/>
        <v>1277.7745381952202</v>
      </c>
      <c r="J51" s="26">
        <f t="shared" si="8"/>
        <v>1269.6596235179918</v>
      </c>
      <c r="K51" s="26">
        <f t="shared" si="8"/>
        <v>1431.2496915431304</v>
      </c>
      <c r="L51" s="26">
        <f t="shared" si="8"/>
        <v>1341.7603964898537</v>
      </c>
      <c r="M51" s="26">
        <f t="shared" si="8"/>
        <v>1304.0585679488677</v>
      </c>
      <c r="N51" s="26">
        <f t="shared" si="8"/>
        <v>1367.740320222531</v>
      </c>
      <c r="O51" s="26">
        <f t="shared" si="8"/>
        <v>1330.3515419972496</v>
      </c>
      <c r="P51" s="26">
        <f t="shared" si="8"/>
        <v>1339.1779346647156</v>
      </c>
      <c r="Q51" s="26">
        <f t="shared" si="8"/>
        <v>1220.8180824441374</v>
      </c>
      <c r="R51" s="26">
        <f t="shared" si="8"/>
        <v>1445.8166951946882</v>
      </c>
      <c r="S51" s="26">
        <f t="shared" si="8"/>
        <v>1326.4152391964017</v>
      </c>
      <c r="T51" s="26">
        <f t="shared" si="8"/>
        <v>1207.978140794026</v>
      </c>
      <c r="U51" s="26">
        <f t="shared" si="8"/>
        <v>1215.2106601398189</v>
      </c>
      <c r="V51" s="26">
        <f t="shared" si="8"/>
        <v>1356.163150365379</v>
      </c>
      <c r="W51" s="26">
        <f t="shared" si="8"/>
        <v>1329.428653404198</v>
      </c>
      <c r="X51" s="26">
        <f t="shared" si="8"/>
        <v>1259.3198155255768</v>
      </c>
      <c r="Y51" s="26">
        <f t="shared" si="8"/>
        <v>1357.3820138023693</v>
      </c>
      <c r="Z51" s="26">
        <f t="shared" si="4"/>
        <v>650.0188504534472</v>
      </c>
    </row>
    <row r="52" spans="1:26" ht="15">
      <c r="A52" s="27" t="str">
        <f>A38</f>
        <v>Sentinel Lights</v>
      </c>
      <c r="B52" s="26">
        <f t="shared" si="1"/>
        <v>46.5918865284758</v>
      </c>
      <c r="C52" s="26">
        <f t="shared" si="2"/>
        <v>93.1837730569516</v>
      </c>
      <c r="D52" s="26">
        <f aca="true" t="shared" si="9" ref="D52:Y52">(D25*($D13+$F13)+D38*($E13+$G13))</f>
        <v>94.33841909447335</v>
      </c>
      <c r="E52" s="26">
        <f t="shared" si="9"/>
        <v>92.89511154757116</v>
      </c>
      <c r="F52" s="26">
        <f t="shared" si="9"/>
        <v>91.45180400066894</v>
      </c>
      <c r="G52" s="26">
        <f t="shared" si="9"/>
        <v>91.8366860131762</v>
      </c>
      <c r="H52" s="26">
        <f t="shared" si="9"/>
        <v>91.8366860131762</v>
      </c>
      <c r="I52" s="26">
        <f t="shared" si="9"/>
        <v>91.25936299441531</v>
      </c>
      <c r="J52" s="26">
        <f t="shared" si="9"/>
        <v>91.25936299441531</v>
      </c>
      <c r="K52" s="26">
        <f t="shared" si="9"/>
        <v>91.25936299441531</v>
      </c>
      <c r="L52" s="26">
        <f t="shared" si="9"/>
        <v>87.59780200853439</v>
      </c>
      <c r="M52" s="26">
        <f t="shared" si="9"/>
        <v>92.98615018363596</v>
      </c>
      <c r="N52" s="26">
        <f t="shared" si="9"/>
        <v>87.98268402104163</v>
      </c>
      <c r="O52" s="26">
        <f t="shared" si="9"/>
        <v>91.06174012109969</v>
      </c>
      <c r="P52" s="26">
        <f t="shared" si="9"/>
        <v>89.71465307732429</v>
      </c>
      <c r="Q52" s="26">
        <f t="shared" si="9"/>
        <v>89.52221207107065</v>
      </c>
      <c r="R52" s="26">
        <f t="shared" si="9"/>
        <v>89.52221207107065</v>
      </c>
      <c r="S52" s="26">
        <f t="shared" si="9"/>
        <v>89.52221207107065</v>
      </c>
      <c r="T52" s="26">
        <f t="shared" si="9"/>
        <v>89.52221207107065</v>
      </c>
      <c r="U52" s="26">
        <f t="shared" si="9"/>
        <v>89.71465307732429</v>
      </c>
      <c r="V52" s="26">
        <f t="shared" si="9"/>
        <v>88.75244804605614</v>
      </c>
      <c r="W52" s="26">
        <f t="shared" si="9"/>
        <v>89.1373300585634</v>
      </c>
      <c r="X52" s="26">
        <f t="shared" si="9"/>
        <v>87.05069909844589</v>
      </c>
      <c r="Y52" s="26">
        <f t="shared" si="9"/>
        <v>87.28703014423988</v>
      </c>
      <c r="Z52" s="26">
        <f t="shared" si="4"/>
        <v>43.435881416123564</v>
      </c>
    </row>
    <row r="53" spans="1:26" ht="15">
      <c r="A53" s="27" t="str">
        <f>A39</f>
        <v>Street Lights</v>
      </c>
      <c r="B53" s="26">
        <f t="shared" si="1"/>
        <v>181.07349083520214</v>
      </c>
      <c r="C53" s="26">
        <f t="shared" si="2"/>
        <v>364.0591943254831</v>
      </c>
      <c r="D53" s="26">
        <f aca="true" t="shared" si="10" ref="D53:Y53">(D26*($D14+$F14)+D39*($E14+$G14))</f>
        <v>589.2609941837313</v>
      </c>
      <c r="E53" s="26">
        <f t="shared" si="10"/>
        <v>294.63049709186566</v>
      </c>
      <c r="F53" s="26">
        <f t="shared" si="10"/>
        <v>0</v>
      </c>
      <c r="G53" s="26">
        <f t="shared" si="10"/>
        <v>0</v>
      </c>
      <c r="H53" s="26">
        <f t="shared" si="10"/>
        <v>785.707523633377</v>
      </c>
      <c r="I53" s="26">
        <f t="shared" si="10"/>
        <v>272.78282109762364</v>
      </c>
      <c r="J53" s="26">
        <f t="shared" si="10"/>
        <v>281.51461177482884</v>
      </c>
      <c r="K53" s="26">
        <f t="shared" si="10"/>
        <v>284.0092883035931</v>
      </c>
      <c r="L53" s="26">
        <f t="shared" si="10"/>
        <v>378.9718987434517</v>
      </c>
      <c r="M53" s="26">
        <f t="shared" si="10"/>
        <v>220.83477641161545</v>
      </c>
      <c r="N53" s="26">
        <f t="shared" si="10"/>
        <v>378.9718987434517</v>
      </c>
      <c r="O53" s="26">
        <f t="shared" si="10"/>
        <v>378.9718987434517</v>
      </c>
      <c r="P53" s="26">
        <f t="shared" si="10"/>
        <v>378.9718987434517</v>
      </c>
      <c r="Q53" s="26">
        <f t="shared" si="10"/>
        <v>378.9718987434517</v>
      </c>
      <c r="R53" s="26">
        <f t="shared" si="10"/>
        <v>378.9718987434517</v>
      </c>
      <c r="S53" s="26">
        <f t="shared" si="10"/>
        <v>378.9718987434517</v>
      </c>
      <c r="T53" s="26">
        <f t="shared" si="10"/>
        <v>378.9718987434517</v>
      </c>
      <c r="U53" s="26">
        <f t="shared" si="10"/>
        <v>387.9243657109431</v>
      </c>
      <c r="V53" s="26">
        <f t="shared" si="10"/>
        <v>387.9243657109431</v>
      </c>
      <c r="W53" s="26">
        <f t="shared" si="10"/>
        <v>387.9243657109431</v>
      </c>
      <c r="X53" s="26">
        <f t="shared" si="10"/>
        <v>387.9243657109431</v>
      </c>
      <c r="Y53" s="26">
        <f t="shared" si="10"/>
        <v>387.9243657109431</v>
      </c>
      <c r="Z53" s="26">
        <f t="shared" si="4"/>
        <v>0.49470704044986197</v>
      </c>
    </row>
    <row r="54" spans="1:26" ht="15">
      <c r="A54" s="28" t="str">
        <f>A40</f>
        <v>Unmetered Loads</v>
      </c>
      <c r="B54" s="29">
        <f t="shared" si="1"/>
        <v>57.106473047695715</v>
      </c>
      <c r="C54" s="29">
        <f t="shared" si="2"/>
        <v>94.72477764099246</v>
      </c>
      <c r="D54" s="29">
        <f aca="true" t="shared" si="11" ref="D54:Y54">(D27*($D15+$F15)+D40*($E15+$G15))</f>
        <v>257.4193587491721</v>
      </c>
      <c r="E54" s="29">
        <f t="shared" si="11"/>
        <v>208.2191512070054</v>
      </c>
      <c r="F54" s="29">
        <f t="shared" si="11"/>
        <v>159.01894366483873</v>
      </c>
      <c r="G54" s="29">
        <f t="shared" si="11"/>
        <v>159.07044856990484</v>
      </c>
      <c r="H54" s="29">
        <f t="shared" si="11"/>
        <v>159.07044856990484</v>
      </c>
      <c r="I54" s="29">
        <f t="shared" si="11"/>
        <v>159.07044856990484</v>
      </c>
      <c r="J54" s="29">
        <f t="shared" si="11"/>
        <v>159.07044856990484</v>
      </c>
      <c r="K54" s="29">
        <f t="shared" si="11"/>
        <v>159.07044856990484</v>
      </c>
      <c r="L54" s="29">
        <f t="shared" si="11"/>
        <v>159.07044856990484</v>
      </c>
      <c r="M54" s="29">
        <f t="shared" si="11"/>
        <v>156.63117738893976</v>
      </c>
      <c r="N54" s="29">
        <f t="shared" si="11"/>
        <v>159.24213158679197</v>
      </c>
      <c r="O54" s="29">
        <f t="shared" si="11"/>
        <v>156.63117738893976</v>
      </c>
      <c r="P54" s="29">
        <f t="shared" si="11"/>
        <v>156.63117738893976</v>
      </c>
      <c r="Q54" s="29">
        <f t="shared" si="11"/>
        <v>156.63117738893976</v>
      </c>
      <c r="R54" s="29">
        <f t="shared" si="11"/>
        <v>156.63117738893976</v>
      </c>
      <c r="S54" s="29">
        <f t="shared" si="11"/>
        <v>156.63117738893976</v>
      </c>
      <c r="T54" s="29">
        <f t="shared" si="11"/>
        <v>156.63117738893976</v>
      </c>
      <c r="U54" s="29">
        <f t="shared" si="11"/>
        <v>156.63117738893976</v>
      </c>
      <c r="V54" s="29">
        <f t="shared" si="11"/>
        <v>156.63117738893976</v>
      </c>
      <c r="W54" s="29">
        <f t="shared" si="11"/>
        <v>156.63117738893976</v>
      </c>
      <c r="X54" s="29">
        <f t="shared" si="11"/>
        <v>162.16617693201943</v>
      </c>
      <c r="Y54" s="29">
        <f t="shared" si="11"/>
        <v>159.07044856990484</v>
      </c>
      <c r="Z54" s="29">
        <f t="shared" si="4"/>
        <v>79.53522428495242</v>
      </c>
    </row>
    <row r="55" spans="1:27" ht="15">
      <c r="A55" t="s">
        <v>13</v>
      </c>
      <c r="B55" s="26">
        <f>SUM(B47:B54)</f>
        <v>21521.963334198048</v>
      </c>
      <c r="C55" s="26">
        <f aca="true" t="shared" si="12" ref="C55:Z55">SUM(C47:C54)</f>
        <v>43005.81100482084</v>
      </c>
      <c r="D55" s="26">
        <f t="shared" si="12"/>
        <v>42236.348105929865</v>
      </c>
      <c r="E55" s="26">
        <f t="shared" si="12"/>
        <v>41283.75436942775</v>
      </c>
      <c r="F55" s="26">
        <f t="shared" si="12"/>
        <v>40331.16063292564</v>
      </c>
      <c r="G55" s="26">
        <f t="shared" si="12"/>
        <v>46486.37958236196</v>
      </c>
      <c r="H55" s="26">
        <f t="shared" si="12"/>
        <v>49547.453158993936</v>
      </c>
      <c r="I55" s="26">
        <f t="shared" si="12"/>
        <v>45998.60457410107</v>
      </c>
      <c r="J55" s="26">
        <f t="shared" si="12"/>
        <v>44156.53280950545</v>
      </c>
      <c r="K55" s="26">
        <f t="shared" si="12"/>
        <v>43846.12698774272</v>
      </c>
      <c r="L55" s="26">
        <f t="shared" si="12"/>
        <v>44062.51286935276</v>
      </c>
      <c r="M55" s="26">
        <f t="shared" si="12"/>
        <v>48267.45914756623</v>
      </c>
      <c r="N55" s="26">
        <f t="shared" si="12"/>
        <v>45241.05490235733</v>
      </c>
      <c r="O55" s="26">
        <f t="shared" si="12"/>
        <v>44678.820628459376</v>
      </c>
      <c r="P55" s="26">
        <f t="shared" si="12"/>
        <v>43431.812912790774</v>
      </c>
      <c r="Q55" s="26">
        <f t="shared" si="12"/>
        <v>41440.45357402729</v>
      </c>
      <c r="R55" s="26">
        <f t="shared" si="12"/>
        <v>42782.8913398001</v>
      </c>
      <c r="S55" s="26">
        <f t="shared" si="12"/>
        <v>45529.54255736791</v>
      </c>
      <c r="T55" s="26">
        <f t="shared" si="12"/>
        <v>45706.855845981765</v>
      </c>
      <c r="U55" s="26">
        <f t="shared" si="12"/>
        <v>44204.243739988604</v>
      </c>
      <c r="V55" s="26">
        <f t="shared" si="12"/>
        <v>43715.25565391419</v>
      </c>
      <c r="W55" s="26">
        <f t="shared" si="12"/>
        <v>43173.000882715656</v>
      </c>
      <c r="X55" s="26">
        <f t="shared" si="12"/>
        <v>44551.1151696881</v>
      </c>
      <c r="Y55" s="26">
        <f t="shared" si="12"/>
        <v>46999.46014303143</v>
      </c>
      <c r="Z55" s="26">
        <f t="shared" si="12"/>
        <v>21777.550543417754</v>
      </c>
      <c r="AA55" s="36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2:11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2:11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2:11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2:11" ht="12.75"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2:11" ht="12.75"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2:11" ht="12.75"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2:11" ht="12.75"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</sheetData>
  <sheetProtection/>
  <mergeCells count="12">
    <mergeCell ref="L18:W18"/>
    <mergeCell ref="L31:W31"/>
    <mergeCell ref="L45:W45"/>
    <mergeCell ref="X18:Z18"/>
    <mergeCell ref="X31:Z31"/>
    <mergeCell ref="X45:Z45"/>
    <mergeCell ref="B45:K45"/>
    <mergeCell ref="F6:G6"/>
    <mergeCell ref="B6:C6"/>
    <mergeCell ref="D6:E6"/>
    <mergeCell ref="B18:K18"/>
    <mergeCell ref="B31:K31"/>
  </mergeCells>
  <printOptions/>
  <pageMargins left="0.75" right="0.75" top="1" bottom="1" header="0.5" footer="0.5"/>
  <pageSetup fitToHeight="1" fitToWidth="1" horizontalDpi="600" verticalDpi="600" orientation="landscape" scale="3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6"/>
  <sheetViews>
    <sheetView zoomScale="70" zoomScaleNormal="70" zoomScalePageLayoutView="0" workbookViewId="0" topLeftCell="A1">
      <selection activeCell="B38" sqref="B38:Z38"/>
    </sheetView>
  </sheetViews>
  <sheetFormatPr defaultColWidth="21.28125" defaultRowHeight="15"/>
  <cols>
    <col min="1" max="1" width="34.421875" style="30" customWidth="1"/>
    <col min="2" max="2" width="13.57421875" style="30" customWidth="1"/>
    <col min="3" max="3" width="18.00390625" style="30" bestFit="1" customWidth="1"/>
    <col min="4" max="4" width="13.8515625" style="30" customWidth="1"/>
    <col min="5" max="5" width="18.140625" style="30" bestFit="1" customWidth="1"/>
    <col min="6" max="6" width="19.28125" style="30" bestFit="1" customWidth="1"/>
    <col min="7" max="7" width="22.421875" style="30" bestFit="1" customWidth="1"/>
    <col min="8" max="8" width="20.57421875" style="30" bestFit="1" customWidth="1"/>
    <col min="9" max="9" width="23.140625" style="30" bestFit="1" customWidth="1"/>
    <col min="10" max="10" width="19.28125" style="30" bestFit="1" customWidth="1"/>
    <col min="11" max="11" width="15.28125" style="30" customWidth="1"/>
    <col min="12" max="12" width="13.140625" style="30" bestFit="1" customWidth="1"/>
    <col min="13" max="13" width="12.8515625" style="30" bestFit="1" customWidth="1"/>
    <col min="14" max="14" width="12.421875" style="30" bestFit="1" customWidth="1"/>
    <col min="15" max="254" width="9.140625" style="30" customWidth="1"/>
    <col min="255" max="16384" width="21.28125" style="30" customWidth="1"/>
  </cols>
  <sheetData>
    <row r="1" spans="1:13" ht="21">
      <c r="A1" s="25" t="s">
        <v>61</v>
      </c>
      <c r="B1"/>
      <c r="C1"/>
      <c r="D1"/>
      <c r="E1"/>
      <c r="F1"/>
      <c r="G1"/>
      <c r="H1"/>
      <c r="I1"/>
      <c r="J1"/>
      <c r="K1"/>
      <c r="L1"/>
      <c r="M1"/>
    </row>
    <row r="2" spans="1:13" ht="1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5">
      <c r="A3" s="2" t="s">
        <v>39</v>
      </c>
      <c r="B3" s="34" t="s">
        <v>35</v>
      </c>
      <c r="C3"/>
      <c r="D3"/>
      <c r="E3"/>
      <c r="F3"/>
      <c r="G3"/>
      <c r="H3"/>
      <c r="I3"/>
      <c r="J3"/>
      <c r="K3"/>
      <c r="L3"/>
      <c r="M3"/>
    </row>
    <row r="4" spans="1:13" ht="15">
      <c r="A4" s="2" t="s">
        <v>67</v>
      </c>
      <c r="B4" s="34" t="s">
        <v>36</v>
      </c>
      <c r="C4"/>
      <c r="D4"/>
      <c r="E4"/>
      <c r="F4"/>
      <c r="G4"/>
      <c r="H4"/>
      <c r="I4"/>
      <c r="J4"/>
      <c r="K4"/>
      <c r="L4"/>
      <c r="M4"/>
    </row>
    <row r="5" spans="1:13" ht="15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5">
      <c r="A6" s="2"/>
      <c r="B6" s="68" t="s">
        <v>41</v>
      </c>
      <c r="C6" s="68"/>
      <c r="D6" s="68" t="s">
        <v>44</v>
      </c>
      <c r="E6" s="68"/>
      <c r="F6"/>
      <c r="G6"/>
      <c r="H6"/>
      <c r="I6"/>
      <c r="J6"/>
      <c r="K6"/>
      <c r="L6"/>
      <c r="M6"/>
    </row>
    <row r="7" spans="1:13" ht="15">
      <c r="A7" s="2" t="s">
        <v>40</v>
      </c>
      <c r="B7" s="23" t="s">
        <v>42</v>
      </c>
      <c r="C7" s="23" t="s">
        <v>43</v>
      </c>
      <c r="D7" s="23" t="s">
        <v>42</v>
      </c>
      <c r="E7" s="23" t="s">
        <v>43</v>
      </c>
      <c r="F7"/>
      <c r="G7"/>
      <c r="H7"/>
      <c r="I7"/>
      <c r="J7"/>
      <c r="K7"/>
      <c r="L7"/>
      <c r="M7"/>
    </row>
    <row r="8" spans="1:13" ht="15">
      <c r="A8" t="s">
        <v>45</v>
      </c>
      <c r="B8" s="8">
        <f>'[5]13. 2004 Rate Schedule Requestd'!$F$10</f>
        <v>10.99</v>
      </c>
      <c r="C8" s="24">
        <f>'[5]13. 2004 Rate Schedule Requestd'!$F$11</f>
        <v>0.016144395592515386</v>
      </c>
      <c r="D8" s="8">
        <v>0</v>
      </c>
      <c r="E8" s="55">
        <f>'[5]7. 2002 Data &amp; 2004 PILs'!$B$54</f>
        <v>0.0035352525634995977</v>
      </c>
      <c r="F8"/>
      <c r="G8"/>
      <c r="H8"/>
      <c r="I8"/>
      <c r="J8"/>
      <c r="K8"/>
      <c r="L8"/>
      <c r="M8"/>
    </row>
    <row r="9" spans="1:13" ht="15">
      <c r="A9" t="s">
        <v>46</v>
      </c>
      <c r="B9" s="8">
        <f>'[5]13. 2004 Rate Schedule Requestd'!$F$16</f>
        <v>13.43</v>
      </c>
      <c r="C9" s="24">
        <f>'[5]13. 2004 Rate Schedule Requestd'!$F$17</f>
        <v>0.016708132186006242</v>
      </c>
      <c r="D9" s="8">
        <v>0</v>
      </c>
      <c r="E9" s="55">
        <f>'[5]7. 2002 Data &amp; 2004 PILs'!$B$72</f>
        <v>0.0025978691055848283</v>
      </c>
      <c r="F9"/>
      <c r="G9"/>
      <c r="H9"/>
      <c r="I9"/>
      <c r="J9"/>
      <c r="K9"/>
      <c r="L9"/>
      <c r="M9"/>
    </row>
    <row r="10" spans="1:13" ht="15">
      <c r="A10" t="s">
        <v>47</v>
      </c>
      <c r="B10" s="8">
        <f>'[5]13. 2004 Rate Schedule Requestd'!$F$22</f>
        <v>24.9</v>
      </c>
      <c r="C10" s="24">
        <f>'[5]13. 2004 Rate Schedule Requestd'!$F$23</f>
        <v>5.033051012484996</v>
      </c>
      <c r="D10" s="8">
        <v>0</v>
      </c>
      <c r="E10" s="55">
        <f>'[5]7. 2002 Data &amp; 2004 PILs'!$B$90</f>
        <v>0.5090828244073548</v>
      </c>
      <c r="F10"/>
      <c r="G10"/>
      <c r="H10"/>
      <c r="I10"/>
      <c r="J10"/>
      <c r="K10"/>
      <c r="L10"/>
      <c r="M10"/>
    </row>
    <row r="11" spans="1:13" ht="15">
      <c r="A11" t="s">
        <v>104</v>
      </c>
      <c r="B11" s="8">
        <f>'[5]13. 2004 Rate Schedule Requestd'!$F$28</f>
        <v>224.71</v>
      </c>
      <c r="C11" s="48">
        <f>'[5]13. 2004 Rate Schedule Requestd'!$F$29</f>
        <v>1.3827629215119934</v>
      </c>
      <c r="D11" s="8">
        <v>0</v>
      </c>
      <c r="E11" s="55">
        <f>'[5]7. 2002 Data &amp; 2004 PILs'!$B$162</f>
        <v>0.04295108615185733</v>
      </c>
      <c r="F11"/>
      <c r="G11"/>
      <c r="H11"/>
      <c r="I11"/>
      <c r="J11"/>
      <c r="K11"/>
      <c r="L11"/>
      <c r="M11"/>
    </row>
    <row r="12" spans="1:13" ht="15">
      <c r="A12" t="s">
        <v>48</v>
      </c>
      <c r="B12" s="8">
        <f>'[5]13. 2004 Rate Schedule Requestd'!$F$45</f>
        <v>1.71</v>
      </c>
      <c r="C12" s="24">
        <f>'[5]13. 2004 Rate Schedule Requestd'!$F$46</f>
        <v>6.734506682583109</v>
      </c>
      <c r="D12" s="8">
        <v>0</v>
      </c>
      <c r="E12" s="55">
        <f>'[5]7. 2002 Data &amp; 2004 PILs'!$B$180</f>
        <v>1.6366950517034207</v>
      </c>
      <c r="F12"/>
      <c r="G12"/>
      <c r="H12"/>
      <c r="I12"/>
      <c r="J12"/>
      <c r="K12"/>
      <c r="L12"/>
      <c r="M12"/>
    </row>
    <row r="13" spans="1:13" ht="15">
      <c r="A13" t="s">
        <v>49</v>
      </c>
      <c r="B13" s="8">
        <f>'[5]13. 2004 Rate Schedule Requestd'!$F$51</f>
        <v>0.67</v>
      </c>
      <c r="C13" s="24">
        <f>'[5]13. 2004 Rate Schedule Requestd'!$F$52</f>
        <v>4.751157415336349</v>
      </c>
      <c r="D13" s="8">
        <v>0</v>
      </c>
      <c r="E13" s="55">
        <f>'[5]7. 2002 Data &amp; 2004 PILs'!$B$198</f>
        <v>1.7803734133106965</v>
      </c>
      <c r="F13"/>
      <c r="G13"/>
      <c r="H13"/>
      <c r="I13"/>
      <c r="J13"/>
      <c r="K13"/>
      <c r="L13"/>
      <c r="M13"/>
    </row>
    <row r="14" spans="1:13" ht="15">
      <c r="A14" t="s">
        <v>50</v>
      </c>
      <c r="B14" s="8">
        <f>B9</f>
        <v>13.43</v>
      </c>
      <c r="C14" s="24">
        <f>C9</f>
        <v>0.016708132186006242</v>
      </c>
      <c r="D14" s="8">
        <v>0</v>
      </c>
      <c r="E14" s="55">
        <f>E9</f>
        <v>0.0025978691055848283</v>
      </c>
      <c r="F14"/>
      <c r="G14"/>
      <c r="H14"/>
      <c r="I14"/>
      <c r="J14"/>
      <c r="K14"/>
      <c r="L14"/>
      <c r="M14"/>
    </row>
    <row r="15" spans="1:13" ht="1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21">
      <c r="A16" s="25" t="s">
        <v>68</v>
      </c>
      <c r="B16"/>
      <c r="C16"/>
      <c r="D16"/>
      <c r="E16"/>
      <c r="F16"/>
      <c r="G16"/>
      <c r="H16"/>
      <c r="I16"/>
      <c r="J16"/>
      <c r="K16"/>
      <c r="L16"/>
      <c r="M16"/>
    </row>
    <row r="17" spans="1:14" s="32" customFormat="1" ht="18.75">
      <c r="A17" s="1"/>
      <c r="B17" s="67">
        <v>2004</v>
      </c>
      <c r="C17" s="67"/>
      <c r="D17" s="67"/>
      <c r="E17" s="67"/>
      <c r="F17" s="67"/>
      <c r="G17" s="67"/>
      <c r="H17" s="67"/>
      <c r="I17" s="67"/>
      <c r="J17" s="67"/>
      <c r="K17" s="67"/>
      <c r="L17" s="69">
        <v>2005</v>
      </c>
      <c r="M17" s="69"/>
      <c r="N17" s="69"/>
    </row>
    <row r="18" spans="1:14" s="32" customFormat="1" ht="15">
      <c r="A18" s="23" t="str">
        <f>A7</f>
        <v>Rate Class</v>
      </c>
      <c r="B18" s="1" t="s">
        <v>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51</v>
      </c>
      <c r="H18" s="1" t="s">
        <v>52</v>
      </c>
      <c r="I18" s="1" t="s">
        <v>53</v>
      </c>
      <c r="J18" s="1" t="s">
        <v>54</v>
      </c>
      <c r="K18" s="1" t="s">
        <v>55</v>
      </c>
      <c r="L18" s="1" t="s">
        <v>56</v>
      </c>
      <c r="M18" s="1" t="s">
        <v>57</v>
      </c>
      <c r="N18" s="32" t="s">
        <v>110</v>
      </c>
    </row>
    <row r="19" spans="1:14" ht="15">
      <c r="A19" t="str">
        <f>A8</f>
        <v>Residential</v>
      </c>
      <c r="B19" s="26">
        <f>'App 32 - Mar02 to Feb04 Revenue'!Z33</f>
        <v>6968322</v>
      </c>
      <c r="C19" s="26">
        <f>'[4]res'!$C$72</f>
        <v>6362658</v>
      </c>
      <c r="D19" s="26">
        <f>'[4]res'!$C$91</f>
        <v>5837752</v>
      </c>
      <c r="E19" s="26">
        <f>'[4]res'!$C$110</f>
        <v>5099220</v>
      </c>
      <c r="F19" s="26">
        <f>'[4]res'!$C$133</f>
        <v>5514221</v>
      </c>
      <c r="G19" s="26">
        <f>'[4]res'!$C$152</f>
        <v>6371687</v>
      </c>
      <c r="H19" s="26">
        <f>'[4]res'!$C$171</f>
        <v>6200140</v>
      </c>
      <c r="I19" s="26">
        <f>'[4]res'!$C$194</f>
        <v>6160610</v>
      </c>
      <c r="J19" s="26">
        <f>'[4]res'!$C$213</f>
        <v>5496468.677</v>
      </c>
      <c r="K19" s="26">
        <f>'[4]res'!$C$232</f>
        <v>5774768.59627</v>
      </c>
      <c r="L19" s="26">
        <f>'[6]res'!$C$20</f>
        <v>7209633</v>
      </c>
      <c r="M19" s="26">
        <f>'[6]res'!$C$38</f>
        <v>7668186.1677</v>
      </c>
      <c r="N19" s="26">
        <f>'[6]res'!$C$56</f>
        <v>6914102</v>
      </c>
    </row>
    <row r="20" spans="1:14" ht="15">
      <c r="A20" t="str">
        <f aca="true" t="shared" si="0" ref="A20:A25">A9</f>
        <v>General Service &lt; 50 kW</v>
      </c>
      <c r="B20" s="26">
        <f>'App 32 - Mar02 to Feb04 Revenue'!Z34</f>
        <v>3059026</v>
      </c>
      <c r="C20" s="26">
        <f>'[4]gen&lt;50'!$C$76</f>
        <v>2934505</v>
      </c>
      <c r="D20" s="26">
        <f>'[4]gen&lt;50'!$C$98</f>
        <v>2729762</v>
      </c>
      <c r="E20" s="26">
        <f>'[4]gen&lt;50'!$C$120</f>
        <v>2374514</v>
      </c>
      <c r="F20" s="26">
        <f>'[4]gen&lt;50'!$C$146</f>
        <v>2511373</v>
      </c>
      <c r="G20" s="26">
        <f>'[4]gen&lt;50'!$C$168</f>
        <v>2642647</v>
      </c>
      <c r="H20" s="26">
        <f>'[4]gen&lt;50'!$C$192</f>
        <v>3143677</v>
      </c>
      <c r="I20" s="26">
        <f>'[4]gen&lt;50'!$C$219</f>
        <v>3522047</v>
      </c>
      <c r="J20" s="26">
        <f>'[4]gen&lt;50'!$C$241</f>
        <v>2841272</v>
      </c>
      <c r="K20" s="26">
        <f>'[4]gen&lt;50'!$C$263</f>
        <v>2584839.550898</v>
      </c>
      <c r="L20" s="26">
        <f>'[6]gen&lt;50'!$C$23</f>
        <v>3022347</v>
      </c>
      <c r="M20" s="26">
        <f>'[6]gen&lt;50'!$C$44</f>
        <v>3108279.34</v>
      </c>
      <c r="N20" s="26">
        <f>'[6]gen&lt;50'!$C$65</f>
        <v>3149952.27544</v>
      </c>
    </row>
    <row r="21" spans="1:14" ht="15">
      <c r="A21" t="str">
        <f t="shared" si="0"/>
        <v>General Service &gt; 50 kW</v>
      </c>
      <c r="B21" s="26">
        <f>'App 32 - Mar02 to Feb04 Revenue'!Z35</f>
        <v>20713.109999999997</v>
      </c>
      <c r="C21" s="26">
        <f>'[4]gen&gt;50 '!$C$74</f>
        <v>18680.6</v>
      </c>
      <c r="D21" s="26">
        <f>'[4]gen&gt;50 '!$C$93</f>
        <v>24190.9</v>
      </c>
      <c r="E21" s="26">
        <f>'[4]gen&gt;50 '!$C$112</f>
        <v>26082.1</v>
      </c>
      <c r="F21" s="26">
        <f>'[4]gen&gt;50 '!$C$134</f>
        <v>26125.19</v>
      </c>
      <c r="G21" s="26">
        <f>'[4]gen&gt;50 '!$C$152</f>
        <v>26694.67</v>
      </c>
      <c r="H21" s="26">
        <f>'[4]gen&gt;50 '!$C$170</f>
        <v>26331.800000000003</v>
      </c>
      <c r="I21" s="26">
        <f>'[4]gen&gt;50 '!$C$204</f>
        <v>26744.109999999997</v>
      </c>
      <c r="J21" s="26">
        <f>'[4]gen&gt;50 '!$C$222</f>
        <v>27385.38</v>
      </c>
      <c r="K21" s="26">
        <f>'[4]gen&gt;50 '!$C$240</f>
        <v>26920.02</v>
      </c>
      <c r="L21" s="26">
        <f>'[6]gen&gt;50 '!$C$18</f>
        <v>27268.210000000003</v>
      </c>
      <c r="M21" s="26">
        <f>'[6]gen&gt;50 '!$C$37</f>
        <v>25798.84</v>
      </c>
      <c r="N21" s="26">
        <f>'[6]gen&gt;50 '!$C$53</f>
        <v>25923.91</v>
      </c>
    </row>
    <row r="22" spans="1:14" ht="15">
      <c r="A22" t="str">
        <f t="shared" si="0"/>
        <v>Large Use</v>
      </c>
      <c r="B22" s="26">
        <f>'App 32 - Mar02 to Feb04 Revenue'!Z37</f>
        <v>15541.98</v>
      </c>
      <c r="C22" s="26">
        <f>'[4]Large'!$C$36</f>
        <v>15668.03</v>
      </c>
      <c r="D22" s="26">
        <f>'[4]Large'!$C$44</f>
        <v>16004.34</v>
      </c>
      <c r="E22" s="26">
        <f>'[4]Large'!$C$52</f>
        <v>15708.72</v>
      </c>
      <c r="F22" s="26">
        <f>'[4]Large'!$C$65</f>
        <v>16307.51</v>
      </c>
      <c r="G22" s="26">
        <f>'[4]Large'!$C$73</f>
        <v>15398.9</v>
      </c>
      <c r="H22" s="26">
        <f>'[4]Large'!$C$81</f>
        <v>16485.64</v>
      </c>
      <c r="I22" s="26">
        <f>'[4]Large'!$C$94</f>
        <v>16970.47</v>
      </c>
      <c r="J22" s="26">
        <f>'[4]Large'!$C$102</f>
        <v>15502.05</v>
      </c>
      <c r="K22" s="26">
        <f>'[4]Large'!$C$110</f>
        <v>14467.62</v>
      </c>
      <c r="L22" s="26">
        <f>'[6]Large'!$C$12</f>
        <v>15065.95</v>
      </c>
      <c r="M22" s="26">
        <f>'[6]Large'!$C$20</f>
        <v>15652.53</v>
      </c>
      <c r="N22" s="26">
        <f>'[6]Large'!$C$28</f>
        <v>16047.33</v>
      </c>
    </row>
    <row r="23" spans="1:14" ht="15">
      <c r="A23" t="str">
        <f t="shared" si="0"/>
        <v>Sentinel Lights</v>
      </c>
      <c r="B23" s="26">
        <f>'[10]App 33 - Mar04 to Feb05 Revenue'!B$23</f>
        <v>50.916666666666664</v>
      </c>
      <c r="C23" s="26">
        <f>'[10]App 33 - Mar04 to Feb05 Revenue'!C$23</f>
        <v>50.916666666666664</v>
      </c>
      <c r="D23" s="26">
        <f>'[10]App 33 - Mar04 to Feb05 Revenue'!D$23</f>
        <v>50.916666666666664</v>
      </c>
      <c r="E23" s="26">
        <f>'[10]App 33 - Mar04 to Feb05 Revenue'!E$23</f>
        <v>50.916666666666664</v>
      </c>
      <c r="F23" s="26">
        <f>'[10]App 33 - Mar04 to Feb05 Revenue'!F$23</f>
        <v>50.916666666666664</v>
      </c>
      <c r="G23" s="26">
        <f>'[10]App 33 - Mar04 to Feb05 Revenue'!G$23</f>
        <v>50.916666666666664</v>
      </c>
      <c r="H23" s="26">
        <f>'[10]App 33 - Mar04 to Feb05 Revenue'!H$23</f>
        <v>50.916666666666664</v>
      </c>
      <c r="I23" s="26">
        <f>'[10]App 33 - Mar04 to Feb05 Revenue'!I$23</f>
        <v>50.916666666666664</v>
      </c>
      <c r="J23" s="26">
        <f>'[10]App 33 - Mar04 to Feb05 Revenue'!J$23</f>
        <v>50.916666666666664</v>
      </c>
      <c r="K23" s="26">
        <f>'[10]App 33 - Mar04 to Feb05 Revenue'!K$23</f>
        <v>50.916666666666664</v>
      </c>
      <c r="L23" s="26">
        <f>'[10]App 33 - Mar04 to Feb05 Revenue'!L$23</f>
        <v>46.666666666666664</v>
      </c>
      <c r="M23" s="26">
        <f>'[10]App 33 - Mar04 to Feb05 Revenue'!M$23</f>
        <v>46.666666666666664</v>
      </c>
      <c r="N23" s="26">
        <f>'[10]App 33 - Mar04 to Feb05 Revenue'!N$23</f>
        <v>46.666666666666664</v>
      </c>
    </row>
    <row r="24" spans="1:14" ht="15">
      <c r="A24" t="str">
        <f t="shared" si="0"/>
        <v>Street Lights</v>
      </c>
      <c r="B24" s="26">
        <f>'App 32 - Mar02 to Feb04 Revenue'!Z39</f>
        <v>2.34</v>
      </c>
      <c r="C24" s="26">
        <f>'[4]streetlt'!$C$49</f>
        <v>381</v>
      </c>
      <c r="D24" s="26">
        <f>'[4]streetlt'!$C$62</f>
        <v>381</v>
      </c>
      <c r="E24" s="26">
        <f>'[4]streetlt'!$C$75</f>
        <v>381</v>
      </c>
      <c r="F24" s="26">
        <f>'[4]streetlt'!$C$93</f>
        <v>381</v>
      </c>
      <c r="G24" s="26">
        <f>'[4]streetlt'!$C$105</f>
        <v>381</v>
      </c>
      <c r="H24" s="26">
        <f>'[4]streetlt'!$C$117</f>
        <v>381</v>
      </c>
      <c r="I24" s="26">
        <f>'[4]streetlt'!$C$135</f>
        <v>381</v>
      </c>
      <c r="J24" s="26">
        <f>'[4]streetlt'!$C$147</f>
        <v>385.32</v>
      </c>
      <c r="K24" s="26">
        <f>'[4]streetlt'!$C$159</f>
        <v>385.32</v>
      </c>
      <c r="L24" s="26">
        <f>'[6]streetlt'!$C$13</f>
        <v>385.32</v>
      </c>
      <c r="M24" s="26">
        <f>'[6]streetlt'!$C$26</f>
        <v>386.63</v>
      </c>
      <c r="N24" s="26">
        <f>'[6]streetlt'!$C$39</f>
        <v>386.63</v>
      </c>
    </row>
    <row r="25" spans="1:14" ht="15">
      <c r="A25" t="str">
        <f t="shared" si="0"/>
        <v>Unmetered Loads</v>
      </c>
      <c r="B25" s="26">
        <f>'App 32 - Mar02 to Feb04 Revenue'!Z40</f>
        <v>38984</v>
      </c>
      <c r="C25" s="26">
        <f>'[4]scattered'!$C$45</f>
        <v>38984</v>
      </c>
      <c r="D25" s="26">
        <f>'[4]scattered'!$C$55</f>
        <v>38984</v>
      </c>
      <c r="E25" s="26">
        <f>'[4]scattered'!$C$65</f>
        <v>38984</v>
      </c>
      <c r="F25" s="26">
        <f>'[4]scattered'!$C$79</f>
        <v>38984</v>
      </c>
      <c r="G25" s="26">
        <f>'[4]scattered'!$C$89</f>
        <v>38984</v>
      </c>
      <c r="H25" s="26">
        <f>'[4]scattered'!$C$99</f>
        <v>38984</v>
      </c>
      <c r="I25" s="26">
        <f>'[4]scattered'!$C$112</f>
        <v>38984</v>
      </c>
      <c r="J25" s="26">
        <f>'[4]scattered'!$C$122</f>
        <v>38984</v>
      </c>
      <c r="K25" s="26">
        <f>'[4]scattered'!$C$132</f>
        <v>38983.8323353</v>
      </c>
      <c r="L25" s="26">
        <f>'[6]scattered'!$C$11</f>
        <v>39364</v>
      </c>
      <c r="M25" s="26">
        <f>'[6]scattered'!$C$21</f>
        <v>39384</v>
      </c>
      <c r="N25" s="26">
        <f>'[6]scattered'!$C$31</f>
        <v>39384</v>
      </c>
    </row>
    <row r="26" spans="1:13" ht="15">
      <c r="A26"/>
      <c r="B26" s="26"/>
      <c r="C26"/>
      <c r="D26"/>
      <c r="E26"/>
      <c r="F26"/>
      <c r="G26"/>
      <c r="H26"/>
      <c r="I26"/>
      <c r="J26"/>
      <c r="K26"/>
      <c r="L26"/>
      <c r="M26"/>
    </row>
    <row r="27" spans="1:13" ht="1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21">
      <c r="A28" s="25" t="s">
        <v>60</v>
      </c>
      <c r="B28"/>
      <c r="C28"/>
      <c r="D28"/>
      <c r="E28"/>
      <c r="F28"/>
      <c r="G28"/>
      <c r="H28"/>
      <c r="I28"/>
      <c r="J28"/>
      <c r="K28"/>
      <c r="L28"/>
      <c r="M28"/>
    </row>
    <row r="29" spans="1:13" ht="1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4" ht="18.75">
      <c r="A30"/>
      <c r="B30" s="67">
        <v>2004</v>
      </c>
      <c r="C30" s="67"/>
      <c r="D30" s="67"/>
      <c r="E30" s="67"/>
      <c r="F30" s="67"/>
      <c r="G30" s="67"/>
      <c r="H30" s="67"/>
      <c r="I30" s="67"/>
      <c r="J30" s="67"/>
      <c r="K30" s="67"/>
      <c r="L30" s="69">
        <v>2005</v>
      </c>
      <c r="M30" s="69"/>
      <c r="N30" s="69"/>
    </row>
    <row r="31" spans="1:14" s="32" customFormat="1" ht="15">
      <c r="A31" s="23" t="str">
        <f>A18</f>
        <v>Rate Class</v>
      </c>
      <c r="B31" s="1" t="s">
        <v>9</v>
      </c>
      <c r="C31" s="1" t="s">
        <v>16</v>
      </c>
      <c r="D31" s="1" t="s">
        <v>17</v>
      </c>
      <c r="E31" s="1" t="s">
        <v>18</v>
      </c>
      <c r="F31" s="1" t="s">
        <v>19</v>
      </c>
      <c r="G31" s="1" t="s">
        <v>51</v>
      </c>
      <c r="H31" s="1" t="s">
        <v>52</v>
      </c>
      <c r="I31" s="1" t="s">
        <v>53</v>
      </c>
      <c r="J31" s="1" t="s">
        <v>54</v>
      </c>
      <c r="K31" s="1" t="s">
        <v>55</v>
      </c>
      <c r="L31" s="1" t="s">
        <v>56</v>
      </c>
      <c r="M31" s="1" t="s">
        <v>57</v>
      </c>
      <c r="N31" s="32" t="s">
        <v>110</v>
      </c>
    </row>
    <row r="32" spans="1:14" ht="15">
      <c r="A32" s="49" t="str">
        <f>A19</f>
        <v>Residential</v>
      </c>
      <c r="B32" s="26">
        <f aca="true" t="shared" si="1" ref="B32:B38">(B19*$E8)*0.5</f>
        <v>12317.389106895322</v>
      </c>
      <c r="C32" s="26">
        <f aca="true" t="shared" si="2" ref="C32:M32">(C19*$E8)</f>
        <v>22493.603005171222</v>
      </c>
      <c r="D32" s="26">
        <f t="shared" si="2"/>
        <v>20637.927723074903</v>
      </c>
      <c r="E32" s="26">
        <f t="shared" si="2"/>
        <v>18027.030576848418</v>
      </c>
      <c r="F32" s="26">
        <f t="shared" si="2"/>
        <v>19494.163925953315</v>
      </c>
      <c r="G32" s="26">
        <f t="shared" si="2"/>
        <v>22525.52280056706</v>
      </c>
      <c r="H32" s="26">
        <f t="shared" si="2"/>
        <v>21919.060829056394</v>
      </c>
      <c r="I32" s="26">
        <f t="shared" si="2"/>
        <v>21779.312295221258</v>
      </c>
      <c r="J32" s="26">
        <f t="shared" si="2"/>
        <v>19431.40498055949</v>
      </c>
      <c r="K32" s="26">
        <f t="shared" si="2"/>
        <v>20415.26548358049</v>
      </c>
      <c r="L32" s="26">
        <f t="shared" si="2"/>
        <v>25487.873545141294</v>
      </c>
      <c r="M32" s="26">
        <f t="shared" si="2"/>
        <v>27108.97480675358</v>
      </c>
      <c r="N32" s="26">
        <f aca="true" t="shared" si="3" ref="N32:N38">(N19*$E8)*0.5</f>
        <v>12221.548409898847</v>
      </c>
    </row>
    <row r="33" spans="1:14" ht="15">
      <c r="A33" s="49" t="str">
        <f aca="true" t="shared" si="4" ref="A33:A38">A20</f>
        <v>General Service &lt; 50 kW</v>
      </c>
      <c r="B33" s="26">
        <f t="shared" si="1"/>
        <v>3973.4745692903675</v>
      </c>
      <c r="C33" s="26">
        <f aca="true" t="shared" si="5" ref="C33:M33">(C20*$E9)</f>
        <v>7623.4598796842065</v>
      </c>
      <c r="D33" s="26">
        <f t="shared" si="5"/>
        <v>7091.564365399452</v>
      </c>
      <c r="E33" s="26">
        <f t="shared" si="5"/>
        <v>6168.676561378653</v>
      </c>
      <c r="F33" s="26">
        <f t="shared" si="5"/>
        <v>6524.218329299887</v>
      </c>
      <c r="G33" s="26">
        <f t="shared" si="5"/>
        <v>6865.25099826643</v>
      </c>
      <c r="H33" s="26">
        <f t="shared" si="5"/>
        <v>8166.861356237596</v>
      </c>
      <c r="I33" s="26">
        <f t="shared" si="5"/>
        <v>9149.817089717728</v>
      </c>
      <c r="J33" s="26">
        <f t="shared" si="5"/>
        <v>7381.252749363216</v>
      </c>
      <c r="K33" s="26">
        <f t="shared" si="5"/>
        <v>6715.074812171677</v>
      </c>
      <c r="L33" s="26">
        <f t="shared" si="5"/>
        <v>7851.661897656989</v>
      </c>
      <c r="M33" s="26">
        <f t="shared" si="5"/>
        <v>8074.9028689136</v>
      </c>
      <c r="N33" s="26">
        <f t="shared" si="3"/>
        <v>4091.5818502161037</v>
      </c>
    </row>
    <row r="34" spans="1:14" ht="15">
      <c r="A34" s="49" t="str">
        <f t="shared" si="4"/>
        <v>General Service &gt; 50 kW</v>
      </c>
      <c r="B34" s="26">
        <f t="shared" si="1"/>
        <v>5272.344270530111</v>
      </c>
      <c r="C34" s="26">
        <f aca="true" t="shared" si="6" ref="C34:M34">(C21*$E10)</f>
        <v>9509.97260962403</v>
      </c>
      <c r="D34" s="26">
        <f t="shared" si="6"/>
        <v>12315.171696955878</v>
      </c>
      <c r="E34" s="26">
        <f t="shared" si="6"/>
        <v>13277.949134475066</v>
      </c>
      <c r="F34" s="26">
        <f t="shared" si="6"/>
        <v>13299.88551337878</v>
      </c>
      <c r="G34" s="26">
        <f t="shared" si="6"/>
        <v>13589.79800022228</v>
      </c>
      <c r="H34" s="26">
        <f t="shared" si="6"/>
        <v>13405.067115729586</v>
      </c>
      <c r="I34" s="26">
        <f t="shared" si="6"/>
        <v>13614.967055060979</v>
      </c>
      <c r="J34" s="26">
        <f t="shared" si="6"/>
        <v>13941.426597868685</v>
      </c>
      <c r="K34" s="26">
        <f t="shared" si="6"/>
        <v>13704.519814702478</v>
      </c>
      <c r="L34" s="26">
        <f t="shared" si="6"/>
        <v>13881.777363332876</v>
      </c>
      <c r="M34" s="26">
        <f t="shared" si="6"/>
        <v>13133.74633363344</v>
      </c>
      <c r="N34" s="26">
        <f t="shared" si="3"/>
        <v>6598.708661241034</v>
      </c>
    </row>
    <row r="35" spans="1:14" ht="15">
      <c r="A35" s="49" t="str">
        <f t="shared" si="4"/>
        <v>Large Use</v>
      </c>
      <c r="B35" s="26">
        <f t="shared" si="1"/>
        <v>333.7724609752218</v>
      </c>
      <c r="C35" s="26">
        <f aca="true" t="shared" si="7" ref="C35:M35">(C22*$E11)</f>
        <v>672.9589063598853</v>
      </c>
      <c r="D35" s="26">
        <f t="shared" si="7"/>
        <v>687.4037861436163</v>
      </c>
      <c r="E35" s="26">
        <f t="shared" si="7"/>
        <v>674.7065860554043</v>
      </c>
      <c r="F35" s="26">
        <f t="shared" si="7"/>
        <v>700.425266932275</v>
      </c>
      <c r="G35" s="26">
        <f t="shared" si="7"/>
        <v>661.3994805438358</v>
      </c>
      <c r="H35" s="26">
        <f t="shared" si="7"/>
        <v>708.0761439085053</v>
      </c>
      <c r="I35" s="26">
        <f t="shared" si="7"/>
        <v>728.9001190075104</v>
      </c>
      <c r="J35" s="26">
        <f t="shared" si="7"/>
        <v>665.8298850803999</v>
      </c>
      <c r="K35" s="26">
        <f t="shared" si="7"/>
        <v>621.3999930323342</v>
      </c>
      <c r="L35" s="26">
        <f t="shared" si="7"/>
        <v>647.098916409575</v>
      </c>
      <c r="M35" s="26">
        <f t="shared" si="7"/>
        <v>672.2931645245314</v>
      </c>
      <c r="N35" s="26">
        <f t="shared" si="3"/>
        <v>344.62512666864234</v>
      </c>
    </row>
    <row r="36" spans="1:14" ht="15">
      <c r="A36" s="49" t="str">
        <f t="shared" si="4"/>
        <v>Sentinel Lights</v>
      </c>
      <c r="B36" s="26">
        <f t="shared" si="1"/>
        <v>41.66752819128292</v>
      </c>
      <c r="C36" s="26">
        <f aca="true" t="shared" si="8" ref="C36:M36">(C23*$E12)</f>
        <v>83.33505638256584</v>
      </c>
      <c r="D36" s="26">
        <f t="shared" si="8"/>
        <v>83.33505638256584</v>
      </c>
      <c r="E36" s="26">
        <f t="shared" si="8"/>
        <v>83.33505638256584</v>
      </c>
      <c r="F36" s="26">
        <f t="shared" si="8"/>
        <v>83.33505638256584</v>
      </c>
      <c r="G36" s="26">
        <f t="shared" si="8"/>
        <v>83.33505638256584</v>
      </c>
      <c r="H36" s="26">
        <f t="shared" si="8"/>
        <v>83.33505638256584</v>
      </c>
      <c r="I36" s="26">
        <f t="shared" si="8"/>
        <v>83.33505638256584</v>
      </c>
      <c r="J36" s="26">
        <f t="shared" si="8"/>
        <v>83.33505638256584</v>
      </c>
      <c r="K36" s="26">
        <f t="shared" si="8"/>
        <v>83.33505638256584</v>
      </c>
      <c r="L36" s="26">
        <f t="shared" si="8"/>
        <v>76.3791024128263</v>
      </c>
      <c r="M36" s="26">
        <f t="shared" si="8"/>
        <v>76.3791024128263</v>
      </c>
      <c r="N36" s="26">
        <f t="shared" si="3"/>
        <v>38.18955120641315</v>
      </c>
    </row>
    <row r="37" spans="1:14" ht="15">
      <c r="A37" s="49" t="str">
        <f t="shared" si="4"/>
        <v>Street Lights</v>
      </c>
      <c r="B37" s="26">
        <f t="shared" si="1"/>
        <v>2.0830368935735146</v>
      </c>
      <c r="C37" s="26">
        <f aca="true" t="shared" si="9" ref="C37:M37">(C24*$E13)</f>
        <v>678.3222704713754</v>
      </c>
      <c r="D37" s="26">
        <f t="shared" si="9"/>
        <v>678.3222704713754</v>
      </c>
      <c r="E37" s="26">
        <f t="shared" si="9"/>
        <v>678.3222704713754</v>
      </c>
      <c r="F37" s="26">
        <f t="shared" si="9"/>
        <v>678.3222704713754</v>
      </c>
      <c r="G37" s="26">
        <f t="shared" si="9"/>
        <v>678.3222704713754</v>
      </c>
      <c r="H37" s="26">
        <f t="shared" si="9"/>
        <v>678.3222704713754</v>
      </c>
      <c r="I37" s="26">
        <f t="shared" si="9"/>
        <v>678.3222704713754</v>
      </c>
      <c r="J37" s="26">
        <f t="shared" si="9"/>
        <v>686.0134836168776</v>
      </c>
      <c r="K37" s="26">
        <f t="shared" si="9"/>
        <v>686.0134836168776</v>
      </c>
      <c r="L37" s="26">
        <f t="shared" si="9"/>
        <v>686.0134836168776</v>
      </c>
      <c r="M37" s="26">
        <f t="shared" si="9"/>
        <v>688.3457727883145</v>
      </c>
      <c r="N37" s="26">
        <f t="shared" si="3"/>
        <v>344.1728863941573</v>
      </c>
    </row>
    <row r="38" spans="1:14" ht="15">
      <c r="A38" s="28" t="str">
        <f t="shared" si="4"/>
        <v>Unmetered Loads</v>
      </c>
      <c r="B38" s="29">
        <f t="shared" si="1"/>
        <v>50.637664606059474</v>
      </c>
      <c r="C38" s="29">
        <f aca="true" t="shared" si="10" ref="C38:M38">(C25*$E14)</f>
        <v>101.27532921211895</v>
      </c>
      <c r="D38" s="29">
        <f t="shared" si="10"/>
        <v>101.27532921211895</v>
      </c>
      <c r="E38" s="29">
        <f t="shared" si="10"/>
        <v>101.27532921211895</v>
      </c>
      <c r="F38" s="29">
        <f t="shared" si="10"/>
        <v>101.27532921211895</v>
      </c>
      <c r="G38" s="29">
        <f t="shared" si="10"/>
        <v>101.27532921211895</v>
      </c>
      <c r="H38" s="29">
        <f t="shared" si="10"/>
        <v>101.27532921211895</v>
      </c>
      <c r="I38" s="29">
        <f t="shared" si="10"/>
        <v>101.27532921211895</v>
      </c>
      <c r="J38" s="29">
        <f t="shared" si="10"/>
        <v>101.27532921211895</v>
      </c>
      <c r="K38" s="29">
        <f t="shared" si="10"/>
        <v>101.27489364117473</v>
      </c>
      <c r="L38" s="29">
        <f t="shared" si="10"/>
        <v>102.26251947224118</v>
      </c>
      <c r="M38" s="29">
        <f t="shared" si="10"/>
        <v>102.31447685435288</v>
      </c>
      <c r="N38" s="29">
        <f t="shared" si="3"/>
        <v>51.15723842717644</v>
      </c>
    </row>
    <row r="39" spans="1:15" ht="15">
      <c r="A39" t="s">
        <v>13</v>
      </c>
      <c r="B39" s="26">
        <f>SUM(B32:B38)</f>
        <v>21991.36863738194</v>
      </c>
      <c r="C39" s="26">
        <f aca="true" t="shared" si="11" ref="C39:N39">SUM(C32:C38)</f>
        <v>41162.927056905406</v>
      </c>
      <c r="D39" s="26">
        <f t="shared" si="11"/>
        <v>41595.00022763991</v>
      </c>
      <c r="E39" s="26">
        <f t="shared" si="11"/>
        <v>39011.29551482361</v>
      </c>
      <c r="F39" s="26">
        <f t="shared" si="11"/>
        <v>40881.62569163032</v>
      </c>
      <c r="G39" s="26">
        <f t="shared" si="11"/>
        <v>44504.90393566567</v>
      </c>
      <c r="H39" s="26">
        <f t="shared" si="11"/>
        <v>45061.99810099814</v>
      </c>
      <c r="I39" s="26">
        <f t="shared" si="11"/>
        <v>46135.929215073535</v>
      </c>
      <c r="J39" s="26">
        <f t="shared" si="11"/>
        <v>42290.53808208336</v>
      </c>
      <c r="K39" s="26">
        <f t="shared" si="11"/>
        <v>42326.8835371276</v>
      </c>
      <c r="L39" s="26">
        <f t="shared" si="11"/>
        <v>48733.06682804268</v>
      </c>
      <c r="M39" s="26">
        <f t="shared" si="11"/>
        <v>49856.95652588065</v>
      </c>
      <c r="N39" s="26">
        <f t="shared" si="11"/>
        <v>23689.983724052374</v>
      </c>
      <c r="O39" s="36"/>
    </row>
    <row r="40" spans="2:11" ht="12.75"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2:11" ht="12.75"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2:11" ht="12.75"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2:11" ht="12.75"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2:11" ht="12.75"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2:11" ht="12.75"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2:11" ht="12.75"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2:11" ht="12.75"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2:11" ht="12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2:11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2:11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2:11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2:11" ht="12.75"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2:11" ht="12.75"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2:11" ht="12.75"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2:11" ht="12.75"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  <row r="455" spans="2:11" ht="12.75">
      <c r="B455" s="31"/>
      <c r="C455" s="31"/>
      <c r="D455" s="31"/>
      <c r="E455" s="31"/>
      <c r="F455" s="31"/>
      <c r="G455" s="31"/>
      <c r="H455" s="31"/>
      <c r="I455" s="31"/>
      <c r="J455" s="31"/>
      <c r="K455" s="31"/>
    </row>
    <row r="456" spans="2:11" ht="12.75"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2:11" ht="12.75">
      <c r="B457" s="31"/>
      <c r="C457" s="31"/>
      <c r="D457" s="31"/>
      <c r="E457" s="31"/>
      <c r="F457" s="31"/>
      <c r="G457" s="31"/>
      <c r="H457" s="31"/>
      <c r="I457" s="31"/>
      <c r="J457" s="31"/>
      <c r="K457" s="31"/>
    </row>
    <row r="458" spans="2:11" ht="12.75">
      <c r="B458" s="31"/>
      <c r="C458" s="31"/>
      <c r="D458" s="31"/>
      <c r="E458" s="31"/>
      <c r="F458" s="31"/>
      <c r="G458" s="31"/>
      <c r="H458" s="31"/>
      <c r="I458" s="31"/>
      <c r="J458" s="31"/>
      <c r="K458" s="31"/>
    </row>
    <row r="459" spans="2:11" ht="12.75">
      <c r="B459" s="31"/>
      <c r="C459" s="31"/>
      <c r="D459" s="31"/>
      <c r="E459" s="31"/>
      <c r="F459" s="31"/>
      <c r="G459" s="31"/>
      <c r="H459" s="31"/>
      <c r="I459" s="31"/>
      <c r="J459" s="31"/>
      <c r="K459" s="31"/>
    </row>
    <row r="460" spans="2:11" ht="12.75">
      <c r="B460" s="31"/>
      <c r="C460" s="31"/>
      <c r="D460" s="31"/>
      <c r="E460" s="31"/>
      <c r="F460" s="31"/>
      <c r="G460" s="31"/>
      <c r="H460" s="31"/>
      <c r="I460" s="31"/>
      <c r="J460" s="31"/>
      <c r="K460" s="31"/>
    </row>
    <row r="461" spans="2:11" ht="12.75">
      <c r="B461" s="31"/>
      <c r="C461" s="31"/>
      <c r="D461" s="31"/>
      <c r="E461" s="31"/>
      <c r="F461" s="31"/>
      <c r="G461" s="31"/>
      <c r="H461" s="31"/>
      <c r="I461" s="31"/>
      <c r="J461" s="31"/>
      <c r="K461" s="31"/>
    </row>
    <row r="462" spans="2:11" ht="12.75"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  <row r="463" spans="2:11" ht="12.75"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  <row r="464" spans="2:11" ht="12.75"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2:11" ht="12.75">
      <c r="B465" s="31"/>
      <c r="C465" s="31"/>
      <c r="D465" s="31"/>
      <c r="E465" s="31"/>
      <c r="F465" s="31"/>
      <c r="G465" s="31"/>
      <c r="H465" s="31"/>
      <c r="I465" s="31"/>
      <c r="J465" s="31"/>
      <c r="K465" s="31"/>
    </row>
    <row r="466" spans="2:11" ht="12.75"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2:11" ht="12.75">
      <c r="B467" s="31"/>
      <c r="C467" s="31"/>
      <c r="D467" s="31"/>
      <c r="E467" s="31"/>
      <c r="F467" s="31"/>
      <c r="G467" s="31"/>
      <c r="H467" s="31"/>
      <c r="I467" s="31"/>
      <c r="J467" s="31"/>
      <c r="K467" s="31"/>
    </row>
    <row r="468" spans="2:11" ht="12.75">
      <c r="B468" s="31"/>
      <c r="C468" s="31"/>
      <c r="D468" s="31"/>
      <c r="E468" s="31"/>
      <c r="F468" s="31"/>
      <c r="G468" s="31"/>
      <c r="H468" s="31"/>
      <c r="I468" s="31"/>
      <c r="J468" s="31"/>
      <c r="K468" s="31"/>
    </row>
    <row r="469" spans="2:11" ht="12.75">
      <c r="B469" s="31"/>
      <c r="C469" s="31"/>
      <c r="D469" s="31"/>
      <c r="E469" s="31"/>
      <c r="F469" s="31"/>
      <c r="G469" s="31"/>
      <c r="H469" s="31"/>
      <c r="I469" s="31"/>
      <c r="J469" s="31"/>
      <c r="K469" s="31"/>
    </row>
    <row r="470" spans="2:11" ht="12.75">
      <c r="B470" s="31"/>
      <c r="C470" s="31"/>
      <c r="D470" s="31"/>
      <c r="E470" s="31"/>
      <c r="F470" s="31"/>
      <c r="G470" s="31"/>
      <c r="H470" s="31"/>
      <c r="I470" s="31"/>
      <c r="J470" s="31"/>
      <c r="K470" s="31"/>
    </row>
    <row r="471" spans="2:11" ht="12.75">
      <c r="B471" s="31"/>
      <c r="C471" s="31"/>
      <c r="D471" s="31"/>
      <c r="E471" s="31"/>
      <c r="F471" s="31"/>
      <c r="G471" s="31"/>
      <c r="H471" s="31"/>
      <c r="I471" s="31"/>
      <c r="J471" s="31"/>
      <c r="K471" s="31"/>
    </row>
    <row r="472" spans="2:11" ht="12.75">
      <c r="B472" s="31"/>
      <c r="C472" s="31"/>
      <c r="D472" s="31"/>
      <c r="E472" s="31"/>
      <c r="F472" s="31"/>
      <c r="G472" s="31"/>
      <c r="H472" s="31"/>
      <c r="I472" s="31"/>
      <c r="J472" s="31"/>
      <c r="K472" s="31"/>
    </row>
    <row r="473" spans="2:11" ht="12.75">
      <c r="B473" s="31"/>
      <c r="C473" s="31"/>
      <c r="D473" s="31"/>
      <c r="E473" s="31"/>
      <c r="F473" s="31"/>
      <c r="G473" s="31"/>
      <c r="H473" s="31"/>
      <c r="I473" s="31"/>
      <c r="J473" s="31"/>
      <c r="K473" s="31"/>
    </row>
    <row r="474" spans="2:11" ht="12.75">
      <c r="B474" s="31"/>
      <c r="C474" s="31"/>
      <c r="D474" s="31"/>
      <c r="E474" s="31"/>
      <c r="F474" s="31"/>
      <c r="G474" s="31"/>
      <c r="H474" s="31"/>
      <c r="I474" s="31"/>
      <c r="J474" s="31"/>
      <c r="K474" s="31"/>
    </row>
    <row r="475" spans="2:11" ht="12.75">
      <c r="B475" s="31"/>
      <c r="C475" s="31"/>
      <c r="D475" s="31"/>
      <c r="E475" s="31"/>
      <c r="F475" s="31"/>
      <c r="G475" s="31"/>
      <c r="H475" s="31"/>
      <c r="I475" s="31"/>
      <c r="J475" s="31"/>
      <c r="K475" s="31"/>
    </row>
    <row r="476" spans="2:11" ht="12.75">
      <c r="B476" s="31"/>
      <c r="C476" s="31"/>
      <c r="D476" s="31"/>
      <c r="E476" s="31"/>
      <c r="F476" s="31"/>
      <c r="G476" s="31"/>
      <c r="H476" s="31"/>
      <c r="I476" s="31"/>
      <c r="J476" s="31"/>
      <c r="K476" s="31"/>
    </row>
    <row r="477" spans="2:11" ht="12.75">
      <c r="B477" s="31"/>
      <c r="C477" s="31"/>
      <c r="D477" s="31"/>
      <c r="E477" s="31"/>
      <c r="F477" s="31"/>
      <c r="G477" s="31"/>
      <c r="H477" s="31"/>
      <c r="I477" s="31"/>
      <c r="J477" s="31"/>
      <c r="K477" s="31"/>
    </row>
    <row r="478" spans="2:11" ht="12.75">
      <c r="B478" s="31"/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2:11" ht="12.75">
      <c r="B479" s="31"/>
      <c r="C479" s="31"/>
      <c r="D479" s="31"/>
      <c r="E479" s="31"/>
      <c r="F479" s="31"/>
      <c r="G479" s="31"/>
      <c r="H479" s="31"/>
      <c r="I479" s="31"/>
      <c r="J479" s="31"/>
      <c r="K479" s="31"/>
    </row>
    <row r="480" spans="2:11" ht="12.75">
      <c r="B480" s="31"/>
      <c r="C480" s="31"/>
      <c r="D480" s="31"/>
      <c r="E480" s="31"/>
      <c r="F480" s="31"/>
      <c r="G480" s="31"/>
      <c r="H480" s="31"/>
      <c r="I480" s="31"/>
      <c r="J480" s="31"/>
      <c r="K480" s="31"/>
    </row>
    <row r="481" spans="2:11" ht="12.75">
      <c r="B481" s="31"/>
      <c r="C481" s="31"/>
      <c r="D481" s="31"/>
      <c r="E481" s="31"/>
      <c r="F481" s="31"/>
      <c r="G481" s="31"/>
      <c r="H481" s="31"/>
      <c r="I481" s="31"/>
      <c r="J481" s="31"/>
      <c r="K481" s="31"/>
    </row>
    <row r="482" spans="2:11" ht="12.75">
      <c r="B482" s="31"/>
      <c r="C482" s="31"/>
      <c r="D482" s="31"/>
      <c r="E482" s="31"/>
      <c r="F482" s="31"/>
      <c r="G482" s="31"/>
      <c r="H482" s="31"/>
      <c r="I482" s="31"/>
      <c r="J482" s="31"/>
      <c r="K482" s="31"/>
    </row>
    <row r="483" spans="2:11" ht="12.75">
      <c r="B483" s="31"/>
      <c r="C483" s="31"/>
      <c r="D483" s="31"/>
      <c r="E483" s="31"/>
      <c r="F483" s="31"/>
      <c r="G483" s="31"/>
      <c r="H483" s="31"/>
      <c r="I483" s="31"/>
      <c r="J483" s="31"/>
      <c r="K483" s="31"/>
    </row>
    <row r="484" spans="2:11" ht="12.75">
      <c r="B484" s="31"/>
      <c r="C484" s="31"/>
      <c r="D484" s="31"/>
      <c r="E484" s="31"/>
      <c r="F484" s="31"/>
      <c r="G484" s="31"/>
      <c r="H484" s="31"/>
      <c r="I484" s="31"/>
      <c r="J484" s="31"/>
      <c r="K484" s="31"/>
    </row>
    <row r="485" spans="2:11" ht="12.75">
      <c r="B485" s="31"/>
      <c r="C485" s="31"/>
      <c r="D485" s="31"/>
      <c r="E485" s="31"/>
      <c r="F485" s="31"/>
      <c r="G485" s="31"/>
      <c r="H485" s="31"/>
      <c r="I485" s="31"/>
      <c r="J485" s="31"/>
      <c r="K485" s="31"/>
    </row>
    <row r="486" spans="2:11" ht="12.75">
      <c r="B486" s="31"/>
      <c r="C486" s="31"/>
      <c r="D486" s="31"/>
      <c r="E486" s="31"/>
      <c r="F486" s="31"/>
      <c r="G486" s="31"/>
      <c r="H486" s="31"/>
      <c r="I486" s="31"/>
      <c r="J486" s="31"/>
      <c r="K486" s="31"/>
    </row>
    <row r="487" spans="2:11" ht="12.75"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2:11" ht="12.75"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pans="2:11" ht="12.75">
      <c r="B489" s="31"/>
      <c r="C489" s="31"/>
      <c r="D489" s="31"/>
      <c r="E489" s="31"/>
      <c r="F489" s="31"/>
      <c r="G489" s="31"/>
      <c r="H489" s="31"/>
      <c r="I489" s="31"/>
      <c r="J489" s="31"/>
      <c r="K489" s="31"/>
    </row>
    <row r="490" spans="2:11" ht="12.75">
      <c r="B490" s="31"/>
      <c r="C490" s="31"/>
      <c r="D490" s="31"/>
      <c r="E490" s="31"/>
      <c r="F490" s="31"/>
      <c r="G490" s="31"/>
      <c r="H490" s="31"/>
      <c r="I490" s="31"/>
      <c r="J490" s="31"/>
      <c r="K490" s="31"/>
    </row>
    <row r="491" spans="2:11" ht="12.75">
      <c r="B491" s="31"/>
      <c r="C491" s="31"/>
      <c r="D491" s="31"/>
      <c r="E491" s="31"/>
      <c r="F491" s="31"/>
      <c r="G491" s="31"/>
      <c r="H491" s="31"/>
      <c r="I491" s="31"/>
      <c r="J491" s="31"/>
      <c r="K491" s="31"/>
    </row>
    <row r="492" spans="2:11" ht="12.75">
      <c r="B492" s="31"/>
      <c r="C492" s="31"/>
      <c r="D492" s="31"/>
      <c r="E492" s="31"/>
      <c r="F492" s="31"/>
      <c r="G492" s="31"/>
      <c r="H492" s="31"/>
      <c r="I492" s="31"/>
      <c r="J492" s="31"/>
      <c r="K492" s="31"/>
    </row>
    <row r="493" spans="2:11" ht="12.75"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2:11" ht="12.75"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2:11" ht="12.75">
      <c r="B495" s="31"/>
      <c r="C495" s="31"/>
      <c r="D495" s="31"/>
      <c r="E495" s="31"/>
      <c r="F495" s="31"/>
      <c r="G495" s="31"/>
      <c r="H495" s="31"/>
      <c r="I495" s="31"/>
      <c r="J495" s="31"/>
      <c r="K495" s="31"/>
    </row>
    <row r="496" spans="2:11" ht="12.75">
      <c r="B496" s="31"/>
      <c r="C496" s="31"/>
      <c r="D496" s="31"/>
      <c r="E496" s="31"/>
      <c r="F496" s="31"/>
      <c r="G496" s="31"/>
      <c r="H496" s="31"/>
      <c r="I496" s="31"/>
      <c r="J496" s="31"/>
      <c r="K496" s="31"/>
    </row>
    <row r="497" spans="2:11" ht="12.75">
      <c r="B497" s="31"/>
      <c r="C497" s="31"/>
      <c r="D497" s="31"/>
      <c r="E497" s="31"/>
      <c r="F497" s="31"/>
      <c r="G497" s="31"/>
      <c r="H497" s="31"/>
      <c r="I497" s="31"/>
      <c r="J497" s="31"/>
      <c r="K497" s="31"/>
    </row>
    <row r="498" spans="2:11" ht="12.75">
      <c r="B498" s="31"/>
      <c r="C498" s="31"/>
      <c r="D498" s="31"/>
      <c r="E498" s="31"/>
      <c r="F498" s="31"/>
      <c r="G498" s="31"/>
      <c r="H498" s="31"/>
      <c r="I498" s="31"/>
      <c r="J498" s="31"/>
      <c r="K498" s="31"/>
    </row>
    <row r="499" spans="2:11" ht="12.75">
      <c r="B499" s="31"/>
      <c r="C499" s="31"/>
      <c r="D499" s="31"/>
      <c r="E499" s="31"/>
      <c r="F499" s="31"/>
      <c r="G499" s="31"/>
      <c r="H499" s="31"/>
      <c r="I499" s="31"/>
      <c r="J499" s="31"/>
      <c r="K499" s="31"/>
    </row>
    <row r="500" spans="2:11" ht="12.75">
      <c r="B500" s="31"/>
      <c r="C500" s="31"/>
      <c r="D500" s="31"/>
      <c r="E500" s="31"/>
      <c r="F500" s="31"/>
      <c r="G500" s="31"/>
      <c r="H500" s="31"/>
      <c r="I500" s="31"/>
      <c r="J500" s="31"/>
      <c r="K500" s="31"/>
    </row>
    <row r="501" spans="2:11" ht="12.75">
      <c r="B501" s="31"/>
      <c r="C501" s="31"/>
      <c r="D501" s="31"/>
      <c r="E501" s="31"/>
      <c r="F501" s="31"/>
      <c r="G501" s="31"/>
      <c r="H501" s="31"/>
      <c r="I501" s="31"/>
      <c r="J501" s="31"/>
      <c r="K501" s="31"/>
    </row>
    <row r="502" spans="2:11" ht="12.75">
      <c r="B502" s="31"/>
      <c r="C502" s="31"/>
      <c r="D502" s="31"/>
      <c r="E502" s="31"/>
      <c r="F502" s="31"/>
      <c r="G502" s="31"/>
      <c r="H502" s="31"/>
      <c r="I502" s="31"/>
      <c r="J502" s="31"/>
      <c r="K502" s="31"/>
    </row>
    <row r="503" spans="2:11" ht="12.75">
      <c r="B503" s="31"/>
      <c r="C503" s="31"/>
      <c r="D503" s="31"/>
      <c r="E503" s="31"/>
      <c r="F503" s="31"/>
      <c r="G503" s="31"/>
      <c r="H503" s="31"/>
      <c r="I503" s="31"/>
      <c r="J503" s="31"/>
      <c r="K503" s="31"/>
    </row>
    <row r="504" spans="2:11" ht="12.75">
      <c r="B504" s="31"/>
      <c r="C504" s="31"/>
      <c r="D504" s="31"/>
      <c r="E504" s="31"/>
      <c r="F504" s="31"/>
      <c r="G504" s="31"/>
      <c r="H504" s="31"/>
      <c r="I504" s="31"/>
      <c r="J504" s="31"/>
      <c r="K504" s="31"/>
    </row>
    <row r="505" spans="2:11" ht="12.75">
      <c r="B505" s="31"/>
      <c r="C505" s="31"/>
      <c r="D505" s="31"/>
      <c r="E505" s="31"/>
      <c r="F505" s="31"/>
      <c r="G505" s="31"/>
      <c r="H505" s="31"/>
      <c r="I505" s="31"/>
      <c r="J505" s="31"/>
      <c r="K505" s="31"/>
    </row>
    <row r="506" spans="2:11" ht="12.75">
      <c r="B506" s="31"/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2:11" ht="12.75">
      <c r="B507" s="31"/>
      <c r="C507" s="31"/>
      <c r="D507" s="31"/>
      <c r="E507" s="31"/>
      <c r="F507" s="31"/>
      <c r="G507" s="31"/>
      <c r="H507" s="31"/>
      <c r="I507" s="31"/>
      <c r="J507" s="31"/>
      <c r="K507" s="31"/>
    </row>
    <row r="508" spans="2:11" ht="12.75">
      <c r="B508" s="31"/>
      <c r="C508" s="31"/>
      <c r="D508" s="31"/>
      <c r="E508" s="31"/>
      <c r="F508" s="31"/>
      <c r="G508" s="31"/>
      <c r="H508" s="31"/>
      <c r="I508" s="31"/>
      <c r="J508" s="31"/>
      <c r="K508" s="31"/>
    </row>
    <row r="509" spans="2:11" ht="12.75">
      <c r="B509" s="31"/>
      <c r="C509" s="31"/>
      <c r="D509" s="31"/>
      <c r="E509" s="31"/>
      <c r="F509" s="31"/>
      <c r="G509" s="31"/>
      <c r="H509" s="31"/>
      <c r="I509" s="31"/>
      <c r="J509" s="31"/>
      <c r="K509" s="31"/>
    </row>
    <row r="510" spans="2:11" ht="12.75">
      <c r="B510" s="31"/>
      <c r="C510" s="31"/>
      <c r="D510" s="31"/>
      <c r="E510" s="31"/>
      <c r="F510" s="31"/>
      <c r="G510" s="31"/>
      <c r="H510" s="31"/>
      <c r="I510" s="31"/>
      <c r="J510" s="31"/>
      <c r="K510" s="31"/>
    </row>
    <row r="511" spans="2:11" ht="12.75">
      <c r="B511" s="31"/>
      <c r="C511" s="31"/>
      <c r="D511" s="31"/>
      <c r="E511" s="31"/>
      <c r="F511" s="31"/>
      <c r="G511" s="31"/>
      <c r="H511" s="31"/>
      <c r="I511" s="31"/>
      <c r="J511" s="31"/>
      <c r="K511" s="31"/>
    </row>
    <row r="512" spans="2:11" ht="12.75">
      <c r="B512" s="31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2:11" ht="12.75">
      <c r="B513" s="31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2:11" ht="12.75">
      <c r="B514" s="31"/>
      <c r="C514" s="31"/>
      <c r="D514" s="31"/>
      <c r="E514" s="31"/>
      <c r="F514" s="31"/>
      <c r="G514" s="31"/>
      <c r="H514" s="31"/>
      <c r="I514" s="31"/>
      <c r="J514" s="31"/>
      <c r="K514" s="31"/>
    </row>
    <row r="515" spans="2:11" ht="12.75">
      <c r="B515" s="31"/>
      <c r="C515" s="31"/>
      <c r="D515" s="31"/>
      <c r="E515" s="31"/>
      <c r="F515" s="31"/>
      <c r="G515" s="31"/>
      <c r="H515" s="31"/>
      <c r="I515" s="31"/>
      <c r="J515" s="31"/>
      <c r="K515" s="31"/>
    </row>
    <row r="516" spans="2:11" ht="12.75">
      <c r="B516" s="31"/>
      <c r="C516" s="31"/>
      <c r="D516" s="31"/>
      <c r="E516" s="31"/>
      <c r="F516" s="31"/>
      <c r="G516" s="31"/>
      <c r="H516" s="31"/>
      <c r="I516" s="31"/>
      <c r="J516" s="31"/>
      <c r="K516" s="31"/>
    </row>
    <row r="517" spans="2:11" ht="12.75">
      <c r="B517" s="31"/>
      <c r="C517" s="31"/>
      <c r="D517" s="31"/>
      <c r="E517" s="31"/>
      <c r="F517" s="31"/>
      <c r="G517" s="31"/>
      <c r="H517" s="31"/>
      <c r="I517" s="31"/>
      <c r="J517" s="31"/>
      <c r="K517" s="31"/>
    </row>
    <row r="518" spans="2:11" ht="12.75">
      <c r="B518" s="31"/>
      <c r="C518" s="31"/>
      <c r="D518" s="31"/>
      <c r="E518" s="31"/>
      <c r="F518" s="31"/>
      <c r="G518" s="31"/>
      <c r="H518" s="31"/>
      <c r="I518" s="31"/>
      <c r="J518" s="31"/>
      <c r="K518" s="31"/>
    </row>
    <row r="519" spans="2:11" ht="12.75">
      <c r="B519" s="31"/>
      <c r="C519" s="31"/>
      <c r="D519" s="31"/>
      <c r="E519" s="31"/>
      <c r="F519" s="31"/>
      <c r="G519" s="31"/>
      <c r="H519" s="31"/>
      <c r="I519" s="31"/>
      <c r="J519" s="31"/>
      <c r="K519" s="31"/>
    </row>
    <row r="520" spans="2:11" ht="12.75">
      <c r="B520" s="31"/>
      <c r="C520" s="31"/>
      <c r="D520" s="31"/>
      <c r="E520" s="31"/>
      <c r="F520" s="31"/>
      <c r="G520" s="31"/>
      <c r="H520" s="31"/>
      <c r="I520" s="31"/>
      <c r="J520" s="31"/>
      <c r="K520" s="31"/>
    </row>
    <row r="521" spans="2:11" ht="12.75">
      <c r="B521" s="31"/>
      <c r="C521" s="31"/>
      <c r="D521" s="31"/>
      <c r="E521" s="31"/>
      <c r="F521" s="31"/>
      <c r="G521" s="31"/>
      <c r="H521" s="31"/>
      <c r="I521" s="31"/>
      <c r="J521" s="31"/>
      <c r="K521" s="31"/>
    </row>
    <row r="522" spans="2:11" ht="12.75">
      <c r="B522" s="31"/>
      <c r="C522" s="31"/>
      <c r="D522" s="31"/>
      <c r="E522" s="31"/>
      <c r="F522" s="31"/>
      <c r="G522" s="31"/>
      <c r="H522" s="31"/>
      <c r="I522" s="31"/>
      <c r="J522" s="31"/>
      <c r="K522" s="31"/>
    </row>
    <row r="523" spans="2:11" ht="12.75">
      <c r="B523" s="31"/>
      <c r="C523" s="31"/>
      <c r="D523" s="31"/>
      <c r="E523" s="31"/>
      <c r="F523" s="31"/>
      <c r="G523" s="31"/>
      <c r="H523" s="31"/>
      <c r="I523" s="31"/>
      <c r="J523" s="31"/>
      <c r="K523" s="31"/>
    </row>
    <row r="524" spans="2:11" ht="12.75">
      <c r="B524" s="31"/>
      <c r="C524" s="31"/>
      <c r="D524" s="31"/>
      <c r="E524" s="31"/>
      <c r="F524" s="31"/>
      <c r="G524" s="31"/>
      <c r="H524" s="31"/>
      <c r="I524" s="31"/>
      <c r="J524" s="31"/>
      <c r="K524" s="31"/>
    </row>
    <row r="525" spans="2:11" ht="12.75">
      <c r="B525" s="31"/>
      <c r="C525" s="31"/>
      <c r="D525" s="31"/>
      <c r="E525" s="31"/>
      <c r="F525" s="31"/>
      <c r="G525" s="31"/>
      <c r="H525" s="31"/>
      <c r="I525" s="31"/>
      <c r="J525" s="31"/>
      <c r="K525" s="31"/>
    </row>
    <row r="526" spans="2:11" ht="12.75">
      <c r="B526" s="31"/>
      <c r="C526" s="31"/>
      <c r="D526" s="31"/>
      <c r="E526" s="31"/>
      <c r="F526" s="31"/>
      <c r="G526" s="31"/>
      <c r="H526" s="31"/>
      <c r="I526" s="31"/>
      <c r="J526" s="31"/>
      <c r="K526" s="31"/>
    </row>
  </sheetData>
  <sheetProtection/>
  <mergeCells count="6">
    <mergeCell ref="B6:C6"/>
    <mergeCell ref="D6:E6"/>
    <mergeCell ref="B17:K17"/>
    <mergeCell ref="B30:K30"/>
    <mergeCell ref="L17:N17"/>
    <mergeCell ref="L30:N30"/>
  </mergeCells>
  <printOptions/>
  <pageMargins left="0.75" right="0.75" top="1" bottom="1" header="0.5" footer="0.5"/>
  <pageSetup fitToHeight="1" fitToWidth="1" horizontalDpi="600" verticalDpi="600" orientation="landscape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="90" zoomScaleNormal="90" zoomScalePageLayoutView="0" workbookViewId="0" topLeftCell="A1">
      <selection activeCell="B38" sqref="B38:Z38"/>
    </sheetView>
  </sheetViews>
  <sheetFormatPr defaultColWidth="9.140625" defaultRowHeight="15"/>
  <cols>
    <col min="1" max="1" width="23.8515625" style="0" customWidth="1"/>
    <col min="2" max="2" width="14.421875" style="0" bestFit="1" customWidth="1"/>
    <col min="3" max="4" width="13.28125" style="0" bestFit="1" customWidth="1"/>
    <col min="5" max="5" width="12.140625" style="0" bestFit="1" customWidth="1"/>
    <col min="6" max="9" width="13.28125" style="0" bestFit="1" customWidth="1"/>
    <col min="10" max="10" width="12.140625" style="0" bestFit="1" customWidth="1"/>
    <col min="11" max="11" width="13.28125" style="0" bestFit="1" customWidth="1"/>
    <col min="12" max="12" width="14.421875" style="0" bestFit="1" customWidth="1"/>
    <col min="13" max="15" width="13.28125" style="0" bestFit="1" customWidth="1"/>
    <col min="16" max="16" width="10.57421875" style="0" bestFit="1" customWidth="1"/>
    <col min="17" max="18" width="12.7109375" style="0" bestFit="1" customWidth="1"/>
    <col min="19" max="20" width="12.57421875" style="0" bestFit="1" customWidth="1"/>
  </cols>
  <sheetData>
    <row r="1" ht="21">
      <c r="A1" s="25" t="s">
        <v>38</v>
      </c>
    </row>
    <row r="3" spans="1:2" ht="15">
      <c r="A3" s="2" t="s">
        <v>39</v>
      </c>
      <c r="B3" s="34" t="s">
        <v>34</v>
      </c>
    </row>
    <row r="4" spans="1:2" ht="15">
      <c r="A4" s="2" t="s">
        <v>67</v>
      </c>
      <c r="B4" s="34" t="s">
        <v>37</v>
      </c>
    </row>
    <row r="6" spans="1:5" ht="15">
      <c r="A6" s="2"/>
      <c r="B6" s="68" t="s">
        <v>41</v>
      </c>
      <c r="C6" s="68"/>
      <c r="D6" s="68" t="s">
        <v>44</v>
      </c>
      <c r="E6" s="68"/>
    </row>
    <row r="7" spans="1:5" ht="15">
      <c r="A7" s="2" t="s">
        <v>40</v>
      </c>
      <c r="B7" s="3" t="s">
        <v>42</v>
      </c>
      <c r="C7" s="3" t="s">
        <v>43</v>
      </c>
      <c r="D7" s="3" t="s">
        <v>42</v>
      </c>
      <c r="E7" s="3" t="s">
        <v>43</v>
      </c>
    </row>
    <row r="8" spans="1:5" ht="15">
      <c r="A8" t="s">
        <v>45</v>
      </c>
      <c r="B8" s="8">
        <f>'[7]11B. 2005 Rate Schedule Request'!$F$13</f>
        <v>10.139451099306044</v>
      </c>
      <c r="C8" s="24">
        <f>'[7]11B. 2005 Rate Schedule Request'!$F$14</f>
        <v>0.017723745596173617</v>
      </c>
      <c r="D8" s="8">
        <v>0</v>
      </c>
      <c r="E8" s="24">
        <f>'[7]4. 2003 Data &amp; 2005 PILs'!$B$54</f>
        <v>0.0011525178255557508</v>
      </c>
    </row>
    <row r="9" spans="1:5" ht="15">
      <c r="A9" t="s">
        <v>46</v>
      </c>
      <c r="B9" s="8">
        <f>'[7]11B. 2005 Rate Schedule Request'!$F$19</f>
        <v>12.185831699634123</v>
      </c>
      <c r="C9" s="24">
        <f>'[7]11B. 2005 Rate Schedule Request'!$F$20</f>
        <v>0.01751342830579469</v>
      </c>
      <c r="D9" s="8">
        <v>0</v>
      </c>
      <c r="E9" s="24">
        <f>'[7]4. 2003 Data &amp; 2005 PILs'!$B$71</f>
        <v>0.0010260932214719348</v>
      </c>
    </row>
    <row r="10" spans="1:5" ht="15">
      <c r="A10" t="s">
        <v>47</v>
      </c>
      <c r="B10" s="8">
        <f>'[7]11B. 2005 Rate Schedule Request'!$F$25</f>
        <v>21.7006919519267</v>
      </c>
      <c r="C10" s="24">
        <f>'[7]11B. 2005 Rate Schedule Request'!$F$26</f>
        <v>4.627584442789339</v>
      </c>
      <c r="D10" s="8">
        <v>0</v>
      </c>
      <c r="E10" s="24">
        <f>'[7]4. 2003 Data &amp; 2005 PILs'!$B$88</f>
        <v>0.20391467264956623</v>
      </c>
    </row>
    <row r="11" spans="1:5" ht="15">
      <c r="A11" t="s">
        <v>104</v>
      </c>
      <c r="B11" s="8">
        <f>'[7]11B. 2005 Rate Schedule Request'!$F$37</f>
        <v>179.8940168853936</v>
      </c>
      <c r="C11" s="24">
        <f>'[7]11B. 2005 Rate Schedule Request'!$F$38</f>
        <v>0.5506026269669638</v>
      </c>
      <c r="D11" s="8">
        <v>0</v>
      </c>
      <c r="E11" s="24">
        <f>'[7]4. 2003 Data &amp; 2005 PILs'!$B$139</f>
        <v>0.0036363766308350758</v>
      </c>
    </row>
    <row r="12" spans="1:5" ht="15">
      <c r="A12" t="s">
        <v>48</v>
      </c>
      <c r="B12" s="8">
        <f>'[7]11B. 2005 Rate Schedule Request'!$F$44</f>
        <v>1.6063870698855058</v>
      </c>
      <c r="C12" s="24">
        <f>'[7]11B. 2005 Rate Schedule Request'!$F$45</f>
        <v>5.275840000167736</v>
      </c>
      <c r="D12" s="8">
        <v>0</v>
      </c>
      <c r="E12" s="24">
        <f>'[7]4. 2003 Data &amp; 2005 PILs'!$B$156</f>
        <v>0</v>
      </c>
    </row>
    <row r="13" spans="1:5" ht="15">
      <c r="A13" t="s">
        <v>49</v>
      </c>
      <c r="B13" s="8">
        <f>'[7]11B. 2005 Rate Schedule Request'!$F$50</f>
        <v>0.6047071450819254</v>
      </c>
      <c r="C13" s="24">
        <f>'[7]11B. 2005 Rate Schedule Request'!$F$51</f>
        <v>4.913649066518502</v>
      </c>
      <c r="D13" s="8">
        <v>0</v>
      </c>
      <c r="E13" s="24">
        <f>'[7]4. 2003 Data &amp; 2005 PILs'!$B$173</f>
        <v>0.49390908448933063</v>
      </c>
    </row>
    <row r="14" spans="1:5" ht="15">
      <c r="A14" t="s">
        <v>50</v>
      </c>
      <c r="B14" s="8">
        <f>B9</f>
        <v>12.185831699634123</v>
      </c>
      <c r="C14" s="24">
        <f>C9</f>
        <v>0.01751342830579469</v>
      </c>
      <c r="D14" s="8">
        <v>0</v>
      </c>
      <c r="E14" s="24">
        <f>E9</f>
        <v>0.0010260932214719348</v>
      </c>
    </row>
    <row r="15" ht="15">
      <c r="D15" s="8"/>
    </row>
    <row r="16" ht="21">
      <c r="A16" s="25" t="s">
        <v>68</v>
      </c>
    </row>
    <row r="17" spans="2:16" ht="18.75">
      <c r="B17" s="67">
        <v>2005</v>
      </c>
      <c r="C17" s="67"/>
      <c r="D17" s="67"/>
      <c r="E17" s="67"/>
      <c r="F17" s="67"/>
      <c r="G17" s="67"/>
      <c r="H17" s="67"/>
      <c r="I17" s="67"/>
      <c r="J17" s="67"/>
      <c r="K17" s="67"/>
      <c r="L17" s="69">
        <v>2006</v>
      </c>
      <c r="M17" s="69"/>
      <c r="N17" s="69"/>
      <c r="O17" s="69"/>
      <c r="P17" s="69"/>
    </row>
    <row r="18" spans="1:20" ht="15">
      <c r="A18" s="2" t="str">
        <f>A7</f>
        <v>Rate Class</v>
      </c>
      <c r="B18" s="1" t="s">
        <v>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51</v>
      </c>
      <c r="H18" s="1" t="s">
        <v>52</v>
      </c>
      <c r="I18" s="1" t="s">
        <v>53</v>
      </c>
      <c r="J18" s="1" t="s">
        <v>54</v>
      </c>
      <c r="K18" s="1" t="s">
        <v>55</v>
      </c>
      <c r="L18" s="1" t="s">
        <v>56</v>
      </c>
      <c r="M18" s="1" t="s">
        <v>57</v>
      </c>
      <c r="N18" s="1" t="s">
        <v>58</v>
      </c>
      <c r="O18" s="1" t="s">
        <v>59</v>
      </c>
      <c r="P18" s="1" t="s">
        <v>17</v>
      </c>
      <c r="S18" s="26"/>
      <c r="T18" s="26"/>
    </row>
    <row r="19" spans="1:20" ht="15">
      <c r="A19" t="str">
        <f>A8</f>
        <v>Residential</v>
      </c>
      <c r="B19" s="26">
        <f>'App 33 - Mar04 to Feb05 Revenue'!N19</f>
        <v>6914102</v>
      </c>
      <c r="C19" s="26">
        <f>'[6]res'!$C$80</f>
        <v>6608551</v>
      </c>
      <c r="D19" s="26">
        <f>'[6]res'!$C$99</f>
        <v>5876123</v>
      </c>
      <c r="E19" s="26">
        <f>'[6]res'!$C$118</f>
        <v>5258125</v>
      </c>
      <c r="F19" s="26">
        <f>'[6]res'!$C$140</f>
        <v>6771517</v>
      </c>
      <c r="G19" s="26">
        <f>'[6]res'!$C$159</f>
        <v>8009765</v>
      </c>
      <c r="H19" s="26">
        <f>'[6]res'!$C$177</f>
        <v>7835852.4463</v>
      </c>
      <c r="I19" s="26">
        <f>'[6]res'!$C$199</f>
        <v>6461319</v>
      </c>
      <c r="J19" s="26">
        <f>'[6]res'!$C$218</f>
        <v>5577520.7683</v>
      </c>
      <c r="K19" s="26">
        <f>'[6]res'!$C$239</f>
        <v>6076593.48</v>
      </c>
      <c r="L19" s="26">
        <f>'[8]res'!$C$23</f>
        <v>7521486</v>
      </c>
      <c r="M19" s="26">
        <f>'[8]res'!$C$43</f>
        <v>7470935</v>
      </c>
      <c r="N19" s="26">
        <f>'[8]res'!$C$63</f>
        <v>6763889.48</v>
      </c>
      <c r="O19" s="26">
        <f>'[8]res'!$C$89</f>
        <v>6638026.33</v>
      </c>
      <c r="P19" s="62">
        <f>'[8]res'!$C$109</f>
        <v>5757933</v>
      </c>
      <c r="S19" s="26"/>
      <c r="T19" s="33"/>
    </row>
    <row r="20" spans="1:20" ht="15">
      <c r="A20" t="str">
        <f aca="true" t="shared" si="0" ref="A20:A25">A9</f>
        <v>General Service &lt; 50 kW</v>
      </c>
      <c r="B20" s="26">
        <f>'App 33 - Mar04 to Feb05 Revenue'!N20</f>
        <v>3149952.27544</v>
      </c>
      <c r="C20" s="26">
        <f>'[6]gen&lt;50'!$C$90</f>
        <v>3037041</v>
      </c>
      <c r="D20" s="26">
        <f>'[6]gen&lt;50'!$C$111</f>
        <v>2640837</v>
      </c>
      <c r="E20" s="26">
        <f>'[6]gen&lt;50'!$C$133</f>
        <v>2469758</v>
      </c>
      <c r="F20" s="26">
        <f>'[6]gen&lt;50'!$C$158</f>
        <v>2788733</v>
      </c>
      <c r="G20" s="26">
        <f>'[6]gen&lt;50'!$C$179</f>
        <v>3012825</v>
      </c>
      <c r="H20" s="26">
        <f>'[6]gen&lt;50'!$C$202</f>
        <v>3487712.5713</v>
      </c>
      <c r="I20" s="26">
        <f>'[6]gen&lt;50'!$C$228</f>
        <v>3639119</v>
      </c>
      <c r="J20" s="26">
        <f>'[6]gen&lt;50'!$C$249</f>
        <v>2702745</v>
      </c>
      <c r="K20" s="26">
        <f>'[6]gen&lt;50'!$C$271</f>
        <v>2816504</v>
      </c>
      <c r="L20" s="26">
        <f>'[8]gen&lt;50'!$C$25</f>
        <v>3115588</v>
      </c>
      <c r="M20" s="26">
        <f>'[8]gen&lt;50'!$C$47</f>
        <v>3023075</v>
      </c>
      <c r="N20" s="26">
        <f>'[8]gen&lt;50'!$C$69</f>
        <v>2878987</v>
      </c>
      <c r="O20" s="26">
        <f>'[8]gen&lt;50'!$C$95</f>
        <v>3011544</v>
      </c>
      <c r="P20" s="62">
        <f>'[8]gen&lt;50'!$C$117</f>
        <v>2501708</v>
      </c>
      <c r="S20" s="26"/>
      <c r="T20" s="33"/>
    </row>
    <row r="21" spans="1:20" ht="15">
      <c r="A21" t="str">
        <f t="shared" si="0"/>
        <v>General Service &gt; 50 kW</v>
      </c>
      <c r="B21" s="26">
        <f>'App 33 - Mar04 to Feb05 Revenue'!N21</f>
        <v>25923.91</v>
      </c>
      <c r="C21" s="26">
        <f>'[6]gen&gt;50 '!$C$75</f>
        <v>25178.86</v>
      </c>
      <c r="D21" s="26">
        <f>'[6]gen&gt;50 '!$C$94</f>
        <v>26475.94</v>
      </c>
      <c r="E21" s="26">
        <f>'[6]gen&gt;50 '!$C$113</f>
        <v>26622.26</v>
      </c>
      <c r="F21" s="26">
        <f>'[6]gen&gt;50 '!$C$133</f>
        <v>27585.86</v>
      </c>
      <c r="G21" s="26">
        <f>'[6]gen&gt;50 '!$C$149</f>
        <v>27820.920000000002</v>
      </c>
      <c r="H21" s="26">
        <f>'[6]gen&gt;50 '!$C$165</f>
        <v>27440.73</v>
      </c>
      <c r="I21" s="26">
        <f>'[6]gen&gt;50 '!$C$197</f>
        <v>27162.86</v>
      </c>
      <c r="J21" s="26">
        <f>'[6]gen&gt;50 '!$C$213</f>
        <v>27195.969999999998</v>
      </c>
      <c r="K21" s="26">
        <f>'[6]gen&gt;50 '!$C$233</f>
        <v>27189.54</v>
      </c>
      <c r="L21" s="26">
        <f>'[8]gen&gt;50 '!$C$22</f>
        <v>25934.629999999997</v>
      </c>
      <c r="M21" s="26">
        <f>'[8]gen&gt;50 '!$C$42</f>
        <v>25113.870000000003</v>
      </c>
      <c r="N21" s="26">
        <f>'[8]gen&gt;50 '!$C$62</f>
        <v>26605.55</v>
      </c>
      <c r="O21" s="26">
        <f>'[8]gen&gt;50 '!$C$87</f>
        <v>26339.43</v>
      </c>
      <c r="P21" s="62">
        <f>'[8]gen&gt;50 '!$C$109</f>
        <v>27723.580000000005</v>
      </c>
      <c r="S21" s="26"/>
      <c r="T21" s="33"/>
    </row>
    <row r="22" spans="1:20" ht="15">
      <c r="A22" t="str">
        <f t="shared" si="0"/>
        <v>Large Use</v>
      </c>
      <c r="B22" s="26">
        <f>'App 33 - Mar04 to Feb05 Revenue'!N22</f>
        <v>16047.33</v>
      </c>
      <c r="C22" s="26">
        <f>'[6]Large'!$C$36</f>
        <v>15790.18</v>
      </c>
      <c r="D22" s="26">
        <f>'[6]Large'!$C$44</f>
        <v>12081.65</v>
      </c>
      <c r="E22" s="26">
        <f>'[6]Large'!$C$52</f>
        <v>11892.53</v>
      </c>
      <c r="F22" s="26">
        <f>'[6]Large'!$C$65</f>
        <v>12243.9253688</v>
      </c>
      <c r="G22" s="26">
        <f>'[6]Large'!$C$73</f>
        <v>11447.91</v>
      </c>
      <c r="H22" s="26">
        <f>'[6]Large'!$C$81</f>
        <v>14005.15</v>
      </c>
      <c r="I22" s="26">
        <f>'[6]Large'!$C$94</f>
        <v>14377.3575</v>
      </c>
      <c r="J22" s="26">
        <f>'[6]Large'!$C$102</f>
        <v>13992.5007</v>
      </c>
      <c r="K22" s="26">
        <f>'[6]Large'!$C$110</f>
        <v>13701.3595</v>
      </c>
      <c r="L22" s="26">
        <f>'[8]Large'!$C$13</f>
        <v>13745.0824</v>
      </c>
      <c r="M22" s="26">
        <f>'[8]Large'!$C$21</f>
        <v>10884.25</v>
      </c>
      <c r="N22" s="26">
        <f>'[8]Large'!$C$29</f>
        <v>11458.66</v>
      </c>
      <c r="O22" s="26">
        <f>'[8]Large'!$C$37</f>
        <v>11191.94</v>
      </c>
      <c r="P22" s="62">
        <f>'[8]Large'!$C$45</f>
        <v>10432.99</v>
      </c>
      <c r="S22" s="26"/>
      <c r="T22" s="33"/>
    </row>
    <row r="23" spans="1:20" ht="15">
      <c r="A23" t="str">
        <f t="shared" si="0"/>
        <v>Sentinel Lights</v>
      </c>
      <c r="B23" s="26">
        <f>'[10]App 34 - Mar05 to Apr06 Revenue'!B$23</f>
        <v>46.666666666666664</v>
      </c>
      <c r="C23" s="26">
        <f>'[10]App 34 - Mar05 to Apr06 Revenue'!C$23</f>
        <v>46.666666666666664</v>
      </c>
      <c r="D23" s="26">
        <f>'[10]App 34 - Mar05 to Apr06 Revenue'!D$23</f>
        <v>46.666666666666664</v>
      </c>
      <c r="E23" s="26">
        <f>'[10]App 34 - Mar05 to Apr06 Revenue'!E$23</f>
        <v>46.666666666666664</v>
      </c>
      <c r="F23" s="26">
        <f>'[10]App 34 - Mar05 to Apr06 Revenue'!F$23</f>
        <v>46.666666666666664</v>
      </c>
      <c r="G23" s="26">
        <f>'[10]App 34 - Mar05 to Apr06 Revenue'!G$23</f>
        <v>46.666666666666664</v>
      </c>
      <c r="H23" s="26">
        <f>'[10]App 34 - Mar05 to Apr06 Revenue'!H$23</f>
        <v>46.666666666666664</v>
      </c>
      <c r="I23" s="26">
        <f>'[10]App 34 - Mar05 to Apr06 Revenue'!I$23</f>
        <v>46.666666666666664</v>
      </c>
      <c r="J23" s="26">
        <f>'[10]App 34 - Mar05 to Apr06 Revenue'!J$23</f>
        <v>46.666666666666664</v>
      </c>
      <c r="K23" s="26">
        <f>'[10]App 34 - Mar05 to Apr06 Revenue'!K$23</f>
        <v>46.666666666666664</v>
      </c>
      <c r="L23" s="26">
        <f>'[10]App 34 - Mar05 to Apr06 Revenue'!L$23</f>
        <v>46.25</v>
      </c>
      <c r="M23" s="26">
        <f>'[10]App 34 - Mar05 to Apr06 Revenue'!M$23</f>
        <v>46.25</v>
      </c>
      <c r="N23" s="26">
        <f>'[10]App 34 - Mar05 to Apr06 Revenue'!N$23</f>
        <v>46.25</v>
      </c>
      <c r="O23" s="26">
        <f>'[10]App 34 - Mar05 to Apr06 Revenue'!O$23</f>
        <v>46.25</v>
      </c>
      <c r="P23" s="26">
        <f>'[10]App 34 - Mar05 to Apr06 Revenue'!P$23</f>
        <v>46.25</v>
      </c>
      <c r="S23" s="26"/>
      <c r="T23" s="33"/>
    </row>
    <row r="24" spans="1:20" ht="15">
      <c r="A24" t="str">
        <f t="shared" si="0"/>
        <v>Street Lights</v>
      </c>
      <c r="B24" s="26">
        <f>'App 33 - Mar04 to Feb05 Revenue'!N24</f>
        <v>386.63</v>
      </c>
      <c r="C24" s="26">
        <f>'[6]streetlt'!$C$52</f>
        <v>386.63</v>
      </c>
      <c r="D24" s="26">
        <f>'[6]streetlt'!$C$65</f>
        <v>386.63</v>
      </c>
      <c r="E24" s="26">
        <f>'[6]streetlt'!$C$78</f>
        <v>386.63</v>
      </c>
      <c r="F24" s="26">
        <f>'[6]streetlt'!$C$95</f>
        <v>386.63</v>
      </c>
      <c r="G24" s="26">
        <f>'[6]streetlt'!$C$107</f>
        <v>386.63</v>
      </c>
      <c r="H24" s="26">
        <f>'[6]streetlt'!$C$119</f>
        <v>398.21</v>
      </c>
      <c r="I24" s="26">
        <f>'[6]streetlt'!$C$137</f>
        <v>398.21</v>
      </c>
      <c r="J24" s="26">
        <f>'[6]streetlt'!$C$149</f>
        <v>398.21</v>
      </c>
      <c r="K24" s="26">
        <f>'[6]streetlt'!$C$161</f>
        <v>398.21</v>
      </c>
      <c r="L24" s="26">
        <f>'[8]streetlt'!$C$14</f>
        <v>398.21</v>
      </c>
      <c r="M24" s="26">
        <f>'[8]streetlt'!$C$26</f>
        <v>398.21</v>
      </c>
      <c r="N24" s="26">
        <f>'[8]streetlt'!$C$39</f>
        <v>398.21</v>
      </c>
      <c r="O24" s="26">
        <f>'[8]streetlt'!$C$52</f>
        <v>398.21</v>
      </c>
      <c r="P24" s="62">
        <f>'[8]streetlt'!$C$65</f>
        <v>398.21</v>
      </c>
      <c r="S24" s="26"/>
      <c r="T24" s="33"/>
    </row>
    <row r="25" spans="1:20" ht="15">
      <c r="A25" t="str">
        <f t="shared" si="0"/>
        <v>Unmetered Loads</v>
      </c>
      <c r="B25" s="26">
        <f>'App 33 - Mar04 to Feb05 Revenue'!N25</f>
        <v>39384</v>
      </c>
      <c r="C25" s="26">
        <f>'[6]scattered'!$C$45</f>
        <v>39384</v>
      </c>
      <c r="D25" s="26">
        <f>'[6]scattered'!$C$55</f>
        <v>47184</v>
      </c>
      <c r="E25" s="26">
        <f>'[6]scattered'!$C$65</f>
        <v>47484</v>
      </c>
      <c r="F25" s="26">
        <f>'[6]scattered'!$C$79</f>
        <v>47517.7142857</v>
      </c>
      <c r="G25" s="26">
        <f>'[6]scattered'!$C$89</f>
        <v>47484</v>
      </c>
      <c r="H25" s="26">
        <f>'[6]scattered'!$C$99</f>
        <v>46457</v>
      </c>
      <c r="I25" s="26">
        <f>'[6]scattered'!$C$112</f>
        <v>46524</v>
      </c>
      <c r="J25" s="26">
        <f>'[6]scattered'!$C$122</f>
        <v>46084</v>
      </c>
      <c r="K25" s="26">
        <f>'[6]scattered'!$C$132</f>
        <v>45804</v>
      </c>
      <c r="L25" s="26">
        <f>'[8]scattered'!$C$13</f>
        <v>45385</v>
      </c>
      <c r="M25" s="26">
        <f>'[8]scattered'!$C$23</f>
        <v>43133</v>
      </c>
      <c r="N25" s="26">
        <f>'[8]scattered'!$C$33</f>
        <v>43403</v>
      </c>
      <c r="O25" s="26">
        <f>'[8]scattered'!$C$47</f>
        <v>43553</v>
      </c>
      <c r="P25" s="62">
        <f>'[8]scattered'!$C$57</f>
        <v>41573</v>
      </c>
      <c r="S25" s="26"/>
      <c r="T25" s="33"/>
    </row>
    <row r="28" ht="21">
      <c r="A28" s="25" t="s">
        <v>60</v>
      </c>
    </row>
    <row r="30" spans="2:16" ht="18.75">
      <c r="B30" s="67">
        <v>2005</v>
      </c>
      <c r="C30" s="67"/>
      <c r="D30" s="67"/>
      <c r="E30" s="67"/>
      <c r="F30" s="67"/>
      <c r="G30" s="67"/>
      <c r="H30" s="67"/>
      <c r="I30" s="67"/>
      <c r="J30" s="67"/>
      <c r="K30" s="67"/>
      <c r="L30" s="69">
        <v>2006</v>
      </c>
      <c r="M30" s="69"/>
      <c r="N30" s="69"/>
      <c r="O30" s="69"/>
      <c r="P30" s="69"/>
    </row>
    <row r="31" spans="1:16" ht="15">
      <c r="A31" s="2" t="str">
        <f>A18</f>
        <v>Rate Class</v>
      </c>
      <c r="B31" s="1" t="s">
        <v>9</v>
      </c>
      <c r="C31" s="1" t="s">
        <v>16</v>
      </c>
      <c r="D31" s="1" t="s">
        <v>17</v>
      </c>
      <c r="E31" s="1" t="s">
        <v>18</v>
      </c>
      <c r="F31" s="1" t="s">
        <v>19</v>
      </c>
      <c r="G31" s="1" t="s">
        <v>51</v>
      </c>
      <c r="H31" s="1" t="s">
        <v>52</v>
      </c>
      <c r="I31" s="1" t="s">
        <v>53</v>
      </c>
      <c r="J31" s="1" t="s">
        <v>54</v>
      </c>
      <c r="K31" s="1" t="s">
        <v>55</v>
      </c>
      <c r="L31" s="1" t="s">
        <v>56</v>
      </c>
      <c r="M31" s="1" t="s">
        <v>57</v>
      </c>
      <c r="N31" s="1" t="s">
        <v>58</v>
      </c>
      <c r="O31" s="1" t="s">
        <v>59</v>
      </c>
      <c r="P31" s="1" t="s">
        <v>17</v>
      </c>
    </row>
    <row r="32" spans="1:16" ht="15">
      <c r="A32" s="49" t="str">
        <f>A19</f>
        <v>Residential</v>
      </c>
      <c r="B32" s="26">
        <f aca="true" t="shared" si="1" ref="B32:B38">B19*$E8*0.5</f>
        <v>3984.312901355334</v>
      </c>
      <c r="C32" s="26">
        <f aca="true" t="shared" si="2" ref="C32:N32">C19*$E8</f>
        <v>7616.472828594282</v>
      </c>
      <c r="D32" s="26">
        <f t="shared" si="2"/>
        <v>6772.336502658135</v>
      </c>
      <c r="E32" s="26">
        <f t="shared" si="2"/>
        <v>6060.082791500332</v>
      </c>
      <c r="F32" s="26">
        <f t="shared" si="2"/>
        <v>7804.294048553801</v>
      </c>
      <c r="G32" s="26">
        <f t="shared" si="2"/>
        <v>9231.396941012557</v>
      </c>
      <c r="H32" s="26">
        <f t="shared" si="2"/>
        <v>9030.959622785385</v>
      </c>
      <c r="I32" s="26">
        <f t="shared" si="2"/>
        <v>7446.7853241020575</v>
      </c>
      <c r="J32" s="26">
        <f t="shared" si="2"/>
        <v>6428.192107873156</v>
      </c>
      <c r="K32" s="26">
        <f t="shared" si="2"/>
        <v>7003.382304355853</v>
      </c>
      <c r="L32" s="26">
        <f t="shared" si="2"/>
        <v>8668.646689668021</v>
      </c>
      <c r="M32" s="26">
        <f t="shared" si="2"/>
        <v>8610.385761068354</v>
      </c>
      <c r="N32" s="26">
        <f t="shared" si="2"/>
        <v>7795.503195789018</v>
      </c>
      <c r="O32" s="26">
        <f>O19*$E8</f>
        <v>7650.44367183342</v>
      </c>
      <c r="P32" s="26">
        <f aca="true" t="shared" si="3" ref="P32:P38">P19*$E8*0.5</f>
        <v>3318.0602104278505</v>
      </c>
    </row>
    <row r="33" spans="1:16" ht="15">
      <c r="A33" s="49" t="str">
        <f aca="true" t="shared" si="4" ref="A33:A38">A20</f>
        <v>General Service &lt; 50 kW</v>
      </c>
      <c r="B33" s="26">
        <f t="shared" si="1"/>
        <v>1616.0723388945405</v>
      </c>
      <c r="C33" s="26">
        <f aca="true" t="shared" si="5" ref="C33:O33">C20*$E9</f>
        <v>3116.2871834323464</v>
      </c>
      <c r="D33" s="26">
        <f t="shared" si="5"/>
        <v>2709.74494471228</v>
      </c>
      <c r="E33" s="26">
        <f t="shared" si="5"/>
        <v>2534.201942476083</v>
      </c>
      <c r="F33" s="26">
        <f t="shared" si="5"/>
        <v>2861.500027795093</v>
      </c>
      <c r="G33" s="26">
        <f t="shared" si="5"/>
        <v>3091.439309981182</v>
      </c>
      <c r="H33" s="26">
        <f t="shared" si="5"/>
        <v>3578.718227853382</v>
      </c>
      <c r="I33" s="26">
        <f t="shared" si="5"/>
        <v>3734.075338029726</v>
      </c>
      <c r="J33" s="26">
        <f t="shared" si="5"/>
        <v>2773.2683238671643</v>
      </c>
      <c r="K33" s="26">
        <f t="shared" si="5"/>
        <v>2889.9956626485905</v>
      </c>
      <c r="L33" s="26">
        <f t="shared" si="5"/>
        <v>3196.8837276993027</v>
      </c>
      <c r="M33" s="26">
        <f t="shared" si="5"/>
        <v>3101.9567655012693</v>
      </c>
      <c r="N33" s="26">
        <f t="shared" si="5"/>
        <v>2954.1090454058212</v>
      </c>
      <c r="O33" s="26">
        <f t="shared" si="5"/>
        <v>3090.1248845644764</v>
      </c>
      <c r="P33" s="26">
        <f t="shared" si="3"/>
        <v>1283.4928104510554</v>
      </c>
    </row>
    <row r="34" spans="1:16" ht="15">
      <c r="A34" s="49" t="str">
        <f t="shared" si="4"/>
        <v>General Service &gt; 50 kW</v>
      </c>
      <c r="B34" s="26">
        <f t="shared" si="1"/>
        <v>2643.132810723408</v>
      </c>
      <c r="C34" s="26">
        <f aca="true" t="shared" si="6" ref="C34:O34">C21*$E10</f>
        <v>5134.338994589257</v>
      </c>
      <c r="D34" s="26">
        <f t="shared" si="6"/>
        <v>5398.832638189556</v>
      </c>
      <c r="E34" s="26">
        <f t="shared" si="6"/>
        <v>5428.669433091641</v>
      </c>
      <c r="F34" s="26">
        <f t="shared" si="6"/>
        <v>5625.161611656763</v>
      </c>
      <c r="G34" s="26">
        <f t="shared" si="6"/>
        <v>5673.09379460977</v>
      </c>
      <c r="H34" s="26">
        <f t="shared" si="6"/>
        <v>5595.567475215132</v>
      </c>
      <c r="I34" s="26">
        <f t="shared" si="6"/>
        <v>5538.905705125997</v>
      </c>
      <c r="J34" s="26">
        <f t="shared" si="6"/>
        <v>5545.657319937423</v>
      </c>
      <c r="K34" s="26">
        <f t="shared" si="6"/>
        <v>5544.346148592287</v>
      </c>
      <c r="L34" s="26">
        <f t="shared" si="6"/>
        <v>5288.451586737619</v>
      </c>
      <c r="M34" s="26">
        <f t="shared" si="6"/>
        <v>5121.086580013763</v>
      </c>
      <c r="N34" s="26">
        <f t="shared" si="6"/>
        <v>5425.262018911667</v>
      </c>
      <c r="O34" s="26">
        <f t="shared" si="6"/>
        <v>5370.996246226164</v>
      </c>
      <c r="P34" s="26">
        <f t="shared" si="3"/>
        <v>2826.6223701870313</v>
      </c>
    </row>
    <row r="35" spans="1:16" ht="15">
      <c r="A35" s="49" t="str">
        <f t="shared" si="4"/>
        <v>Large Use</v>
      </c>
      <c r="B35" s="26">
        <f t="shared" si="1"/>
        <v>29.17706789964932</v>
      </c>
      <c r="C35" s="26">
        <f aca="true" t="shared" si="7" ref="C35:O35">C22*$E11</f>
        <v>57.419041548679395</v>
      </c>
      <c r="D35" s="26">
        <f t="shared" si="7"/>
        <v>43.93342972192859</v>
      </c>
      <c r="E35" s="26">
        <f t="shared" si="7"/>
        <v>43.24571817350507</v>
      </c>
      <c r="F35" s="26">
        <f t="shared" si="7"/>
        <v>44.52352408079306</v>
      </c>
      <c r="G35" s="26">
        <f t="shared" si="7"/>
        <v>41.62891239590317</v>
      </c>
      <c r="H35" s="26">
        <f t="shared" si="7"/>
        <v>50.92800017133986</v>
      </c>
      <c r="I35" s="26">
        <f t="shared" si="7"/>
        <v>52.281486826161405</v>
      </c>
      <c r="J35" s="26">
        <f t="shared" si="7"/>
        <v>50.882002552423444</v>
      </c>
      <c r="K35" s="26">
        <f t="shared" si="7"/>
        <v>49.82330349647016</v>
      </c>
      <c r="L35" s="26">
        <f t="shared" si="7"/>
        <v>49.982296428262494</v>
      </c>
      <c r="M35" s="26">
        <f t="shared" si="7"/>
        <v>39.57923234416668</v>
      </c>
      <c r="N35" s="26">
        <f t="shared" si="7"/>
        <v>41.66800344468465</v>
      </c>
      <c r="O35" s="26">
        <f t="shared" si="7"/>
        <v>40.69810906970832</v>
      </c>
      <c r="P35" s="26">
        <f t="shared" si="3"/>
        <v>18.96914051286802</v>
      </c>
    </row>
    <row r="36" spans="1:16" ht="15">
      <c r="A36" s="49" t="str">
        <f t="shared" si="4"/>
        <v>Sentinel Lights</v>
      </c>
      <c r="B36" s="26">
        <f t="shared" si="1"/>
        <v>0</v>
      </c>
      <c r="C36" s="26">
        <f aca="true" t="shared" si="8" ref="C36:O36">C23*$E12</f>
        <v>0</v>
      </c>
      <c r="D36" s="26">
        <f t="shared" si="8"/>
        <v>0</v>
      </c>
      <c r="E36" s="26">
        <f t="shared" si="8"/>
        <v>0</v>
      </c>
      <c r="F36" s="26">
        <f t="shared" si="8"/>
        <v>0</v>
      </c>
      <c r="G36" s="26">
        <f t="shared" si="8"/>
        <v>0</v>
      </c>
      <c r="H36" s="26">
        <f t="shared" si="8"/>
        <v>0</v>
      </c>
      <c r="I36" s="26">
        <f t="shared" si="8"/>
        <v>0</v>
      </c>
      <c r="J36" s="26">
        <f t="shared" si="8"/>
        <v>0</v>
      </c>
      <c r="K36" s="26">
        <f t="shared" si="8"/>
        <v>0</v>
      </c>
      <c r="L36" s="26">
        <f t="shared" si="8"/>
        <v>0</v>
      </c>
      <c r="M36" s="26">
        <f t="shared" si="8"/>
        <v>0</v>
      </c>
      <c r="N36" s="26">
        <f t="shared" si="8"/>
        <v>0</v>
      </c>
      <c r="O36" s="26">
        <f t="shared" si="8"/>
        <v>0</v>
      </c>
      <c r="P36" s="26">
        <f t="shared" si="3"/>
        <v>0</v>
      </c>
    </row>
    <row r="37" spans="1:16" ht="15">
      <c r="A37" s="49" t="str">
        <f t="shared" si="4"/>
        <v>Street Lights</v>
      </c>
      <c r="B37" s="26">
        <f t="shared" si="1"/>
        <v>95.48003466805496</v>
      </c>
      <c r="C37" s="26">
        <f aca="true" t="shared" si="9" ref="C37:O37">C24*$E13</f>
        <v>190.9600693361099</v>
      </c>
      <c r="D37" s="26">
        <f t="shared" si="9"/>
        <v>190.9600693361099</v>
      </c>
      <c r="E37" s="26">
        <f t="shared" si="9"/>
        <v>190.9600693361099</v>
      </c>
      <c r="F37" s="26">
        <f t="shared" si="9"/>
        <v>190.9600693361099</v>
      </c>
      <c r="G37" s="26">
        <f t="shared" si="9"/>
        <v>190.9600693361099</v>
      </c>
      <c r="H37" s="26">
        <f t="shared" si="9"/>
        <v>196.67953653449635</v>
      </c>
      <c r="I37" s="26">
        <f t="shared" si="9"/>
        <v>196.67953653449635</v>
      </c>
      <c r="J37" s="26">
        <f t="shared" si="9"/>
        <v>196.67953653449635</v>
      </c>
      <c r="K37" s="26">
        <f t="shared" si="9"/>
        <v>196.67953653449635</v>
      </c>
      <c r="L37" s="26">
        <f t="shared" si="9"/>
        <v>196.67953653449635</v>
      </c>
      <c r="M37" s="26">
        <f t="shared" si="9"/>
        <v>196.67953653449635</v>
      </c>
      <c r="N37" s="26">
        <f t="shared" si="9"/>
        <v>196.67953653449635</v>
      </c>
      <c r="O37" s="26">
        <f t="shared" si="9"/>
        <v>196.67953653449635</v>
      </c>
      <c r="P37" s="26">
        <f t="shared" si="3"/>
        <v>98.33976826724817</v>
      </c>
    </row>
    <row r="38" spans="1:20" ht="15">
      <c r="A38" s="28" t="str">
        <f t="shared" si="4"/>
        <v>Unmetered Loads</v>
      </c>
      <c r="B38" s="29">
        <f t="shared" si="1"/>
        <v>20.20582771722534</v>
      </c>
      <c r="C38" s="29">
        <f aca="true" t="shared" si="10" ref="C38:O38">C25*$E14</f>
        <v>40.41165543445068</v>
      </c>
      <c r="D38" s="29">
        <f t="shared" si="10"/>
        <v>48.41518256193177</v>
      </c>
      <c r="E38" s="29">
        <f t="shared" si="10"/>
        <v>48.72301052837335</v>
      </c>
      <c r="F38" s="29">
        <f t="shared" si="10"/>
        <v>48.75760452839689</v>
      </c>
      <c r="G38" s="29">
        <f t="shared" si="10"/>
        <v>48.72301052837335</v>
      </c>
      <c r="H38" s="29">
        <f t="shared" si="10"/>
        <v>47.66921278992167</v>
      </c>
      <c r="I38" s="29">
        <f t="shared" si="10"/>
        <v>47.73796103576029</v>
      </c>
      <c r="J38" s="29">
        <f t="shared" si="10"/>
        <v>47.286480018312645</v>
      </c>
      <c r="K38" s="29">
        <f t="shared" si="10"/>
        <v>46.9991739163005</v>
      </c>
      <c r="L38" s="29">
        <f t="shared" si="10"/>
        <v>46.56924085650376</v>
      </c>
      <c r="M38" s="29">
        <f t="shared" si="10"/>
        <v>44.25847892174897</v>
      </c>
      <c r="N38" s="29">
        <f t="shared" si="10"/>
        <v>44.535524091546385</v>
      </c>
      <c r="O38" s="29">
        <f t="shared" si="10"/>
        <v>44.689438074767175</v>
      </c>
      <c r="P38" s="29">
        <f t="shared" si="3"/>
        <v>21.328886748126372</v>
      </c>
      <c r="T38" s="26"/>
    </row>
    <row r="39" spans="1:16" ht="15">
      <c r="A39" t="s">
        <v>13</v>
      </c>
      <c r="B39" s="26">
        <f>SUM(B32:B38)</f>
        <v>8388.380981258211</v>
      </c>
      <c r="C39" s="26">
        <f>SUM(C32:C38)</f>
        <v>16155.889772935125</v>
      </c>
      <c r="D39" s="26">
        <f aca="true" t="shared" si="11" ref="D39:O39">SUM(D32:D38)</f>
        <v>15164.222767179943</v>
      </c>
      <c r="E39" s="26">
        <f t="shared" si="11"/>
        <v>14305.882965106042</v>
      </c>
      <c r="F39" s="26">
        <f t="shared" si="11"/>
        <v>16575.196885950958</v>
      </c>
      <c r="G39" s="26">
        <f t="shared" si="11"/>
        <v>18277.242037863896</v>
      </c>
      <c r="H39" s="26">
        <f t="shared" si="11"/>
        <v>18500.522075349658</v>
      </c>
      <c r="I39" s="26">
        <f t="shared" si="11"/>
        <v>17016.4653516542</v>
      </c>
      <c r="J39" s="26">
        <f t="shared" si="11"/>
        <v>15041.965770782977</v>
      </c>
      <c r="K39" s="26">
        <f t="shared" si="11"/>
        <v>15731.226129543998</v>
      </c>
      <c r="L39" s="26">
        <f t="shared" si="11"/>
        <v>17447.213077924207</v>
      </c>
      <c r="M39" s="26">
        <f t="shared" si="11"/>
        <v>17113.946354383796</v>
      </c>
      <c r="N39" s="26">
        <f t="shared" si="11"/>
        <v>16457.757324177233</v>
      </c>
      <c r="O39" s="26">
        <f t="shared" si="11"/>
        <v>16393.631886303032</v>
      </c>
      <c r="P39" s="26">
        <f>SUM(P32:P38)</f>
        <v>7566.81318659418</v>
      </c>
    </row>
    <row r="40" ht="15">
      <c r="P40" s="26"/>
    </row>
    <row r="42" ht="15">
      <c r="C42" s="26"/>
    </row>
  </sheetData>
  <sheetProtection/>
  <mergeCells count="6">
    <mergeCell ref="B6:C6"/>
    <mergeCell ref="D6:E6"/>
    <mergeCell ref="B17:K17"/>
    <mergeCell ref="B30:K30"/>
    <mergeCell ref="L17:P17"/>
    <mergeCell ref="L30:P30"/>
  </mergeCells>
  <printOptions/>
  <pageMargins left="0.7" right="0.7" top="0.75" bottom="0.75" header="0.3" footer="0.3"/>
  <pageSetup fitToHeight="1" fitToWidth="1" horizontalDpi="1200" verticalDpi="12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3">
      <selection activeCell="B38" sqref="B38:Z38"/>
    </sheetView>
  </sheetViews>
  <sheetFormatPr defaultColWidth="9.140625" defaultRowHeight="15"/>
  <cols>
    <col min="1" max="1" width="24.28125" style="0" bestFit="1" customWidth="1"/>
    <col min="2" max="2" width="14.00390625" style="0" bestFit="1" customWidth="1"/>
    <col min="3" max="3" width="10.421875" style="0" customWidth="1"/>
    <col min="4" max="4" width="21.421875" style="0" customWidth="1"/>
    <col min="5" max="5" width="19.8515625" style="0" customWidth="1"/>
    <col min="6" max="6" width="10.140625" style="0" bestFit="1" customWidth="1"/>
  </cols>
  <sheetData>
    <row r="1" ht="15.75">
      <c r="A1" s="44" t="s">
        <v>93</v>
      </c>
    </row>
    <row r="3" spans="1:5" ht="60">
      <c r="A3" s="63" t="s">
        <v>40</v>
      </c>
      <c r="B3" s="63" t="s">
        <v>106</v>
      </c>
      <c r="C3" s="63" t="s">
        <v>101</v>
      </c>
      <c r="D3" s="63" t="s">
        <v>102</v>
      </c>
      <c r="E3" s="39"/>
    </row>
    <row r="4" spans="1:4" ht="15">
      <c r="A4" t="str">
        <f>'App 34 - Mar05 to Apr06 Revenue'!A8</f>
        <v>Residential</v>
      </c>
      <c r="B4" s="41">
        <f>'[9]Rate Derivation'!$E6</f>
        <v>2815758.2883196613</v>
      </c>
      <c r="C4" s="15">
        <f aca="true" t="shared" si="0" ref="C4:C9">ROUND(B4/$B$10,4)</f>
        <v>0.4924</v>
      </c>
      <c r="D4" s="50">
        <f aca="true" t="shared" si="1" ref="D4:D9">C4*$D$10</f>
        <v>-35616.204491916855</v>
      </c>
    </row>
    <row r="5" spans="1:4" ht="15">
      <c r="A5" t="str">
        <f>'App 34 - Mar05 to Apr06 Revenue'!A9</f>
        <v>General Service &lt; 50 kW</v>
      </c>
      <c r="B5" s="41">
        <f>'[9]Rate Derivation'!$E7</f>
        <v>986752.8607008286</v>
      </c>
      <c r="C5" s="15">
        <f t="shared" si="0"/>
        <v>0.1725</v>
      </c>
      <c r="D5" s="50">
        <f t="shared" si="1"/>
        <v>-12477.244668675175</v>
      </c>
    </row>
    <row r="6" spans="1:4" ht="15">
      <c r="A6" t="str">
        <f>'App 34 - Mar05 to Apr06 Revenue'!A10</f>
        <v>General Service &gt; 50 kW</v>
      </c>
      <c r="B6" s="41">
        <f>'[9]Rate Derivation'!$E8</f>
        <v>1623290.6720730134</v>
      </c>
      <c r="C6" s="15">
        <f t="shared" si="0"/>
        <v>0.2839</v>
      </c>
      <c r="D6" s="50">
        <f t="shared" si="1"/>
        <v>-20535.01310977903</v>
      </c>
    </row>
    <row r="7" spans="1:4" ht="15">
      <c r="A7" t="str">
        <f>'App 34 - Mar05 to Apr06 Revenue'!A12</f>
        <v>Sentinel Lights</v>
      </c>
      <c r="B7" s="41">
        <f>'[9]Rate Derivation'!$E$10</f>
        <v>22385.13790679644</v>
      </c>
      <c r="C7" s="15">
        <f t="shared" si="0"/>
        <v>0.0039</v>
      </c>
      <c r="D7" s="50">
        <f t="shared" si="1"/>
        <v>-282.0942272917866</v>
      </c>
    </row>
    <row r="8" spans="1:4" ht="15">
      <c r="A8" t="str">
        <f>'App 34 - Mar05 to Apr06 Revenue'!A13</f>
        <v>Street Lights</v>
      </c>
      <c r="B8" s="41">
        <f>'[9]Rate Derivation'!$E$9</f>
        <v>257697.51186588197</v>
      </c>
      <c r="C8" s="15">
        <f t="shared" si="0"/>
        <v>0.0451</v>
      </c>
      <c r="D8" s="50">
        <f t="shared" si="1"/>
        <v>-3262.1665771434814</v>
      </c>
    </row>
    <row r="9" spans="1:4" ht="15">
      <c r="A9" s="42" t="str">
        <f>'App 34 - Mar05 to Apr06 Revenue'!A14</f>
        <v>Unmetered Loads</v>
      </c>
      <c r="B9" s="43">
        <f>'[9]Rate Derivation'!$E11</f>
        <v>12813.21450531809</v>
      </c>
      <c r="C9" s="17">
        <f t="shared" si="0"/>
        <v>0.0022</v>
      </c>
      <c r="D9" s="51">
        <f t="shared" si="1"/>
        <v>-159.13007693382835</v>
      </c>
    </row>
    <row r="10" spans="1:4" ht="15">
      <c r="A10" s="2" t="s">
        <v>13</v>
      </c>
      <c r="B10" s="45">
        <f>SUM(B4:B9)</f>
        <v>5718697.6853715</v>
      </c>
      <c r="C10" s="46">
        <f>SUM(C4:C9)</f>
        <v>1.0000000000000002</v>
      </c>
      <c r="D10" s="52">
        <f>'App 10 - Continuity Schedule'!L199</f>
        <v>-72331.85315174016</v>
      </c>
    </row>
    <row r="14" ht="15.75">
      <c r="A14" s="44" t="s">
        <v>94</v>
      </c>
    </row>
    <row r="16" spans="1:6" ht="45">
      <c r="A16" s="63" t="s">
        <v>40</v>
      </c>
      <c r="B16" s="63" t="s">
        <v>95</v>
      </c>
      <c r="C16" s="63" t="s">
        <v>96</v>
      </c>
      <c r="D16" s="63" t="s">
        <v>97</v>
      </c>
      <c r="E16" s="63" t="s">
        <v>107</v>
      </c>
      <c r="F16" s="63" t="s">
        <v>98</v>
      </c>
    </row>
    <row r="17" spans="1:7" ht="15">
      <c r="A17" t="str">
        <f aca="true" t="shared" si="2" ref="A17:A23">A4</f>
        <v>Residential</v>
      </c>
      <c r="B17" s="50">
        <f aca="true" t="shared" si="3" ref="B17:B23">D4</f>
        <v>-35616.204491916855</v>
      </c>
      <c r="C17" s="34">
        <v>1</v>
      </c>
      <c r="D17" s="50">
        <f>B17/C17</f>
        <v>-35616.204491916855</v>
      </c>
      <c r="E17" s="40">
        <f>'[9]Rate Derivation'!$C$29</f>
        <v>82794132.18271834</v>
      </c>
      <c r="F17" s="53">
        <f aca="true" t="shared" si="4" ref="F17:F22">ROUND(D17/E17,4)</f>
        <v>-0.0004</v>
      </c>
      <c r="G17" t="s">
        <v>99</v>
      </c>
    </row>
    <row r="18" spans="1:7" ht="15">
      <c r="A18" t="str">
        <f t="shared" si="2"/>
        <v>General Service &lt; 50 kW</v>
      </c>
      <c r="B18" s="50">
        <f t="shared" si="3"/>
        <v>-12477.244668675175</v>
      </c>
      <c r="C18">
        <f aca="true" t="shared" si="5" ref="C18:C23">C17</f>
        <v>1</v>
      </c>
      <c r="D18" s="50">
        <f aca="true" t="shared" si="6" ref="D18:D23">B18/C18</f>
        <v>-12477.244668675175</v>
      </c>
      <c r="E18" s="40">
        <f>'[9]Rate Derivation'!$C$47</f>
        <v>40399124.64192781</v>
      </c>
      <c r="F18" s="53">
        <f t="shared" si="4"/>
        <v>-0.0003</v>
      </c>
      <c r="G18" t="s">
        <v>99</v>
      </c>
    </row>
    <row r="19" spans="1:7" ht="15">
      <c r="A19" t="str">
        <f t="shared" si="2"/>
        <v>General Service &gt; 50 kW</v>
      </c>
      <c r="B19" s="50">
        <f t="shared" si="3"/>
        <v>-20535.01310977903</v>
      </c>
      <c r="C19">
        <f t="shared" si="5"/>
        <v>1</v>
      </c>
      <c r="D19" s="50">
        <f t="shared" si="6"/>
        <v>-20535.01310977903</v>
      </c>
      <c r="E19" s="40">
        <f>'[9]Rate Derivation'!$C$65</f>
        <v>388493</v>
      </c>
      <c r="F19" s="53">
        <f t="shared" si="4"/>
        <v>-0.0529</v>
      </c>
      <c r="G19" t="s">
        <v>100</v>
      </c>
    </row>
    <row r="20" spans="1:7" ht="15">
      <c r="A20" t="str">
        <f t="shared" si="2"/>
        <v>Sentinel Lights</v>
      </c>
      <c r="B20" s="50">
        <f t="shared" si="3"/>
        <v>-282.0942272917866</v>
      </c>
      <c r="C20">
        <f t="shared" si="5"/>
        <v>1</v>
      </c>
      <c r="D20" s="50">
        <f t="shared" si="6"/>
        <v>-282.0942272917866</v>
      </c>
      <c r="E20" s="40">
        <f>'[9]Rate Derivation'!$C$97</f>
        <v>574</v>
      </c>
      <c r="F20" s="53">
        <f t="shared" si="4"/>
        <v>-0.4915</v>
      </c>
      <c r="G20" t="s">
        <v>100</v>
      </c>
    </row>
    <row r="21" spans="1:7" ht="15">
      <c r="A21" t="str">
        <f t="shared" si="2"/>
        <v>Street Lights</v>
      </c>
      <c r="B21" s="50">
        <f t="shared" si="3"/>
        <v>-3262.1665771434814</v>
      </c>
      <c r="C21">
        <f t="shared" si="5"/>
        <v>1</v>
      </c>
      <c r="D21" s="50">
        <f t="shared" si="6"/>
        <v>-3262.1665771434814</v>
      </c>
      <c r="E21" s="40">
        <f>'[9]Rate Derivation'!$C$81</f>
        <v>4783</v>
      </c>
      <c r="F21" s="53">
        <f t="shared" si="4"/>
        <v>-0.682</v>
      </c>
      <c r="G21" t="s">
        <v>100</v>
      </c>
    </row>
    <row r="22" spans="1:7" ht="14.25" customHeight="1">
      <c r="A22" s="42" t="str">
        <f t="shared" si="2"/>
        <v>Unmetered Loads</v>
      </c>
      <c r="B22" s="51">
        <f t="shared" si="3"/>
        <v>-159.13007693382835</v>
      </c>
      <c r="C22" s="42">
        <f t="shared" si="5"/>
        <v>1</v>
      </c>
      <c r="D22" s="51">
        <f t="shared" si="6"/>
        <v>-159.13007693382835</v>
      </c>
      <c r="E22" s="47">
        <f>'[9]Rate Derivation'!$C$113</f>
        <v>509820.5707495444</v>
      </c>
      <c r="F22" s="54">
        <f t="shared" si="4"/>
        <v>-0.0003</v>
      </c>
      <c r="G22" t="s">
        <v>99</v>
      </c>
    </row>
    <row r="23" spans="1:4" ht="15">
      <c r="A23" t="str">
        <f t="shared" si="2"/>
        <v>Total</v>
      </c>
      <c r="B23" s="52">
        <f t="shared" si="3"/>
        <v>-72331.85315174016</v>
      </c>
      <c r="C23">
        <f t="shared" si="5"/>
        <v>1</v>
      </c>
      <c r="D23" s="52">
        <f t="shared" si="6"/>
        <v>-72331.85315174016</v>
      </c>
    </row>
  </sheetData>
  <sheetProtection/>
  <printOptions/>
  <pageMargins left="0.7" right="0.7" top="0.75" bottom="0.75" header="0.3" footer="0.3"/>
  <pageSetup fitToHeight="1" fitToWidth="1"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160" zoomScaleNormal="160" zoomScalePageLayoutView="0" workbookViewId="0" topLeftCell="D1">
      <selection activeCell="B38" sqref="B38:Z38"/>
    </sheetView>
  </sheetViews>
  <sheetFormatPr defaultColWidth="9.140625" defaultRowHeight="15"/>
  <cols>
    <col min="1" max="1" width="10.421875" style="0" customWidth="1"/>
    <col min="2" max="2" width="12.28125" style="0" customWidth="1"/>
    <col min="3" max="3" width="16.140625" style="0" customWidth="1"/>
    <col min="4" max="4" width="12.28125" style="0" customWidth="1"/>
    <col min="5" max="5" width="15.7109375" style="0" customWidth="1"/>
    <col min="6" max="6" width="13.28125" style="0" customWidth="1"/>
    <col min="7" max="8" width="13.140625" style="0" customWidth="1"/>
    <col min="9" max="9" width="38.8515625" style="0" bestFit="1" customWidth="1"/>
  </cols>
  <sheetData>
    <row r="1" spans="1:9" ht="15">
      <c r="A1" s="71" t="s">
        <v>71</v>
      </c>
      <c r="B1" s="71" t="s">
        <v>77</v>
      </c>
      <c r="C1" s="71"/>
      <c r="D1" s="71"/>
      <c r="E1" s="72" t="s">
        <v>22</v>
      </c>
      <c r="F1" s="72" t="s">
        <v>27</v>
      </c>
      <c r="G1" s="72" t="s">
        <v>28</v>
      </c>
      <c r="H1" s="72" t="s">
        <v>24</v>
      </c>
      <c r="I1" s="71" t="s">
        <v>23</v>
      </c>
    </row>
    <row r="2" spans="1:9" ht="19.5" customHeight="1">
      <c r="A2" s="71"/>
      <c r="B2" s="59" t="s">
        <v>78</v>
      </c>
      <c r="C2" s="59" t="s">
        <v>79</v>
      </c>
      <c r="D2" s="59" t="s">
        <v>80</v>
      </c>
      <c r="E2" s="72"/>
      <c r="F2" s="72"/>
      <c r="G2" s="72"/>
      <c r="H2" s="72"/>
      <c r="I2" s="71"/>
    </row>
    <row r="3" spans="1:9" ht="15">
      <c r="A3" s="1" t="s">
        <v>1</v>
      </c>
      <c r="B3" s="1" t="s">
        <v>81</v>
      </c>
      <c r="C3" s="1" t="s">
        <v>82</v>
      </c>
      <c r="D3" s="1" t="s">
        <v>83</v>
      </c>
      <c r="E3" s="60">
        <f>'[1]6. 2001PILs DefAcct Adder Calc'!$E$14</f>
        <v>57548.627681757076</v>
      </c>
      <c r="F3" s="1" t="s">
        <v>25</v>
      </c>
      <c r="G3" s="1" t="s">
        <v>26</v>
      </c>
      <c r="H3" s="21">
        <f>E3/3</f>
        <v>19182.875893919027</v>
      </c>
      <c r="I3" s="38" t="s">
        <v>72</v>
      </c>
    </row>
    <row r="4" spans="1:9" ht="15">
      <c r="A4" s="1">
        <v>2002</v>
      </c>
      <c r="B4" s="1" t="s">
        <v>81</v>
      </c>
      <c r="C4" s="1" t="s">
        <v>84</v>
      </c>
      <c r="D4" s="1" t="s">
        <v>83</v>
      </c>
      <c r="E4" s="8">
        <f>'[1]8. 2002PILs Proxy Adder Calc'!$E$14</f>
        <v>493959.0506473829</v>
      </c>
      <c r="F4" s="1" t="s">
        <v>29</v>
      </c>
      <c r="G4" s="1" t="s">
        <v>30</v>
      </c>
      <c r="H4" s="8">
        <f>E4/12</f>
        <v>41163.25422061524</v>
      </c>
      <c r="I4" s="38" t="s">
        <v>73</v>
      </c>
    </row>
    <row r="5" spans="1:9" ht="15">
      <c r="A5" s="1">
        <v>2003</v>
      </c>
      <c r="B5" s="1" t="s">
        <v>81</v>
      </c>
      <c r="C5" s="1" t="s">
        <v>85</v>
      </c>
      <c r="D5" s="1" t="s">
        <v>83</v>
      </c>
      <c r="E5" s="21">
        <f>E3+E4</f>
        <v>551507.67832914</v>
      </c>
      <c r="F5" s="1" t="s">
        <v>31</v>
      </c>
      <c r="G5" s="1" t="s">
        <v>32</v>
      </c>
      <c r="H5" s="21">
        <f>E5/12</f>
        <v>45958.97319409499</v>
      </c>
      <c r="I5" s="38" t="s">
        <v>74</v>
      </c>
    </row>
    <row r="6" spans="1:9" ht="15">
      <c r="A6" s="1">
        <v>2004</v>
      </c>
      <c r="B6" s="1" t="s">
        <v>81</v>
      </c>
      <c r="C6" s="1" t="s">
        <v>85</v>
      </c>
      <c r="D6" s="1" t="s">
        <v>83</v>
      </c>
      <c r="E6" s="21">
        <f>E5</f>
        <v>551507.67832914</v>
      </c>
      <c r="F6" s="1" t="s">
        <v>33</v>
      </c>
      <c r="G6" s="1" t="s">
        <v>111</v>
      </c>
      <c r="H6" s="21">
        <f>E6/12</f>
        <v>45958.97319409499</v>
      </c>
      <c r="I6" s="38" t="s">
        <v>74</v>
      </c>
    </row>
    <row r="7" spans="1:9" ht="15">
      <c r="A7" s="1">
        <v>2004</v>
      </c>
      <c r="B7" s="1" t="s">
        <v>86</v>
      </c>
      <c r="C7" s="1" t="s">
        <v>87</v>
      </c>
      <c r="D7" s="1" t="s">
        <v>88</v>
      </c>
      <c r="E7" s="21">
        <f>E4</f>
        <v>493959.0506473829</v>
      </c>
      <c r="F7" s="1" t="s">
        <v>112</v>
      </c>
      <c r="G7" s="1" t="s">
        <v>113</v>
      </c>
      <c r="H7" s="21">
        <f>E7/12</f>
        <v>41163.25422061524</v>
      </c>
      <c r="I7" s="22" t="s">
        <v>75</v>
      </c>
    </row>
    <row r="8" spans="1:9" ht="15">
      <c r="A8" s="1">
        <v>2005</v>
      </c>
      <c r="B8" s="1" t="s">
        <v>89</v>
      </c>
      <c r="C8" s="1" t="s">
        <v>90</v>
      </c>
      <c r="D8" s="1" t="s">
        <v>91</v>
      </c>
      <c r="E8" s="8">
        <f>'[7]4. 2003 Data &amp; 2005 PILs'!$G$14</f>
        <v>202209.51604310345</v>
      </c>
      <c r="F8" s="1" t="s">
        <v>114</v>
      </c>
      <c r="G8" s="1" t="s">
        <v>37</v>
      </c>
      <c r="H8" s="21">
        <f>E8/12</f>
        <v>16850.793003591953</v>
      </c>
      <c r="I8" s="22" t="s">
        <v>76</v>
      </c>
    </row>
    <row r="9" ht="15">
      <c r="I9" s="22"/>
    </row>
    <row r="10" ht="15">
      <c r="I10" s="22"/>
    </row>
    <row r="11" ht="15">
      <c r="I11" s="22"/>
    </row>
    <row r="12" ht="15">
      <c r="I12" s="22"/>
    </row>
    <row r="13" ht="15">
      <c r="I13" s="22"/>
    </row>
    <row r="14" ht="15">
      <c r="I14" s="22"/>
    </row>
    <row r="15" ht="15">
      <c r="I15" s="22"/>
    </row>
    <row r="16" ht="15">
      <c r="I16" s="22"/>
    </row>
    <row r="17" ht="15">
      <c r="I17" s="22"/>
    </row>
  </sheetData>
  <sheetProtection/>
  <mergeCells count="7">
    <mergeCell ref="I1:I2"/>
    <mergeCell ref="B1:D1"/>
    <mergeCell ref="A1:A2"/>
    <mergeCell ref="E1:E2"/>
    <mergeCell ref="F1:F2"/>
    <mergeCell ref="G1:G2"/>
    <mergeCell ref="H1:H2"/>
  </mergeCells>
  <printOptions/>
  <pageMargins left="0.7" right="0.7" top="0.75" bottom="0.75" header="0.3" footer="0.3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IMBSI</dc:creator>
  <cp:keywords/>
  <dc:description/>
  <cp:lastModifiedBy>imckenzie</cp:lastModifiedBy>
  <cp:lastPrinted>2012-07-19T20:20:18Z</cp:lastPrinted>
  <dcterms:created xsi:type="dcterms:W3CDTF">2011-08-02T14:49:25Z</dcterms:created>
  <dcterms:modified xsi:type="dcterms:W3CDTF">2012-07-19T20:20:21Z</dcterms:modified>
  <cp:category/>
  <cp:version/>
  <cp:contentType/>
  <cp:contentStatus/>
</cp:coreProperties>
</file>