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7635" tabRatio="901" activeTab="4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Analysis'!$A$5:$O$28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'TAXREC'!$A$1:$F$310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5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why was this rate used ??</t>
        </r>
      </text>
    </comment>
    <comment ref="C82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actual determination = $418 but PILS determination shows zero</t>
        </r>
      </text>
    </comment>
    <comment ref="C86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gross up rate included surtax as per approved PILS </t>
        </r>
      </text>
    </comment>
    <comment ref="I116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Regulatory asset deductions for tax purposes of $1,011,415 not trued up </t>
        </r>
      </text>
    </comment>
    <comment ref="I17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no true-up as none included in approved rates 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1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annual/4</t>
        </r>
      </text>
    </comment>
  </commentList>
</comments>
</file>

<file path=xl/sharedStrings.xml><?xml version="1.0" encoding="utf-8"?>
<sst xmlns="http://schemas.openxmlformats.org/spreadsheetml/2006/main" count="993" uniqueCount="603">
  <si>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</si>
  <si>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</si>
  <si>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</si>
  <si>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</si>
  <si>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</si>
  <si>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</si>
  <si>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</si>
  <si>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</si>
  <si>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</si>
  <si>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</si>
  <si>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</si>
  <si>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</si>
  <si>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</si>
  <si>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</si>
  <si>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</si>
  <si>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</si>
  <si>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</si>
  <si>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</si>
  <si>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</si>
  <si>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</si>
  <si>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</si>
  <si>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</si>
  <si>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</si>
  <si>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</si>
  <si>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</si>
  <si>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</si>
  <si>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</si>
  <si>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</si>
  <si>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</si>
  <si>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</si>
  <si>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</si>
  <si>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</si>
  <si>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</si>
  <si>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</si>
  <si>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</si>
  <si>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</si>
  <si>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</si>
  <si>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</si>
  <si>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</si>
  <si>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</si>
  <si>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</si>
  <si>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</si>
  <si>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</si>
  <si>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</si>
  <si>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</si>
  <si>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</si>
  <si>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</si>
  <si>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</si>
  <si>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</si>
  <si>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</si>
  <si>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</si>
  <si>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</si>
  <si>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</si>
  <si>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</si>
  <si>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</si>
  <si>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</si>
  <si>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</si>
  <si>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</si>
  <si>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</si>
  <si>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</si>
  <si>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</si>
  <si>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</si>
  <si>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</si>
  <si>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</si>
  <si>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</si>
  <si>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</si>
  <si>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</si>
  <si>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</si>
  <si>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</si>
  <si>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</si>
  <si>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</si>
  <si>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</si>
  <si>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</si>
  <si>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</si>
  <si>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</si>
  <si>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</si>
  <si>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</si>
  <si>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</si>
  <si>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</si>
  <si>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</si>
  <si>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</si>
  <si>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</si>
  <si>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</si>
  <si>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</si>
  <si>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</si>
  <si>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</si>
  <si>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</si>
  <si>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</si>
  <si>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</si>
  <si>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</si>
  <si>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</si>
  <si>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</si>
  <si>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</si>
  <si>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</si>
  <si>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</si>
  <si>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</si>
  <si>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</si>
  <si>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</si>
  <si>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</si>
  <si>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</si>
  <si>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</si>
  <si>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</si>
  <si>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</si>
  <si>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</si>
  <si>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</si>
  <si>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</si>
  <si>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</si>
  <si>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</si>
  <si>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</si>
  <si>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</si>
  <si>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</si>
  <si>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</si>
  <si>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</si>
  <si>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</si>
  <si>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</si>
  <si>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</si>
  <si>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</si>
  <si>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</si>
  <si>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</si>
  <si>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</si>
  <si>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</si>
  <si>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</si>
  <si>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</si>
  <si>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</si>
  <si>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</si>
  <si>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</si>
  <si>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</si>
  <si>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</si>
  <si>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</si>
  <si>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</si>
  <si>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</si>
  <si>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</si>
  <si>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</si>
  <si>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</si>
  <si>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</si>
  <si>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</si>
  <si>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</si>
  <si>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</si>
  <si>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</si>
  <si>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</si>
  <si>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</si>
  <si>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</si>
  <si>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</si>
  <si>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</si>
  <si>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</si>
  <si>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</si>
  <si>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</si>
  <si>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</si>
  <si>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</si>
  <si>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</si>
  <si>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</si>
  <si>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</si>
  <si>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</si>
  <si>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</si>
  <si>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</si>
  <si>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</si>
  <si>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</si>
  <si>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</si>
  <si>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</si>
  <si>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</si>
  <si>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</si>
  <si>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</si>
  <si>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</si>
  <si>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</si>
  <si>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</si>
  <si>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</si>
  <si>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</si>
  <si>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</si>
  <si>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</si>
  <si>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</si>
  <si>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</si>
  <si>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</si>
  <si>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</si>
  <si>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</si>
  <si>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</si>
  <si>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</si>
  <si>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</si>
  <si>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</si>
  <si>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</si>
  <si>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</si>
  <si>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</si>
  <si>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</si>
  <si>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</si>
  <si>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</si>
  <si>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</si>
  <si>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</si>
  <si>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</si>
  <si>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</si>
  <si>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</si>
  <si>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</si>
  <si>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</si>
  <si>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</si>
  <si>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</si>
  <si>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</si>
  <si>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</si>
  <si>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</si>
  <si>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</si>
  <si>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</si>
  <si>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</si>
  <si>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</si>
  <si>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</si>
  <si>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</si>
  <si>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</si>
  <si>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</si>
  <si>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</si>
  <si>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</si>
  <si>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</si>
  <si>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</si>
  <si>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</si>
  <si>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</si>
  <si>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</si>
  <si>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</si>
  <si>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</si>
  <si>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</si>
  <si>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</si>
  <si>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</si>
  <si>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</si>
  <si>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</si>
  <si>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</si>
  <si>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</si>
  <si>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</si>
  <si>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</si>
  <si>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</si>
  <si>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</si>
  <si>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</si>
  <si>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</si>
  <si>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</si>
  <si>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</si>
  <si>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</si>
  <si>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</si>
  <si>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</si>
  <si>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</si>
  <si>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</si>
  <si>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</si>
  <si>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</si>
  <si>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</si>
  <si>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</si>
  <si>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</si>
  <si>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</si>
  <si>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</si>
  <si>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</si>
  <si>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</si>
  <si>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</si>
  <si>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</si>
  <si>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</si>
  <si>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</si>
  <si>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</si>
  <si>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</si>
  <si>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</si>
  <si>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</si>
  <si>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</si>
  <si>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</si>
  <si>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</si>
  <si>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</si>
  <si>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</si>
  <si>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</si>
  <si>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</si>
  <si>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</si>
  <si>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</si>
  <si>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</si>
  <si>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</si>
  <si>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</si>
  <si>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</si>
  <si>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</si>
  <si>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</si>
  <si>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</si>
  <si>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</si>
  <si>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</si>
  <si>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</si>
  <si>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</si>
  <si>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</si>
  <si>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</si>
  <si>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</si>
  <si>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</si>
  <si>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</si>
  <si>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</si>
  <si>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</si>
  <si>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</si>
  <si>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</si>
  <si>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</si>
  <si>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</si>
  <si>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</si>
  <si>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</si>
  <si>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</si>
  <si>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</si>
  <si>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</si>
  <si>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</si>
  <si>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</si>
  <si>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</si>
  <si>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</si>
  <si>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</si>
  <si>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</si>
  <si>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</si>
  <si>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</si>
  <si>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</si>
  <si>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</si>
  <si>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</si>
  <si>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</si>
  <si>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</si>
  <si>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</si>
  <si>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</si>
  <si>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</si>
  <si>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</si>
  <si>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</si>
  <si>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</si>
  <si>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</si>
  <si>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</si>
  <si>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</si>
  <si>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</si>
  <si>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</si>
  <si>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</si>
  <si>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</si>
  <si>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</si>
  <si>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</si>
  <si>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</si>
  <si>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</si>
  <si>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</si>
  <si>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</si>
  <si>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</si>
  <si>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</si>
  <si>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</si>
  <si>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</si>
  <si>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</si>
  <si>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</si>
  <si>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</si>
  <si>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</si>
  <si>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</si>
  <si>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</si>
  <si>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</si>
  <si>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</si>
  <si>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</si>
  <si>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</si>
  <si>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</si>
  <si>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</si>
  <si>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</si>
  <si>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</si>
  <si>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</si>
  <si>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</si>
  <si>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</si>
  <si>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</si>
  <si>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</si>
  <si>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</si>
  <si>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</si>
  <si>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</si>
  <si>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</si>
  <si>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</si>
  <si>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</si>
  <si>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</si>
  <si>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</si>
  <si>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</si>
  <si>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</si>
  <si>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</si>
  <si>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</si>
  <si>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</si>
  <si>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</si>
  <si>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</si>
  <si>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</si>
  <si>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</si>
  <si>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</si>
  <si>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</si>
  <si>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</si>
  <si>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</si>
  <si>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</si>
  <si>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</si>
  <si>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</si>
  <si>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</si>
  <si>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</si>
  <si>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</si>
  <si>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</si>
  <si>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</si>
  <si>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</si>
  <si>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</si>
  <si>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</si>
  <si>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</si>
  <si>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</si>
  <si>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</si>
  <si>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</si>
  <si>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</si>
  <si>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</si>
  <si>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</si>
  <si>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</si>
  <si>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</si>
  <si>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</si>
  <si>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</si>
  <si>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</si>
  <si>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</si>
  <si>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</si>
  <si>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</si>
  <si>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</si>
  <si>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</si>
  <si>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</si>
  <si>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</si>
  <si>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</si>
  <si>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</si>
  <si>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</si>
  <si>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</si>
  <si>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</si>
  <si>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</si>
  <si>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</si>
  <si>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</si>
  <si>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</si>
  <si>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</si>
  <si>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</si>
  <si>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</si>
  <si>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</si>
  <si>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</si>
  <si>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</si>
  <si>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</si>
  <si>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</si>
  <si>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</si>
  <si>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</si>
  <si>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</si>
  <si>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</si>
  <si>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</si>
  <si>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</si>
  <si>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</si>
  <si>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</si>
  <si>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</si>
  <si>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</si>
  <si>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</si>
  <si>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</si>
  <si>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</si>
  <si>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</si>
  <si>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</si>
  <si>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</si>
  <si>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</si>
  <si>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</si>
  <si>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</si>
  <si>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</si>
  <si>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</si>
  <si>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</si>
  <si>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</si>
  <si>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</si>
  <si>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</si>
  <si>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</si>
  <si>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</si>
  <si>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</si>
  <si>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</si>
  <si>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</si>
  <si>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</si>
  <si>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</si>
  <si>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</si>
  <si>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</si>
  <si>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</si>
  <si>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Exemptions, Deductions, or Thresholds</t>
  </si>
  <si>
    <t>Deduction from taxable capital up to maximum of $5,000,000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</si>
  <si>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</si>
  <si>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</si>
  <si>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</si>
  <si>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</si>
  <si>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</si>
  <si>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</si>
  <si>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</si>
  <si>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</si>
  <si>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</si>
  <si>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</si>
  <si>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</si>
  <si>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</si>
  <si>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</si>
  <si>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</si>
  <si>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</si>
  <si>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</si>
  <si>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</si>
  <si>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</si>
  <si>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</si>
  <si>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</si>
  <si>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</si>
  <si>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</si>
  <si>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</si>
  <si>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</si>
  <si>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</si>
  <si>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</si>
  <si>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</si>
  <si>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</si>
  <si>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</si>
  <si>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</si>
  <si>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</si>
  <si>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</si>
  <si>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</si>
  <si>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</si>
  <si>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</si>
  <si>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</si>
  <si>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</si>
  <si>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</si>
  <si>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</si>
  <si>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BLENDED INCOME TAX RATE</t>
  </si>
  <si>
    <t>Table 1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</si>
  <si>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</si>
  <si>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</si>
  <si>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</si>
  <si>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</si>
  <si>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</si>
  <si>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</si>
  <si>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</si>
  <si>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</si>
  <si>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</si>
  <si>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</si>
  <si>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</si>
  <si>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</si>
  <si>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</si>
  <si>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</si>
  <si>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</si>
  <si>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</si>
  <si>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</si>
  <si>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</si>
  <si>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</si>
  <si>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</si>
  <si>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</si>
  <si>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</si>
  <si>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</si>
  <si>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</si>
  <si>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</si>
  <si>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</si>
  <si>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</si>
  <si>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</si>
  <si>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</si>
  <si>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</si>
  <si>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</si>
  <si>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</si>
  <si>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</si>
  <si>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</si>
  <si>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</si>
  <si>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</si>
  <si>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</si>
  <si>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</si>
  <si>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</si>
  <si>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</si>
  <si>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</si>
  <si>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</si>
  <si>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</si>
  <si>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</si>
  <si>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</si>
  <si>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</si>
  <si>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</si>
  <si>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</si>
  <si>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</si>
  <si>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</si>
  <si>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</si>
  <si>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</si>
  <si>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</si>
  <si>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</si>
  <si>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</si>
  <si>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</si>
  <si>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</si>
  <si>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</si>
  <si>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</si>
  <si>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</si>
  <si>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</si>
  <si>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</si>
  <si>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</si>
  <si>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</si>
  <si>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</si>
  <si>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</si>
  <si>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</si>
  <si>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</si>
  <si>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</si>
  <si>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</si>
  <si>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</si>
  <si>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</si>
  <si>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</si>
  <si>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</si>
  <si>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</si>
  <si>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</si>
  <si>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</si>
  <si>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</si>
  <si>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</si>
  <si>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</si>
  <si>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</si>
  <si>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</si>
  <si>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</si>
  <si>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</si>
  <si>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</si>
  <si>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</si>
  <si>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</si>
  <si>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</si>
  <si>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</si>
  <si>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</si>
  <si>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</si>
  <si>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</si>
  <si>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</si>
  <si>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</si>
  <si>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</si>
  <si>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</si>
  <si>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</si>
  <si>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</si>
  <si>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</t>
  </si>
  <si>
    <t>Interest Expense Deemed/ Incurred (25% of 2001 phase-in of interest)</t>
  </si>
  <si>
    <t>Rates Used in Q4 2001 RAM PILs Applications</t>
  </si>
  <si>
    <t>Expected Rates and Exemptions for Q4 2001</t>
  </si>
  <si>
    <t>Actual 2001</t>
  </si>
  <si>
    <t>Deduct:  Capital Deduction - maximum of $10,000,000</t>
  </si>
  <si>
    <t xml:space="preserve">No legislated tax changes </t>
  </si>
  <si>
    <t xml:space="preserve">Same as rates above used to determine Q4 2001 PILS included in rates </t>
  </si>
  <si>
    <t xml:space="preserve">Rate </t>
  </si>
  <si>
    <t>Less: Exemption</t>
  </si>
  <si>
    <t>SEE PILS MONTHLY CONTINUITY SCHEDULE</t>
  </si>
  <si>
    <t xml:space="preserve">Expenses per 3 month Statement </t>
  </si>
  <si>
    <t xml:space="preserve">Income Tax Rate for True-up = legislated rate for the year </t>
  </si>
  <si>
    <t>Regulatory Net Income  REGINFO E53 (25% of  1999 return from RUD )</t>
  </si>
  <si>
    <t>Utility Name:  Brant County Power Inc.</t>
  </si>
  <si>
    <t>Tab Tax Rates</t>
  </si>
  <si>
    <t>Purchase Power Variance</t>
  </si>
  <si>
    <t xml:space="preserve">Transition Costs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</si>
</sst>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0.00000%"/>
    <numFmt numFmtId="175" formatCode="&quot;$&quot;#,##0.00"/>
    <numFmt numFmtId="176" formatCode="0.000%"/>
  </numFmts>
  <fonts count="64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/>
      <bottom style="double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4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8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5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8" fillId="0" borderId="26" xfId="0" applyFont="1" applyBorder="1" applyAlignment="1" applyProtection="1" quotePrefix="1">
      <alignment vertical="top"/>
      <protection/>
    </xf>
    <xf numFmtId="0" fontId="4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7" fillId="0" borderId="26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4" fillId="0" borderId="36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5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4" fontId="0" fillId="36" borderId="14" xfId="0" applyNumberFormat="1" applyFill="1" applyBorder="1" applyAlignment="1" applyProtection="1">
      <alignment vertical="top"/>
      <protection/>
    </xf>
    <xf numFmtId="174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8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51" xfId="0" applyFont="1" applyFill="1" applyBorder="1" applyAlignment="1" applyProtection="1">
      <alignment vertical="top"/>
      <protection locked="0"/>
    </xf>
    <xf numFmtId="0" fontId="4" fillId="0" borderId="52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/>
      <protection locked="0"/>
    </xf>
    <xf numFmtId="0" fontId="8" fillId="0" borderId="53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 wrapText="1"/>
      <protection locked="0"/>
    </xf>
    <xf numFmtId="0" fontId="4" fillId="0" borderId="51" xfId="0" applyFont="1" applyFill="1" applyBorder="1" applyAlignment="1" applyProtection="1">
      <alignment horizontal="center" vertical="top"/>
      <protection locked="0"/>
    </xf>
    <xf numFmtId="3" fontId="4" fillId="0" borderId="51" xfId="42" applyNumberFormat="1" applyFont="1" applyFill="1" applyBorder="1" applyAlignment="1" applyProtection="1">
      <alignment horizontal="center" vertical="top"/>
      <protection locked="0"/>
    </xf>
    <xf numFmtId="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top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2" xfId="42" applyNumberFormat="1" applyFont="1" applyFill="1" applyBorder="1" applyAlignment="1" applyProtection="1">
      <alignment horizontal="center" vertical="top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6" fontId="0" fillId="36" borderId="25" xfId="0" applyNumberFormat="1" applyFill="1" applyBorder="1" applyAlignment="1" applyProtection="1">
      <alignment horizontal="center" vertical="top"/>
      <protection locked="0"/>
    </xf>
    <xf numFmtId="17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4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3" fontId="0" fillId="36" borderId="60" xfId="0" applyNumberFormat="1" applyFill="1" applyBorder="1" applyAlignment="1">
      <alignment/>
    </xf>
    <xf numFmtId="3" fontId="0" fillId="36" borderId="60" xfId="0" applyNumberFormat="1" applyFill="1" applyBorder="1" applyAlignment="1" applyProtection="1">
      <alignment/>
      <protection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4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58" fillId="35" borderId="0" xfId="0" applyFont="1" applyFill="1" applyBorder="1" applyAlignment="1">
      <alignment vertical="top"/>
    </xf>
    <xf numFmtId="10" fontId="0" fillId="36" borderId="4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3" fontId="60" fillId="0" borderId="18" xfId="0" applyNumberFormat="1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 wrapText="1"/>
      <protection/>
    </xf>
    <xf numFmtId="3" fontId="58" fillId="0" borderId="18" xfId="0" applyNumberFormat="1" applyFont="1" applyBorder="1" applyAlignment="1" applyProtection="1">
      <alignment vertical="top"/>
      <protection/>
    </xf>
    <xf numFmtId="0" fontId="61" fillId="0" borderId="26" xfId="0" applyFont="1" applyFill="1" applyBorder="1" applyAlignment="1" applyProtection="1">
      <alignment vertical="top"/>
      <protection/>
    </xf>
    <xf numFmtId="0" fontId="62" fillId="0" borderId="26" xfId="0" applyFont="1" applyBorder="1" applyAlignment="1" applyProtection="1">
      <alignment vertical="top"/>
      <protection/>
    </xf>
    <xf numFmtId="0" fontId="63" fillId="0" borderId="0" xfId="0" applyFont="1" applyAlignment="1">
      <alignment vertical="top"/>
    </xf>
    <xf numFmtId="0" fontId="0" fillId="0" borderId="26" xfId="0" applyFont="1" applyFill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4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tabSelected="1" zoomScale="70" zoomScaleNormal="70" zoomScalePageLayoutView="0" workbookViewId="0" topLeftCell="A30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162</v>
      </c>
      <c r="C1" s="8"/>
      <c r="E1" s="2" t="s">
        <v>560</v>
      </c>
      <c r="H1" s="8"/>
    </row>
    <row r="2" spans="1:8" ht="12.75">
      <c r="A2" s="2" t="s">
        <v>131</v>
      </c>
      <c r="B2" s="8"/>
      <c r="C2" s="8"/>
      <c r="E2" s="27" t="s">
        <v>497</v>
      </c>
      <c r="H2" s="8"/>
    </row>
    <row r="3" spans="1:8" ht="12.75">
      <c r="A3" s="501" t="s">
        <v>599</v>
      </c>
      <c r="C3" s="8"/>
      <c r="E3" s="8"/>
      <c r="F3" s="8"/>
      <c r="G3" s="8"/>
      <c r="H3" s="8"/>
    </row>
    <row r="4" spans="1:8" ht="12.75">
      <c r="A4" s="2" t="s">
        <v>585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207</v>
      </c>
      <c r="B6" s="425">
        <v>92</v>
      </c>
      <c r="C6" s="8" t="s">
        <v>208</v>
      </c>
      <c r="D6" s="27"/>
      <c r="H6" s="8"/>
    </row>
    <row r="7" spans="1:8" ht="13.5" thickBot="1">
      <c r="A7" s="58" t="s">
        <v>382</v>
      </c>
      <c r="B7" s="288">
        <v>365</v>
      </c>
      <c r="C7" s="8" t="s">
        <v>208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7" t="s">
        <v>571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7" t="s">
        <v>572</v>
      </c>
    </row>
    <row r="16" spans="1:4" ht="7.5" customHeight="1">
      <c r="A16" s="51"/>
      <c r="C16" s="8"/>
      <c r="D16" s="8"/>
    </row>
    <row r="17" spans="1:4" ht="13.5" thickBot="1">
      <c r="A17" s="51" t="s">
        <v>269</v>
      </c>
      <c r="C17" s="8" t="s">
        <v>136</v>
      </c>
      <c r="D17" s="297" t="s">
        <v>572</v>
      </c>
    </row>
    <row r="18" spans="1:4" ht="15" customHeight="1">
      <c r="A18" s="426" t="s">
        <v>456</v>
      </c>
      <c r="C18" s="8"/>
      <c r="D18" s="8"/>
    </row>
    <row r="19" spans="1:4" ht="15" customHeight="1">
      <c r="A19" s="503" t="s">
        <v>457</v>
      </c>
      <c r="B19" s="8" t="s">
        <v>454</v>
      </c>
      <c r="C19" s="8" t="s">
        <v>136</v>
      </c>
      <c r="D19" s="425" t="s">
        <v>571</v>
      </c>
    </row>
    <row r="20" spans="1:4" ht="13.5" thickBot="1">
      <c r="A20" s="504"/>
      <c r="B20" s="8" t="s">
        <v>455</v>
      </c>
      <c r="C20" s="8" t="s">
        <v>136</v>
      </c>
      <c r="D20" s="297" t="s">
        <v>572</v>
      </c>
    </row>
    <row r="21" spans="1:4" ht="12.75">
      <c r="A21" s="503" t="s">
        <v>453</v>
      </c>
      <c r="B21" s="8" t="s">
        <v>454</v>
      </c>
      <c r="C21" s="8"/>
      <c r="D21" s="464">
        <v>0.99</v>
      </c>
    </row>
    <row r="22" spans="1:4" ht="12.75">
      <c r="A22" s="503"/>
      <c r="B22" s="8" t="s">
        <v>455</v>
      </c>
      <c r="C22" s="8"/>
      <c r="D22" s="464">
        <v>1</v>
      </c>
    </row>
    <row r="23" spans="1:4" ht="7.5" customHeight="1">
      <c r="A23" s="51"/>
      <c r="C23" s="8"/>
      <c r="D23" s="425"/>
    </row>
    <row r="24" spans="1:4" ht="12.75">
      <c r="A24" s="51" t="s">
        <v>327</v>
      </c>
      <c r="C24" s="8" t="s">
        <v>328</v>
      </c>
      <c r="D24" s="465" t="s">
        <v>417</v>
      </c>
    </row>
    <row r="25" ht="6.75" customHeight="1" thickBot="1">
      <c r="A25" s="12"/>
    </row>
    <row r="26" spans="1:5" ht="12.75">
      <c r="A26" s="294" t="s">
        <v>139</v>
      </c>
      <c r="C26" s="8"/>
      <c r="E26" s="486" t="s">
        <v>428</v>
      </c>
    </row>
    <row r="27" spans="1:5" ht="12.75">
      <c r="A27" s="295" t="s">
        <v>140</v>
      </c>
      <c r="C27" s="8"/>
      <c r="E27" s="487" t="s">
        <v>429</v>
      </c>
    </row>
    <row r="28" spans="1:3" ht="12.75">
      <c r="A28" s="295" t="s">
        <v>141</v>
      </c>
      <c r="C28" s="44"/>
    </row>
    <row r="29" ht="12.75">
      <c r="A29" s="296" t="s">
        <v>142</v>
      </c>
    </row>
    <row r="30" ht="12.75">
      <c r="A30" s="41"/>
    </row>
    <row r="31" spans="1:8" ht="12.75">
      <c r="A31" t="s">
        <v>418</v>
      </c>
      <c r="D31" s="462">
        <v>12710037</v>
      </c>
      <c r="H31" s="5"/>
    </row>
    <row r="32" ht="6" customHeight="1"/>
    <row r="33" spans="1:8" ht="12.75">
      <c r="A33" t="s">
        <v>143</v>
      </c>
      <c r="D33" s="463">
        <v>0.5</v>
      </c>
      <c r="F33" t="s">
        <v>176</v>
      </c>
      <c r="H33" s="45"/>
    </row>
    <row r="34" spans="6:8" ht="6" customHeight="1">
      <c r="F34" t="s">
        <v>176</v>
      </c>
      <c r="H34" s="40"/>
    </row>
    <row r="35" spans="1:10" ht="12.75">
      <c r="A35" t="s">
        <v>144</v>
      </c>
      <c r="D35" s="289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63">
        <v>0.0988</v>
      </c>
      <c r="H37" s="47"/>
    </row>
    <row r="38" ht="4.5" customHeight="1">
      <c r="H38" s="40"/>
    </row>
    <row r="39" spans="1:8" ht="12.75">
      <c r="A39" t="s">
        <v>146</v>
      </c>
      <c r="D39" s="463">
        <v>0.0725</v>
      </c>
      <c r="H39" s="47"/>
    </row>
    <row r="40" ht="6" customHeight="1">
      <c r="H40" s="40"/>
    </row>
    <row r="41" spans="1:8" ht="12.75">
      <c r="A41" t="s">
        <v>147</v>
      </c>
      <c r="D41" s="290">
        <f>D31*((D33*D37)+(D35*D39))</f>
        <v>1088614.6690500001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66">
        <v>144208</v>
      </c>
      <c r="E43" s="424">
        <f>D43</f>
        <v>144208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0">
        <f>D41-D43</f>
        <v>944406.6690500001</v>
      </c>
      <c r="H45" s="46"/>
      <c r="J45" s="5"/>
      <c r="K45" s="5"/>
    </row>
    <row r="46" spans="1:11" ht="12.75">
      <c r="A46" s="2" t="s">
        <v>419</v>
      </c>
      <c r="D46" s="46"/>
      <c r="H46" s="46"/>
      <c r="J46" s="5"/>
      <c r="K46" s="5"/>
    </row>
    <row r="47" spans="1:11" ht="12.75">
      <c r="A47" t="s">
        <v>420</v>
      </c>
      <c r="D47" s="467">
        <v>314802</v>
      </c>
      <c r="E47" s="424">
        <f aca="true" t="shared" si="0" ref="E47:E52">D47</f>
        <v>314802</v>
      </c>
      <c r="H47" s="46"/>
      <c r="J47" s="5"/>
      <c r="K47" s="5"/>
    </row>
    <row r="48" spans="1:11" ht="12.75">
      <c r="A48" t="s">
        <v>421</v>
      </c>
      <c r="D48" s="467">
        <v>314802</v>
      </c>
      <c r="E48" s="424">
        <f t="shared" si="0"/>
        <v>314802</v>
      </c>
      <c r="F48" s="28"/>
      <c r="H48" s="46"/>
      <c r="J48" s="5"/>
      <c r="K48" s="5"/>
    </row>
    <row r="49" spans="1:11" ht="12.75">
      <c r="A49" t="s">
        <v>422</v>
      </c>
      <c r="D49" s="468"/>
      <c r="E49" s="424">
        <f t="shared" si="0"/>
        <v>0</v>
      </c>
      <c r="F49" s="28"/>
      <c r="H49" s="46"/>
      <c r="J49" s="5"/>
      <c r="K49" s="5"/>
    </row>
    <row r="50" spans="1:11" ht="12.75">
      <c r="A50" t="s">
        <v>423</v>
      </c>
      <c r="D50" s="469"/>
      <c r="E50" s="424">
        <f t="shared" si="0"/>
        <v>0</v>
      </c>
      <c r="H50" s="46"/>
      <c r="J50" s="5"/>
      <c r="K50" s="5"/>
    </row>
    <row r="51" spans="4:11" ht="12.75">
      <c r="D51" s="469"/>
      <c r="E51" s="424">
        <f t="shared" si="0"/>
        <v>0</v>
      </c>
      <c r="H51" s="46"/>
      <c r="J51" s="5"/>
      <c r="K51" s="5"/>
    </row>
    <row r="52" spans="4:11" ht="12.75">
      <c r="D52" s="469"/>
      <c r="E52" s="424">
        <f t="shared" si="0"/>
        <v>0</v>
      </c>
      <c r="H52" s="46"/>
      <c r="J52" s="5"/>
      <c r="K52" s="5"/>
    </row>
    <row r="53" spans="1:11" ht="12.75">
      <c r="A53" s="2" t="s">
        <v>424</v>
      </c>
      <c r="E53" s="293">
        <f>SUM(E43:E52)</f>
        <v>773812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1">
        <f>D31*D33</f>
        <v>6355018.5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1">
        <f>D55*D37</f>
        <v>627875.8278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1">
        <f>D31*D35</f>
        <v>6355018.5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452</v>
      </c>
      <c r="B61" s="5"/>
      <c r="C61" s="5"/>
      <c r="D61" s="291">
        <f>D59*D39</f>
        <v>460738.84124999994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425</v>
      </c>
      <c r="B63" s="5"/>
      <c r="C63" s="5"/>
      <c r="D63" s="292">
        <f>IF(D41&gt;0,(((D43+D47)/D41)*D61),0)</f>
        <v>194268.6806771745</v>
      </c>
      <c r="F63" s="5"/>
      <c r="H63" s="38"/>
      <c r="J63" s="5"/>
      <c r="K63" s="5"/>
    </row>
    <row r="64" spans="1:11" ht="12.75">
      <c r="A64" s="39" t="s">
        <v>556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426</v>
      </c>
      <c r="B65" s="5"/>
      <c r="C65" s="5"/>
      <c r="D65" s="292">
        <f>IF(D41&gt;0,(((D43+D47+D48)/D41)*D61),0)</f>
        <v>327503.6193812025</v>
      </c>
      <c r="F65" s="5"/>
      <c r="H65" s="38"/>
      <c r="J65" s="5"/>
      <c r="K65" s="5"/>
    </row>
    <row r="66" spans="1:11" ht="12.75">
      <c r="A66" s="39" t="s">
        <v>557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427</v>
      </c>
      <c r="B67" s="5"/>
      <c r="C67" s="5"/>
      <c r="D67" s="292">
        <f>IF(D41&gt;0,(((D43+D47+D48)/D41)*D61),0)</f>
        <v>327503.6193812025</v>
      </c>
      <c r="F67" s="5"/>
      <c r="H67" s="38"/>
      <c r="J67" s="5"/>
    </row>
    <row r="68" spans="1:10" ht="12.75">
      <c r="A68" s="39" t="s">
        <v>558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tabSelected="1" view="pageBreakPreview" zoomScale="60" zoomScalePageLayoutView="0" workbookViewId="0" topLeftCell="A86">
      <selection activeCell="D49" sqref="D49"/>
    </sheetView>
  </sheetViews>
  <sheetFormatPr defaultColWidth="9.140625" defaultRowHeight="12.75"/>
  <cols>
    <col min="1" max="1" width="74.710937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70.710937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5" t="s">
        <v>163</v>
      </c>
      <c r="B1" s="226" t="s">
        <v>209</v>
      </c>
      <c r="C1" s="227" t="s">
        <v>44</v>
      </c>
      <c r="D1" s="228"/>
      <c r="E1" s="228"/>
      <c r="F1" s="228"/>
      <c r="G1" s="229"/>
      <c r="H1" s="229"/>
      <c r="I1" s="230" t="s">
        <v>33</v>
      </c>
      <c r="J1" s="231" t="s">
        <v>33</v>
      </c>
      <c r="K1" s="232" t="s">
        <v>33</v>
      </c>
      <c r="L1" s="233"/>
    </row>
    <row r="2" spans="1:12" ht="12.75">
      <c r="A2" s="234" t="s">
        <v>117</v>
      </c>
      <c r="B2" s="235"/>
      <c r="C2" s="236" t="s">
        <v>45</v>
      </c>
      <c r="D2" s="237"/>
      <c r="E2" s="237"/>
      <c r="F2" s="237"/>
      <c r="G2" s="238"/>
      <c r="H2" s="238"/>
      <c r="I2" s="239" t="s">
        <v>34</v>
      </c>
      <c r="J2" s="240" t="s">
        <v>34</v>
      </c>
      <c r="K2" s="204" t="s">
        <v>34</v>
      </c>
      <c r="L2" s="241"/>
    </row>
    <row r="3" spans="1:12" ht="12.75">
      <c r="A3" s="234" t="s">
        <v>116</v>
      </c>
      <c r="B3" s="242"/>
      <c r="C3" s="243"/>
      <c r="D3" s="237"/>
      <c r="E3" s="237"/>
      <c r="F3" s="237"/>
      <c r="G3" s="238"/>
      <c r="H3" s="238"/>
      <c r="I3" s="158" t="s">
        <v>31</v>
      </c>
      <c r="J3" s="244" t="s">
        <v>31</v>
      </c>
      <c r="K3" s="158"/>
      <c r="L3" s="241"/>
    </row>
    <row r="4" spans="1:12" ht="12.75">
      <c r="A4" s="245" t="s">
        <v>52</v>
      </c>
      <c r="B4" s="246"/>
      <c r="C4" s="243"/>
      <c r="D4" s="238"/>
      <c r="E4" s="238"/>
      <c r="F4" s="238"/>
      <c r="G4" s="238"/>
      <c r="H4" s="238"/>
      <c r="I4" s="158" t="s">
        <v>374</v>
      </c>
      <c r="J4" s="244" t="s">
        <v>32</v>
      </c>
      <c r="K4" s="158" t="s">
        <v>48</v>
      </c>
      <c r="L4" s="241"/>
    </row>
    <row r="5" spans="1:12" ht="12.75">
      <c r="A5" s="234" t="str">
        <f>REGINFO!E2</f>
        <v>RRR # 2.1.8</v>
      </c>
      <c r="B5" s="246"/>
      <c r="C5" s="243"/>
      <c r="D5" s="238"/>
      <c r="E5" s="238"/>
      <c r="F5" s="238"/>
      <c r="G5" s="238"/>
      <c r="H5" s="238"/>
      <c r="I5" s="158"/>
      <c r="J5" s="244"/>
      <c r="K5" s="204" t="str">
        <f>REGINFO!E1</f>
        <v>Version 2004.2</v>
      </c>
      <c r="L5" s="241"/>
    </row>
    <row r="6" spans="1:12" ht="13.5" thickBot="1">
      <c r="A6" s="234"/>
      <c r="B6" s="246"/>
      <c r="C6" s="243" t="s">
        <v>35</v>
      </c>
      <c r="D6" s="237"/>
      <c r="E6" s="237"/>
      <c r="F6" s="237"/>
      <c r="G6" s="238"/>
      <c r="H6" s="238"/>
      <c r="I6" s="243" t="s">
        <v>35</v>
      </c>
      <c r="J6" s="244"/>
      <c r="K6" s="243" t="s">
        <v>35</v>
      </c>
      <c r="L6" s="241"/>
    </row>
    <row r="7" spans="1:12" ht="13.5" thickTop="1">
      <c r="A7" s="234" t="str">
        <f>REGINFO!A3</f>
        <v>Utility Name:  Brant County Power Inc.</v>
      </c>
      <c r="B7" s="247"/>
      <c r="C7" s="248"/>
      <c r="D7" s="249"/>
      <c r="E7" s="249"/>
      <c r="F7" s="249"/>
      <c r="G7" s="250"/>
      <c r="H7" s="250"/>
      <c r="I7" s="251"/>
      <c r="J7" s="252"/>
      <c r="K7" s="253"/>
      <c r="L7" s="254"/>
    </row>
    <row r="8" spans="1:16" ht="12.75">
      <c r="A8" s="234" t="str">
        <f>REGINFO!A4</f>
        <v>Reporting period:  Dec. 31, 2001</v>
      </c>
      <c r="B8" s="246"/>
      <c r="C8" s="255"/>
      <c r="D8" s="237"/>
      <c r="E8" s="237"/>
      <c r="F8" s="237"/>
      <c r="G8" s="238"/>
      <c r="H8" s="238"/>
      <c r="I8" s="158"/>
      <c r="J8" s="244"/>
      <c r="K8" s="204" t="s">
        <v>158</v>
      </c>
      <c r="L8" s="241"/>
      <c r="N8" s="53" t="s">
        <v>210</v>
      </c>
      <c r="O8" s="53"/>
      <c r="P8" s="53"/>
    </row>
    <row r="9" spans="1:12" ht="12.75">
      <c r="A9" s="234" t="s">
        <v>207</v>
      </c>
      <c r="B9" s="470">
        <f>REGINFO!B6</f>
        <v>92</v>
      </c>
      <c r="C9" s="256" t="s">
        <v>208</v>
      </c>
      <c r="D9" s="237"/>
      <c r="E9" s="237"/>
      <c r="F9" s="237"/>
      <c r="G9" s="238"/>
      <c r="H9" s="238"/>
      <c r="I9" s="158"/>
      <c r="J9" s="244"/>
      <c r="K9" s="204" t="s">
        <v>161</v>
      </c>
      <c r="L9" s="241"/>
    </row>
    <row r="10" spans="1:12" ht="12.75">
      <c r="A10" s="234" t="s">
        <v>382</v>
      </c>
      <c r="B10" s="470">
        <f>REGINFO!B7</f>
        <v>365</v>
      </c>
      <c r="C10" s="256" t="s">
        <v>208</v>
      </c>
      <c r="D10" s="237"/>
      <c r="E10" s="237"/>
      <c r="F10" s="237"/>
      <c r="G10" s="238"/>
      <c r="H10" s="238"/>
      <c r="I10" s="257"/>
      <c r="J10" s="244"/>
      <c r="K10" s="258" t="s">
        <v>159</v>
      </c>
      <c r="L10" s="241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160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5"/>
      <c r="L12" s="172"/>
    </row>
    <row r="13" spans="1:12" ht="12.75">
      <c r="A13" s="175" t="s">
        <v>40</v>
      </c>
      <c r="B13" s="138" t="s">
        <v>176</v>
      </c>
      <c r="C13" s="121"/>
      <c r="D13" s="18"/>
      <c r="E13" s="18"/>
      <c r="F13" s="18"/>
      <c r="G13" s="22"/>
      <c r="H13" s="22"/>
      <c r="I13" s="159"/>
      <c r="J13" s="3"/>
      <c r="K13" s="205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5"/>
      <c r="L14" s="172"/>
    </row>
    <row r="15" spans="1:12" ht="12.75">
      <c r="A15" s="499" t="s">
        <v>598</v>
      </c>
      <c r="B15" s="143">
        <v>1</v>
      </c>
      <c r="C15" s="299">
        <f>REGINFO!D43/4</f>
        <v>36052</v>
      </c>
      <c r="D15" s="18"/>
      <c r="E15" s="18"/>
      <c r="F15" s="18"/>
      <c r="G15" s="22"/>
      <c r="H15" s="22"/>
      <c r="I15" s="307">
        <f>K15-C15</f>
        <v>-506405</v>
      </c>
      <c r="J15" s="3"/>
      <c r="K15" s="307">
        <f>TAXREC!E50</f>
        <v>-470353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323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1">
        <v>165877</v>
      </c>
      <c r="D20" s="20"/>
      <c r="E20" s="20"/>
      <c r="F20" s="20"/>
      <c r="G20" s="23"/>
      <c r="H20" s="23"/>
      <c r="I20" s="307">
        <f>K20-C20</f>
        <v>25961</v>
      </c>
      <c r="J20" s="6"/>
      <c r="K20" s="307">
        <f>TAXREC!E61</f>
        <v>191838</v>
      </c>
      <c r="L20" s="172"/>
    </row>
    <row r="21" spans="1:12" ht="12.75">
      <c r="A21" s="179" t="s">
        <v>128</v>
      </c>
      <c r="B21" s="145">
        <v>3</v>
      </c>
      <c r="C21" s="301"/>
      <c r="D21" s="17"/>
      <c r="E21" s="17"/>
      <c r="F21" s="17"/>
      <c r="G21" s="23"/>
      <c r="H21" s="23"/>
      <c r="I21" s="307">
        <f>K21-C21</f>
        <v>0</v>
      </c>
      <c r="J21" s="6"/>
      <c r="K21" s="307">
        <f>TAXREC!E62</f>
        <v>0</v>
      </c>
      <c r="L21" s="172"/>
    </row>
    <row r="22" spans="1:12" ht="12.75">
      <c r="A22" s="179" t="s">
        <v>392</v>
      </c>
      <c r="B22" s="145">
        <v>4</v>
      </c>
      <c r="C22" s="301"/>
      <c r="D22" s="20"/>
      <c r="E22" s="20"/>
      <c r="F22" s="20"/>
      <c r="G22" s="23"/>
      <c r="H22" s="23"/>
      <c r="I22" s="307">
        <f>K22-C22</f>
        <v>0</v>
      </c>
      <c r="J22" s="6"/>
      <c r="K22" s="307">
        <f>TAXREC!E63</f>
        <v>0</v>
      </c>
      <c r="L22" s="172"/>
    </row>
    <row r="23" spans="1:12" ht="12.75">
      <c r="A23" s="179" t="s">
        <v>391</v>
      </c>
      <c r="B23" s="145">
        <v>4</v>
      </c>
      <c r="C23" s="301"/>
      <c r="D23" s="20"/>
      <c r="E23" s="20"/>
      <c r="F23" s="20"/>
      <c r="G23" s="23"/>
      <c r="H23" s="23"/>
      <c r="I23" s="307">
        <f>K23-C23</f>
        <v>0</v>
      </c>
      <c r="J23" s="6"/>
      <c r="K23" s="307">
        <f>TAXREC!E64</f>
        <v>0</v>
      </c>
      <c r="L23" s="172"/>
    </row>
    <row r="24" spans="1:12" ht="12.75">
      <c r="A24" s="179" t="s">
        <v>393</v>
      </c>
      <c r="B24" s="145">
        <v>5</v>
      </c>
      <c r="C24" s="301">
        <v>0</v>
      </c>
      <c r="D24" s="20"/>
      <c r="E24" s="20"/>
      <c r="F24" s="20"/>
      <c r="G24" s="23"/>
      <c r="H24" s="23"/>
      <c r="I24" s="307">
        <f>K24-C24</f>
        <v>0</v>
      </c>
      <c r="J24" s="6"/>
      <c r="K24" s="307">
        <f>TAXREC!E65</f>
        <v>0</v>
      </c>
      <c r="L24" s="172"/>
    </row>
    <row r="25" spans="1:12" ht="12.75">
      <c r="A25" s="179" t="s">
        <v>125</v>
      </c>
      <c r="B25" s="145"/>
      <c r="C25" s="121" t="s">
        <v>176</v>
      </c>
      <c r="D25" s="20"/>
      <c r="E25" s="20"/>
      <c r="F25" s="20"/>
      <c r="G25" s="23"/>
      <c r="H25" s="23"/>
      <c r="I25" s="207"/>
      <c r="J25" s="39"/>
      <c r="K25" s="207"/>
      <c r="L25" s="172"/>
    </row>
    <row r="26" spans="1:12" ht="12.75">
      <c r="A26" s="179" t="s">
        <v>240</v>
      </c>
      <c r="B26" s="145">
        <v>6</v>
      </c>
      <c r="C26" s="301"/>
      <c r="D26" s="20"/>
      <c r="E26" s="20"/>
      <c r="F26" s="20"/>
      <c r="G26" s="23"/>
      <c r="H26" s="23"/>
      <c r="I26" s="307">
        <f>K26-C26</f>
        <v>0</v>
      </c>
      <c r="J26" s="6"/>
      <c r="K26" s="307">
        <f>TAXREC!E91</f>
        <v>0</v>
      </c>
      <c r="L26" s="172"/>
    </row>
    <row r="27" spans="1:12" ht="12.75">
      <c r="A27" s="179" t="s">
        <v>243</v>
      </c>
      <c r="B27" s="145">
        <v>6</v>
      </c>
      <c r="C27" s="301"/>
      <c r="D27" s="20"/>
      <c r="E27" s="20"/>
      <c r="F27" s="20"/>
      <c r="G27" s="23"/>
      <c r="H27" s="23"/>
      <c r="I27" s="307">
        <f>K27-C27</f>
        <v>0</v>
      </c>
      <c r="J27" s="6"/>
      <c r="K27" s="307">
        <f>TAXREC!E92</f>
        <v>0</v>
      </c>
      <c r="L27" s="172"/>
    </row>
    <row r="28" spans="1:12" ht="12.75">
      <c r="A28" s="179" t="s">
        <v>242</v>
      </c>
      <c r="B28" s="145">
        <v>6</v>
      </c>
      <c r="C28" s="301"/>
      <c r="D28" s="20"/>
      <c r="E28" s="20"/>
      <c r="F28" s="20"/>
      <c r="G28" s="23"/>
      <c r="H28" s="23"/>
      <c r="I28" s="307">
        <f>K28-C28</f>
        <v>0</v>
      </c>
      <c r="J28" s="6"/>
      <c r="K28" s="307">
        <f>TAXREC!E66</f>
        <v>0</v>
      </c>
      <c r="L28" s="172"/>
    </row>
    <row r="29" spans="1:12" ht="12.75">
      <c r="A29" s="179" t="s">
        <v>241</v>
      </c>
      <c r="B29" s="145">
        <v>6</v>
      </c>
      <c r="C29" s="301"/>
      <c r="D29" s="20"/>
      <c r="E29" s="20"/>
      <c r="F29" s="20"/>
      <c r="G29" s="23"/>
      <c r="H29" s="23"/>
      <c r="I29" s="307">
        <f>K29-C29</f>
        <v>5215</v>
      </c>
      <c r="J29" s="6"/>
      <c r="K29" s="307">
        <f>TAXREC!E67</f>
        <v>5215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487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177</v>
      </c>
      <c r="B32" s="145">
        <v>7</v>
      </c>
      <c r="C32" s="301">
        <v>86811</v>
      </c>
      <c r="D32" s="20"/>
      <c r="E32" s="20"/>
      <c r="F32" s="20"/>
      <c r="G32" s="150"/>
      <c r="H32" s="150"/>
      <c r="I32" s="307">
        <f aca="true" t="shared" si="0" ref="I32:I41">K32-C32</f>
        <v>142189</v>
      </c>
      <c r="J32" s="6"/>
      <c r="K32" s="307">
        <f>TAXREC!E96+TAXREC!E97</f>
        <v>229000</v>
      </c>
      <c r="L32" s="172"/>
    </row>
    <row r="33" spans="1:12" ht="12.75">
      <c r="A33" s="179" t="s">
        <v>129</v>
      </c>
      <c r="B33" s="145">
        <v>8</v>
      </c>
      <c r="C33" s="301"/>
      <c r="D33" s="20"/>
      <c r="E33" s="20"/>
      <c r="F33" s="20"/>
      <c r="G33" s="150"/>
      <c r="H33" s="150"/>
      <c r="I33" s="307">
        <f t="shared" si="0"/>
        <v>0</v>
      </c>
      <c r="J33" s="6"/>
      <c r="K33" s="307">
        <f>TAXREC!E100</f>
        <v>0</v>
      </c>
      <c r="L33" s="172"/>
    </row>
    <row r="34" spans="1:12" ht="12.75">
      <c r="A34" s="179" t="s">
        <v>56</v>
      </c>
      <c r="B34" s="145">
        <v>9</v>
      </c>
      <c r="C34" s="301">
        <v>0</v>
      </c>
      <c r="D34" s="20"/>
      <c r="E34" s="20"/>
      <c r="F34" s="20"/>
      <c r="G34" s="150"/>
      <c r="H34" s="150"/>
      <c r="I34" s="307">
        <f t="shared" si="0"/>
        <v>0</v>
      </c>
      <c r="J34" s="6"/>
      <c r="K34" s="307">
        <f>TAXREC!E101</f>
        <v>0</v>
      </c>
      <c r="L34" s="172"/>
    </row>
    <row r="35" spans="1:12" ht="12.75">
      <c r="A35" s="179" t="s">
        <v>394</v>
      </c>
      <c r="B35" s="145">
        <v>10</v>
      </c>
      <c r="C35" s="301">
        <v>0</v>
      </c>
      <c r="D35" s="20"/>
      <c r="E35" s="20"/>
      <c r="F35" s="20"/>
      <c r="G35" s="150"/>
      <c r="H35" s="150"/>
      <c r="I35" s="307">
        <f t="shared" si="0"/>
        <v>0</v>
      </c>
      <c r="J35" s="6"/>
      <c r="K35" s="307">
        <f>TAXREC!E103+TAXREC!E104</f>
        <v>0</v>
      </c>
      <c r="L35" s="172"/>
    </row>
    <row r="36" spans="1:12" ht="12.75">
      <c r="A36" s="176" t="s">
        <v>586</v>
      </c>
      <c r="B36" s="143">
        <v>11</v>
      </c>
      <c r="C36" s="300">
        <f>Ratebase*REGINFO!D35*REGINFO!D39*(0.25*(REGINFO!D43/REGINFO!D41))</f>
        <v>15258.435493286628</v>
      </c>
      <c r="D36" s="20"/>
      <c r="E36" s="20"/>
      <c r="F36" s="20"/>
      <c r="G36" s="150"/>
      <c r="H36" s="150"/>
      <c r="I36" s="307">
        <f t="shared" si="0"/>
        <v>-15258.435493286628</v>
      </c>
      <c r="J36" s="6"/>
      <c r="K36" s="307">
        <f>TAXREC!E51</f>
        <v>0</v>
      </c>
      <c r="L36" s="172"/>
    </row>
    <row r="37" spans="1:12" ht="12.75">
      <c r="A37" s="176" t="s">
        <v>390</v>
      </c>
      <c r="B37" s="143">
        <v>4</v>
      </c>
      <c r="C37" s="301"/>
      <c r="D37" s="20"/>
      <c r="E37" s="20"/>
      <c r="F37" s="20"/>
      <c r="G37" s="150"/>
      <c r="H37" s="150"/>
      <c r="I37" s="307">
        <f t="shared" si="0"/>
        <v>0</v>
      </c>
      <c r="J37" s="6"/>
      <c r="K37" s="307">
        <f>TAXREC!E105</f>
        <v>0</v>
      </c>
      <c r="L37" s="172"/>
    </row>
    <row r="38" spans="1:12" ht="12.75">
      <c r="A38" s="176" t="s">
        <v>389</v>
      </c>
      <c r="B38" s="143">
        <v>4</v>
      </c>
      <c r="C38" s="301"/>
      <c r="D38" s="20"/>
      <c r="E38" s="20"/>
      <c r="F38" s="20"/>
      <c r="G38" s="150"/>
      <c r="H38" s="150"/>
      <c r="I38" s="307">
        <f t="shared" si="0"/>
        <v>0</v>
      </c>
      <c r="J38" s="6"/>
      <c r="K38" s="307">
        <f>TAXREC!E106</f>
        <v>0</v>
      </c>
      <c r="L38" s="172"/>
    </row>
    <row r="39" spans="1:12" ht="12.75">
      <c r="A39" s="176" t="s">
        <v>22</v>
      </c>
      <c r="B39" s="143">
        <v>3</v>
      </c>
      <c r="C39" s="301"/>
      <c r="D39" s="20"/>
      <c r="E39" s="20"/>
      <c r="F39" s="20"/>
      <c r="G39" s="150"/>
      <c r="H39" s="150"/>
      <c r="I39" s="307">
        <f t="shared" si="0"/>
        <v>0</v>
      </c>
      <c r="J39" s="6"/>
      <c r="K39" s="307">
        <f>TAXREC!E107</f>
        <v>0</v>
      </c>
      <c r="L39" s="172"/>
    </row>
    <row r="40" spans="1:12" ht="12.75">
      <c r="A40" s="176" t="s">
        <v>23</v>
      </c>
      <c r="B40" s="143">
        <v>3</v>
      </c>
      <c r="C40" s="301"/>
      <c r="D40" s="20"/>
      <c r="E40" s="20"/>
      <c r="F40" s="20"/>
      <c r="G40" s="150"/>
      <c r="H40" s="150"/>
      <c r="I40" s="307">
        <f t="shared" si="0"/>
        <v>0</v>
      </c>
      <c r="J40" s="6"/>
      <c r="K40" s="307">
        <f>TAXREC!E108</f>
        <v>0</v>
      </c>
      <c r="L40" s="172"/>
    </row>
    <row r="41" spans="1:12" ht="12.75">
      <c r="A41" s="176" t="s">
        <v>268</v>
      </c>
      <c r="B41" s="143">
        <v>11</v>
      </c>
      <c r="C41" s="301"/>
      <c r="D41" s="20"/>
      <c r="E41" s="20"/>
      <c r="F41" s="20"/>
      <c r="G41" s="150"/>
      <c r="H41" s="150"/>
      <c r="I41" s="307">
        <f t="shared" si="0"/>
        <v>0</v>
      </c>
      <c r="J41" s="6"/>
      <c r="K41" s="307">
        <f>TAXREC!E109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240</v>
      </c>
      <c r="B43" s="145">
        <v>12</v>
      </c>
      <c r="C43" s="301"/>
      <c r="D43" s="20"/>
      <c r="E43" s="20"/>
      <c r="F43" s="20"/>
      <c r="G43" s="150"/>
      <c r="H43" s="150"/>
      <c r="I43" s="307">
        <f>K43-C43</f>
        <v>0</v>
      </c>
      <c r="J43" s="6"/>
      <c r="K43" s="290">
        <f>TAXREC!E130</f>
        <v>0</v>
      </c>
      <c r="L43" s="172"/>
    </row>
    <row r="44" spans="1:12" ht="12.75">
      <c r="A44" s="179" t="s">
        <v>237</v>
      </c>
      <c r="B44" s="145">
        <v>12</v>
      </c>
      <c r="C44" s="301"/>
      <c r="D44" s="20"/>
      <c r="E44" s="20"/>
      <c r="F44" s="20"/>
      <c r="G44" s="150"/>
      <c r="H44" s="150"/>
      <c r="I44" s="307">
        <f>K44-C44</f>
        <v>0</v>
      </c>
      <c r="J44" s="6"/>
      <c r="K44" s="290">
        <f>TAXREC!E131</f>
        <v>0</v>
      </c>
      <c r="L44" s="172"/>
    </row>
    <row r="45" spans="1:12" ht="12.75">
      <c r="A45" s="179" t="s">
        <v>239</v>
      </c>
      <c r="B45" s="145">
        <v>12</v>
      </c>
      <c r="C45" s="301"/>
      <c r="D45" s="20"/>
      <c r="E45" s="20"/>
      <c r="F45" s="20"/>
      <c r="G45" s="150"/>
      <c r="H45" s="150"/>
      <c r="I45" s="307">
        <f>K45-C45</f>
        <v>1011415</v>
      </c>
      <c r="J45" s="6"/>
      <c r="K45" s="290">
        <f>TAXREC!E110</f>
        <v>1011415</v>
      </c>
      <c r="L45" s="172"/>
    </row>
    <row r="46" spans="1:12" ht="12.75">
      <c r="A46" s="179" t="s">
        <v>238</v>
      </c>
      <c r="B46" s="145">
        <v>12</v>
      </c>
      <c r="C46" s="301"/>
      <c r="D46" s="20"/>
      <c r="E46" s="20"/>
      <c r="F46" s="20"/>
      <c r="G46" s="150"/>
      <c r="H46" s="150"/>
      <c r="I46" s="307">
        <f>K46-C46</f>
        <v>0</v>
      </c>
      <c r="J46" s="6"/>
      <c r="K46" s="290">
        <f>TAXREC!E111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475</v>
      </c>
      <c r="B48" s="143"/>
      <c r="C48" s="303">
        <f>C15+SUM(C20:C29)-SUM(C32:C46)</f>
        <v>99859.56450671337</v>
      </c>
      <c r="D48" s="24"/>
      <c r="E48" s="24"/>
      <c r="F48" s="24"/>
      <c r="G48" s="117"/>
      <c r="H48" s="117"/>
      <c r="I48" s="303">
        <f>SUM(I15:I47)</f>
        <v>663116.5645067133</v>
      </c>
      <c r="J48" s="472" t="s">
        <v>531</v>
      </c>
      <c r="K48" s="303">
        <f>K15+SUM(K20:K29)-SUM(K32:K46)</f>
        <v>-1513715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485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600</v>
      </c>
      <c r="B51" s="145">
        <v>13</v>
      </c>
      <c r="C51" s="302">
        <f>'Tax Rates'!E16</f>
        <v>0.3412</v>
      </c>
      <c r="D51" s="116"/>
      <c r="E51" s="116"/>
      <c r="F51" s="116"/>
      <c r="G51" s="117"/>
      <c r="H51" s="117"/>
      <c r="I51" s="308">
        <f>+K51-C51</f>
        <v>-0.3412</v>
      </c>
      <c r="J51" s="130"/>
      <c r="K51" s="302">
        <f>TAXREC!E151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4">
        <f>C48*C51</f>
        <v>34072.083409690604</v>
      </c>
      <c r="D53" s="24"/>
      <c r="E53" s="24"/>
      <c r="F53" s="24"/>
      <c r="G53" s="117"/>
      <c r="H53" s="117"/>
      <c r="I53" s="307">
        <f>K53-C53</f>
        <v>-34072.083409690604</v>
      </c>
      <c r="J53" s="472" t="s">
        <v>532</v>
      </c>
      <c r="K53" s="304">
        <f>TAXREC!E144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5"/>
      <c r="D56" s="20"/>
      <c r="E56" s="20"/>
      <c r="F56" s="20"/>
      <c r="G56" s="150"/>
      <c r="H56" s="150"/>
      <c r="I56" s="307">
        <f>+K56-C56</f>
        <v>0</v>
      </c>
      <c r="J56" s="472" t="s">
        <v>532</v>
      </c>
      <c r="K56" s="310">
        <f>TAXREC!E145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6">
        <f>+C53-C56</f>
        <v>34072.083409690604</v>
      </c>
      <c r="D58" s="151"/>
      <c r="E58" s="151"/>
      <c r="F58" s="151"/>
      <c r="G58" s="152"/>
      <c r="H58" s="152"/>
      <c r="I58" s="309">
        <f>+I53-I56</f>
        <v>-34072.083409690604</v>
      </c>
      <c r="J58" s="472" t="s">
        <v>532</v>
      </c>
      <c r="K58" s="309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4">
        <f>Ratebase</f>
        <v>12710037</v>
      </c>
      <c r="D64" s="116"/>
      <c r="E64" s="116"/>
      <c r="F64" s="116"/>
      <c r="G64" s="117"/>
      <c r="H64" s="117"/>
      <c r="I64" s="307">
        <f>K64-C64</f>
        <v>2118205</v>
      </c>
      <c r="J64" s="6"/>
      <c r="K64" s="307">
        <f>TAXREC!E219</f>
        <v>14828242</v>
      </c>
      <c r="L64" s="172"/>
    </row>
    <row r="65" spans="1:12" ht="12.75">
      <c r="A65" s="173" t="s">
        <v>524</v>
      </c>
      <c r="B65" s="143">
        <v>16</v>
      </c>
      <c r="C65" s="300">
        <f>IF(C64&gt;0,'Tax Rates'!C21,0)</f>
        <v>5000000</v>
      </c>
      <c r="D65" s="116"/>
      <c r="E65" s="116"/>
      <c r="F65" s="116"/>
      <c r="G65" s="117"/>
      <c r="H65" s="117"/>
      <c r="I65" s="307">
        <f>K65-C65</f>
        <v>-42402</v>
      </c>
      <c r="J65" s="6"/>
      <c r="K65" s="307">
        <f>TAXREC!E222</f>
        <v>4957598</v>
      </c>
      <c r="L65" s="172"/>
    </row>
    <row r="66" spans="1:12" ht="12.75">
      <c r="A66" s="173" t="s">
        <v>53</v>
      </c>
      <c r="B66" s="143"/>
      <c r="C66" s="304">
        <f>IF((C64-C65)&gt;0,C64-C65,0)</f>
        <v>7710037</v>
      </c>
      <c r="D66" s="116"/>
      <c r="E66" s="116"/>
      <c r="F66" s="116"/>
      <c r="G66" s="117"/>
      <c r="H66" s="117"/>
      <c r="I66" s="307">
        <f>SUM(I64:I65)</f>
        <v>2075803</v>
      </c>
      <c r="J66" s="130"/>
      <c r="K66" s="304">
        <f>IF((K64-K65)&gt;0,K64-K65,0)</f>
        <v>9870644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525</v>
      </c>
      <c r="B68" s="143">
        <v>17</v>
      </c>
      <c r="C68" s="355">
        <f>'Tax Rates'!C18</f>
        <v>0.003</v>
      </c>
      <c r="D68" s="116"/>
      <c r="E68" s="116"/>
      <c r="F68" s="116"/>
      <c r="G68" s="117"/>
      <c r="H68" s="117"/>
      <c r="I68" s="308">
        <f>+K68-C68</f>
        <v>0</v>
      </c>
      <c r="J68" s="6"/>
      <c r="K68" s="355">
        <f>TAXREC!E226</f>
        <v>0.003</v>
      </c>
      <c r="L68" s="172"/>
    </row>
    <row r="69" spans="1:12" ht="12.75">
      <c r="A69" s="173"/>
      <c r="B69" s="143"/>
      <c r="C69" s="206"/>
      <c r="D69" s="20"/>
      <c r="E69" s="20"/>
      <c r="F69" s="20"/>
      <c r="G69" s="23"/>
      <c r="H69" s="23"/>
      <c r="I69" s="161"/>
      <c r="J69" s="6"/>
      <c r="K69" s="206"/>
      <c r="L69" s="172"/>
    </row>
    <row r="70" spans="1:12" ht="12.75">
      <c r="A70" s="173" t="s">
        <v>458</v>
      </c>
      <c r="B70" s="143"/>
      <c r="C70" s="304">
        <f>C66*C68*(92/365)</f>
        <v>5830.0553753424665</v>
      </c>
      <c r="D70" s="114"/>
      <c r="E70" s="114"/>
      <c r="F70" s="114"/>
      <c r="G70" s="115"/>
      <c r="H70" s="115"/>
      <c r="I70" s="307">
        <f>+K70-C70</f>
        <v>1633.7740602739723</v>
      </c>
      <c r="J70" s="130"/>
      <c r="K70" s="304">
        <f>TAXREC!E231</f>
        <v>7463.829435616439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4">
        <f>Ratebase</f>
        <v>12710037</v>
      </c>
      <c r="D73" s="116"/>
      <c r="E73" s="116"/>
      <c r="F73" s="116"/>
      <c r="G73" s="117"/>
      <c r="H73" s="117"/>
      <c r="I73" s="307">
        <f>+K73-C73</f>
        <v>3199431</v>
      </c>
      <c r="J73" s="6"/>
      <c r="K73" s="307">
        <f>TAXREC!E282</f>
        <v>15909468</v>
      </c>
      <c r="L73" s="172"/>
    </row>
    <row r="74" spans="1:12" ht="12.75">
      <c r="A74" s="173" t="s">
        <v>524</v>
      </c>
      <c r="B74" s="143">
        <v>19</v>
      </c>
      <c r="C74" s="300">
        <f>IF(C73&gt;0,'Tax Rates'!C22,0)</f>
        <v>10000000</v>
      </c>
      <c r="D74" s="20"/>
      <c r="E74" s="20"/>
      <c r="F74" s="20"/>
      <c r="G74" s="23"/>
      <c r="H74" s="23"/>
      <c r="I74" s="307">
        <f>+K74-C74</f>
        <v>0</v>
      </c>
      <c r="J74" s="6"/>
      <c r="K74" s="307">
        <f>TAXREC!E284</f>
        <v>10000000</v>
      </c>
      <c r="L74" s="172"/>
    </row>
    <row r="75" spans="1:12" ht="12.75">
      <c r="A75" s="173" t="s">
        <v>53</v>
      </c>
      <c r="B75" s="143"/>
      <c r="C75" s="304">
        <f>IF((C73-C74)&gt;0,C73-C74,0)</f>
        <v>2710037</v>
      </c>
      <c r="D75" s="24"/>
      <c r="E75" s="24"/>
      <c r="F75" s="24"/>
      <c r="G75" s="25"/>
      <c r="H75" s="25"/>
      <c r="I75" s="307">
        <f>SUM(I73:I74)</f>
        <v>3199431</v>
      </c>
      <c r="J75" s="130"/>
      <c r="K75" s="304">
        <f>IF((K73-K74)&gt;0,K73-K74,0)</f>
        <v>5909468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525</v>
      </c>
      <c r="B77" s="143">
        <v>20</v>
      </c>
      <c r="C77" s="355">
        <f>'Tax Rates'!C19</f>
        <v>0.00225</v>
      </c>
      <c r="D77" s="116"/>
      <c r="E77" s="116"/>
      <c r="F77" s="116"/>
      <c r="G77" s="117"/>
      <c r="H77" s="117"/>
      <c r="I77" s="308">
        <f>K77-C77</f>
        <v>0</v>
      </c>
      <c r="J77" s="6"/>
      <c r="K77" s="308">
        <f>TAXREC!E288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459</v>
      </c>
      <c r="B79" s="143"/>
      <c r="C79" s="304">
        <f>C75*C77*(92/365)</f>
        <v>1536.925093150685</v>
      </c>
      <c r="D79" s="116"/>
      <c r="E79" s="116"/>
      <c r="F79" s="116"/>
      <c r="G79" s="117"/>
      <c r="H79" s="117"/>
      <c r="I79" s="307">
        <f>+K79-C79</f>
        <v>1814.4718273972603</v>
      </c>
      <c r="J79" s="6"/>
      <c r="K79" s="304">
        <f>TAXREC!E293</f>
        <v>3351.3969205479452</v>
      </c>
      <c r="L79" s="172"/>
    </row>
    <row r="80" spans="1:12" ht="12.75">
      <c r="A80" s="173" t="s">
        <v>460</v>
      </c>
      <c r="B80" s="143">
        <v>21</v>
      </c>
      <c r="C80" s="354">
        <f>IF(C75&gt;0,IF(C58&gt;0,C48*'Tax Rates'!C20,0),0)</f>
        <v>1118.4271224751897</v>
      </c>
      <c r="D80" s="116"/>
      <c r="E80" s="116"/>
      <c r="F80" s="116"/>
      <c r="G80" s="117"/>
      <c r="H80" s="117"/>
      <c r="I80" s="307">
        <f>+K80-C80</f>
        <v>-1118.4271224751897</v>
      </c>
      <c r="J80" s="6"/>
      <c r="K80" s="304">
        <f>TAXREC!E297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4">
        <v>0</v>
      </c>
      <c r="D82" s="21"/>
      <c r="E82" s="114"/>
      <c r="F82" s="21"/>
      <c r="G82" s="16"/>
      <c r="H82" s="16"/>
      <c r="I82" s="307">
        <f>SUM(I79:I81)</f>
        <v>696.0447049220707</v>
      </c>
      <c r="J82" s="118"/>
      <c r="K82" s="304">
        <f>K79-K80</f>
        <v>3351.3969205479452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196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0"/>
      <c r="L85" s="172"/>
    </row>
    <row r="86" spans="1:12" ht="12.75">
      <c r="A86" s="173" t="s">
        <v>350</v>
      </c>
      <c r="B86" s="143"/>
      <c r="C86" s="302">
        <f>C51</f>
        <v>0.3412</v>
      </c>
      <c r="D86" s="39"/>
      <c r="E86" s="39"/>
      <c r="F86" s="39"/>
      <c r="G86" s="11"/>
      <c r="H86" s="11"/>
      <c r="I86" s="130"/>
      <c r="J86" s="6"/>
      <c r="K86" s="220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0"/>
      <c r="L87" s="172"/>
    </row>
    <row r="88" spans="1:12" ht="12.75">
      <c r="A88" s="179" t="s">
        <v>533</v>
      </c>
      <c r="B88" s="145">
        <v>22</v>
      </c>
      <c r="C88" s="304">
        <f>C58/(1-C86)</f>
        <v>51718.402261218274</v>
      </c>
      <c r="D88" s="113"/>
      <c r="E88" s="113"/>
      <c r="F88" s="113"/>
      <c r="G88" s="26"/>
      <c r="H88" s="26"/>
      <c r="I88" s="160"/>
      <c r="J88" s="471" t="s">
        <v>589</v>
      </c>
      <c r="K88" s="310">
        <f>TAXREC!E305</f>
        <v>0</v>
      </c>
      <c r="L88" s="172"/>
    </row>
    <row r="89" spans="1:12" ht="12.75">
      <c r="A89" s="179" t="s">
        <v>534</v>
      </c>
      <c r="B89" s="145">
        <v>23</v>
      </c>
      <c r="C89" s="304">
        <f>C82/(1-C86)</f>
        <v>0</v>
      </c>
      <c r="D89" s="113"/>
      <c r="E89" s="113"/>
      <c r="F89" s="113"/>
      <c r="G89" s="26"/>
      <c r="H89" s="26"/>
      <c r="I89" s="160"/>
      <c r="J89" s="471" t="s">
        <v>589</v>
      </c>
      <c r="K89" s="310">
        <f>TAXREC!E307</f>
        <v>3351.3969205479452</v>
      </c>
      <c r="L89" s="172"/>
    </row>
    <row r="90" spans="1:12" ht="12.75">
      <c r="A90" s="179" t="s">
        <v>496</v>
      </c>
      <c r="B90" s="145">
        <v>24</v>
      </c>
      <c r="C90" s="304">
        <f>C70</f>
        <v>5830.0553753424665</v>
      </c>
      <c r="D90" s="113"/>
      <c r="E90" s="113"/>
      <c r="F90" s="113"/>
      <c r="G90" s="26"/>
      <c r="H90" s="26"/>
      <c r="I90" s="160"/>
      <c r="J90" s="471" t="s">
        <v>589</v>
      </c>
      <c r="K90" s="310">
        <f>TAXREC!E306</f>
        <v>7463.829435616439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474</v>
      </c>
      <c r="B93" s="143">
        <v>25</v>
      </c>
      <c r="C93" s="309">
        <f>SUM(C88:C91)</f>
        <v>57548.45763656074</v>
      </c>
      <c r="D93" s="99"/>
      <c r="E93" s="99"/>
      <c r="F93" s="99"/>
      <c r="G93" s="6"/>
      <c r="H93" s="6"/>
      <c r="I93" s="160"/>
      <c r="J93" s="471" t="s">
        <v>589</v>
      </c>
      <c r="K93" s="451">
        <f>SUM(K88:K92)</f>
        <v>10815.226356164385</v>
      </c>
      <c r="L93" s="185"/>
    </row>
    <row r="94" spans="1:12" ht="12.75">
      <c r="A94" s="442" t="s">
        <v>447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3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1"/>
      <c r="L96" s="185"/>
    </row>
    <row r="97" spans="1:12" ht="12.75">
      <c r="A97" s="177" t="s">
        <v>438</v>
      </c>
      <c r="B97" s="140"/>
      <c r="C97" s="128"/>
      <c r="D97" s="3"/>
      <c r="E97" s="3"/>
      <c r="F97" s="3"/>
      <c r="G97" s="3"/>
      <c r="H97" s="3"/>
      <c r="I97" s="128"/>
      <c r="J97" s="3"/>
      <c r="K97" s="222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2"/>
      <c r="L98" s="185"/>
    </row>
    <row r="99" spans="1:12" ht="12.75">
      <c r="A99" s="177" t="s">
        <v>494</v>
      </c>
      <c r="B99" s="140"/>
      <c r="C99" s="128"/>
      <c r="D99" s="3"/>
      <c r="E99" s="3"/>
      <c r="F99" s="3"/>
      <c r="G99" s="3"/>
      <c r="H99" s="3"/>
      <c r="I99" s="128"/>
      <c r="J99" s="43"/>
      <c r="K99" s="222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0">
        <f>I21</f>
        <v>0</v>
      </c>
      <c r="J100" s="43"/>
      <c r="K100" s="223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0">
        <f>I22</f>
        <v>0</v>
      </c>
      <c r="J101" s="43"/>
      <c r="K101" s="223"/>
      <c r="L101" s="185"/>
    </row>
    <row r="102" spans="1:12" ht="12.75">
      <c r="A102" s="179" t="s">
        <v>174</v>
      </c>
      <c r="B102" s="145">
        <v>4</v>
      </c>
      <c r="C102" s="128"/>
      <c r="D102" s="3"/>
      <c r="E102" s="3"/>
      <c r="F102" s="3"/>
      <c r="G102" s="3"/>
      <c r="H102" s="3"/>
      <c r="I102" s="290">
        <f>I23</f>
        <v>0</v>
      </c>
      <c r="J102" s="43"/>
      <c r="K102" s="223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0">
        <f>I24</f>
        <v>0</v>
      </c>
      <c r="J103" s="43"/>
      <c r="K103" s="223"/>
      <c r="L103" s="185"/>
    </row>
    <row r="104" spans="1:12" ht="12.75">
      <c r="A104" s="179" t="s">
        <v>527</v>
      </c>
      <c r="B104" s="145">
        <v>6</v>
      </c>
      <c r="C104" s="128"/>
      <c r="D104" s="3"/>
      <c r="E104" s="3"/>
      <c r="F104" s="3"/>
      <c r="G104" s="3"/>
      <c r="H104" s="3"/>
      <c r="I104" s="290">
        <f>I26</f>
        <v>0</v>
      </c>
      <c r="J104" s="43"/>
      <c r="K104" s="223"/>
      <c r="L104" s="185"/>
    </row>
    <row r="105" spans="1:12" ht="12.75">
      <c r="A105" s="179" t="s">
        <v>528</v>
      </c>
      <c r="B105" s="145">
        <v>6</v>
      </c>
      <c r="C105" s="128"/>
      <c r="D105" s="3"/>
      <c r="E105" s="3"/>
      <c r="F105" s="3"/>
      <c r="G105" s="3"/>
      <c r="H105" s="3"/>
      <c r="I105" s="290">
        <f>I28</f>
        <v>0</v>
      </c>
      <c r="J105" s="43"/>
      <c r="K105" s="223"/>
      <c r="L105" s="185"/>
    </row>
    <row r="106" spans="1:12" ht="12.75">
      <c r="A106" s="177" t="s">
        <v>526</v>
      </c>
      <c r="B106" s="145"/>
      <c r="C106" s="128"/>
      <c r="D106" s="3"/>
      <c r="E106" s="3"/>
      <c r="F106" s="3"/>
      <c r="G106" s="3"/>
      <c r="H106" s="3"/>
      <c r="I106" s="36"/>
      <c r="J106" s="43"/>
      <c r="K106" s="223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0">
        <f>I33</f>
        <v>0</v>
      </c>
      <c r="J107" s="43"/>
      <c r="K107" s="223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0">
        <f>I34</f>
        <v>0</v>
      </c>
      <c r="J108" s="43"/>
      <c r="K108" s="223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0">
        <f>I35</f>
        <v>0</v>
      </c>
      <c r="J109" s="43"/>
      <c r="K109" s="223"/>
      <c r="L109" s="185"/>
    </row>
    <row r="110" spans="1:12" ht="12.75">
      <c r="A110" s="176" t="s">
        <v>463</v>
      </c>
      <c r="B110" s="145">
        <v>11</v>
      </c>
      <c r="C110" s="128"/>
      <c r="D110" s="3"/>
      <c r="E110" s="3"/>
      <c r="F110" s="3"/>
      <c r="G110" s="3"/>
      <c r="H110" s="3"/>
      <c r="I110" s="290">
        <f>I204</f>
        <v>0</v>
      </c>
      <c r="J110" s="209"/>
      <c r="K110" s="223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0">
        <f>I37</f>
        <v>0</v>
      </c>
      <c r="J111" s="43"/>
      <c r="K111" s="223"/>
      <c r="L111" s="185"/>
    </row>
    <row r="112" spans="1:12" ht="12.75">
      <c r="A112" s="176" t="s">
        <v>175</v>
      </c>
      <c r="B112" s="143">
        <v>4</v>
      </c>
      <c r="C112" s="128"/>
      <c r="D112" s="3"/>
      <c r="E112" s="3"/>
      <c r="F112" s="3"/>
      <c r="G112" s="3"/>
      <c r="H112" s="3"/>
      <c r="I112" s="290">
        <f>I38</f>
        <v>0</v>
      </c>
      <c r="J112" s="43"/>
      <c r="K112" s="223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0">
        <f>I39</f>
        <v>0</v>
      </c>
      <c r="J113" s="43"/>
      <c r="K113" s="223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0">
        <f>I40</f>
        <v>0</v>
      </c>
      <c r="J114" s="43"/>
      <c r="K114" s="223"/>
      <c r="L114" s="185"/>
    </row>
    <row r="115" spans="1:12" ht="12.75">
      <c r="A115" s="179" t="s">
        <v>529</v>
      </c>
      <c r="B115" s="145">
        <v>12</v>
      </c>
      <c r="C115" s="128"/>
      <c r="D115" s="3"/>
      <c r="E115" s="3"/>
      <c r="F115" s="3"/>
      <c r="G115" s="3"/>
      <c r="H115" s="3"/>
      <c r="I115" s="290">
        <f>I43</f>
        <v>0</v>
      </c>
      <c r="J115" s="43"/>
      <c r="K115" s="223"/>
      <c r="L115" s="185"/>
    </row>
    <row r="116" spans="1:12" ht="12.75">
      <c r="A116" s="179" t="s">
        <v>530</v>
      </c>
      <c r="B116" s="145">
        <v>12</v>
      </c>
      <c r="C116" s="128"/>
      <c r="D116" s="3"/>
      <c r="E116" s="3"/>
      <c r="F116" s="3"/>
      <c r="G116" s="3"/>
      <c r="H116" s="3"/>
      <c r="I116" s="290">
        <v>0</v>
      </c>
      <c r="J116" s="43"/>
      <c r="K116" s="223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3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278</v>
      </c>
      <c r="I118" s="304">
        <f>SUM(I100:I105)-SUM(I107:I116)</f>
        <v>0</v>
      </c>
      <c r="J118" s="43"/>
      <c r="K118" s="493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3"/>
      <c r="L119" s="185"/>
    </row>
    <row r="120" spans="1:12" ht="12.75">
      <c r="A120" s="499" t="s">
        <v>597</v>
      </c>
      <c r="B120" s="145"/>
      <c r="C120" s="128"/>
      <c r="D120" s="3"/>
      <c r="E120" s="3"/>
      <c r="F120" s="3"/>
      <c r="G120" s="3"/>
      <c r="H120" s="3" t="s">
        <v>355</v>
      </c>
      <c r="I120" s="366">
        <v>0.1912</v>
      </c>
      <c r="J120" s="134"/>
      <c r="K120" s="223" t="s">
        <v>176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3" t="s">
        <v>176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278</v>
      </c>
      <c r="I122" s="304">
        <f>I118*I120</f>
        <v>0</v>
      </c>
      <c r="J122" s="43"/>
      <c r="K122" s="223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3"/>
      <c r="L123" s="185"/>
    </row>
    <row r="124" spans="1:12" ht="12.75">
      <c r="A124" s="179" t="s">
        <v>191</v>
      </c>
      <c r="B124" s="145">
        <v>14</v>
      </c>
      <c r="C124" s="128"/>
      <c r="D124" s="3"/>
      <c r="E124" s="3"/>
      <c r="F124" s="3"/>
      <c r="G124" s="3"/>
      <c r="H124" s="3"/>
      <c r="I124" s="304">
        <f>I56</f>
        <v>0</v>
      </c>
      <c r="J124" s="43"/>
      <c r="K124" s="223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3"/>
      <c r="L125" s="185"/>
    </row>
    <row r="126" spans="1:12" ht="12.75">
      <c r="A126" s="179" t="s">
        <v>195</v>
      </c>
      <c r="B126" s="145"/>
      <c r="C126" s="128"/>
      <c r="D126" s="3"/>
      <c r="E126" s="3"/>
      <c r="F126" s="3"/>
      <c r="G126" s="3"/>
      <c r="H126" s="3"/>
      <c r="I126" s="304">
        <f>I122-I124</f>
        <v>0</v>
      </c>
      <c r="J126" s="43"/>
      <c r="K126" s="223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3"/>
      <c r="L127" s="185"/>
    </row>
    <row r="128" spans="1:12" ht="12.75">
      <c r="A128" s="173" t="s">
        <v>299</v>
      </c>
      <c r="B128" s="145"/>
      <c r="C128" s="128"/>
      <c r="D128" s="3"/>
      <c r="E128" s="3"/>
      <c r="F128" s="3"/>
      <c r="G128" s="3"/>
      <c r="H128" s="3"/>
      <c r="I128" s="366">
        <f>I120-0.0112</f>
        <v>0.18000000000000002</v>
      </c>
      <c r="J128" s="43"/>
      <c r="K128" s="223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3"/>
      <c r="L129" s="185"/>
    </row>
    <row r="130" spans="1:12" ht="12.75">
      <c r="A130" s="189" t="s">
        <v>515</v>
      </c>
      <c r="B130" s="148"/>
      <c r="C130" s="128"/>
      <c r="D130" s="3"/>
      <c r="E130" s="3"/>
      <c r="F130" s="3"/>
      <c r="G130" s="3"/>
      <c r="H130" s="3"/>
      <c r="I130" s="303">
        <f>I126/(1-I128)</f>
        <v>0</v>
      </c>
      <c r="J130" s="43"/>
      <c r="K130" s="493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3"/>
      <c r="L131" s="185"/>
    </row>
    <row r="132" spans="1:12" ht="30">
      <c r="A132" s="190" t="s">
        <v>518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3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3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278</v>
      </c>
      <c r="I134" s="356">
        <f>C48</f>
        <v>99859.56450671337</v>
      </c>
      <c r="J134" s="43"/>
      <c r="K134" s="223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3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6">
        <v>0.1912</v>
      </c>
      <c r="J136" s="219" t="s">
        <v>176</v>
      </c>
      <c r="K136" s="223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3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278</v>
      </c>
      <c r="I138" s="357">
        <f>IF(I134&gt;0,I134*I136,0)</f>
        <v>19093.148733683596</v>
      </c>
      <c r="J138" s="43"/>
      <c r="K138" s="223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3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276</v>
      </c>
      <c r="I140" s="358"/>
      <c r="J140" s="43"/>
      <c r="K140" s="223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3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278</v>
      </c>
      <c r="I142" s="356">
        <f>I138-I140</f>
        <v>19093.148733683596</v>
      </c>
      <c r="J142" s="43"/>
      <c r="K142" s="223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3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276</v>
      </c>
      <c r="I144" s="356">
        <f>C58</f>
        <v>34072.083409690604</v>
      </c>
      <c r="J144" s="43"/>
      <c r="K144" s="223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3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278</v>
      </c>
      <c r="I146" s="356">
        <f>I142-I144</f>
        <v>-14978.934676007008</v>
      </c>
      <c r="J146" s="43"/>
      <c r="K146" s="493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3"/>
      <c r="L147" s="185"/>
    </row>
    <row r="148" spans="1:12" ht="12.75">
      <c r="A148" s="423" t="s">
        <v>30</v>
      </c>
      <c r="B148" s="148"/>
      <c r="C148" s="128"/>
      <c r="D148" s="3"/>
      <c r="E148" s="3"/>
      <c r="F148" s="3"/>
      <c r="G148" s="136"/>
      <c r="H148" s="136"/>
      <c r="I148" s="358"/>
      <c r="J148" s="43"/>
      <c r="K148" s="223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278</v>
      </c>
      <c r="I149" s="356">
        <f>C64</f>
        <v>12710037</v>
      </c>
      <c r="J149" s="43"/>
      <c r="K149" s="223"/>
      <c r="L149" s="185"/>
    </row>
    <row r="150" spans="1:12" ht="12.75">
      <c r="A150" s="494" t="s">
        <v>594</v>
      </c>
      <c r="B150" s="148"/>
      <c r="C150" s="128"/>
      <c r="D150" s="3"/>
      <c r="E150" s="3"/>
      <c r="F150" s="3"/>
      <c r="G150" s="135"/>
      <c r="H150" s="135" t="s">
        <v>276</v>
      </c>
      <c r="I150" s="359">
        <v>5000000</v>
      </c>
      <c r="J150" s="43"/>
      <c r="K150" s="493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278</v>
      </c>
      <c r="I151" s="356">
        <f>I149-I150</f>
        <v>7710037</v>
      </c>
      <c r="J151" s="43"/>
      <c r="K151" s="223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3"/>
      <c r="L152" s="185"/>
    </row>
    <row r="153" spans="1:12" ht="12.75">
      <c r="A153" s="494" t="s">
        <v>593</v>
      </c>
      <c r="B153" s="148"/>
      <c r="C153" s="128"/>
      <c r="D153" s="3"/>
      <c r="E153" s="3"/>
      <c r="F153" s="3"/>
      <c r="G153" s="136"/>
      <c r="H153" s="136" t="s">
        <v>355</v>
      </c>
      <c r="I153" s="360">
        <f>'Tax Rates'!C18</f>
        <v>0.003</v>
      </c>
      <c r="J153" s="43"/>
      <c r="K153" s="223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3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278</v>
      </c>
      <c r="I155" s="356">
        <f>I151*I153*(92/365)</f>
        <v>5830.0553753424665</v>
      </c>
      <c r="J155" s="43"/>
      <c r="K155" s="223"/>
      <c r="L155" s="185"/>
    </row>
    <row r="156" spans="1:12" ht="12.75">
      <c r="A156" s="192" t="s">
        <v>448</v>
      </c>
      <c r="B156" s="148"/>
      <c r="C156" s="128"/>
      <c r="D156" s="3"/>
      <c r="E156" s="3"/>
      <c r="F156" s="3"/>
      <c r="G156" s="135"/>
      <c r="H156" s="135" t="s">
        <v>276</v>
      </c>
      <c r="I156" s="359">
        <f>C70</f>
        <v>5830.0553753424665</v>
      </c>
      <c r="J156" s="43"/>
      <c r="K156" s="223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278</v>
      </c>
      <c r="I157" s="356">
        <f>I155-I156</f>
        <v>0</v>
      </c>
      <c r="J157" s="43"/>
      <c r="K157" s="493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3"/>
      <c r="L158" s="185"/>
    </row>
    <row r="159" spans="1:12" ht="12.75">
      <c r="A159" s="423" t="s">
        <v>360</v>
      </c>
      <c r="B159" s="148"/>
      <c r="C159" s="128"/>
      <c r="D159" s="3"/>
      <c r="E159" s="3"/>
      <c r="F159" s="3"/>
      <c r="G159" s="136"/>
      <c r="H159" s="136"/>
      <c r="I159" s="358"/>
      <c r="J159" s="43"/>
      <c r="K159" s="223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6">
        <f>C73</f>
        <v>12710037</v>
      </c>
      <c r="J160" s="43"/>
      <c r="K160" s="223"/>
      <c r="L160" s="185"/>
    </row>
    <row r="161" spans="1:12" ht="12.75">
      <c r="A161" s="192" t="s">
        <v>523</v>
      </c>
      <c r="B161" s="148"/>
      <c r="C161" s="128"/>
      <c r="D161" s="3"/>
      <c r="E161" s="3"/>
      <c r="F161" s="3"/>
      <c r="G161" s="135"/>
      <c r="H161" s="135" t="s">
        <v>276</v>
      </c>
      <c r="I161" s="359">
        <v>10000000</v>
      </c>
      <c r="J161" s="43"/>
      <c r="K161" s="223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278</v>
      </c>
      <c r="I162" s="356">
        <f>I160-I161</f>
        <v>2710037</v>
      </c>
      <c r="J162" s="43"/>
      <c r="K162" s="223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3"/>
      <c r="L163" s="185"/>
    </row>
    <row r="164" spans="1:12" ht="12.75">
      <c r="A164" s="192" t="s">
        <v>449</v>
      </c>
      <c r="B164" s="148"/>
      <c r="C164" s="128"/>
      <c r="D164" s="3"/>
      <c r="E164" s="3"/>
      <c r="F164" s="3"/>
      <c r="G164" s="136"/>
      <c r="H164" s="136"/>
      <c r="I164" s="360">
        <f>'Tax Rates'!C19</f>
        <v>0.00225</v>
      </c>
      <c r="J164" s="43"/>
      <c r="K164" s="223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3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6">
        <f>I162*I164/4</f>
        <v>1524.3958125</v>
      </c>
      <c r="J166" s="43"/>
      <c r="K166" s="223"/>
      <c r="L166" s="185"/>
    </row>
    <row r="167" spans="1:12" ht="12.75">
      <c r="A167" s="192" t="s">
        <v>461</v>
      </c>
      <c r="B167" s="148"/>
      <c r="C167" s="128"/>
      <c r="D167" s="3"/>
      <c r="E167" s="3"/>
      <c r="F167" s="3"/>
      <c r="G167" s="135"/>
      <c r="H167" s="135" t="s">
        <v>276</v>
      </c>
      <c r="I167" s="361">
        <f>C80</f>
        <v>1118.4271224751897</v>
      </c>
      <c r="J167" s="43"/>
      <c r="K167" s="223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278</v>
      </c>
      <c r="I168" s="356">
        <f>I166-I167</f>
        <v>405.96869002481026</v>
      </c>
      <c r="J168" s="43"/>
      <c r="K168" s="223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0"/>
      <c r="J169" s="43"/>
      <c r="K169" s="223"/>
      <c r="L169" s="185"/>
    </row>
    <row r="170" spans="1:12" ht="12.75">
      <c r="A170" s="452" t="s">
        <v>495</v>
      </c>
      <c r="B170" s="148"/>
      <c r="C170" s="128"/>
      <c r="D170" s="3"/>
      <c r="E170" s="3"/>
      <c r="F170" s="3"/>
      <c r="G170" s="135"/>
      <c r="H170" s="135" t="s">
        <v>276</v>
      </c>
      <c r="I170" s="359">
        <f>C82</f>
        <v>0</v>
      </c>
      <c r="J170" s="43"/>
      <c r="K170" s="223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278</v>
      </c>
      <c r="I171" s="356">
        <v>0</v>
      </c>
      <c r="J171" s="43"/>
      <c r="K171" s="493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495"/>
      <c r="L172" s="185"/>
    </row>
    <row r="173" spans="1:12" ht="12.75">
      <c r="A173" s="176" t="s">
        <v>492</v>
      </c>
      <c r="B173" s="148"/>
      <c r="C173" s="128"/>
      <c r="D173" s="3"/>
      <c r="E173" s="3"/>
      <c r="F173" s="3"/>
      <c r="G173" s="136"/>
      <c r="H173" s="136"/>
      <c r="I173" s="366">
        <f>I136-0.0112</f>
        <v>0.18000000000000002</v>
      </c>
      <c r="J173" s="43"/>
      <c r="K173" s="223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3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275</v>
      </c>
      <c r="I175" s="356">
        <f>I146/(1-I173)</f>
        <v>-18266.99350732562</v>
      </c>
      <c r="J175" s="43"/>
      <c r="K175" s="223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275</v>
      </c>
      <c r="I176" s="356">
        <f>I171/(1-I173)</f>
        <v>0</v>
      </c>
      <c r="J176" s="43"/>
      <c r="K176" s="223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275</v>
      </c>
      <c r="I177" s="356">
        <f>I157</f>
        <v>0</v>
      </c>
      <c r="J177" s="43"/>
      <c r="K177" s="223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3"/>
      <c r="L178" s="185"/>
    </row>
    <row r="179" spans="1:12" ht="12.75">
      <c r="A179" s="189" t="s">
        <v>516</v>
      </c>
      <c r="B179" s="148"/>
      <c r="C179" s="128"/>
      <c r="D179" s="3"/>
      <c r="E179" s="3"/>
      <c r="F179" s="3"/>
      <c r="G179" s="136"/>
      <c r="H179" s="136" t="s">
        <v>278</v>
      </c>
      <c r="I179" s="356">
        <f>SUM(I175:I177)</f>
        <v>-18266.99350732562</v>
      </c>
      <c r="J179" s="43"/>
      <c r="K179" s="223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3"/>
      <c r="L180" s="185"/>
    </row>
    <row r="181" spans="1:12" ht="12.75">
      <c r="A181" s="189" t="s">
        <v>493</v>
      </c>
      <c r="B181" s="148"/>
      <c r="C181" s="128"/>
      <c r="D181" s="3"/>
      <c r="E181" s="3"/>
      <c r="F181" s="3"/>
      <c r="G181" s="136"/>
      <c r="H181" s="136" t="s">
        <v>275</v>
      </c>
      <c r="I181" s="356">
        <f>I130</f>
        <v>0</v>
      </c>
      <c r="J181" s="43" t="s">
        <v>176</v>
      </c>
      <c r="K181" s="223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3"/>
      <c r="L182" s="185"/>
    </row>
    <row r="183" spans="1:12" ht="15">
      <c r="A183" s="496" t="s">
        <v>517</v>
      </c>
      <c r="B183" s="148"/>
      <c r="C183" s="128"/>
      <c r="D183" s="3"/>
      <c r="E183" s="3"/>
      <c r="F183" s="3"/>
      <c r="G183" s="136"/>
      <c r="H183" s="136" t="s">
        <v>278</v>
      </c>
      <c r="I183" s="500">
        <f>I179+I181</f>
        <v>-18266.99350732562</v>
      </c>
      <c r="J183" s="43"/>
      <c r="K183" s="223"/>
      <c r="L183" s="185"/>
    </row>
    <row r="184" spans="1:12" ht="12.75">
      <c r="A184" s="497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3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3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3"/>
      <c r="L186" s="185"/>
    </row>
    <row r="187" spans="1:12" ht="13.5" thickTop="1">
      <c r="A187" s="194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5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2">
        <f>REGINFO!D61</f>
        <v>460738.84124999994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2">
        <f>C36</f>
        <v>15258.435493286628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489</v>
      </c>
      <c r="B194" s="145"/>
      <c r="C194" s="128"/>
      <c r="D194" s="118"/>
      <c r="E194" s="118"/>
      <c r="F194" s="118"/>
      <c r="G194" s="137"/>
      <c r="H194" s="137"/>
      <c r="I194" s="362">
        <f>I191-I192</f>
        <v>445480.4057567133</v>
      </c>
      <c r="J194" s="3"/>
      <c r="K194" s="140"/>
      <c r="L194" s="185"/>
    </row>
    <row r="195" spans="1:12" ht="12.75">
      <c r="A195" s="176" t="s">
        <v>490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6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2">
        <f>K36+K41</f>
        <v>0</v>
      </c>
      <c r="J199" s="3"/>
      <c r="K199" s="140"/>
      <c r="L199" s="185"/>
    </row>
    <row r="200" spans="1:12" ht="12.75">
      <c r="A200" s="176" t="s">
        <v>491</v>
      </c>
      <c r="B200" s="145"/>
      <c r="C200" s="128"/>
      <c r="D200" s="118"/>
      <c r="E200" s="118"/>
      <c r="F200" s="118"/>
      <c r="G200" s="137"/>
      <c r="H200" s="137"/>
      <c r="I200" s="362">
        <f>REGINFO!D61</f>
        <v>460738.84124999994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7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462</v>
      </c>
      <c r="B204" s="145"/>
      <c r="C204" s="128"/>
      <c r="D204" s="118"/>
      <c r="E204" s="118"/>
      <c r="F204" s="118"/>
      <c r="G204" s="137"/>
      <c r="H204" s="137"/>
      <c r="I204" s="357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7" t="s">
        <v>345</v>
      </c>
      <c r="B206" s="198"/>
      <c r="C206" s="199"/>
      <c r="D206" s="200"/>
      <c r="E206" s="200"/>
      <c r="F206" s="200"/>
      <c r="G206" s="201"/>
      <c r="H206" s="201"/>
      <c r="I206" s="363">
        <f>+I194-I202</f>
        <v>445480.4057567133</v>
      </c>
      <c r="J206" s="85"/>
      <c r="K206" s="224"/>
      <c r="L206" s="202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176</v>
      </c>
      <c r="G219" s="96"/>
      <c r="H219" s="96"/>
      <c r="I219" s="83"/>
    </row>
    <row r="220" spans="3:9" ht="12.75">
      <c r="C220" t="s">
        <v>176</v>
      </c>
      <c r="G220" s="96"/>
      <c r="H220" s="96"/>
      <c r="I220" s="83"/>
    </row>
    <row r="221" spans="3:9" ht="12.75">
      <c r="C221" t="s">
        <v>176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4" right="0.88" top="0.99" bottom="0.3" header="0.5" footer="0.12"/>
  <pageSetup fitToHeight="3" horizontalDpi="600" verticalDpi="600" orientation="portrait" scale="29" r:id="rId3"/>
  <rowBreaks count="1" manualBreakCount="1">
    <brk id="95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2"/>
  <sheetViews>
    <sheetView tabSelected="1" view="pageBreakPreview" zoomScale="60" zoomScalePageLayoutView="0" workbookViewId="0" topLeftCell="A268">
      <selection activeCell="D49" sqref="D49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262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Brant County Power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203</v>
      </c>
      <c r="B11" s="26"/>
      <c r="C11" s="488">
        <v>92</v>
      </c>
      <c r="D11" s="43" t="s">
        <v>208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8">
        <f>(Ratebase*REGINFO!D33*0.0025)/4</f>
        <v>3971.8865625000003</v>
      </c>
      <c r="D13" s="94" t="s">
        <v>270</v>
      </c>
      <c r="E13" s="31"/>
      <c r="F13" s="26"/>
      <c r="G13" s="3"/>
      <c r="H13" s="3"/>
      <c r="I13" s="3"/>
    </row>
    <row r="14" spans="1:9" ht="12.75">
      <c r="A14" s="2" t="s">
        <v>198</v>
      </c>
      <c r="B14" s="26" t="s">
        <v>136</v>
      </c>
      <c r="C14" s="8" t="s">
        <v>176</v>
      </c>
      <c r="D14" s="31"/>
      <c r="E14" s="31"/>
      <c r="F14" s="26"/>
      <c r="G14" s="3"/>
      <c r="H14" s="3"/>
      <c r="I14" s="3"/>
    </row>
    <row r="15" spans="1:9" ht="12.75">
      <c r="A15" s="2" t="s">
        <v>199</v>
      </c>
      <c r="B15" s="26" t="s">
        <v>136</v>
      </c>
      <c r="C15" s="8" t="s">
        <v>176</v>
      </c>
      <c r="D15" s="31"/>
      <c r="E15" s="31"/>
      <c r="F15" s="26"/>
      <c r="G15" s="3"/>
      <c r="H15" s="3"/>
      <c r="I15" s="3"/>
    </row>
    <row r="16" spans="1:9" ht="12.75">
      <c r="A16" s="353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414</v>
      </c>
      <c r="B17" s="26" t="s">
        <v>136</v>
      </c>
      <c r="C17" s="8"/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233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234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38" t="s">
        <v>472</v>
      </c>
      <c r="B23" s="439"/>
      <c r="C23" s="440"/>
      <c r="D23" s="441"/>
      <c r="E23" s="34"/>
      <c r="F23" s="11"/>
      <c r="G23" s="11"/>
      <c r="H23" s="6"/>
      <c r="I23" s="6"/>
    </row>
    <row r="24" spans="1:9" ht="12.75">
      <c r="A24" s="438" t="s">
        <v>385</v>
      </c>
      <c r="B24" s="439"/>
      <c r="C24" s="440"/>
      <c r="D24" s="441"/>
      <c r="E24" s="34"/>
      <c r="F24" s="11"/>
      <c r="G24" s="11"/>
      <c r="H24" s="6"/>
      <c r="I24" s="6"/>
    </row>
    <row r="25" spans="1:9" ht="12.75">
      <c r="A25" s="438" t="s">
        <v>343</v>
      </c>
      <c r="B25" s="439"/>
      <c r="C25" s="440"/>
      <c r="D25" s="441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38" t="s">
        <v>470</v>
      </c>
      <c r="B27" s="439"/>
      <c r="C27" s="440"/>
      <c r="D27" s="441"/>
      <c r="E27" s="34"/>
      <c r="F27" s="11"/>
      <c r="G27" s="11"/>
      <c r="H27" s="6"/>
      <c r="I27" s="6"/>
    </row>
    <row r="28" spans="1:9" ht="12.75">
      <c r="A28" s="438" t="s">
        <v>471</v>
      </c>
      <c r="B28" s="439"/>
      <c r="C28" s="440"/>
      <c r="D28" s="441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263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7" t="s">
        <v>403</v>
      </c>
      <c r="B31" s="29" t="s">
        <v>275</v>
      </c>
      <c r="C31" s="326"/>
      <c r="D31" s="327"/>
      <c r="E31" s="325">
        <f>C31-D31</f>
        <v>0</v>
      </c>
      <c r="F31" s="11"/>
      <c r="G31" s="11"/>
      <c r="H31" s="6"/>
      <c r="I31" s="6"/>
    </row>
    <row r="32" spans="1:9" ht="12.75">
      <c r="A32" s="4" t="s">
        <v>341</v>
      </c>
      <c r="B32" s="29" t="s">
        <v>275</v>
      </c>
      <c r="C32" s="326"/>
      <c r="D32" s="327"/>
      <c r="E32" s="325">
        <f>C32-D32</f>
        <v>0</v>
      </c>
      <c r="F32" s="11"/>
      <c r="G32" s="11"/>
      <c r="H32" s="6"/>
      <c r="I32" s="6"/>
    </row>
    <row r="33" spans="1:9" ht="12.75">
      <c r="A33" s="4" t="s">
        <v>326</v>
      </c>
      <c r="B33" s="29" t="s">
        <v>275</v>
      </c>
      <c r="C33" s="326"/>
      <c r="D33" s="327"/>
      <c r="E33" s="325">
        <f>C33-D33</f>
        <v>0</v>
      </c>
      <c r="F33" s="11"/>
      <c r="G33" s="11"/>
      <c r="H33" s="6"/>
      <c r="I33" s="6"/>
    </row>
    <row r="34" spans="1:9" ht="12.75">
      <c r="A34" s="4" t="s">
        <v>346</v>
      </c>
      <c r="B34" s="29" t="s">
        <v>275</v>
      </c>
      <c r="C34" s="326"/>
      <c r="D34" s="327"/>
      <c r="E34" s="325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275</v>
      </c>
      <c r="C35" s="326"/>
      <c r="D35" s="327"/>
      <c r="E35" s="325">
        <f>C35-D35</f>
        <v>0</v>
      </c>
      <c r="F35" s="11"/>
      <c r="G35" s="11"/>
      <c r="H35" s="6"/>
      <c r="I35" s="6"/>
    </row>
    <row r="36" spans="1:9" ht="12.75">
      <c r="A36" s="63" t="s">
        <v>265</v>
      </c>
      <c r="B36" s="29"/>
      <c r="C36" s="48"/>
      <c r="D36" s="48"/>
      <c r="E36" s="259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415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324</v>
      </c>
      <c r="B39" s="29" t="s">
        <v>276</v>
      </c>
      <c r="C39" s="326"/>
      <c r="D39" s="327"/>
      <c r="E39" s="325">
        <f>C39-D39</f>
        <v>0</v>
      </c>
      <c r="F39" s="11"/>
      <c r="G39" s="11"/>
      <c r="H39" s="6"/>
      <c r="I39" s="6"/>
    </row>
    <row r="40" spans="1:9" ht="12.75">
      <c r="A40" s="52" t="s">
        <v>325</v>
      </c>
      <c r="B40" s="29" t="s">
        <v>276</v>
      </c>
      <c r="C40" s="326"/>
      <c r="D40" s="327"/>
      <c r="E40" s="325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404</v>
      </c>
      <c r="B41" s="29" t="s">
        <v>276</v>
      </c>
      <c r="C41" s="326"/>
      <c r="D41" s="327"/>
      <c r="E41" s="325">
        <f t="shared" si="0"/>
        <v>0</v>
      </c>
      <c r="F41" s="11"/>
      <c r="G41" s="11"/>
      <c r="H41" s="6"/>
      <c r="I41" s="6"/>
    </row>
    <row r="42" spans="1:9" ht="12.75">
      <c r="A42" s="4" t="s">
        <v>405</v>
      </c>
      <c r="B42" s="29" t="s">
        <v>276</v>
      </c>
      <c r="C42" s="326"/>
      <c r="D42" s="327"/>
      <c r="E42" s="325">
        <f t="shared" si="0"/>
        <v>0</v>
      </c>
      <c r="F42" s="11"/>
      <c r="G42" s="11"/>
      <c r="H42" s="6"/>
      <c r="I42" s="6"/>
    </row>
    <row r="43" spans="1:9" ht="12.75">
      <c r="A43" s="4" t="s">
        <v>406</v>
      </c>
      <c r="B43" s="29" t="s">
        <v>276</v>
      </c>
      <c r="C43" s="326">
        <v>191838</v>
      </c>
      <c r="D43" s="327"/>
      <c r="E43" s="325">
        <f t="shared" si="0"/>
        <v>191838</v>
      </c>
      <c r="F43" s="11"/>
      <c r="G43" s="11"/>
      <c r="H43" s="6"/>
      <c r="I43" s="6"/>
    </row>
    <row r="44" spans="1:9" ht="12.75">
      <c r="A44" s="4" t="s">
        <v>407</v>
      </c>
      <c r="B44" s="29" t="s">
        <v>276</v>
      </c>
      <c r="C44" s="326">
        <v>0</v>
      </c>
      <c r="D44" s="327"/>
      <c r="E44" s="325">
        <f t="shared" si="0"/>
        <v>0</v>
      </c>
      <c r="F44" s="11"/>
      <c r="G44" s="11"/>
      <c r="H44" s="6"/>
      <c r="I44" s="6"/>
    </row>
    <row r="45" spans="1:11" ht="12.75">
      <c r="A45" s="491" t="s">
        <v>596</v>
      </c>
      <c r="B45" s="29" t="s">
        <v>276</v>
      </c>
      <c r="C45" s="326">
        <f>481653-203138</f>
        <v>278515</v>
      </c>
      <c r="D45" s="327"/>
      <c r="E45" s="325">
        <f t="shared" si="0"/>
        <v>278515</v>
      </c>
      <c r="F45" s="11"/>
      <c r="G45" s="11"/>
      <c r="H45" s="39"/>
      <c r="I45" s="39"/>
      <c r="J45" s="38"/>
      <c r="K45" s="38"/>
    </row>
    <row r="46" spans="2:11" ht="12.75">
      <c r="B46" s="29" t="s">
        <v>276</v>
      </c>
      <c r="C46" s="326"/>
      <c r="D46" s="327"/>
      <c r="E46" s="325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276</v>
      </c>
      <c r="C47" s="326"/>
      <c r="D47" s="327"/>
      <c r="E47" s="325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276</v>
      </c>
      <c r="C48" s="326"/>
      <c r="D48" s="327"/>
      <c r="E48" s="325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278</v>
      </c>
      <c r="C50" s="322">
        <f>SUM(C31:C36)-SUM(C39:C49)</f>
        <v>-470353</v>
      </c>
      <c r="D50" s="322">
        <f>SUM(D31:D36)-SUM(D39:D49)</f>
        <v>0</v>
      </c>
      <c r="E50" s="322">
        <f>SUM(E31:E35)-SUM(E39:E48)</f>
        <v>-470353</v>
      </c>
      <c r="F50" s="11"/>
      <c r="G50" s="11"/>
      <c r="H50" s="6"/>
      <c r="I50" s="6"/>
    </row>
    <row r="51" spans="1:9" ht="12.75">
      <c r="A51" s="4" t="s">
        <v>165</v>
      </c>
      <c r="B51" s="29" t="s">
        <v>276</v>
      </c>
      <c r="C51" s="326"/>
      <c r="D51" s="326"/>
      <c r="E51" s="323">
        <f>+C51-D51</f>
        <v>0</v>
      </c>
      <c r="F51" s="11"/>
      <c r="G51" s="11"/>
      <c r="H51" s="6"/>
      <c r="I51" s="6"/>
    </row>
    <row r="52" spans="1:6" ht="12.75">
      <c r="A52" t="s">
        <v>266</v>
      </c>
      <c r="B52" s="8" t="s">
        <v>276</v>
      </c>
      <c r="C52" s="326">
        <v>11300</v>
      </c>
      <c r="D52" s="326"/>
      <c r="E52" s="324">
        <f>+C52-D52</f>
        <v>11300</v>
      </c>
      <c r="F52" s="8"/>
    </row>
    <row r="53" spans="1:6" ht="12.75">
      <c r="A53" s="2" t="s">
        <v>212</v>
      </c>
      <c r="B53" s="8" t="s">
        <v>278</v>
      </c>
      <c r="C53" s="322">
        <f>C50-C51-C52</f>
        <v>-481653</v>
      </c>
      <c r="D53" s="322">
        <f>D50-D51-D52</f>
        <v>0</v>
      </c>
      <c r="E53" s="322">
        <f>E50-E51-E52</f>
        <v>-481653</v>
      </c>
      <c r="F53" s="8"/>
    </row>
    <row r="54" spans="1:6" ht="36">
      <c r="A54" s="98" t="s">
        <v>329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261</v>
      </c>
      <c r="B56" s="8"/>
      <c r="C56" s="35"/>
      <c r="D56" s="35"/>
      <c r="E56" s="35"/>
      <c r="F56" s="8"/>
    </row>
    <row r="57" spans="1:6" ht="12.75">
      <c r="A57" s="15" t="s">
        <v>249</v>
      </c>
      <c r="B57" s="8"/>
      <c r="C57" s="35"/>
      <c r="D57" s="35"/>
      <c r="E57" s="35"/>
      <c r="F57" s="8"/>
    </row>
    <row r="58" spans="1:6" ht="12.75">
      <c r="A58" s="2" t="s">
        <v>250</v>
      </c>
      <c r="B58" s="8"/>
      <c r="C58" s="50"/>
      <c r="D58" s="50"/>
      <c r="E58" s="50"/>
      <c r="F58" s="8"/>
    </row>
    <row r="59" spans="1:6" ht="12.75">
      <c r="A59" s="4" t="s">
        <v>172</v>
      </c>
      <c r="B59" s="8" t="s">
        <v>275</v>
      </c>
      <c r="C59" s="328">
        <f>C52</f>
        <v>11300</v>
      </c>
      <c r="D59" s="328">
        <f>D52</f>
        <v>0</v>
      </c>
      <c r="E59" s="312">
        <f>+C59-D59</f>
        <v>11300</v>
      </c>
      <c r="F59" s="8"/>
    </row>
    <row r="60" spans="1:6" ht="12.75">
      <c r="A60" s="4" t="s">
        <v>473</v>
      </c>
      <c r="B60" s="8" t="s">
        <v>275</v>
      </c>
      <c r="C60" s="372"/>
      <c r="D60" s="372"/>
      <c r="E60" s="312">
        <f>+C60-D60</f>
        <v>0</v>
      </c>
      <c r="F60" s="8"/>
    </row>
    <row r="61" spans="1:6" ht="12.75">
      <c r="A61" t="s">
        <v>14</v>
      </c>
      <c r="B61" s="8" t="s">
        <v>275</v>
      </c>
      <c r="C61" s="328">
        <f>C43</f>
        <v>191838</v>
      </c>
      <c r="D61" s="328">
        <f>D43</f>
        <v>0</v>
      </c>
      <c r="E61" s="312">
        <f>+C61-D61</f>
        <v>191838</v>
      </c>
      <c r="F61" s="8"/>
    </row>
    <row r="62" spans="1:6" ht="12.75">
      <c r="A62" t="s">
        <v>16</v>
      </c>
      <c r="B62" s="8" t="s">
        <v>275</v>
      </c>
      <c r="C62" s="372"/>
      <c r="D62" s="328">
        <v>0</v>
      </c>
      <c r="E62" s="312">
        <f>+C62-D62</f>
        <v>0</v>
      </c>
      <c r="F62" s="8"/>
    </row>
    <row r="63" spans="1:6" ht="12.75">
      <c r="A63" s="37" t="s">
        <v>408</v>
      </c>
      <c r="B63" s="8" t="s">
        <v>275</v>
      </c>
      <c r="C63" s="370">
        <f>'Tax Reserves'!C22</f>
        <v>0</v>
      </c>
      <c r="D63" s="371">
        <f>'Tax Reserves'!D22</f>
        <v>0</v>
      </c>
      <c r="E63" s="312">
        <f>C63-D63</f>
        <v>0</v>
      </c>
      <c r="F63" s="8"/>
    </row>
    <row r="64" spans="1:6" ht="12.75">
      <c r="A64" s="4" t="s">
        <v>122</v>
      </c>
      <c r="B64" s="8" t="s">
        <v>275</v>
      </c>
      <c r="C64" s="370">
        <f>'Tax Reserves'!C63</f>
        <v>0</v>
      </c>
      <c r="D64" s="371">
        <f>'Tax Reserves'!D63</f>
        <v>0</v>
      </c>
      <c r="E64" s="312">
        <f>+C64-D64</f>
        <v>0</v>
      </c>
      <c r="F64" s="8"/>
    </row>
    <row r="65" spans="1:6" ht="12.75">
      <c r="A65" t="s">
        <v>387</v>
      </c>
      <c r="B65" s="8" t="s">
        <v>275</v>
      </c>
      <c r="C65" s="327">
        <v>0</v>
      </c>
      <c r="D65" s="327">
        <v>0</v>
      </c>
      <c r="E65" s="312">
        <f>+C65-D65</f>
        <v>0</v>
      </c>
      <c r="F65" s="8"/>
    </row>
    <row r="66" spans="1:6" ht="12.75">
      <c r="A66" t="s">
        <v>244</v>
      </c>
      <c r="B66" s="8" t="s">
        <v>275</v>
      </c>
      <c r="C66" s="290">
        <f>'TAXREC 2'!C95</f>
        <v>0</v>
      </c>
      <c r="D66" s="290">
        <f>'TAXREC 2'!D95</f>
        <v>0</v>
      </c>
      <c r="E66" s="312">
        <f>+C66-D66</f>
        <v>0</v>
      </c>
      <c r="F66" s="8"/>
    </row>
    <row r="67" spans="1:11" ht="12.75">
      <c r="A67" t="s">
        <v>245</v>
      </c>
      <c r="B67" s="8" t="s">
        <v>275</v>
      </c>
      <c r="C67" s="290">
        <f>'TAXREC 2'!C96</f>
        <v>5215</v>
      </c>
      <c r="D67" s="290">
        <f>'TAXREC 2'!D96</f>
        <v>0</v>
      </c>
      <c r="E67" s="312">
        <f>+C67-D67</f>
        <v>5215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7"/>
      <c r="F68" s="8"/>
      <c r="G68" s="51"/>
      <c r="H68" s="51"/>
      <c r="I68" s="29"/>
      <c r="J68" s="29"/>
      <c r="K68" s="86"/>
    </row>
    <row r="69" spans="1:11" ht="12.75">
      <c r="A69" s="10" t="s">
        <v>181</v>
      </c>
      <c r="B69" s="8"/>
      <c r="C69" s="312">
        <f>SUM(C59:C67)</f>
        <v>208353</v>
      </c>
      <c r="D69" s="312">
        <f>SUM(D59:D67)</f>
        <v>0</v>
      </c>
      <c r="E69" s="312">
        <f>SUM(E59:E67)</f>
        <v>208353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312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275</v>
      </c>
      <c r="C72" s="337"/>
      <c r="D72" s="337"/>
      <c r="E72" s="312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232</v>
      </c>
      <c r="B73" s="8" t="s">
        <v>275</v>
      </c>
      <c r="C73" s="337"/>
      <c r="D73" s="337"/>
      <c r="E73" s="312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275</v>
      </c>
      <c r="C74" s="337"/>
      <c r="D74" s="337"/>
      <c r="E74" s="312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275</v>
      </c>
      <c r="C75" s="337"/>
      <c r="D75" s="337"/>
      <c r="E75" s="312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275</v>
      </c>
      <c r="C76" s="337"/>
      <c r="D76" s="337"/>
      <c r="E76" s="312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275</v>
      </c>
      <c r="C77" s="337"/>
      <c r="D77" s="337"/>
      <c r="E77" s="312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275</v>
      </c>
      <c r="C78" s="337"/>
      <c r="D78" s="337"/>
      <c r="E78" s="312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278</v>
      </c>
      <c r="C79" s="290">
        <f>SUM(C72:C78)</f>
        <v>0</v>
      </c>
      <c r="D79" s="290">
        <f>SUM(D72:D78)</f>
        <v>0</v>
      </c>
      <c r="E79" s="290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278</v>
      </c>
      <c r="C81" s="290">
        <f>C69+C79</f>
        <v>208353</v>
      </c>
      <c r="D81" s="290">
        <f>D69+D79</f>
        <v>0</v>
      </c>
      <c r="E81" s="290">
        <f>E69+E79</f>
        <v>208353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1" t="s">
        <v>259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9" t="str">
        <f aca="true" t="shared" si="2" ref="A84:A90">IF($E72&gt;$C$13,A72," ")</f>
        <v> </v>
      </c>
      <c r="B84" s="313"/>
      <c r="C84" s="331">
        <f aca="true" t="shared" si="3" ref="C84:E88">IF($E72&gt;$C$13,C72,)</f>
        <v>0</v>
      </c>
      <c r="D84" s="331">
        <f t="shared" si="3"/>
        <v>0</v>
      </c>
      <c r="E84" s="331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9" t="str">
        <f t="shared" si="2"/>
        <v> </v>
      </c>
      <c r="B85" s="313"/>
      <c r="C85" s="331">
        <f t="shared" si="3"/>
        <v>0</v>
      </c>
      <c r="D85" s="331">
        <f t="shared" si="3"/>
        <v>0</v>
      </c>
      <c r="E85" s="331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9" t="str">
        <f t="shared" si="2"/>
        <v> </v>
      </c>
      <c r="B86" s="313"/>
      <c r="C86" s="331">
        <f t="shared" si="3"/>
        <v>0</v>
      </c>
      <c r="D86" s="331">
        <f t="shared" si="3"/>
        <v>0</v>
      </c>
      <c r="E86" s="331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9" t="str">
        <f t="shared" si="2"/>
        <v> </v>
      </c>
      <c r="B87" s="313"/>
      <c r="C87" s="331">
        <f t="shared" si="3"/>
        <v>0</v>
      </c>
      <c r="D87" s="331">
        <f t="shared" si="3"/>
        <v>0</v>
      </c>
      <c r="E87" s="331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9" t="str">
        <f t="shared" si="2"/>
        <v> </v>
      </c>
      <c r="B88" s="313"/>
      <c r="C88" s="331">
        <f t="shared" si="3"/>
        <v>0</v>
      </c>
      <c r="D88" s="331">
        <f t="shared" si="3"/>
        <v>0</v>
      </c>
      <c r="E88" s="331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9" t="str">
        <f t="shared" si="2"/>
        <v> </v>
      </c>
      <c r="B89" s="313"/>
      <c r="C89" s="331">
        <f aca="true" t="shared" si="4" ref="C89:E90">IF($E77&gt;$C$13,C77,)</f>
        <v>0</v>
      </c>
      <c r="D89" s="331">
        <f t="shared" si="4"/>
        <v>0</v>
      </c>
      <c r="E89" s="331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9" t="str">
        <f t="shared" si="2"/>
        <v> </v>
      </c>
      <c r="B90" s="313"/>
      <c r="C90" s="331">
        <f t="shared" si="4"/>
        <v>0</v>
      </c>
      <c r="D90" s="331">
        <f t="shared" si="4"/>
        <v>0</v>
      </c>
      <c r="E90" s="331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0" t="s">
        <v>235</v>
      </c>
      <c r="B91" s="313"/>
      <c r="C91" s="320">
        <f>SUM(C84:C90)</f>
        <v>0</v>
      </c>
      <c r="D91" s="320">
        <f>SUM(D84:D90)</f>
        <v>0</v>
      </c>
      <c r="E91" s="320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3" t="s">
        <v>300</v>
      </c>
      <c r="B92" s="313"/>
      <c r="C92" s="290">
        <f>C79-C91</f>
        <v>0</v>
      </c>
      <c r="D92" s="290">
        <f>D79-D91</f>
        <v>0</v>
      </c>
      <c r="E92" s="290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3" t="s">
        <v>301</v>
      </c>
      <c r="B93" s="313"/>
      <c r="C93" s="290">
        <f>C91+C92</f>
        <v>0</v>
      </c>
      <c r="D93" s="290">
        <f>D91+D92</f>
        <v>0</v>
      </c>
      <c r="E93" s="290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276</v>
      </c>
      <c r="C96" s="337">
        <v>181498</v>
      </c>
      <c r="D96" s="337"/>
      <c r="E96" s="312">
        <f>+C96-D96</f>
        <v>181498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276</v>
      </c>
      <c r="C97" s="337">
        <v>47502</v>
      </c>
      <c r="D97" s="337"/>
      <c r="E97" s="312">
        <f>+C97-D97</f>
        <v>47502</v>
      </c>
      <c r="F97" s="8"/>
      <c r="G97" s="51"/>
      <c r="H97" s="51"/>
      <c r="I97" s="51"/>
      <c r="J97" s="51"/>
      <c r="K97" s="51"/>
    </row>
    <row r="98" spans="1:11" ht="12.75">
      <c r="A98" s="492"/>
      <c r="B98" s="8"/>
      <c r="C98" s="337"/>
      <c r="D98" s="337"/>
      <c r="E98" s="312"/>
      <c r="F98" s="8"/>
      <c r="G98" s="492"/>
      <c r="H98" s="51"/>
      <c r="I98" s="51"/>
      <c r="J98" s="51"/>
      <c r="K98" s="51"/>
    </row>
    <row r="99" spans="1:11" ht="12.75">
      <c r="A99" s="492"/>
      <c r="B99" s="8"/>
      <c r="C99" s="337"/>
      <c r="D99" s="337"/>
      <c r="E99" s="312"/>
      <c r="F99" s="8"/>
      <c r="G99" s="492"/>
      <c r="H99" s="51"/>
      <c r="I99" s="51"/>
      <c r="J99" s="51"/>
      <c r="K99" s="51"/>
    </row>
    <row r="100" spans="1:11" ht="12.75">
      <c r="A100" t="s">
        <v>21</v>
      </c>
      <c r="B100" s="8" t="s">
        <v>276</v>
      </c>
      <c r="C100" s="337">
        <v>0</v>
      </c>
      <c r="D100" s="337"/>
      <c r="E100" s="312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t="s">
        <v>49</v>
      </c>
      <c r="B101" s="8" t="s">
        <v>276</v>
      </c>
      <c r="C101" s="337"/>
      <c r="D101" s="337"/>
      <c r="E101" s="31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166</v>
      </c>
      <c r="B102" s="8" t="s">
        <v>276</v>
      </c>
      <c r="C102" s="337"/>
      <c r="D102" s="337"/>
      <c r="E102" s="328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167</v>
      </c>
      <c r="B103" s="8" t="s">
        <v>276</v>
      </c>
      <c r="C103" s="337"/>
      <c r="D103" s="337"/>
      <c r="E103" s="312">
        <f aca="true" t="shared" si="5" ref="E103:E109"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168</v>
      </c>
      <c r="B104" s="8" t="s">
        <v>276</v>
      </c>
      <c r="C104" s="337">
        <v>0</v>
      </c>
      <c r="D104" s="337"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390</v>
      </c>
      <c r="B105" s="8" t="s">
        <v>276</v>
      </c>
      <c r="C105" s="373">
        <f>'Tax Reserves'!C35</f>
        <v>0</v>
      </c>
      <c r="D105" s="373">
        <f>'Tax Reserves'!D35</f>
        <v>0</v>
      </c>
      <c r="E105" s="312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409</v>
      </c>
      <c r="B106" s="8" t="s">
        <v>276</v>
      </c>
      <c r="C106" s="373">
        <f>'Tax Reserves'!C50</f>
        <v>0</v>
      </c>
      <c r="D106" s="373">
        <f>'Tax Reserves'!D50</f>
        <v>0</v>
      </c>
      <c r="E106" s="32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22</v>
      </c>
      <c r="B107" s="8" t="s">
        <v>276</v>
      </c>
      <c r="C107" s="337"/>
      <c r="D107" s="337"/>
      <c r="E107" s="312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23</v>
      </c>
      <c r="B108" s="8" t="s">
        <v>276</v>
      </c>
      <c r="C108" s="337"/>
      <c r="D108" s="337"/>
      <c r="E108" s="312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267</v>
      </c>
      <c r="B109" s="8" t="s">
        <v>276</v>
      </c>
      <c r="C109" s="337">
        <v>0</v>
      </c>
      <c r="D109" s="337">
        <v>0</v>
      </c>
      <c r="E109" s="324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246</v>
      </c>
      <c r="B110" s="8" t="s">
        <v>276</v>
      </c>
      <c r="C110" s="290">
        <f>'TAXREC 2'!C146</f>
        <v>1011415</v>
      </c>
      <c r="D110" s="290">
        <f>'TAXREC 2'!D146</f>
        <v>0</v>
      </c>
      <c r="E110" s="290">
        <f>'TAXREC 2'!E146</f>
        <v>1011415</v>
      </c>
      <c r="F110" s="8"/>
      <c r="G110" s="51"/>
      <c r="H110" s="51"/>
      <c r="I110" s="51"/>
      <c r="J110" s="51"/>
      <c r="K110" s="51"/>
    </row>
    <row r="111" spans="1:11" ht="12.75">
      <c r="A111" t="s">
        <v>247</v>
      </c>
      <c r="B111" s="8" t="s">
        <v>276</v>
      </c>
      <c r="C111" s="290">
        <f>'TAXREC 2'!C147</f>
        <v>0</v>
      </c>
      <c r="D111" s="290">
        <f>'TAXREC 2'!D147</f>
        <v>0</v>
      </c>
      <c r="E111" s="290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46"/>
      <c r="F112" s="8"/>
      <c r="G112" s="51"/>
      <c r="H112" s="51"/>
      <c r="I112" s="29"/>
      <c r="J112" s="51"/>
      <c r="K112" s="86"/>
    </row>
    <row r="113" spans="1:11" ht="12.75">
      <c r="A113" s="4" t="s">
        <v>248</v>
      </c>
      <c r="B113" s="8" t="s">
        <v>278</v>
      </c>
      <c r="C113" s="290">
        <f>SUM(C96:C111)</f>
        <v>1240415</v>
      </c>
      <c r="D113" s="290">
        <f>SUM(D96:D111)</f>
        <v>0</v>
      </c>
      <c r="E113" s="290">
        <f>SUM(E96:E111)</f>
        <v>1240415</v>
      </c>
      <c r="F113" s="8"/>
      <c r="G113" s="51"/>
      <c r="H113" s="51"/>
      <c r="I113" s="29"/>
      <c r="J113" s="51"/>
      <c r="K113" s="29"/>
    </row>
    <row r="114" spans="1:11" ht="12.75">
      <c r="A114" s="10" t="s">
        <v>311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26</v>
      </c>
      <c r="B115" s="8" t="s">
        <v>276</v>
      </c>
      <c r="C115" s="337">
        <v>0</v>
      </c>
      <c r="D115" s="337">
        <v>0</v>
      </c>
      <c r="E115" s="312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9" t="s">
        <v>342</v>
      </c>
      <c r="B116" s="8" t="s">
        <v>276</v>
      </c>
      <c r="C116" s="337"/>
      <c r="D116" s="337"/>
      <c r="E116" s="312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9" t="s">
        <v>583</v>
      </c>
      <c r="B117" s="8" t="s">
        <v>276</v>
      </c>
      <c r="C117" s="337"/>
      <c r="D117" s="337"/>
      <c r="E117" s="312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9"/>
      <c r="B118" s="8"/>
      <c r="C118" s="337"/>
      <c r="D118" s="337"/>
      <c r="E118" s="312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80"/>
      <c r="B119" s="8" t="s">
        <v>276</v>
      </c>
      <c r="C119" s="337"/>
      <c r="D119" s="337"/>
      <c r="E119" s="312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119</v>
      </c>
      <c r="B120" s="8" t="s">
        <v>278</v>
      </c>
      <c r="C120" s="290">
        <f>SUM(C114:C119)</f>
        <v>0</v>
      </c>
      <c r="D120" s="290">
        <f>SUM(D114:D119)</f>
        <v>0</v>
      </c>
      <c r="E120" s="290">
        <f>SUM(E114:E119)</f>
        <v>0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29</v>
      </c>
      <c r="B122" s="8" t="s">
        <v>278</v>
      </c>
      <c r="C122" s="290">
        <f>C113+C120</f>
        <v>1240415</v>
      </c>
      <c r="D122" s="290">
        <f>D113+D120</f>
        <v>0</v>
      </c>
      <c r="E122" s="290">
        <f>+E113+E120</f>
        <v>1240415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32" t="s">
        <v>260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9" t="str">
        <f>IF($E115&gt;$C$13,A115," ")</f>
        <v> </v>
      </c>
      <c r="B125" s="313"/>
      <c r="C125" s="331">
        <f aca="true" t="shared" si="6" ref="C125:E129">IF($E115&gt;$C$13,C115,)</f>
        <v>0</v>
      </c>
      <c r="D125" s="331">
        <f>IF($E115&gt;$C$13,D115,)</f>
        <v>0</v>
      </c>
      <c r="E125" s="331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9" t="str">
        <f>IF($E116&gt;$C$13,A116," ")</f>
        <v> </v>
      </c>
      <c r="B126" s="313"/>
      <c r="C126" s="331">
        <f t="shared" si="6"/>
        <v>0</v>
      </c>
      <c r="D126" s="331">
        <f>IF($E116&gt;$C$13,D116,)</f>
        <v>0</v>
      </c>
      <c r="E126" s="331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9" t="str">
        <f>IF($E117&gt;$C$13,A117," ")</f>
        <v> </v>
      </c>
      <c r="B127" s="313"/>
      <c r="C127" s="331">
        <f t="shared" si="6"/>
        <v>0</v>
      </c>
      <c r="D127" s="331">
        <f t="shared" si="6"/>
        <v>0</v>
      </c>
      <c r="E127" s="331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9"/>
      <c r="B128" s="313"/>
      <c r="C128" s="331">
        <f t="shared" si="6"/>
        <v>0</v>
      </c>
      <c r="D128" s="331">
        <f t="shared" si="6"/>
        <v>0</v>
      </c>
      <c r="E128" s="331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9" t="str">
        <f>IF($E119&gt;$C$13,A119," ")</f>
        <v> </v>
      </c>
      <c r="B129" s="313"/>
      <c r="C129" s="331">
        <f t="shared" si="6"/>
        <v>0</v>
      </c>
      <c r="D129" s="331">
        <f t="shared" si="6"/>
        <v>0</v>
      </c>
      <c r="E129" s="331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30" t="s">
        <v>303</v>
      </c>
      <c r="B130" s="313"/>
      <c r="C130" s="290">
        <f>SUM(C125:C129)</f>
        <v>0</v>
      </c>
      <c r="D130" s="290">
        <f>SUM(D125:D129)</f>
        <v>0</v>
      </c>
      <c r="E130" s="290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13" t="s">
        <v>304</v>
      </c>
      <c r="B131" s="313"/>
      <c r="C131" s="290">
        <f>C120-C130</f>
        <v>0</v>
      </c>
      <c r="D131" s="290">
        <f>D120-D130</f>
        <v>0</v>
      </c>
      <c r="E131" s="290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13" t="s">
        <v>302</v>
      </c>
      <c r="B132" s="313"/>
      <c r="C132" s="290">
        <f>C130+C131</f>
        <v>0</v>
      </c>
      <c r="D132" s="290">
        <f>D130+D131</f>
        <v>0</v>
      </c>
      <c r="E132" s="290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153</v>
      </c>
      <c r="B134" s="8" t="s">
        <v>278</v>
      </c>
      <c r="C134" s="290">
        <f>+C53+C81-C122</f>
        <v>-1513715</v>
      </c>
      <c r="D134" s="290">
        <f>D53+D81-D122</f>
        <v>0</v>
      </c>
      <c r="E134" s="290">
        <f>E53+E81-E122</f>
        <v>-1513715</v>
      </c>
      <c r="F134" s="8"/>
      <c r="G134" s="51"/>
      <c r="H134" s="51"/>
      <c r="I134" s="51"/>
      <c r="J134" s="51"/>
      <c r="K134" s="51"/>
    </row>
    <row r="135" spans="1:11" ht="12.75">
      <c r="A135" s="12" t="s">
        <v>101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553</v>
      </c>
      <c r="B136" s="8" t="s">
        <v>276</v>
      </c>
      <c r="C136" s="337"/>
      <c r="D136" s="337"/>
      <c r="E136" s="304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554</v>
      </c>
      <c r="B137" s="8" t="s">
        <v>276</v>
      </c>
      <c r="C137" s="364"/>
      <c r="D137" s="364"/>
      <c r="E137" s="431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64"/>
      <c r="D138" s="364"/>
      <c r="E138" s="431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171</v>
      </c>
      <c r="B139" s="8" t="s">
        <v>278</v>
      </c>
      <c r="C139" s="291">
        <f>C134-C136-C137-C138</f>
        <v>-1513715</v>
      </c>
      <c r="D139" s="291">
        <f>D134-D136-D137-D138</f>
        <v>0</v>
      </c>
      <c r="E139" s="291">
        <f>E134-E136-E137-E138</f>
        <v>-1513715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442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469</v>
      </c>
      <c r="B142" s="8" t="s">
        <v>275</v>
      </c>
      <c r="C142" s="348">
        <v>0</v>
      </c>
      <c r="D142" s="348"/>
      <c r="E142" s="291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468</v>
      </c>
      <c r="B143" s="8" t="s">
        <v>275</v>
      </c>
      <c r="C143" s="348">
        <v>0</v>
      </c>
      <c r="D143" s="348"/>
      <c r="E143" s="333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52" t="s">
        <v>257</v>
      </c>
      <c r="B144" s="8" t="s">
        <v>278</v>
      </c>
      <c r="C144" s="291">
        <f>C142+C143</f>
        <v>0</v>
      </c>
      <c r="D144" s="291">
        <f>D142+D143</f>
        <v>0</v>
      </c>
      <c r="E144" s="291">
        <f>E142+E143</f>
        <v>0</v>
      </c>
      <c r="F144" s="8"/>
      <c r="G144" s="51"/>
      <c r="H144" s="51"/>
      <c r="I144" s="51"/>
      <c r="J144" s="51"/>
      <c r="K144" s="51"/>
    </row>
    <row r="145" spans="1:11" ht="12.75">
      <c r="A145" s="52" t="s">
        <v>483</v>
      </c>
      <c r="B145" s="8" t="s">
        <v>276</v>
      </c>
      <c r="C145" s="348"/>
      <c r="D145" s="348"/>
      <c r="E145" s="334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173</v>
      </c>
      <c r="B146" s="8" t="s">
        <v>278</v>
      </c>
      <c r="C146" s="291">
        <f>C144-C145</f>
        <v>0</v>
      </c>
      <c r="D146" s="291">
        <f>D144-D145</f>
        <v>0</v>
      </c>
      <c r="E146" s="291">
        <f>E144-E145</f>
        <v>0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442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476</v>
      </c>
      <c r="B149" s="8"/>
      <c r="C149" s="443"/>
      <c r="D149" s="5"/>
      <c r="E149" s="444">
        <f>C149</f>
        <v>0</v>
      </c>
      <c r="F149" s="8"/>
      <c r="G149" s="51"/>
      <c r="H149" s="51"/>
      <c r="I149" s="51"/>
      <c r="J149" s="51"/>
      <c r="K149" s="51"/>
    </row>
    <row r="150" spans="1:11" ht="12.75">
      <c r="A150" s="52" t="s">
        <v>477</v>
      </c>
      <c r="B150" s="8"/>
      <c r="C150" s="443"/>
      <c r="D150" s="5"/>
      <c r="E150" s="444">
        <f>C150</f>
        <v>0</v>
      </c>
      <c r="F150" s="8"/>
      <c r="G150" s="51"/>
      <c r="H150" s="51"/>
      <c r="I150" s="51"/>
      <c r="J150" s="51"/>
      <c r="K150" s="51"/>
    </row>
    <row r="151" spans="1:11" ht="12.75">
      <c r="A151" t="s">
        <v>478</v>
      </c>
      <c r="B151" s="8"/>
      <c r="C151" s="444">
        <f>SUM(C149:C150)</f>
        <v>0</v>
      </c>
      <c r="D151" s="5"/>
      <c r="E151" s="444">
        <f>SUM(E149:E150)</f>
        <v>0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521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339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340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57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58</v>
      </c>
      <c r="B159" s="75" t="s">
        <v>275</v>
      </c>
      <c r="C159" s="337">
        <v>5437947</v>
      </c>
      <c r="D159" s="337"/>
      <c r="E159" s="312">
        <f>C159-D159</f>
        <v>5437947</v>
      </c>
      <c r="F159" s="8"/>
      <c r="G159" s="51"/>
      <c r="H159" s="51"/>
      <c r="I159" s="51"/>
      <c r="J159" s="51"/>
      <c r="K159" s="51"/>
    </row>
    <row r="160" spans="1:11" ht="12.75">
      <c r="A160" t="s">
        <v>59</v>
      </c>
      <c r="B160" s="75" t="s">
        <v>281</v>
      </c>
      <c r="C160" s="337">
        <v>-366544</v>
      </c>
      <c r="D160" s="337"/>
      <c r="E160" s="312">
        <f aca="true" t="shared" si="7" ref="E160:E172">C160-D160</f>
        <v>-366544</v>
      </c>
      <c r="F160" s="8"/>
      <c r="G160" s="51"/>
      <c r="H160" s="51"/>
      <c r="I160" s="51"/>
      <c r="J160" s="51"/>
      <c r="K160" s="51"/>
    </row>
    <row r="161" spans="1:11" ht="12.75">
      <c r="A161" t="s">
        <v>60</v>
      </c>
      <c r="B161" s="75" t="s">
        <v>275</v>
      </c>
      <c r="C161" s="337">
        <v>2738065</v>
      </c>
      <c r="D161" s="337"/>
      <c r="E161" s="312">
        <f t="shared" si="7"/>
        <v>2738065</v>
      </c>
      <c r="F161" s="8"/>
      <c r="G161" s="51"/>
      <c r="H161" s="51"/>
      <c r="I161" s="51"/>
      <c r="J161" s="51"/>
      <c r="K161" s="51"/>
    </row>
    <row r="162" spans="1:11" ht="12.75">
      <c r="A162" t="s">
        <v>61</v>
      </c>
      <c r="B162" s="75" t="s">
        <v>275</v>
      </c>
      <c r="C162" s="337"/>
      <c r="D162" s="337"/>
      <c r="E162" s="312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62</v>
      </c>
      <c r="B163" s="75" t="s">
        <v>275</v>
      </c>
      <c r="C163" s="337">
        <v>8100000</v>
      </c>
      <c r="D163" s="337"/>
      <c r="E163" s="312">
        <f t="shared" si="7"/>
        <v>8100000</v>
      </c>
      <c r="F163" s="8"/>
      <c r="G163" s="51"/>
      <c r="H163" s="51"/>
      <c r="I163" s="51"/>
      <c r="J163" s="51"/>
      <c r="K163" s="51"/>
    </row>
    <row r="164" spans="1:11" ht="12.75">
      <c r="A164" t="s">
        <v>63</v>
      </c>
      <c r="B164" s="75" t="s">
        <v>275</v>
      </c>
      <c r="C164" s="337"/>
      <c r="D164" s="337"/>
      <c r="E164" s="312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64</v>
      </c>
      <c r="B165" s="75" t="s">
        <v>275</v>
      </c>
      <c r="C165" s="337"/>
      <c r="D165" s="337"/>
      <c r="E165" s="312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65</v>
      </c>
      <c r="B166" s="75" t="s">
        <v>275</v>
      </c>
      <c r="C166" s="337"/>
      <c r="D166" s="337"/>
      <c r="E166" s="312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386</v>
      </c>
      <c r="B167" s="75" t="s">
        <v>275</v>
      </c>
      <c r="C167" s="337"/>
      <c r="D167" s="337"/>
      <c r="E167" s="312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66</v>
      </c>
      <c r="B168" s="75" t="s">
        <v>275</v>
      </c>
      <c r="C168" s="337"/>
      <c r="D168" s="337"/>
      <c r="E168" s="312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67</v>
      </c>
      <c r="B169" s="75" t="s">
        <v>275</v>
      </c>
      <c r="C169" s="337"/>
      <c r="D169" s="337"/>
      <c r="E169" s="312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284</v>
      </c>
      <c r="B170" s="75" t="s">
        <v>275</v>
      </c>
      <c r="C170" s="337"/>
      <c r="D170" s="337"/>
      <c r="E170" s="312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68</v>
      </c>
      <c r="B171" s="75" t="s">
        <v>275</v>
      </c>
      <c r="C171" s="337"/>
      <c r="D171" s="337"/>
      <c r="E171" s="312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280</v>
      </c>
      <c r="B172" s="75" t="s">
        <v>275</v>
      </c>
      <c r="C172" s="337"/>
      <c r="D172" s="337"/>
      <c r="E172" s="312">
        <f t="shared" si="7"/>
        <v>0</v>
      </c>
      <c r="F172" s="8"/>
    </row>
    <row r="173" spans="1:6" ht="12.75">
      <c r="A173" t="s">
        <v>69</v>
      </c>
      <c r="B173" s="75" t="s">
        <v>278</v>
      </c>
      <c r="C173" s="290">
        <f>SUM(C159:C172)</f>
        <v>15909468</v>
      </c>
      <c r="D173" s="290">
        <f>SUM(D159:D172)</f>
        <v>0</v>
      </c>
      <c r="E173" s="290">
        <f>SUM(E159:E172)</f>
        <v>15909468</v>
      </c>
      <c r="F173" s="8"/>
    </row>
    <row r="174" spans="1:6" ht="12.75">
      <c r="A174" t="s">
        <v>70</v>
      </c>
      <c r="B174" s="8"/>
      <c r="C174" s="28"/>
      <c r="D174" s="28"/>
      <c r="E174" s="28"/>
      <c r="F174" s="8"/>
    </row>
    <row r="175" spans="1:6" ht="25.5">
      <c r="A175" s="74" t="s">
        <v>283</v>
      </c>
      <c r="B175" s="75" t="s">
        <v>276</v>
      </c>
      <c r="C175" s="338">
        <v>1081226</v>
      </c>
      <c r="D175" s="338"/>
      <c r="E175" s="335">
        <f>C175-D175</f>
        <v>1081226</v>
      </c>
      <c r="F175" s="8"/>
    </row>
    <row r="176" spans="1:6" ht="25.5">
      <c r="A176" s="91" t="s">
        <v>271</v>
      </c>
      <c r="B176" s="75" t="s">
        <v>276</v>
      </c>
      <c r="C176" s="338"/>
      <c r="D176" s="338"/>
      <c r="E176" s="335">
        <f>C176-D176</f>
        <v>0</v>
      </c>
      <c r="F176" s="8"/>
    </row>
    <row r="177" spans="1:6" ht="12.75">
      <c r="A177" s="2" t="s">
        <v>114</v>
      </c>
      <c r="B177" s="75" t="s">
        <v>278</v>
      </c>
      <c r="C177" s="336">
        <f>C173-C175-C176</f>
        <v>14828242</v>
      </c>
      <c r="D177" s="336">
        <f>D173-D175-D176</f>
        <v>0</v>
      </c>
      <c r="E177" s="290">
        <f>E173-E175-E176</f>
        <v>14828242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71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72</v>
      </c>
      <c r="B181" s="75" t="s">
        <v>275</v>
      </c>
      <c r="C181" s="337"/>
      <c r="D181" s="337"/>
      <c r="E181" s="312">
        <f aca="true" t="shared" si="8" ref="E181:E186">C181-D181</f>
        <v>0</v>
      </c>
      <c r="F181" s="8"/>
    </row>
    <row r="182" spans="1:6" ht="12.75">
      <c r="A182" t="s">
        <v>73</v>
      </c>
      <c r="B182" s="75" t="s">
        <v>275</v>
      </c>
      <c r="C182" s="337"/>
      <c r="D182" s="337"/>
      <c r="E182" s="312">
        <f t="shared" si="8"/>
        <v>0</v>
      </c>
      <c r="F182" s="8"/>
    </row>
    <row r="183" spans="1:6" ht="12.75">
      <c r="A183" t="s">
        <v>74</v>
      </c>
      <c r="B183" s="75" t="s">
        <v>275</v>
      </c>
      <c r="C183" s="337"/>
      <c r="D183" s="337"/>
      <c r="E183" s="312">
        <f t="shared" si="8"/>
        <v>0</v>
      </c>
      <c r="F183" s="8"/>
    </row>
    <row r="184" spans="1:6" ht="12.75">
      <c r="A184" t="s">
        <v>75</v>
      </c>
      <c r="B184" s="75" t="s">
        <v>275</v>
      </c>
      <c r="C184" s="337"/>
      <c r="D184" s="337"/>
      <c r="E184" s="312">
        <f t="shared" si="8"/>
        <v>0</v>
      </c>
      <c r="F184" s="8"/>
    </row>
    <row r="185" spans="1:6" ht="12.75">
      <c r="A185" t="s">
        <v>279</v>
      </c>
      <c r="B185" s="75" t="s">
        <v>275</v>
      </c>
      <c r="C185" s="337"/>
      <c r="D185" s="337"/>
      <c r="E185" s="312">
        <f t="shared" si="8"/>
        <v>0</v>
      </c>
      <c r="F185" s="8"/>
    </row>
    <row r="186" spans="1:6" ht="12.75">
      <c r="A186" t="s">
        <v>285</v>
      </c>
      <c r="B186" s="75" t="s">
        <v>275</v>
      </c>
      <c r="C186" s="337"/>
      <c r="D186" s="337"/>
      <c r="E186" s="312">
        <f t="shared" si="8"/>
        <v>0</v>
      </c>
      <c r="F186" s="8"/>
    </row>
    <row r="187" spans="2:6" ht="12.75">
      <c r="B187" s="8"/>
      <c r="C187" s="28"/>
      <c r="D187" s="28"/>
      <c r="E187" s="260"/>
      <c r="F187" s="8"/>
    </row>
    <row r="188" spans="1:6" ht="12.75">
      <c r="A188" s="2" t="s">
        <v>76</v>
      </c>
      <c r="B188" s="75" t="s">
        <v>278</v>
      </c>
      <c r="C188" s="290">
        <f>SUM(C181:C186)</f>
        <v>0</v>
      </c>
      <c r="D188" s="290">
        <f>SUM(D181:D187)</f>
        <v>0</v>
      </c>
      <c r="E188" s="290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77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78</v>
      </c>
      <c r="B193" s="75" t="s">
        <v>275</v>
      </c>
      <c r="C193" s="337">
        <v>19963972</v>
      </c>
      <c r="D193" s="337"/>
      <c r="E193" s="312">
        <f>C193-D193</f>
        <v>19963972</v>
      </c>
      <c r="F193" s="8"/>
    </row>
    <row r="194" spans="1:6" ht="12.75">
      <c r="A194" t="s">
        <v>272</v>
      </c>
      <c r="B194" s="75" t="s">
        <v>275</v>
      </c>
      <c r="C194" s="337"/>
      <c r="D194" s="337"/>
      <c r="E194" s="312">
        <f>C194-D194</f>
        <v>0</v>
      </c>
      <c r="F194" s="8"/>
    </row>
    <row r="195" spans="1:7" ht="12.75">
      <c r="A195" t="s">
        <v>273</v>
      </c>
      <c r="B195" s="75" t="s">
        <v>275</v>
      </c>
      <c r="C195" s="337"/>
      <c r="D195" s="337"/>
      <c r="E195" s="312">
        <f>C195-D195</f>
        <v>0</v>
      </c>
      <c r="F195" s="8"/>
      <c r="G195" s="28" t="s">
        <v>176</v>
      </c>
    </row>
    <row r="196" spans="1:6" ht="12.75">
      <c r="A196" t="s">
        <v>274</v>
      </c>
      <c r="B196" s="75" t="s">
        <v>276</v>
      </c>
      <c r="C196" s="337"/>
      <c r="D196" s="337"/>
      <c r="E196" s="312">
        <f>C196-D196</f>
        <v>0</v>
      </c>
      <c r="F196" s="8"/>
    </row>
    <row r="197" spans="2:6" ht="12.75">
      <c r="B197" s="8"/>
      <c r="C197" s="349"/>
      <c r="D197" s="349"/>
      <c r="E197" s="208"/>
      <c r="F197" s="8"/>
    </row>
    <row r="198" spans="1:6" ht="12.75">
      <c r="A198" s="2" t="s">
        <v>79</v>
      </c>
      <c r="B198" s="75" t="s">
        <v>278</v>
      </c>
      <c r="C198" s="290">
        <f>C193+C194+C195-C196</f>
        <v>19963972</v>
      </c>
      <c r="D198" s="290">
        <f>D193+D194+D195-D196</f>
        <v>0</v>
      </c>
      <c r="E198" s="290">
        <f>E193+E194+E195-E196</f>
        <v>19963972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80</v>
      </c>
      <c r="B200" s="8"/>
      <c r="C200" s="5"/>
      <c r="D200" s="5"/>
      <c r="E200" s="5"/>
      <c r="F200" s="8"/>
    </row>
    <row r="201" spans="1:6" ht="12.75">
      <c r="A201" t="s">
        <v>277</v>
      </c>
      <c r="B201" s="75" t="s">
        <v>275</v>
      </c>
      <c r="C201" s="337"/>
      <c r="D201" s="337"/>
      <c r="E201" s="312">
        <f aca="true" t="shared" si="9" ref="E201:E207">C201-D201</f>
        <v>0</v>
      </c>
      <c r="F201" s="8"/>
    </row>
    <row r="202" spans="1:6" ht="12.75">
      <c r="A202" t="s">
        <v>81</v>
      </c>
      <c r="B202" s="75" t="s">
        <v>275</v>
      </c>
      <c r="C202" s="337"/>
      <c r="D202" s="337"/>
      <c r="E202" s="312">
        <f t="shared" si="9"/>
        <v>0</v>
      </c>
      <c r="F202" s="8"/>
    </row>
    <row r="203" spans="1:6" ht="12.75">
      <c r="A203" t="s">
        <v>82</v>
      </c>
      <c r="B203" s="8"/>
      <c r="C203" s="337"/>
      <c r="D203" s="337"/>
      <c r="E203" s="312">
        <f t="shared" si="9"/>
        <v>0</v>
      </c>
      <c r="F203" s="8"/>
    </row>
    <row r="204" spans="1:6" ht="25.5">
      <c r="A204" s="74" t="s">
        <v>283</v>
      </c>
      <c r="B204" s="77" t="s">
        <v>276</v>
      </c>
      <c r="C204" s="338">
        <v>1081226</v>
      </c>
      <c r="D204" s="338"/>
      <c r="E204" s="335">
        <f t="shared" si="9"/>
        <v>1081226</v>
      </c>
      <c r="F204" s="8"/>
    </row>
    <row r="205" spans="1:6" ht="25.5">
      <c r="A205" s="74" t="s">
        <v>282</v>
      </c>
      <c r="B205" s="75" t="s">
        <v>276</v>
      </c>
      <c r="C205" s="337"/>
      <c r="D205" s="337"/>
      <c r="E205" s="312">
        <f t="shared" si="9"/>
        <v>0</v>
      </c>
      <c r="F205" s="8"/>
    </row>
    <row r="206" spans="1:5" ht="12.75">
      <c r="A206" t="s">
        <v>83</v>
      </c>
      <c r="B206" s="75" t="s">
        <v>276</v>
      </c>
      <c r="C206" s="337"/>
      <c r="D206" s="337"/>
      <c r="E206" s="312">
        <f t="shared" si="9"/>
        <v>0</v>
      </c>
    </row>
    <row r="207" spans="1:5" ht="12.75">
      <c r="A207" t="s">
        <v>84</v>
      </c>
      <c r="B207" s="75" t="s">
        <v>281</v>
      </c>
      <c r="C207" s="337"/>
      <c r="D207" s="337"/>
      <c r="E207" s="312">
        <f t="shared" si="9"/>
        <v>0</v>
      </c>
    </row>
    <row r="208" spans="2:5" ht="12.75">
      <c r="B208" s="8"/>
      <c r="C208" s="28"/>
      <c r="D208" s="28"/>
      <c r="E208" s="208"/>
    </row>
    <row r="209" spans="1:5" ht="12.75">
      <c r="A209" s="2" t="s">
        <v>85</v>
      </c>
      <c r="B209" s="8" t="s">
        <v>278</v>
      </c>
      <c r="C209" s="336">
        <f>C198+C201+C202-C204-C205-C206+C207</f>
        <v>18882746</v>
      </c>
      <c r="D209" s="336">
        <f>D198+D201+D202-D204-D205-D206+D207</f>
        <v>0</v>
      </c>
      <c r="E209" s="290">
        <f>E198+E201+E202-E204-E205-E206+E207</f>
        <v>18882746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86</v>
      </c>
      <c r="B212" s="8"/>
      <c r="C212" s="290">
        <f>IF(C209=0,0,IF(((C188/C209)*C177)&lt;0,0,IF((C188/C209)*C177&gt;C188,C188,C188/C209*C177)))</f>
        <v>0</v>
      </c>
      <c r="D212" s="290">
        <f>IF(D209=0,0,IF(((D188/D209)*D177)&lt;0,0,IF((D188/D209)*D177&gt;D188,D188,D188/D209*D177)))</f>
        <v>0</v>
      </c>
      <c r="E212" s="290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53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87</v>
      </c>
      <c r="B216" s="75" t="s">
        <v>275</v>
      </c>
      <c r="C216" s="320">
        <f>+C177</f>
        <v>14828242</v>
      </c>
      <c r="D216" s="320">
        <f>+D177</f>
        <v>0</v>
      </c>
      <c r="E216" s="324">
        <f>+C216-D216</f>
        <v>14828242</v>
      </c>
      <c r="F216" s="8"/>
    </row>
    <row r="217" spans="1:6" ht="12.75">
      <c r="A217" s="4" t="s">
        <v>88</v>
      </c>
      <c r="B217" s="75" t="s">
        <v>276</v>
      </c>
      <c r="C217" s="290">
        <f>C212</f>
        <v>0</v>
      </c>
      <c r="D217" s="290">
        <f>D212</f>
        <v>0</v>
      </c>
      <c r="E217" s="290">
        <f>C217-D217</f>
        <v>0</v>
      </c>
      <c r="F217" s="8"/>
    </row>
    <row r="218" spans="1:6" ht="12.75">
      <c r="A218" s="4"/>
      <c r="B218" s="26"/>
      <c r="C218" s="84"/>
      <c r="D218" s="84"/>
      <c r="E218" s="102" t="s">
        <v>176</v>
      </c>
      <c r="F218" s="8"/>
    </row>
    <row r="219" spans="1:6" ht="12.75">
      <c r="A219" s="4" t="s">
        <v>89</v>
      </c>
      <c r="B219" s="8" t="s">
        <v>278</v>
      </c>
      <c r="C219" s="290">
        <f>IF(C216&gt;C217,C216-C217,0)</f>
        <v>14828242</v>
      </c>
      <c r="D219" s="290">
        <f>IF(D216&gt;D217,D216-D217,0)</f>
        <v>0</v>
      </c>
      <c r="E219" s="290">
        <f>IF(E216&gt;E217,E216-E217,0)</f>
        <v>14828242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90</v>
      </c>
      <c r="B221" s="8"/>
      <c r="C221" s="5"/>
      <c r="D221" s="5"/>
      <c r="E221" s="5"/>
      <c r="F221" s="8"/>
    </row>
    <row r="222" spans="1:6" ht="12.75">
      <c r="A222" s="4" t="s">
        <v>445</v>
      </c>
      <c r="B222" s="8"/>
      <c r="C222" s="293">
        <v>4957598</v>
      </c>
      <c r="D222" s="293">
        <v>0</v>
      </c>
      <c r="E222" s="312">
        <f>+C222-D222</f>
        <v>4957598</v>
      </c>
      <c r="F222" s="8"/>
    </row>
    <row r="223" spans="1:6" ht="12.75">
      <c r="A223" s="2"/>
      <c r="B223" s="8"/>
      <c r="C223" s="28"/>
      <c r="D223" s="28"/>
      <c r="E223" s="28"/>
      <c r="F223" s="8"/>
    </row>
    <row r="224" spans="1:6" ht="12.75">
      <c r="A224" s="4" t="s">
        <v>91</v>
      </c>
      <c r="B224" s="8"/>
      <c r="C224" s="290">
        <f>C219-C222</f>
        <v>9870644</v>
      </c>
      <c r="D224" s="290">
        <f>D219-D222</f>
        <v>0</v>
      </c>
      <c r="E224" s="290">
        <f>E219-E222</f>
        <v>9870644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465</v>
      </c>
      <c r="B226" s="8"/>
      <c r="C226" s="339">
        <v>0.003</v>
      </c>
      <c r="D226" s="339">
        <f>C226</f>
        <v>0.003</v>
      </c>
      <c r="E226" s="339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120</v>
      </c>
      <c r="B228" s="8"/>
      <c r="C228" s="291">
        <f>C11</f>
        <v>92</v>
      </c>
      <c r="D228" s="291">
        <f>C228</f>
        <v>92</v>
      </c>
      <c r="E228" s="291">
        <f>C228</f>
        <v>92</v>
      </c>
      <c r="F228" s="8"/>
    </row>
    <row r="229" spans="1:6" ht="12.75">
      <c r="A229" s="4" t="s">
        <v>584</v>
      </c>
      <c r="B229" s="8"/>
      <c r="C229" s="340">
        <f>+C228/REGINFO!B7</f>
        <v>0.25205479452054796</v>
      </c>
      <c r="D229" s="340">
        <f>+D228/REGINFO!B7</f>
        <v>0.25205479452054796</v>
      </c>
      <c r="E229" s="340">
        <f>+E228/REGINFO!B7</f>
        <v>0.25205479452054796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479</v>
      </c>
      <c r="B231" s="8"/>
      <c r="C231" s="290">
        <f>+C224*C226*C229</f>
        <v>7463.829435616439</v>
      </c>
      <c r="D231" s="290">
        <f>+D224*D226*D229</f>
        <v>0</v>
      </c>
      <c r="E231" s="290">
        <f>+E224*E226*E229</f>
        <v>7463.829435616439</v>
      </c>
      <c r="F231" s="8"/>
    </row>
    <row r="232" spans="1:6" ht="12.75">
      <c r="A232" s="2"/>
      <c r="B232" s="8"/>
      <c r="C232" s="6"/>
      <c r="D232" s="6"/>
      <c r="E232" s="6"/>
      <c r="F232" s="8"/>
    </row>
    <row r="233" spans="1:6" ht="12.75">
      <c r="A233" s="14" t="s">
        <v>519</v>
      </c>
      <c r="B233" s="8"/>
      <c r="C233" s="5"/>
      <c r="D233" s="5"/>
      <c r="E233" s="5"/>
      <c r="F233" s="8"/>
    </row>
    <row r="234" spans="1:6" ht="12.75">
      <c r="A234" s="14"/>
      <c r="B234" s="8"/>
      <c r="C234" s="5"/>
      <c r="D234" s="5"/>
      <c r="E234" s="5"/>
      <c r="F234" s="8"/>
    </row>
    <row r="235" spans="1:6" ht="12.75">
      <c r="A235" s="14" t="s">
        <v>337</v>
      </c>
      <c r="B235" s="8"/>
      <c r="C235" s="5"/>
      <c r="D235" s="5"/>
      <c r="E235" s="5"/>
      <c r="F235" s="8"/>
    </row>
    <row r="236" spans="1:6" ht="12.75">
      <c r="A236" s="101" t="s">
        <v>338</v>
      </c>
      <c r="B236" s="8"/>
      <c r="C236" s="5"/>
      <c r="D236" s="5"/>
      <c r="E236" s="5"/>
      <c r="F236" s="8"/>
    </row>
    <row r="237" spans="1:6" ht="12.75">
      <c r="A237" s="2" t="s">
        <v>92</v>
      </c>
      <c r="B237" s="8"/>
      <c r="C237" s="5"/>
      <c r="D237" s="5"/>
      <c r="E237" s="5"/>
      <c r="F237" s="8"/>
    </row>
    <row r="238" spans="1:6" ht="12.75">
      <c r="A238" t="s">
        <v>93</v>
      </c>
      <c r="B238" s="8"/>
      <c r="C238" s="5"/>
      <c r="D238" s="5"/>
      <c r="E238" s="5"/>
      <c r="F238" s="8"/>
    </row>
    <row r="239" spans="1:6" ht="25.5">
      <c r="A239" s="74" t="s">
        <v>286</v>
      </c>
      <c r="B239" s="77" t="s">
        <v>275</v>
      </c>
      <c r="C239" s="341"/>
      <c r="D239" s="341"/>
      <c r="E239" s="335">
        <f>+C239-D239</f>
        <v>0</v>
      </c>
      <c r="F239" s="8"/>
    </row>
    <row r="240" spans="1:6" ht="12.75">
      <c r="A240" s="74" t="s">
        <v>94</v>
      </c>
      <c r="B240" s="77" t="s">
        <v>275</v>
      </c>
      <c r="C240" s="345">
        <v>5437947</v>
      </c>
      <c r="D240" s="345"/>
      <c r="E240" s="312">
        <f aca="true" t="shared" si="10" ref="E240:E248">+C240-D240</f>
        <v>5437947</v>
      </c>
      <c r="F240" s="8"/>
    </row>
    <row r="241" spans="1:6" ht="12.75">
      <c r="A241" s="74" t="s">
        <v>95</v>
      </c>
      <c r="B241" s="77" t="s">
        <v>275</v>
      </c>
      <c r="C241" s="342"/>
      <c r="D241" s="342"/>
      <c r="E241" s="312">
        <f t="shared" si="10"/>
        <v>0</v>
      </c>
      <c r="F241" s="8"/>
    </row>
    <row r="242" spans="1:6" ht="12.75">
      <c r="A242" s="74" t="s">
        <v>96</v>
      </c>
      <c r="B242" s="77" t="s">
        <v>275</v>
      </c>
      <c r="C242" s="343"/>
      <c r="D242" s="343"/>
      <c r="E242" s="312">
        <f t="shared" si="10"/>
        <v>0</v>
      </c>
      <c r="F242" s="8"/>
    </row>
    <row r="243" spans="1:6" ht="12.75">
      <c r="A243" s="74" t="s">
        <v>97</v>
      </c>
      <c r="B243" s="77" t="s">
        <v>275</v>
      </c>
      <c r="C243" s="343">
        <v>2738065</v>
      </c>
      <c r="D243" s="343"/>
      <c r="E243" s="312">
        <f t="shared" si="10"/>
        <v>2738065</v>
      </c>
      <c r="F243" s="8"/>
    </row>
    <row r="244" spans="1:6" ht="12.75">
      <c r="A244" s="74" t="s">
        <v>98</v>
      </c>
      <c r="B244" s="77" t="s">
        <v>275</v>
      </c>
      <c r="C244" s="343"/>
      <c r="D244" s="343"/>
      <c r="E244" s="312">
        <f t="shared" si="10"/>
        <v>0</v>
      </c>
      <c r="F244" s="8"/>
    </row>
    <row r="245" spans="1:6" ht="12.75">
      <c r="A245" s="74" t="s">
        <v>99</v>
      </c>
      <c r="B245" s="77" t="s">
        <v>275</v>
      </c>
      <c r="C245" s="343">
        <v>8000000</v>
      </c>
      <c r="D245" s="343"/>
      <c r="E245" s="312">
        <f t="shared" si="10"/>
        <v>8000000</v>
      </c>
      <c r="F245" s="8"/>
    </row>
    <row r="246" spans="1:6" ht="25.5">
      <c r="A246" s="74" t="s">
        <v>289</v>
      </c>
      <c r="B246" s="77" t="s">
        <v>275</v>
      </c>
      <c r="C246" s="341"/>
      <c r="D246" s="341"/>
      <c r="E246" s="335">
        <f t="shared" si="10"/>
        <v>0</v>
      </c>
      <c r="F246" s="8"/>
    </row>
    <row r="247" spans="1:6" ht="12.75">
      <c r="A247" s="74" t="s">
        <v>100</v>
      </c>
      <c r="B247" s="77" t="s">
        <v>275</v>
      </c>
      <c r="C247" s="343"/>
      <c r="D247" s="343"/>
      <c r="E247" s="312">
        <f t="shared" si="10"/>
        <v>0</v>
      </c>
      <c r="F247" s="8"/>
    </row>
    <row r="248" spans="1:6" ht="12.75">
      <c r="A248" s="74" t="s">
        <v>290</v>
      </c>
      <c r="B248" s="77" t="s">
        <v>275</v>
      </c>
      <c r="C248" s="343">
        <v>100000</v>
      </c>
      <c r="D248" s="343"/>
      <c r="E248" s="312">
        <f t="shared" si="10"/>
        <v>100000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3</v>
      </c>
      <c r="B250" s="8" t="s">
        <v>278</v>
      </c>
      <c r="C250" s="290">
        <f>SUM(C239:C249)</f>
        <v>16276012</v>
      </c>
      <c r="D250" s="290">
        <f>SUM(D239:D249)</f>
        <v>0</v>
      </c>
      <c r="E250" s="290">
        <f>SUM(E239:E249)</f>
        <v>16276012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101</v>
      </c>
      <c r="B252" s="8"/>
      <c r="C252" s="28"/>
      <c r="D252" s="28"/>
      <c r="E252" s="28"/>
      <c r="F252" s="8"/>
    </row>
    <row r="253" spans="1:6" ht="12.75">
      <c r="A253" t="s">
        <v>102</v>
      </c>
      <c r="B253" s="75" t="s">
        <v>276</v>
      </c>
      <c r="C253" s="337"/>
      <c r="D253" s="337"/>
      <c r="E253" s="312">
        <f>+C253-D253</f>
        <v>0</v>
      </c>
      <c r="F253" s="8"/>
    </row>
    <row r="254" spans="1:6" ht="12.75">
      <c r="A254" t="s">
        <v>287</v>
      </c>
      <c r="B254" s="75" t="s">
        <v>276</v>
      </c>
      <c r="C254" s="337">
        <v>366544</v>
      </c>
      <c r="D254" s="337"/>
      <c r="E254" s="312">
        <f>+C254-D254</f>
        <v>366544</v>
      </c>
      <c r="F254" s="8"/>
    </row>
    <row r="255" spans="1:6" ht="25.5">
      <c r="A255" s="76" t="s">
        <v>288</v>
      </c>
      <c r="B255" s="75" t="s">
        <v>276</v>
      </c>
      <c r="C255" s="338"/>
      <c r="D255" s="338"/>
      <c r="E255" s="335">
        <f>+C255-D255</f>
        <v>0</v>
      </c>
      <c r="F255" s="8"/>
    </row>
    <row r="256" spans="1:6" ht="12.75">
      <c r="A256" t="s">
        <v>103</v>
      </c>
      <c r="B256" s="75" t="s">
        <v>276</v>
      </c>
      <c r="C256" s="337"/>
      <c r="D256" s="337"/>
      <c r="E256" s="312">
        <f>+C256-D256</f>
        <v>0</v>
      </c>
      <c r="F256" s="8"/>
    </row>
    <row r="257" spans="2:6" ht="12.75">
      <c r="B257" s="8"/>
      <c r="C257" s="28"/>
      <c r="D257" s="28"/>
      <c r="E257" s="290"/>
      <c r="F257" s="8"/>
    </row>
    <row r="258" spans="1:6" ht="12.75">
      <c r="A258" t="s">
        <v>3</v>
      </c>
      <c r="B258" s="8" t="s">
        <v>278</v>
      </c>
      <c r="C258" s="290">
        <f>SUM(C253:C257)</f>
        <v>366544</v>
      </c>
      <c r="D258" s="290">
        <f>SUM(D253:D257)</f>
        <v>0</v>
      </c>
      <c r="E258" s="290">
        <f>SUM(E253:E257)</f>
        <v>366544</v>
      </c>
      <c r="F258" s="8"/>
    </row>
    <row r="259" spans="2:6" ht="12.75">
      <c r="B259" s="8"/>
      <c r="C259" s="28"/>
      <c r="D259" s="28"/>
      <c r="E259" s="28"/>
      <c r="F259" s="8"/>
    </row>
    <row r="260" spans="1:6" ht="12.75">
      <c r="A260" s="2" t="s">
        <v>5</v>
      </c>
      <c r="B260" s="8"/>
      <c r="C260" s="290">
        <f>+C250-C258</f>
        <v>15909468</v>
      </c>
      <c r="D260" s="290">
        <f>+D250-D258</f>
        <v>0</v>
      </c>
      <c r="E260" s="290">
        <f>+E250-E258</f>
        <v>15909468</v>
      </c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14" t="s">
        <v>104</v>
      </c>
      <c r="B262" s="8"/>
      <c r="C262" s="5"/>
      <c r="D262" s="5"/>
      <c r="E262" s="5"/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4" t="s">
        <v>105</v>
      </c>
      <c r="B264" s="75" t="s">
        <v>275</v>
      </c>
      <c r="C264" s="337"/>
      <c r="D264" s="337"/>
      <c r="E264" s="312">
        <f>C264-D264</f>
        <v>0</v>
      </c>
      <c r="F264" s="8"/>
    </row>
    <row r="265" spans="1:6" ht="12.75">
      <c r="A265" s="4" t="s">
        <v>106</v>
      </c>
      <c r="B265" s="75" t="s">
        <v>275</v>
      </c>
      <c r="C265" s="337"/>
      <c r="D265" s="337"/>
      <c r="E265" s="312">
        <f aca="true" t="shared" si="11" ref="E265:E271">C265-D265</f>
        <v>0</v>
      </c>
      <c r="F265" s="8"/>
    </row>
    <row r="266" spans="1:6" ht="12.75">
      <c r="A266" s="4" t="s">
        <v>107</v>
      </c>
      <c r="B266" s="75" t="s">
        <v>275</v>
      </c>
      <c r="C266" s="337"/>
      <c r="D266" s="337"/>
      <c r="E266" s="312">
        <f t="shared" si="11"/>
        <v>0</v>
      </c>
      <c r="F266" s="8"/>
    </row>
    <row r="267" spans="1:6" ht="12.75">
      <c r="A267" s="4" t="s">
        <v>108</v>
      </c>
      <c r="B267" s="75" t="s">
        <v>275</v>
      </c>
      <c r="C267" s="337"/>
      <c r="D267" s="337"/>
      <c r="E267" s="312">
        <f t="shared" si="11"/>
        <v>0</v>
      </c>
      <c r="F267" s="8"/>
    </row>
    <row r="268" spans="1:6" ht="12.75">
      <c r="A268" s="4" t="s">
        <v>109</v>
      </c>
      <c r="B268" s="75" t="s">
        <v>275</v>
      </c>
      <c r="C268" s="337"/>
      <c r="D268" s="337"/>
      <c r="E268" s="312">
        <f t="shared" si="11"/>
        <v>0</v>
      </c>
      <c r="F268" s="8"/>
    </row>
    <row r="269" spans="1:6" ht="12.75">
      <c r="A269" s="4" t="s">
        <v>110</v>
      </c>
      <c r="B269" s="75" t="s">
        <v>275</v>
      </c>
      <c r="C269" s="337"/>
      <c r="D269" s="337"/>
      <c r="E269" s="312">
        <f t="shared" si="11"/>
        <v>0</v>
      </c>
      <c r="F269" s="8"/>
    </row>
    <row r="270" spans="1:6" ht="25.5">
      <c r="A270" s="78" t="s">
        <v>291</v>
      </c>
      <c r="B270" s="77" t="s">
        <v>275</v>
      </c>
      <c r="C270" s="338"/>
      <c r="D270" s="338"/>
      <c r="E270" s="335">
        <f t="shared" si="11"/>
        <v>0</v>
      </c>
      <c r="F270" s="8"/>
    </row>
    <row r="271" spans="1:6" ht="12.75">
      <c r="A271" s="4" t="s">
        <v>111</v>
      </c>
      <c r="B271" s="75" t="s">
        <v>275</v>
      </c>
      <c r="C271" s="337"/>
      <c r="D271" s="337"/>
      <c r="E271" s="312">
        <f t="shared" si="11"/>
        <v>0</v>
      </c>
      <c r="F271" s="8"/>
    </row>
    <row r="272" spans="1:6" ht="12.75">
      <c r="A272" s="4"/>
      <c r="B272" s="8"/>
      <c r="C272" s="28"/>
      <c r="D272" s="28"/>
      <c r="E272" s="290"/>
      <c r="F272" s="8"/>
    </row>
    <row r="273" spans="1:6" ht="12.75">
      <c r="A273" s="2" t="s">
        <v>4</v>
      </c>
      <c r="B273" s="8" t="s">
        <v>278</v>
      </c>
      <c r="C273" s="336">
        <f>SUM(C264:C272)</f>
        <v>0</v>
      </c>
      <c r="D273" s="344">
        <f>SUM(D264:D272)</f>
        <v>0</v>
      </c>
      <c r="E273" s="290">
        <f>SUM(E264:E272)</f>
        <v>0</v>
      </c>
      <c r="F273" s="8"/>
    </row>
    <row r="274" spans="1:6" ht="12.75">
      <c r="A274" s="4"/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14" t="s">
        <v>112</v>
      </c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4" t="s">
        <v>7</v>
      </c>
      <c r="B278" s="8" t="s">
        <v>278</v>
      </c>
      <c r="C278" s="290">
        <f>+C260</f>
        <v>15909468</v>
      </c>
      <c r="D278" s="290">
        <f>+D260</f>
        <v>0</v>
      </c>
      <c r="E278" s="312">
        <f>+E260</f>
        <v>15909468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8</v>
      </c>
      <c r="B280" s="8" t="s">
        <v>276</v>
      </c>
      <c r="C280" s="290"/>
      <c r="D280" s="290">
        <f>+D273</f>
        <v>0</v>
      </c>
      <c r="E280" s="312">
        <f>+C280-D280</f>
        <v>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9</v>
      </c>
      <c r="B282" s="75" t="s">
        <v>278</v>
      </c>
      <c r="C282" s="290">
        <f>IF(C278&gt;C280,C278-C280,0)</f>
        <v>15909468</v>
      </c>
      <c r="D282" s="290">
        <f>IF(D278&gt;D280,D278-D280,0)</f>
        <v>0</v>
      </c>
      <c r="E282" s="290">
        <f>IF(E278&gt;E280,E278-E280,0)</f>
        <v>15909468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91" t="s">
        <v>590</v>
      </c>
      <c r="B284" s="75" t="s">
        <v>276</v>
      </c>
      <c r="C284" s="415">
        <v>10000000</v>
      </c>
      <c r="D284" s="290">
        <v>0</v>
      </c>
      <c r="E284" s="312">
        <f>+C284-D284</f>
        <v>10000000</v>
      </c>
      <c r="F284" s="8"/>
    </row>
    <row r="285" spans="1:6" ht="12.75">
      <c r="A285" s="4" t="s">
        <v>446</v>
      </c>
      <c r="B285" s="8"/>
      <c r="C285" s="71"/>
      <c r="D285" s="71"/>
      <c r="E285" s="71"/>
      <c r="F285" s="8"/>
    </row>
    <row r="286" spans="1:6" ht="12.75">
      <c r="A286" s="2" t="s">
        <v>6</v>
      </c>
      <c r="B286" s="8" t="s">
        <v>278</v>
      </c>
      <c r="C286" s="290">
        <f>IF(C282&gt;C284,C282-C284,0)</f>
        <v>5909468</v>
      </c>
      <c r="D286" s="290">
        <f>IF(D282&gt;D284,D282-D284,0)</f>
        <v>0</v>
      </c>
      <c r="E286" s="290">
        <f>IF(E282&gt;E284,E282-E284,0)</f>
        <v>5909468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443</v>
      </c>
      <c r="B288" s="8"/>
      <c r="C288" s="350">
        <v>0.00225</v>
      </c>
      <c r="D288" s="350">
        <f>C288</f>
        <v>0.00225</v>
      </c>
      <c r="E288" s="351">
        <f>C288</f>
        <v>0.00225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" t="s">
        <v>121</v>
      </c>
      <c r="B290" s="8"/>
      <c r="C290" s="291">
        <f>C11</f>
        <v>92</v>
      </c>
      <c r="D290" s="291">
        <f>C11</f>
        <v>92</v>
      </c>
      <c r="E290" s="291">
        <f>C11</f>
        <v>92</v>
      </c>
      <c r="F290" s="8"/>
    </row>
    <row r="291" spans="1:6" ht="12.75">
      <c r="A291" s="4" t="s">
        <v>520</v>
      </c>
      <c r="B291" s="8"/>
      <c r="C291" s="352">
        <f>+C290/REGINFO!B7</f>
        <v>0.25205479452054796</v>
      </c>
      <c r="D291" s="352">
        <f>+D290/REGINFO!B7</f>
        <v>0.25205479452054796</v>
      </c>
      <c r="E291" s="352">
        <f>+E290/REGINFO!B7</f>
        <v>0.25205479452054796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2" t="s">
        <v>466</v>
      </c>
      <c r="B293" s="8" t="s">
        <v>278</v>
      </c>
      <c r="C293" s="290">
        <f>C286*C288*C291</f>
        <v>3351.3969205479452</v>
      </c>
      <c r="D293" s="290">
        <f>D286*D288*D291</f>
        <v>0</v>
      </c>
      <c r="E293" s="290">
        <f>E286*E288*E291</f>
        <v>3351.3969205479452</v>
      </c>
      <c r="F293" s="8"/>
    </row>
    <row r="294" spans="1:6" ht="12.75">
      <c r="A294" s="4"/>
      <c r="B294" s="8"/>
      <c r="C294" s="72"/>
      <c r="D294" s="70"/>
      <c r="E294" s="72"/>
      <c r="F294" s="8"/>
    </row>
    <row r="295" spans="1:6" ht="12.75">
      <c r="A295" s="4" t="s">
        <v>123</v>
      </c>
      <c r="B295" s="8"/>
      <c r="C295" s="339">
        <f>'Tax Rates'!C56</f>
        <v>0</v>
      </c>
      <c r="D295" s="339">
        <f>C295</f>
        <v>0</v>
      </c>
      <c r="E295" s="339">
        <f>C295</f>
        <v>0</v>
      </c>
      <c r="F295" s="8"/>
    </row>
    <row r="296" spans="2:6" ht="12.75">
      <c r="B296" s="8"/>
      <c r="C296" s="70"/>
      <c r="D296" s="70"/>
      <c r="E296" s="70"/>
      <c r="F296" s="8"/>
    </row>
    <row r="297" spans="1:6" ht="12.75">
      <c r="A297" t="s">
        <v>488</v>
      </c>
      <c r="B297" s="75" t="s">
        <v>276</v>
      </c>
      <c r="C297" s="345">
        <v>0</v>
      </c>
      <c r="D297" s="345"/>
      <c r="E297" s="290">
        <f>C297-D297</f>
        <v>0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s="2" t="s">
        <v>467</v>
      </c>
      <c r="B299" s="8" t="s">
        <v>278</v>
      </c>
      <c r="C299" s="290">
        <f>IF(C293&gt;C297,C293-C297,0)</f>
        <v>3351.3969205479452</v>
      </c>
      <c r="D299" s="290">
        <f>IF(D293&gt;D297,D293-D297,0)</f>
        <v>0</v>
      </c>
      <c r="E299" s="290">
        <f>IF(E293&gt;E297,E293-E297,0)</f>
        <v>3351.3969205479452</v>
      </c>
      <c r="F299" s="8"/>
    </row>
    <row r="300" spans="1:6" ht="12.75">
      <c r="A300" t="s">
        <v>124</v>
      </c>
      <c r="B300" s="8"/>
      <c r="F300" s="8"/>
    </row>
    <row r="301" spans="2:6" ht="12.75">
      <c r="B301" s="8"/>
      <c r="F301" s="8"/>
    </row>
    <row r="302" spans="1:2" ht="12.75">
      <c r="A302" s="14" t="s">
        <v>522</v>
      </c>
      <c r="B302" s="8"/>
    </row>
    <row r="303" spans="1:2" ht="12.75">
      <c r="A303" s="14"/>
      <c r="B303" s="8"/>
    </row>
    <row r="304" spans="1:2" ht="12.75">
      <c r="A304" s="2" t="s">
        <v>484</v>
      </c>
      <c r="B304" s="8"/>
    </row>
    <row r="305" spans="1:5" ht="12.75">
      <c r="A305" t="s">
        <v>334</v>
      </c>
      <c r="B305" s="97" t="s">
        <v>275</v>
      </c>
      <c r="C305" s="290">
        <f>C146</f>
        <v>0</v>
      </c>
      <c r="D305" s="290">
        <f>D146</f>
        <v>0</v>
      </c>
      <c r="E305" s="290">
        <f>E146</f>
        <v>0</v>
      </c>
    </row>
    <row r="306" spans="1:5" ht="12.75">
      <c r="A306" t="s">
        <v>30</v>
      </c>
      <c r="B306" s="97" t="s">
        <v>275</v>
      </c>
      <c r="C306" s="290">
        <f>C231</f>
        <v>7463.829435616439</v>
      </c>
      <c r="D306" s="290">
        <f>D231</f>
        <v>0</v>
      </c>
      <c r="E306" s="290">
        <f>E231</f>
        <v>7463.829435616439</v>
      </c>
    </row>
    <row r="307" spans="1:5" ht="12.75">
      <c r="A307" t="s">
        <v>333</v>
      </c>
      <c r="B307" s="97" t="s">
        <v>275</v>
      </c>
      <c r="C307" s="290">
        <f>C299</f>
        <v>3351.3969205479452</v>
      </c>
      <c r="D307" s="290">
        <f>D299</f>
        <v>0</v>
      </c>
      <c r="E307" s="290">
        <f>E299</f>
        <v>3351.3969205479452</v>
      </c>
    </row>
    <row r="308" ht="12.75">
      <c r="B308" s="8"/>
    </row>
    <row r="309" spans="1:5" ht="12.75">
      <c r="A309" s="2" t="s">
        <v>435</v>
      </c>
      <c r="B309" s="75" t="s">
        <v>278</v>
      </c>
      <c r="C309" s="290">
        <f>C305+C306+C307</f>
        <v>10815.226356164385</v>
      </c>
      <c r="D309" s="290">
        <f>D305+D306+D307</f>
        <v>0</v>
      </c>
      <c r="E309" s="290">
        <f>E305+E306+E307</f>
        <v>10815.226356164385</v>
      </c>
    </row>
    <row r="310" ht="12.75">
      <c r="C310" s="96"/>
    </row>
    <row r="311" ht="12.75">
      <c r="C311" s="8"/>
    </row>
    <row r="312" ht="12.75">
      <c r="E312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4" right="0.88" top="0.99" bottom="0.3" header="0.5" footer="0.12"/>
  <pageSetup fitToHeight="3" horizontalDpi="600" verticalDpi="600" orientation="portrait" scale="40" r:id="rId3"/>
  <rowBreaks count="2" manualBreakCount="2">
    <brk id="132" max="5" man="1"/>
    <brk id="232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zoomScalePageLayoutView="0" workbookViewId="0" topLeftCell="A9">
      <selection activeCell="D49" sqref="D4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433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434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Brant County Power Inc.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</v>
      </c>
      <c r="B8" s="26"/>
      <c r="C8" s="31"/>
      <c r="D8" s="31"/>
      <c r="E8" s="31"/>
      <c r="F8" s="26"/>
    </row>
    <row r="10" ht="12.75">
      <c r="A10" s="2" t="s">
        <v>211</v>
      </c>
    </row>
    <row r="11" ht="12.75">
      <c r="A11" s="2"/>
    </row>
    <row r="12" spans="1:5" ht="12.75">
      <c r="A12" s="286" t="s">
        <v>402</v>
      </c>
      <c r="B12" s="67"/>
      <c r="C12" s="365"/>
      <c r="D12" s="365"/>
      <c r="E12" s="67"/>
    </row>
    <row r="13" spans="1:5" ht="12.75">
      <c r="A13" s="67"/>
      <c r="B13" s="67"/>
      <c r="C13" s="337"/>
      <c r="D13" s="337"/>
      <c r="E13" s="290">
        <f>C13-D13</f>
        <v>0</v>
      </c>
    </row>
    <row r="14" spans="1:5" ht="12.75">
      <c r="A14" s="67" t="s">
        <v>410</v>
      </c>
      <c r="B14" s="67"/>
      <c r="C14" s="337">
        <v>0</v>
      </c>
      <c r="D14" s="337"/>
      <c r="E14" s="290">
        <f aca="true" t="shared" si="0" ref="E14:E21">C14-D14</f>
        <v>0</v>
      </c>
    </row>
    <row r="15" spans="1:5" ht="12.75">
      <c r="A15" s="67" t="s">
        <v>411</v>
      </c>
      <c r="B15" s="67"/>
      <c r="C15" s="337"/>
      <c r="D15" s="337"/>
      <c r="E15" s="290">
        <f t="shared" si="0"/>
        <v>0</v>
      </c>
    </row>
    <row r="16" spans="1:5" ht="12.75">
      <c r="A16" s="67" t="s">
        <v>412</v>
      </c>
      <c r="B16" s="67"/>
      <c r="C16" s="337"/>
      <c r="D16" s="337"/>
      <c r="E16" s="290">
        <f t="shared" si="0"/>
        <v>0</v>
      </c>
    </row>
    <row r="17" spans="1:5" ht="12.75">
      <c r="A17" s="67" t="s">
        <v>413</v>
      </c>
      <c r="B17" s="67"/>
      <c r="C17" s="337"/>
      <c r="D17" s="337"/>
      <c r="E17" s="290">
        <f t="shared" si="0"/>
        <v>0</v>
      </c>
    </row>
    <row r="18" spans="1:5" ht="12.75">
      <c r="A18" s="67" t="s">
        <v>399</v>
      </c>
      <c r="B18" s="67"/>
      <c r="C18" s="337"/>
      <c r="D18" s="337"/>
      <c r="E18" s="290">
        <f t="shared" si="0"/>
        <v>0</v>
      </c>
    </row>
    <row r="19" spans="1:5" ht="12.75">
      <c r="A19" s="67" t="s">
        <v>399</v>
      </c>
      <c r="B19" s="67"/>
      <c r="C19" s="337"/>
      <c r="D19" s="337"/>
      <c r="E19" s="290">
        <f t="shared" si="0"/>
        <v>0</v>
      </c>
    </row>
    <row r="20" spans="1:5" ht="12.75">
      <c r="A20" s="67"/>
      <c r="B20" s="67"/>
      <c r="C20" s="337"/>
      <c r="D20" s="337"/>
      <c r="E20" s="290">
        <f t="shared" si="0"/>
        <v>0</v>
      </c>
    </row>
    <row r="21" spans="1:5" ht="12.75">
      <c r="A21" s="67"/>
      <c r="B21" s="67"/>
      <c r="C21" s="364"/>
      <c r="D21" s="364"/>
      <c r="E21" s="320">
        <f t="shared" si="0"/>
        <v>0</v>
      </c>
    </row>
    <row r="22" spans="1:5" ht="12.75">
      <c r="A22" s="2" t="s">
        <v>264</v>
      </c>
      <c r="C22" s="290">
        <f>SUM(C13:C21)</f>
        <v>0</v>
      </c>
      <c r="D22" s="290">
        <f>SUM(D13:D21)</f>
        <v>0</v>
      </c>
      <c r="E22" s="290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6" t="s">
        <v>401</v>
      </c>
      <c r="B24" s="67"/>
      <c r="C24" s="103"/>
      <c r="D24" s="103"/>
      <c r="E24" s="103"/>
    </row>
    <row r="25" spans="1:5" ht="12.75">
      <c r="A25" s="67"/>
      <c r="B25" s="67"/>
      <c r="C25" s="337"/>
      <c r="D25" s="337"/>
      <c r="E25" s="290">
        <f>C25-D25</f>
        <v>0</v>
      </c>
    </row>
    <row r="26" spans="1:5" ht="12.75">
      <c r="A26" s="67" t="s">
        <v>410</v>
      </c>
      <c r="B26" s="67"/>
      <c r="C26" s="337">
        <v>0</v>
      </c>
      <c r="D26" s="337"/>
      <c r="E26" s="290">
        <f aca="true" t="shared" si="1" ref="E26:E33">C26-D26</f>
        <v>0</v>
      </c>
    </row>
    <row r="27" spans="1:5" ht="12.75">
      <c r="A27" s="67" t="s">
        <v>411</v>
      </c>
      <c r="B27" s="67"/>
      <c r="C27" s="337"/>
      <c r="D27" s="337"/>
      <c r="E27" s="290">
        <f t="shared" si="1"/>
        <v>0</v>
      </c>
    </row>
    <row r="28" spans="1:5" ht="12.75">
      <c r="A28" s="67" t="s">
        <v>412</v>
      </c>
      <c r="B28" s="67"/>
      <c r="C28" s="337"/>
      <c r="D28" s="337"/>
      <c r="E28" s="290">
        <f t="shared" si="1"/>
        <v>0</v>
      </c>
    </row>
    <row r="29" spans="1:5" ht="12.75">
      <c r="A29" s="67" t="s">
        <v>413</v>
      </c>
      <c r="B29" s="67"/>
      <c r="C29" s="337"/>
      <c r="D29" s="337"/>
      <c r="E29" s="290">
        <f t="shared" si="1"/>
        <v>0</v>
      </c>
    </row>
    <row r="30" spans="1:5" ht="12.75">
      <c r="A30" s="67" t="s">
        <v>399</v>
      </c>
      <c r="B30" s="67"/>
      <c r="C30" s="337"/>
      <c r="D30" s="337"/>
      <c r="E30" s="290">
        <f t="shared" si="1"/>
        <v>0</v>
      </c>
    </row>
    <row r="31" spans="1:5" ht="12.75">
      <c r="A31" s="67" t="s">
        <v>399</v>
      </c>
      <c r="B31" s="67"/>
      <c r="C31" s="337"/>
      <c r="D31" s="337"/>
      <c r="E31" s="290">
        <f t="shared" si="1"/>
        <v>0</v>
      </c>
    </row>
    <row r="32" spans="1:5" ht="12.75">
      <c r="A32" s="67"/>
      <c r="B32" s="67"/>
      <c r="C32" s="337"/>
      <c r="D32" s="337"/>
      <c r="E32" s="290">
        <f t="shared" si="1"/>
        <v>0</v>
      </c>
    </row>
    <row r="33" spans="1:5" ht="13.5" thickBot="1">
      <c r="A33" s="68"/>
      <c r="B33" s="67"/>
      <c r="C33" s="337"/>
      <c r="D33" s="337"/>
      <c r="E33" s="290">
        <f t="shared" si="1"/>
        <v>0</v>
      </c>
    </row>
    <row r="34" spans="1:5" ht="12.75">
      <c r="A34" s="62" t="s">
        <v>213</v>
      </c>
      <c r="C34" s="28"/>
      <c r="D34" s="28"/>
      <c r="E34" s="320"/>
    </row>
    <row r="35" spans="1:5" ht="12.75">
      <c r="A35" s="2" t="s">
        <v>264</v>
      </c>
      <c r="C35" s="290">
        <f>SUM(C25:C33)</f>
        <v>0</v>
      </c>
      <c r="D35" s="290">
        <f>SUM(D25:D33)</f>
        <v>0</v>
      </c>
      <c r="E35" s="290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400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6" t="s">
        <v>402</v>
      </c>
      <c r="B40" s="67"/>
      <c r="C40" s="103"/>
      <c r="D40" s="103"/>
      <c r="E40" s="103"/>
    </row>
    <row r="41" spans="1:5" ht="12.75">
      <c r="A41" s="67"/>
      <c r="B41" s="67"/>
      <c r="C41" s="337"/>
      <c r="D41" s="337"/>
      <c r="E41" s="290">
        <f>C41-D41</f>
        <v>0</v>
      </c>
    </row>
    <row r="42" spans="1:5" ht="12.75">
      <c r="A42" s="67"/>
      <c r="B42" s="67"/>
      <c r="C42" s="337"/>
      <c r="D42" s="337"/>
      <c r="E42" s="290">
        <f aca="true" t="shared" si="2" ref="E42:E49">C42-D42</f>
        <v>0</v>
      </c>
    </row>
    <row r="43" spans="1:5" ht="12.75">
      <c r="A43" s="67" t="s">
        <v>395</v>
      </c>
      <c r="B43" s="67"/>
      <c r="C43" s="337"/>
      <c r="D43" s="337"/>
      <c r="E43" s="290">
        <f t="shared" si="2"/>
        <v>0</v>
      </c>
    </row>
    <row r="44" spans="1:5" ht="12.75">
      <c r="A44" s="67" t="s">
        <v>396</v>
      </c>
      <c r="B44" s="67"/>
      <c r="C44" s="337">
        <v>0</v>
      </c>
      <c r="D44" s="337"/>
      <c r="E44" s="290">
        <f t="shared" si="2"/>
        <v>0</v>
      </c>
    </row>
    <row r="45" spans="1:5" ht="12.75">
      <c r="A45" s="67" t="s">
        <v>397</v>
      </c>
      <c r="B45" s="67"/>
      <c r="C45" s="337"/>
      <c r="D45" s="337"/>
      <c r="E45" s="290">
        <f t="shared" si="2"/>
        <v>0</v>
      </c>
    </row>
    <row r="46" spans="1:5" ht="12.75">
      <c r="A46" s="67" t="s">
        <v>398</v>
      </c>
      <c r="B46" s="67"/>
      <c r="C46" s="337"/>
      <c r="D46" s="337"/>
      <c r="E46" s="290">
        <f t="shared" si="2"/>
        <v>0</v>
      </c>
    </row>
    <row r="47" spans="1:5" ht="12.75">
      <c r="A47" s="67" t="s">
        <v>399</v>
      </c>
      <c r="B47" s="67"/>
      <c r="C47" s="337"/>
      <c r="D47" s="337"/>
      <c r="E47" s="290">
        <f t="shared" si="2"/>
        <v>0</v>
      </c>
    </row>
    <row r="48" spans="1:5" ht="12.75">
      <c r="A48" s="67" t="s">
        <v>399</v>
      </c>
      <c r="B48" s="67"/>
      <c r="C48" s="337"/>
      <c r="D48" s="337"/>
      <c r="E48" s="290">
        <f t="shared" si="2"/>
        <v>0</v>
      </c>
    </row>
    <row r="49" spans="1:5" ht="12.75">
      <c r="A49" s="67"/>
      <c r="B49" s="67"/>
      <c r="C49" s="364"/>
      <c r="D49" s="364"/>
      <c r="E49" s="320">
        <f t="shared" si="2"/>
        <v>0</v>
      </c>
    </row>
    <row r="50" spans="1:5" ht="12.75">
      <c r="A50" s="2" t="s">
        <v>264</v>
      </c>
      <c r="C50" s="290">
        <f>SUM(C41:C49)</f>
        <v>0</v>
      </c>
      <c r="D50" s="290">
        <f>SUM(D41:D49)</f>
        <v>0</v>
      </c>
      <c r="E50" s="290">
        <f>SUM(E41:E49)</f>
        <v>0</v>
      </c>
    </row>
    <row r="51" spans="3:5" ht="12.75">
      <c r="C51" s="28"/>
      <c r="D51" s="28"/>
      <c r="E51" s="28"/>
    </row>
    <row r="52" spans="1:5" ht="12.75">
      <c r="A52" s="286" t="s">
        <v>401</v>
      </c>
      <c r="B52" s="67"/>
      <c r="C52" s="103"/>
      <c r="D52" s="103"/>
      <c r="E52" s="103"/>
    </row>
    <row r="53" spans="1:5" ht="12.75">
      <c r="A53" s="67"/>
      <c r="B53" s="67"/>
      <c r="C53" s="337"/>
      <c r="D53" s="337"/>
      <c r="E53" s="290">
        <f>C53-D53</f>
        <v>0</v>
      </c>
    </row>
    <row r="54" spans="1:5" ht="12.75">
      <c r="A54" s="285"/>
      <c r="B54" s="67"/>
      <c r="C54" s="337"/>
      <c r="D54" s="337"/>
      <c r="E54" s="290">
        <f aca="true" t="shared" si="3" ref="E54:E61">C54-D54</f>
        <v>0</v>
      </c>
    </row>
    <row r="55" spans="1:5" ht="12.75">
      <c r="A55" s="285" t="s">
        <v>395</v>
      </c>
      <c r="B55" s="67"/>
      <c r="C55" s="337"/>
      <c r="D55" s="337"/>
      <c r="E55" s="290">
        <f t="shared" si="3"/>
        <v>0</v>
      </c>
    </row>
    <row r="56" spans="1:5" ht="12.75">
      <c r="A56" s="285" t="s">
        <v>396</v>
      </c>
      <c r="B56" s="67"/>
      <c r="C56" s="337">
        <v>0</v>
      </c>
      <c r="D56" s="337"/>
      <c r="E56" s="290">
        <f t="shared" si="3"/>
        <v>0</v>
      </c>
    </row>
    <row r="57" spans="1:5" ht="12.75">
      <c r="A57" s="285" t="s">
        <v>397</v>
      </c>
      <c r="B57" s="67"/>
      <c r="C57" s="337"/>
      <c r="D57" s="337"/>
      <c r="E57" s="290">
        <f t="shared" si="3"/>
        <v>0</v>
      </c>
    </row>
    <row r="58" spans="1:5" ht="12.75">
      <c r="A58" s="285" t="s">
        <v>398</v>
      </c>
      <c r="B58" s="67"/>
      <c r="C58" s="337"/>
      <c r="D58" s="337"/>
      <c r="E58" s="290">
        <f t="shared" si="3"/>
        <v>0</v>
      </c>
    </row>
    <row r="59" spans="1:5" ht="12.75">
      <c r="A59" s="67" t="s">
        <v>399</v>
      </c>
      <c r="B59" s="67"/>
      <c r="C59" s="337"/>
      <c r="D59" s="337"/>
      <c r="E59" s="290">
        <f t="shared" si="3"/>
        <v>0</v>
      </c>
    </row>
    <row r="60" spans="1:5" ht="12.75">
      <c r="A60" s="67" t="s">
        <v>399</v>
      </c>
      <c r="B60" s="67"/>
      <c r="C60" s="337"/>
      <c r="D60" s="337"/>
      <c r="E60" s="290">
        <f t="shared" si="3"/>
        <v>0</v>
      </c>
    </row>
    <row r="61" spans="1:5" ht="13.5" thickBot="1">
      <c r="A61" s="68"/>
      <c r="B61" s="67"/>
      <c r="C61" s="337"/>
      <c r="D61" s="337"/>
      <c r="E61" s="290">
        <f t="shared" si="3"/>
        <v>0</v>
      </c>
    </row>
    <row r="62" spans="1:5" ht="12.75">
      <c r="A62" s="62" t="s">
        <v>213</v>
      </c>
      <c r="C62" s="28"/>
      <c r="D62" s="28"/>
      <c r="E62" s="320"/>
    </row>
    <row r="63" spans="1:5" ht="12.75">
      <c r="A63" s="2" t="s">
        <v>264</v>
      </c>
      <c r="C63" s="290">
        <f>SUM(C53:C61)</f>
        <v>0</v>
      </c>
      <c r="D63" s="290">
        <f>SUM(D53:D61)</f>
        <v>0</v>
      </c>
      <c r="E63" s="290">
        <f>SUM(E53:E61)</f>
        <v>0</v>
      </c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66"/>
  <sheetViews>
    <sheetView tabSelected="1" zoomScalePageLayoutView="0" workbookViewId="0" topLeftCell="A1">
      <pane xSplit="1" ySplit="6" topLeftCell="B151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D49" sqref="D4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164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Brant County Power Inc.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</v>
      </c>
      <c r="B9" s="26"/>
      <c r="C9" s="31"/>
      <c r="D9" s="31"/>
      <c r="E9" s="31"/>
      <c r="F9" s="26"/>
    </row>
    <row r="10" spans="1:6" ht="12.75">
      <c r="A10" s="2" t="s">
        <v>203</v>
      </c>
      <c r="B10" s="26"/>
      <c r="C10" s="311">
        <f>TAXREC!C11</f>
        <v>92</v>
      </c>
      <c r="D10" s="66"/>
      <c r="E10" s="31"/>
      <c r="F10" s="26"/>
    </row>
    <row r="11" spans="1:6" ht="12.75">
      <c r="A11" s="2" t="s">
        <v>197</v>
      </c>
      <c r="B11" s="26"/>
      <c r="C11" s="312">
        <f>TAXREC!C13</f>
        <v>3971.8865625000003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261</v>
      </c>
      <c r="B13" s="26"/>
      <c r="C13" s="31"/>
      <c r="D13" s="31"/>
      <c r="E13" s="32"/>
      <c r="F13" s="8"/>
    </row>
    <row r="14" ht="12.75">
      <c r="A14" s="2" t="s">
        <v>204</v>
      </c>
    </row>
    <row r="15" spans="1:5" ht="12.75">
      <c r="A15" s="78" t="s">
        <v>214</v>
      </c>
      <c r="B15" t="s">
        <v>275</v>
      </c>
      <c r="C15" s="338"/>
      <c r="D15" s="338"/>
      <c r="E15" s="367">
        <f>C15-D15</f>
        <v>0</v>
      </c>
    </row>
    <row r="16" spans="1:5" ht="12.75">
      <c r="A16" s="78" t="s">
        <v>378</v>
      </c>
      <c r="B16" t="s">
        <v>275</v>
      </c>
      <c r="C16" s="338"/>
      <c r="D16" s="338"/>
      <c r="E16" s="367">
        <f aca="true" t="shared" si="0" ref="E16:E52">C16-D16</f>
        <v>0</v>
      </c>
    </row>
    <row r="17" spans="1:5" ht="12.75">
      <c r="A17" s="78" t="s">
        <v>292</v>
      </c>
      <c r="B17" t="s">
        <v>275</v>
      </c>
      <c r="C17" s="338">
        <v>0</v>
      </c>
      <c r="D17" s="338"/>
      <c r="E17" s="367">
        <f t="shared" si="0"/>
        <v>0</v>
      </c>
    </row>
    <row r="18" spans="1:5" ht="12.75">
      <c r="A18" s="78" t="s">
        <v>215</v>
      </c>
      <c r="B18" t="s">
        <v>275</v>
      </c>
      <c r="C18" s="338"/>
      <c r="D18" s="368"/>
      <c r="E18" s="367">
        <f t="shared" si="0"/>
        <v>0</v>
      </c>
    </row>
    <row r="19" spans="1:5" ht="12.75">
      <c r="A19" s="78" t="s">
        <v>216</v>
      </c>
      <c r="B19" t="s">
        <v>275</v>
      </c>
      <c r="C19" s="338"/>
      <c r="D19" s="338"/>
      <c r="E19" s="367">
        <f t="shared" si="0"/>
        <v>0</v>
      </c>
    </row>
    <row r="20" spans="1:5" ht="12.75">
      <c r="A20" s="78" t="s">
        <v>217</v>
      </c>
      <c r="B20" t="s">
        <v>275</v>
      </c>
      <c r="C20" s="338"/>
      <c r="D20" s="338"/>
      <c r="E20" s="367">
        <f t="shared" si="0"/>
        <v>0</v>
      </c>
    </row>
    <row r="21" spans="1:5" ht="12.75">
      <c r="A21" s="78" t="s">
        <v>18</v>
      </c>
      <c r="B21" t="s">
        <v>275</v>
      </c>
      <c r="C21" s="338"/>
      <c r="D21" s="338"/>
      <c r="E21" s="367">
        <f t="shared" si="0"/>
        <v>0</v>
      </c>
    </row>
    <row r="22" spans="1:5" ht="12.75">
      <c r="A22" s="78" t="s">
        <v>218</v>
      </c>
      <c r="B22" t="s">
        <v>275</v>
      </c>
      <c r="C22" s="338"/>
      <c r="D22" s="338"/>
      <c r="E22" s="367">
        <f t="shared" si="0"/>
        <v>0</v>
      </c>
    </row>
    <row r="23" spans="1:5" ht="12.75">
      <c r="A23" s="78" t="s">
        <v>219</v>
      </c>
      <c r="B23" t="s">
        <v>275</v>
      </c>
      <c r="C23" s="338"/>
      <c r="D23" s="338"/>
      <c r="E23" s="367">
        <f t="shared" si="0"/>
        <v>0</v>
      </c>
    </row>
    <row r="24" spans="1:5" ht="12.75">
      <c r="A24" s="78" t="s">
        <v>220</v>
      </c>
      <c r="B24" t="s">
        <v>275</v>
      </c>
      <c r="C24" s="338"/>
      <c r="D24" s="338"/>
      <c r="E24" s="367">
        <f t="shared" si="0"/>
        <v>0</v>
      </c>
    </row>
    <row r="25" spans="1:5" ht="12.75">
      <c r="A25" s="78" t="s">
        <v>19</v>
      </c>
      <c r="B25" t="s">
        <v>275</v>
      </c>
      <c r="C25" s="338"/>
      <c r="D25" s="338"/>
      <c r="E25" s="367">
        <f t="shared" si="0"/>
        <v>0</v>
      </c>
    </row>
    <row r="26" spans="1:5" ht="12.75">
      <c r="A26" s="78" t="s">
        <v>221</v>
      </c>
      <c r="B26" t="s">
        <v>275</v>
      </c>
      <c r="C26" s="338"/>
      <c r="D26" s="338"/>
      <c r="E26" s="367">
        <f t="shared" si="0"/>
        <v>0</v>
      </c>
    </row>
    <row r="27" spans="1:5" ht="12.75">
      <c r="A27" s="78" t="s">
        <v>222</v>
      </c>
      <c r="B27" t="s">
        <v>275</v>
      </c>
      <c r="C27" s="338"/>
      <c r="D27" s="338"/>
      <c r="E27" s="367">
        <f t="shared" si="0"/>
        <v>0</v>
      </c>
    </row>
    <row r="28" spans="1:5" ht="12.75">
      <c r="A28" s="78" t="s">
        <v>379</v>
      </c>
      <c r="B28" t="s">
        <v>275</v>
      </c>
      <c r="C28" s="338"/>
      <c r="D28" s="338"/>
      <c r="E28" s="367">
        <f t="shared" si="0"/>
        <v>0</v>
      </c>
    </row>
    <row r="29" spans="1:5" ht="12.75">
      <c r="A29" s="78" t="s">
        <v>293</v>
      </c>
      <c r="B29" t="s">
        <v>275</v>
      </c>
      <c r="C29" s="338"/>
      <c r="D29" s="338"/>
      <c r="E29" s="367">
        <f t="shared" si="0"/>
        <v>0</v>
      </c>
    </row>
    <row r="30" spans="1:5" ht="12.75">
      <c r="A30" s="78" t="s">
        <v>439</v>
      </c>
      <c r="B30" t="s">
        <v>275</v>
      </c>
      <c r="C30" s="338">
        <v>5215</v>
      </c>
      <c r="D30" s="338"/>
      <c r="E30" s="367">
        <f t="shared" si="0"/>
        <v>5215</v>
      </c>
    </row>
    <row r="31" spans="1:5" ht="12.75">
      <c r="A31" s="78" t="s">
        <v>294</v>
      </c>
      <c r="B31" t="s">
        <v>275</v>
      </c>
      <c r="C31" s="338"/>
      <c r="D31" s="338"/>
      <c r="E31" s="367">
        <f t="shared" si="0"/>
        <v>0</v>
      </c>
    </row>
    <row r="32" spans="1:5" ht="12.75">
      <c r="A32" s="78" t="s">
        <v>17</v>
      </c>
      <c r="B32" t="s">
        <v>275</v>
      </c>
      <c r="C32" s="338"/>
      <c r="D32" s="338"/>
      <c r="E32" s="367">
        <f t="shared" si="0"/>
        <v>0</v>
      </c>
    </row>
    <row r="33" spans="1:5" ht="12.75">
      <c r="A33" s="78" t="s">
        <v>205</v>
      </c>
      <c r="B33" t="s">
        <v>275</v>
      </c>
      <c r="C33" s="338"/>
      <c r="D33" s="338"/>
      <c r="E33" s="367">
        <f t="shared" si="0"/>
        <v>0</v>
      </c>
    </row>
    <row r="34" spans="1:5" ht="12.75">
      <c r="A34" s="78" t="s">
        <v>206</v>
      </c>
      <c r="B34" t="s">
        <v>275</v>
      </c>
      <c r="C34" s="338"/>
      <c r="D34" s="338"/>
      <c r="E34" s="367">
        <f t="shared" si="0"/>
        <v>0</v>
      </c>
    </row>
    <row r="35" spans="1:5" ht="12.75">
      <c r="A35" s="78" t="s">
        <v>295</v>
      </c>
      <c r="B35" t="s">
        <v>275</v>
      </c>
      <c r="C35" s="338"/>
      <c r="D35" s="338"/>
      <c r="E35" s="367">
        <f t="shared" si="0"/>
        <v>0</v>
      </c>
    </row>
    <row r="36" spans="1:5" ht="12.75">
      <c r="A36" s="78" t="s">
        <v>223</v>
      </c>
      <c r="B36" t="s">
        <v>275</v>
      </c>
      <c r="C36" s="338"/>
      <c r="D36" s="338"/>
      <c r="E36" s="290">
        <f t="shared" si="0"/>
        <v>0</v>
      </c>
    </row>
    <row r="37" spans="1:5" ht="12.75">
      <c r="A37" s="78" t="s">
        <v>224</v>
      </c>
      <c r="B37" t="s">
        <v>275</v>
      </c>
      <c r="C37" s="338"/>
      <c r="D37" s="338"/>
      <c r="E37" s="290">
        <f t="shared" si="0"/>
        <v>0</v>
      </c>
    </row>
    <row r="38" spans="1:5" ht="12.75">
      <c r="A38" s="78" t="s">
        <v>380</v>
      </c>
      <c r="B38" t="s">
        <v>275</v>
      </c>
      <c r="C38" s="338"/>
      <c r="D38" s="338"/>
      <c r="E38" s="290">
        <f t="shared" si="0"/>
        <v>0</v>
      </c>
    </row>
    <row r="39" spans="1:5" ht="12.75">
      <c r="A39" s="78" t="s">
        <v>225</v>
      </c>
      <c r="B39" t="s">
        <v>275</v>
      </c>
      <c r="C39" s="338"/>
      <c r="D39" s="338"/>
      <c r="E39" s="290">
        <f t="shared" si="0"/>
        <v>0</v>
      </c>
    </row>
    <row r="40" spans="1:5" ht="12.75">
      <c r="A40" s="78" t="s">
        <v>226</v>
      </c>
      <c r="B40" t="s">
        <v>275</v>
      </c>
      <c r="C40" s="338"/>
      <c r="D40" s="338"/>
      <c r="E40" s="290">
        <f t="shared" si="0"/>
        <v>0</v>
      </c>
    </row>
    <row r="41" spans="1:5" ht="12.75">
      <c r="A41" s="78" t="s">
        <v>227</v>
      </c>
      <c r="B41" t="s">
        <v>275</v>
      </c>
      <c r="C41" s="337"/>
      <c r="D41" s="338"/>
      <c r="E41" s="290">
        <f t="shared" si="0"/>
        <v>0</v>
      </c>
    </row>
    <row r="42" spans="1:5" ht="12.75">
      <c r="A42" s="78" t="s">
        <v>296</v>
      </c>
      <c r="B42" t="s">
        <v>275</v>
      </c>
      <c r="C42" s="337"/>
      <c r="D42" s="338"/>
      <c r="E42" s="290">
        <f t="shared" si="0"/>
        <v>0</v>
      </c>
    </row>
    <row r="43" spans="1:5" ht="12.75">
      <c r="A43" s="79" t="s">
        <v>308</v>
      </c>
      <c r="B43" t="s">
        <v>275</v>
      </c>
      <c r="C43" s="337"/>
      <c r="D43" s="337"/>
      <c r="E43" s="290">
        <f t="shared" si="0"/>
        <v>0</v>
      </c>
    </row>
    <row r="44" spans="1:5" ht="12.75">
      <c r="A44" s="78" t="s">
        <v>440</v>
      </c>
      <c r="B44" t="s">
        <v>275</v>
      </c>
      <c r="C44" s="337"/>
      <c r="D44" s="337"/>
      <c r="E44" s="290">
        <f t="shared" si="0"/>
        <v>0</v>
      </c>
    </row>
    <row r="45" spans="1:5" ht="12.75">
      <c r="A45" s="78" t="s">
        <v>573</v>
      </c>
      <c r="B45" t="s">
        <v>275</v>
      </c>
      <c r="C45" s="337">
        <v>0</v>
      </c>
      <c r="D45" s="337"/>
      <c r="E45" s="290">
        <f t="shared" si="0"/>
        <v>0</v>
      </c>
    </row>
    <row r="46" spans="1:5" ht="12.75">
      <c r="A46" s="78"/>
      <c r="B46" t="s">
        <v>275</v>
      </c>
      <c r="C46" s="337"/>
      <c r="D46" s="337"/>
      <c r="E46" s="290">
        <f t="shared" si="0"/>
        <v>0</v>
      </c>
    </row>
    <row r="47" spans="1:5" ht="12.75">
      <c r="A47" s="78"/>
      <c r="B47" t="s">
        <v>275</v>
      </c>
      <c r="C47" s="337"/>
      <c r="D47" s="337"/>
      <c r="E47" s="290">
        <f t="shared" si="0"/>
        <v>0</v>
      </c>
    </row>
    <row r="48" spans="1:5" ht="12.75">
      <c r="A48" s="78"/>
      <c r="B48" t="s">
        <v>275</v>
      </c>
      <c r="C48" s="337"/>
      <c r="D48" s="337"/>
      <c r="E48" s="290">
        <f t="shared" si="0"/>
        <v>0</v>
      </c>
    </row>
    <row r="49" spans="1:5" ht="12.75">
      <c r="A49" s="78"/>
      <c r="B49" t="s">
        <v>275</v>
      </c>
      <c r="C49" s="337"/>
      <c r="D49" s="337"/>
      <c r="E49" s="290">
        <f t="shared" si="0"/>
        <v>0</v>
      </c>
    </row>
    <row r="50" spans="1:5" ht="12.75">
      <c r="A50" s="78"/>
      <c r="B50" t="s">
        <v>275</v>
      </c>
      <c r="C50" s="337"/>
      <c r="D50" s="337"/>
      <c r="E50" s="290">
        <f t="shared" si="0"/>
        <v>0</v>
      </c>
    </row>
    <row r="51" spans="1:5" ht="12.75">
      <c r="A51" s="78"/>
      <c r="B51" t="s">
        <v>275</v>
      </c>
      <c r="C51" s="337"/>
      <c r="D51" s="337"/>
      <c r="E51" s="290">
        <f t="shared" si="0"/>
        <v>0</v>
      </c>
    </row>
    <row r="52" spans="1:5" ht="12.75">
      <c r="A52" s="78"/>
      <c r="B52" t="s">
        <v>275</v>
      </c>
      <c r="C52" s="337"/>
      <c r="D52" s="337"/>
      <c r="E52" s="290">
        <f t="shared" si="0"/>
        <v>0</v>
      </c>
    </row>
    <row r="53" spans="1:5" ht="12.75">
      <c r="A53" s="78"/>
      <c r="B53" t="s">
        <v>275</v>
      </c>
      <c r="C53" s="337"/>
      <c r="D53" s="337"/>
      <c r="E53" s="320"/>
    </row>
    <row r="54" spans="1:5" ht="12.75">
      <c r="A54" s="81" t="s">
        <v>254</v>
      </c>
      <c r="B54" t="s">
        <v>278</v>
      </c>
      <c r="C54" s="290">
        <f>SUM(C15:C53)</f>
        <v>5215</v>
      </c>
      <c r="D54" s="290">
        <f>SUM(D15:D53)</f>
        <v>0</v>
      </c>
      <c r="E54" s="290">
        <f>SUM(E15:E53)</f>
        <v>5215</v>
      </c>
    </row>
    <row r="55" ht="12.75">
      <c r="A55" s="78"/>
    </row>
    <row r="56" ht="12.75">
      <c r="A56" s="78" t="s">
        <v>256</v>
      </c>
    </row>
    <row r="57" spans="1:5" ht="12.75">
      <c r="A57" s="315" t="str">
        <f aca="true" t="shared" si="1" ref="A57:A71">IF($E15&gt;$C$11,A15," ")</f>
        <v> </v>
      </c>
      <c r="B57" s="313"/>
      <c r="C57" s="290">
        <f aca="true" t="shared" si="2" ref="C57:E71">IF($E15&gt;$C$11,C15,)</f>
        <v>0</v>
      </c>
      <c r="D57" s="290">
        <f t="shared" si="2"/>
        <v>0</v>
      </c>
      <c r="E57" s="290">
        <f t="shared" si="2"/>
        <v>0</v>
      </c>
    </row>
    <row r="58" spans="1:5" ht="12.75">
      <c r="A58" s="315" t="str">
        <f t="shared" si="1"/>
        <v> </v>
      </c>
      <c r="B58" s="313"/>
      <c r="C58" s="290">
        <f t="shared" si="2"/>
        <v>0</v>
      </c>
      <c r="D58" s="290">
        <f t="shared" si="2"/>
        <v>0</v>
      </c>
      <c r="E58" s="290">
        <f t="shared" si="2"/>
        <v>0</v>
      </c>
    </row>
    <row r="59" spans="1:5" ht="12.75">
      <c r="A59" s="315" t="str">
        <f t="shared" si="1"/>
        <v> </v>
      </c>
      <c r="B59" s="313"/>
      <c r="C59" s="290">
        <f t="shared" si="2"/>
        <v>0</v>
      </c>
      <c r="D59" s="290">
        <f t="shared" si="2"/>
        <v>0</v>
      </c>
      <c r="E59" s="290">
        <f t="shared" si="2"/>
        <v>0</v>
      </c>
    </row>
    <row r="60" spans="1:5" ht="12.75">
      <c r="A60" s="315" t="str">
        <f t="shared" si="1"/>
        <v> </v>
      </c>
      <c r="B60" s="313"/>
      <c r="C60" s="290">
        <f t="shared" si="2"/>
        <v>0</v>
      </c>
      <c r="D60" s="290">
        <f t="shared" si="2"/>
        <v>0</v>
      </c>
      <c r="E60" s="290">
        <f t="shared" si="2"/>
        <v>0</v>
      </c>
    </row>
    <row r="61" spans="1:5" ht="12.75">
      <c r="A61" s="315" t="str">
        <f t="shared" si="1"/>
        <v> </v>
      </c>
      <c r="B61" s="313"/>
      <c r="C61" s="290">
        <f t="shared" si="2"/>
        <v>0</v>
      </c>
      <c r="D61" s="290">
        <f t="shared" si="2"/>
        <v>0</v>
      </c>
      <c r="E61" s="290">
        <f t="shared" si="2"/>
        <v>0</v>
      </c>
    </row>
    <row r="62" spans="1:5" ht="12.75">
      <c r="A62" s="315" t="str">
        <f t="shared" si="1"/>
        <v> </v>
      </c>
      <c r="B62" s="313"/>
      <c r="C62" s="290">
        <f t="shared" si="2"/>
        <v>0</v>
      </c>
      <c r="D62" s="290">
        <f t="shared" si="2"/>
        <v>0</v>
      </c>
      <c r="E62" s="290">
        <f t="shared" si="2"/>
        <v>0</v>
      </c>
    </row>
    <row r="63" spans="1:5" ht="12.75">
      <c r="A63" s="315" t="str">
        <f t="shared" si="1"/>
        <v> </v>
      </c>
      <c r="B63" s="313"/>
      <c r="C63" s="290">
        <f t="shared" si="2"/>
        <v>0</v>
      </c>
      <c r="D63" s="290">
        <f t="shared" si="2"/>
        <v>0</v>
      </c>
      <c r="E63" s="290">
        <f t="shared" si="2"/>
        <v>0</v>
      </c>
    </row>
    <row r="64" spans="1:5" ht="12.75">
      <c r="A64" s="315" t="str">
        <f t="shared" si="1"/>
        <v> </v>
      </c>
      <c r="B64" s="313"/>
      <c r="C64" s="290">
        <f t="shared" si="2"/>
        <v>0</v>
      </c>
      <c r="D64" s="290">
        <f t="shared" si="2"/>
        <v>0</v>
      </c>
      <c r="E64" s="290">
        <f t="shared" si="2"/>
        <v>0</v>
      </c>
    </row>
    <row r="65" spans="1:5" ht="12.75">
      <c r="A65" s="315" t="str">
        <f t="shared" si="1"/>
        <v> </v>
      </c>
      <c r="B65" s="313"/>
      <c r="C65" s="290">
        <f t="shared" si="2"/>
        <v>0</v>
      </c>
      <c r="D65" s="290">
        <f t="shared" si="2"/>
        <v>0</v>
      </c>
      <c r="E65" s="290">
        <f t="shared" si="2"/>
        <v>0</v>
      </c>
    </row>
    <row r="66" spans="1:5" ht="12.75">
      <c r="A66" s="315" t="str">
        <f t="shared" si="1"/>
        <v> </v>
      </c>
      <c r="B66" s="313"/>
      <c r="C66" s="290">
        <f t="shared" si="2"/>
        <v>0</v>
      </c>
      <c r="D66" s="290">
        <f t="shared" si="2"/>
        <v>0</v>
      </c>
      <c r="E66" s="290">
        <f t="shared" si="2"/>
        <v>0</v>
      </c>
    </row>
    <row r="67" spans="1:5" ht="12.75">
      <c r="A67" s="315" t="str">
        <f t="shared" si="1"/>
        <v> </v>
      </c>
      <c r="B67" s="313"/>
      <c r="C67" s="290">
        <f t="shared" si="2"/>
        <v>0</v>
      </c>
      <c r="D67" s="290">
        <f t="shared" si="2"/>
        <v>0</v>
      </c>
      <c r="E67" s="290">
        <f t="shared" si="2"/>
        <v>0</v>
      </c>
    </row>
    <row r="68" spans="1:5" ht="12.75">
      <c r="A68" s="315" t="str">
        <f t="shared" si="1"/>
        <v> </v>
      </c>
      <c r="B68" s="313"/>
      <c r="C68" s="290">
        <f t="shared" si="2"/>
        <v>0</v>
      </c>
      <c r="D68" s="290">
        <f t="shared" si="2"/>
        <v>0</v>
      </c>
      <c r="E68" s="290">
        <f t="shared" si="2"/>
        <v>0</v>
      </c>
    </row>
    <row r="69" spans="1:5" ht="12.75">
      <c r="A69" s="315" t="str">
        <f t="shared" si="1"/>
        <v> </v>
      </c>
      <c r="B69" s="313"/>
      <c r="C69" s="290">
        <f t="shared" si="2"/>
        <v>0</v>
      </c>
      <c r="D69" s="290">
        <f t="shared" si="2"/>
        <v>0</v>
      </c>
      <c r="E69" s="290">
        <f t="shared" si="2"/>
        <v>0</v>
      </c>
    </row>
    <row r="70" spans="1:5" ht="12.75">
      <c r="A70" s="315" t="str">
        <f t="shared" si="1"/>
        <v> </v>
      </c>
      <c r="B70" s="313"/>
      <c r="C70" s="290">
        <f t="shared" si="2"/>
        <v>0</v>
      </c>
      <c r="D70" s="290">
        <f t="shared" si="2"/>
        <v>0</v>
      </c>
      <c r="E70" s="290">
        <f t="shared" si="2"/>
        <v>0</v>
      </c>
    </row>
    <row r="71" spans="1:5" ht="12.75">
      <c r="A71" s="315" t="str">
        <f t="shared" si="1"/>
        <v> </v>
      </c>
      <c r="B71" s="313"/>
      <c r="C71" s="290">
        <f t="shared" si="2"/>
        <v>0</v>
      </c>
      <c r="D71" s="290">
        <f t="shared" si="2"/>
        <v>0</v>
      </c>
      <c r="E71" s="290">
        <f t="shared" si="2"/>
        <v>0</v>
      </c>
    </row>
    <row r="72" spans="1:5" ht="12.75">
      <c r="A72" s="315" t="str">
        <f aca="true" t="shared" si="3" ref="A72:A93">IF($E31&gt;$C$11,A31," ")</f>
        <v> </v>
      </c>
      <c r="B72" s="313"/>
      <c r="C72" s="290">
        <f aca="true" t="shared" si="4" ref="C72:E76">IF($E31&gt;$C$11,C31,)</f>
        <v>0</v>
      </c>
      <c r="D72" s="290">
        <f t="shared" si="4"/>
        <v>0</v>
      </c>
      <c r="E72" s="290">
        <f t="shared" si="4"/>
        <v>0</v>
      </c>
    </row>
    <row r="73" spans="1:5" ht="12.75">
      <c r="A73" s="315" t="str">
        <f t="shared" si="3"/>
        <v> </v>
      </c>
      <c r="B73" s="313"/>
      <c r="C73" s="290">
        <f t="shared" si="4"/>
        <v>0</v>
      </c>
      <c r="D73" s="290">
        <f t="shared" si="4"/>
        <v>0</v>
      </c>
      <c r="E73" s="290">
        <f t="shared" si="4"/>
        <v>0</v>
      </c>
    </row>
    <row r="74" spans="1:5" ht="12.75">
      <c r="A74" s="315" t="str">
        <f t="shared" si="3"/>
        <v> </v>
      </c>
      <c r="B74" s="313"/>
      <c r="C74" s="290">
        <f t="shared" si="4"/>
        <v>0</v>
      </c>
      <c r="D74" s="290">
        <f t="shared" si="4"/>
        <v>0</v>
      </c>
      <c r="E74" s="290">
        <f t="shared" si="4"/>
        <v>0</v>
      </c>
    </row>
    <row r="75" spans="1:5" ht="12.75">
      <c r="A75" s="315" t="str">
        <f t="shared" si="3"/>
        <v> </v>
      </c>
      <c r="B75" s="313"/>
      <c r="C75" s="290">
        <f t="shared" si="4"/>
        <v>0</v>
      </c>
      <c r="D75" s="290">
        <f t="shared" si="4"/>
        <v>0</v>
      </c>
      <c r="E75" s="290">
        <f t="shared" si="4"/>
        <v>0</v>
      </c>
    </row>
    <row r="76" spans="1:5" ht="12.75">
      <c r="A76" s="315" t="str">
        <f t="shared" si="3"/>
        <v> </v>
      </c>
      <c r="B76" s="313"/>
      <c r="C76" s="290">
        <f t="shared" si="4"/>
        <v>0</v>
      </c>
      <c r="D76" s="290">
        <f t="shared" si="4"/>
        <v>0</v>
      </c>
      <c r="E76" s="290">
        <f t="shared" si="4"/>
        <v>0</v>
      </c>
    </row>
    <row r="77" spans="1:5" ht="12.75">
      <c r="A77" s="315" t="str">
        <f t="shared" si="3"/>
        <v> </v>
      </c>
      <c r="B77" s="313"/>
      <c r="C77" s="290">
        <f aca="true" t="shared" si="5" ref="C77:E91">IF($E36&gt;$C$11,C36,)</f>
        <v>0</v>
      </c>
      <c r="D77" s="290">
        <f t="shared" si="5"/>
        <v>0</v>
      </c>
      <c r="E77" s="290">
        <f t="shared" si="5"/>
        <v>0</v>
      </c>
    </row>
    <row r="78" spans="1:5" ht="12.75">
      <c r="A78" s="315" t="str">
        <f t="shared" si="3"/>
        <v> </v>
      </c>
      <c r="B78" s="313"/>
      <c r="C78" s="290">
        <f t="shared" si="5"/>
        <v>0</v>
      </c>
      <c r="D78" s="290">
        <f t="shared" si="5"/>
        <v>0</v>
      </c>
      <c r="E78" s="290">
        <f t="shared" si="5"/>
        <v>0</v>
      </c>
    </row>
    <row r="79" spans="1:5" ht="12.75">
      <c r="A79" s="315" t="str">
        <f t="shared" si="3"/>
        <v> </v>
      </c>
      <c r="B79" s="313"/>
      <c r="C79" s="290">
        <f t="shared" si="5"/>
        <v>0</v>
      </c>
      <c r="D79" s="290">
        <f t="shared" si="5"/>
        <v>0</v>
      </c>
      <c r="E79" s="290">
        <f t="shared" si="5"/>
        <v>0</v>
      </c>
    </row>
    <row r="80" spans="1:5" ht="12.75">
      <c r="A80" s="315" t="str">
        <f t="shared" si="3"/>
        <v> </v>
      </c>
      <c r="B80" s="313"/>
      <c r="C80" s="290">
        <f t="shared" si="5"/>
        <v>0</v>
      </c>
      <c r="D80" s="290">
        <f t="shared" si="5"/>
        <v>0</v>
      </c>
      <c r="E80" s="290">
        <f t="shared" si="5"/>
        <v>0</v>
      </c>
    </row>
    <row r="81" spans="1:5" ht="12.75">
      <c r="A81" s="315" t="str">
        <f t="shared" si="3"/>
        <v> </v>
      </c>
      <c r="B81" s="313"/>
      <c r="C81" s="290">
        <f t="shared" si="5"/>
        <v>0</v>
      </c>
      <c r="D81" s="290">
        <f t="shared" si="5"/>
        <v>0</v>
      </c>
      <c r="E81" s="290">
        <f t="shared" si="5"/>
        <v>0</v>
      </c>
    </row>
    <row r="82" spans="1:5" ht="12.75">
      <c r="A82" s="315" t="str">
        <f t="shared" si="3"/>
        <v> </v>
      </c>
      <c r="B82" s="313"/>
      <c r="C82" s="290">
        <f t="shared" si="5"/>
        <v>0</v>
      </c>
      <c r="D82" s="290">
        <f t="shared" si="5"/>
        <v>0</v>
      </c>
      <c r="E82" s="290">
        <f t="shared" si="5"/>
        <v>0</v>
      </c>
    </row>
    <row r="83" spans="1:5" ht="12.75">
      <c r="A83" s="315" t="str">
        <f t="shared" si="3"/>
        <v> </v>
      </c>
      <c r="B83" s="313"/>
      <c r="C83" s="290">
        <f t="shared" si="5"/>
        <v>0</v>
      </c>
      <c r="D83" s="290">
        <f t="shared" si="5"/>
        <v>0</v>
      </c>
      <c r="E83" s="290">
        <f t="shared" si="5"/>
        <v>0</v>
      </c>
    </row>
    <row r="84" spans="1:5" ht="12.75">
      <c r="A84" s="315" t="str">
        <f t="shared" si="3"/>
        <v> </v>
      </c>
      <c r="B84" s="313"/>
      <c r="C84" s="290">
        <f t="shared" si="5"/>
        <v>0</v>
      </c>
      <c r="D84" s="290">
        <f t="shared" si="5"/>
        <v>0</v>
      </c>
      <c r="E84" s="290">
        <f t="shared" si="5"/>
        <v>0</v>
      </c>
    </row>
    <row r="85" spans="1:5" ht="12.75">
      <c r="A85" s="315" t="str">
        <f t="shared" si="3"/>
        <v> </v>
      </c>
      <c r="B85" s="313"/>
      <c r="C85" s="290">
        <f t="shared" si="5"/>
        <v>0</v>
      </c>
      <c r="D85" s="290">
        <f t="shared" si="5"/>
        <v>0</v>
      </c>
      <c r="E85" s="290">
        <f t="shared" si="5"/>
        <v>0</v>
      </c>
    </row>
    <row r="86" spans="1:5" ht="12.75">
      <c r="A86" s="315" t="str">
        <f t="shared" si="3"/>
        <v> </v>
      </c>
      <c r="B86" s="313"/>
      <c r="C86" s="290">
        <f t="shared" si="5"/>
        <v>0</v>
      </c>
      <c r="D86" s="290">
        <f t="shared" si="5"/>
        <v>0</v>
      </c>
      <c r="E86" s="290">
        <f t="shared" si="5"/>
        <v>0</v>
      </c>
    </row>
    <row r="87" spans="1:5" ht="12.75">
      <c r="A87" s="315" t="str">
        <f t="shared" si="3"/>
        <v> </v>
      </c>
      <c r="B87" s="313"/>
      <c r="C87" s="290">
        <f t="shared" si="5"/>
        <v>0</v>
      </c>
      <c r="D87" s="290">
        <f t="shared" si="5"/>
        <v>0</v>
      </c>
      <c r="E87" s="290">
        <f t="shared" si="5"/>
        <v>0</v>
      </c>
    </row>
    <row r="88" spans="1:5" ht="12.75">
      <c r="A88" s="315" t="str">
        <f t="shared" si="3"/>
        <v> </v>
      </c>
      <c r="B88" s="313"/>
      <c r="C88" s="290">
        <f t="shared" si="5"/>
        <v>0</v>
      </c>
      <c r="D88" s="290">
        <f t="shared" si="5"/>
        <v>0</v>
      </c>
      <c r="E88" s="290">
        <f t="shared" si="5"/>
        <v>0</v>
      </c>
    </row>
    <row r="89" spans="1:5" ht="12.75">
      <c r="A89" s="315" t="str">
        <f t="shared" si="3"/>
        <v> </v>
      </c>
      <c r="B89" s="313"/>
      <c r="C89" s="290">
        <f t="shared" si="5"/>
        <v>0</v>
      </c>
      <c r="D89" s="290">
        <f t="shared" si="5"/>
        <v>0</v>
      </c>
      <c r="E89" s="290">
        <f t="shared" si="5"/>
        <v>0</v>
      </c>
    </row>
    <row r="90" spans="1:5" ht="12.75">
      <c r="A90" s="315" t="str">
        <f t="shared" si="3"/>
        <v> </v>
      </c>
      <c r="B90" s="313"/>
      <c r="C90" s="290">
        <f t="shared" si="5"/>
        <v>0</v>
      </c>
      <c r="D90" s="290">
        <f t="shared" si="5"/>
        <v>0</v>
      </c>
      <c r="E90" s="290">
        <f t="shared" si="5"/>
        <v>0</v>
      </c>
    </row>
    <row r="91" spans="1:5" ht="12.75">
      <c r="A91" s="315" t="str">
        <f t="shared" si="3"/>
        <v> </v>
      </c>
      <c r="B91" s="313"/>
      <c r="C91" s="290">
        <f t="shared" si="5"/>
        <v>0</v>
      </c>
      <c r="D91" s="290">
        <f t="shared" si="5"/>
        <v>0</v>
      </c>
      <c r="E91" s="290">
        <f t="shared" si="5"/>
        <v>0</v>
      </c>
    </row>
    <row r="92" spans="1:5" ht="12.75">
      <c r="A92" s="315" t="str">
        <f t="shared" si="3"/>
        <v> </v>
      </c>
      <c r="B92" s="313"/>
      <c r="C92" s="290">
        <f aca="true" t="shared" si="6" ref="C92:E93">IF($E51&gt;$C$11,C51,)</f>
        <v>0</v>
      </c>
      <c r="D92" s="290">
        <f t="shared" si="6"/>
        <v>0</v>
      </c>
      <c r="E92" s="290">
        <f t="shared" si="6"/>
        <v>0</v>
      </c>
    </row>
    <row r="93" spans="1:5" ht="12.75">
      <c r="A93" s="315" t="str">
        <f t="shared" si="3"/>
        <v> </v>
      </c>
      <c r="B93" s="313"/>
      <c r="C93" s="290">
        <f t="shared" si="6"/>
        <v>0</v>
      </c>
      <c r="D93" s="290">
        <f t="shared" si="6"/>
        <v>0</v>
      </c>
      <c r="E93" s="290">
        <f t="shared" si="6"/>
        <v>0</v>
      </c>
    </row>
    <row r="94" spans="1:5" ht="12.75">
      <c r="A94" s="316"/>
      <c r="B94" s="314"/>
      <c r="C94" s="320"/>
      <c r="D94" s="320"/>
      <c r="E94" s="320"/>
    </row>
    <row r="95" spans="1:5" ht="12.75">
      <c r="A95" s="317" t="s">
        <v>228</v>
      </c>
      <c r="B95" s="313"/>
      <c r="C95" s="290">
        <f>SUM(C57:C93)</f>
        <v>0</v>
      </c>
      <c r="D95" s="290">
        <f>SUM(D57:D93)</f>
        <v>0</v>
      </c>
      <c r="E95" s="290">
        <f>SUM(E57:E93)</f>
        <v>0</v>
      </c>
    </row>
    <row r="96" spans="1:5" ht="12.75">
      <c r="A96" s="317" t="s">
        <v>307</v>
      </c>
      <c r="B96" s="318"/>
      <c r="C96" s="369">
        <f>C54-C95</f>
        <v>5215</v>
      </c>
      <c r="D96" s="369">
        <f>D54-D95</f>
        <v>0</v>
      </c>
      <c r="E96" s="369">
        <f>E54-E95</f>
        <v>5215</v>
      </c>
    </row>
    <row r="97" spans="1:5" ht="12.75">
      <c r="A97" s="317" t="s">
        <v>254</v>
      </c>
      <c r="B97" s="318"/>
      <c r="C97" s="369">
        <f>C95+C96</f>
        <v>5215</v>
      </c>
      <c r="D97" s="369">
        <f>D95+D96</f>
        <v>0</v>
      </c>
      <c r="E97" s="369">
        <f>E95+E96</f>
        <v>5215</v>
      </c>
    </row>
    <row r="98" ht="12.75">
      <c r="A98" s="78"/>
    </row>
    <row r="99" ht="12.75">
      <c r="A99" s="78" t="s">
        <v>229</v>
      </c>
    </row>
    <row r="100" spans="1:5" ht="12.75">
      <c r="A100" s="78" t="s">
        <v>230</v>
      </c>
      <c r="B100" s="8" t="s">
        <v>276</v>
      </c>
      <c r="C100" s="337"/>
      <c r="D100" s="337"/>
      <c r="E100" s="290">
        <f>C100-D100</f>
        <v>0</v>
      </c>
    </row>
    <row r="101" spans="1:5" ht="12.75">
      <c r="A101" s="82" t="s">
        <v>236</v>
      </c>
      <c r="B101" s="8" t="s">
        <v>276</v>
      </c>
      <c r="C101" s="337"/>
      <c r="D101" s="337"/>
      <c r="E101" s="290">
        <f aca="true" t="shared" si="7" ref="E101:E121">C101-D101</f>
        <v>0</v>
      </c>
    </row>
    <row r="102" spans="1:5" ht="12.75">
      <c r="A102" s="82" t="s">
        <v>231</v>
      </c>
      <c r="B102" s="8" t="s">
        <v>276</v>
      </c>
      <c r="C102" s="337"/>
      <c r="D102" s="337"/>
      <c r="E102" s="290">
        <f t="shared" si="7"/>
        <v>0</v>
      </c>
    </row>
    <row r="103" spans="1:5" ht="12.75">
      <c r="A103" s="82" t="s">
        <v>381</v>
      </c>
      <c r="B103" s="8" t="s">
        <v>276</v>
      </c>
      <c r="C103" s="337"/>
      <c r="D103" s="337"/>
      <c r="E103" s="290">
        <f t="shared" si="7"/>
        <v>0</v>
      </c>
    </row>
    <row r="104" spans="1:5" ht="12.75">
      <c r="A104" s="78" t="s">
        <v>297</v>
      </c>
      <c r="B104" s="8" t="s">
        <v>276</v>
      </c>
      <c r="C104" s="337"/>
      <c r="D104" s="337"/>
      <c r="E104" s="290">
        <f t="shared" si="7"/>
        <v>0</v>
      </c>
    </row>
    <row r="105" spans="1:5" ht="12.75">
      <c r="A105" s="78" t="s">
        <v>555</v>
      </c>
      <c r="B105" s="8" t="s">
        <v>276</v>
      </c>
      <c r="C105" s="337"/>
      <c r="D105" s="337"/>
      <c r="E105" s="290">
        <f t="shared" si="7"/>
        <v>0</v>
      </c>
    </row>
    <row r="106" spans="1:5" ht="12.75">
      <c r="A106" s="78" t="s">
        <v>298</v>
      </c>
      <c r="B106" s="8" t="s">
        <v>276</v>
      </c>
      <c r="C106" s="337"/>
      <c r="D106" s="337"/>
      <c r="E106" s="290">
        <f t="shared" si="7"/>
        <v>0</v>
      </c>
    </row>
    <row r="107" spans="1:5" ht="12.75">
      <c r="A107" s="78" t="s">
        <v>251</v>
      </c>
      <c r="B107" s="8" t="s">
        <v>276</v>
      </c>
      <c r="C107" s="337"/>
      <c r="D107" s="337"/>
      <c r="E107" s="290">
        <f t="shared" si="7"/>
        <v>0</v>
      </c>
    </row>
    <row r="108" spans="1:5" ht="12.75">
      <c r="A108" s="78" t="s">
        <v>252</v>
      </c>
      <c r="B108" s="8" t="s">
        <v>276</v>
      </c>
      <c r="C108" s="337"/>
      <c r="D108" s="337"/>
      <c r="E108" s="290">
        <f t="shared" si="7"/>
        <v>0</v>
      </c>
    </row>
    <row r="109" spans="1:5" ht="12.75">
      <c r="A109" s="78" t="s">
        <v>253</v>
      </c>
      <c r="B109" s="8" t="s">
        <v>276</v>
      </c>
      <c r="C109" s="337"/>
      <c r="D109" s="337"/>
      <c r="E109" s="290">
        <f t="shared" si="7"/>
        <v>0</v>
      </c>
    </row>
    <row r="110" spans="1:5" ht="12.75">
      <c r="A110" s="79" t="s">
        <v>309</v>
      </c>
      <c r="B110" s="8" t="s">
        <v>276</v>
      </c>
      <c r="C110" s="337"/>
      <c r="D110" s="337"/>
      <c r="E110" s="290"/>
    </row>
    <row r="111" spans="1:5" ht="12.75">
      <c r="A111" s="78" t="s">
        <v>441</v>
      </c>
      <c r="B111" s="8" t="s">
        <v>276</v>
      </c>
      <c r="C111" s="337"/>
      <c r="D111" s="337"/>
      <c r="E111" s="290">
        <f t="shared" si="7"/>
        <v>0</v>
      </c>
    </row>
    <row r="112" spans="1:5" ht="12.75">
      <c r="A112" s="78" t="s">
        <v>574</v>
      </c>
      <c r="B112" s="8" t="s">
        <v>276</v>
      </c>
      <c r="C112" s="337">
        <v>0</v>
      </c>
      <c r="D112" s="337">
        <v>0</v>
      </c>
      <c r="E112" s="290">
        <f t="shared" si="7"/>
        <v>0</v>
      </c>
    </row>
    <row r="113" spans="1:5" ht="12.75">
      <c r="A113" s="78" t="s">
        <v>575</v>
      </c>
      <c r="B113" s="8" t="s">
        <v>276</v>
      </c>
      <c r="C113" s="337"/>
      <c r="D113" s="337"/>
      <c r="E113" s="290">
        <f t="shared" si="7"/>
        <v>0</v>
      </c>
    </row>
    <row r="114" spans="1:5" ht="12.75">
      <c r="A114" s="78"/>
      <c r="B114" s="8" t="s">
        <v>276</v>
      </c>
      <c r="C114" s="337"/>
      <c r="D114" s="337"/>
      <c r="E114" s="290">
        <f t="shared" si="7"/>
        <v>0</v>
      </c>
    </row>
    <row r="115" spans="1:5" ht="12.75">
      <c r="A115" s="502" t="s">
        <v>601</v>
      </c>
      <c r="B115" s="8" t="s">
        <v>276</v>
      </c>
      <c r="C115" s="337">
        <v>920360</v>
      </c>
      <c r="D115" s="337"/>
      <c r="E115" s="290">
        <f t="shared" si="7"/>
        <v>920360</v>
      </c>
    </row>
    <row r="116" spans="1:5" ht="12.75">
      <c r="A116" s="502" t="s">
        <v>602</v>
      </c>
      <c r="B116" s="8" t="s">
        <v>276</v>
      </c>
      <c r="C116" s="337">
        <v>91055</v>
      </c>
      <c r="D116" s="337"/>
      <c r="E116" s="290">
        <f t="shared" si="7"/>
        <v>91055</v>
      </c>
    </row>
    <row r="117" spans="1:5" ht="12.75">
      <c r="A117" s="78"/>
      <c r="B117" s="8" t="s">
        <v>276</v>
      </c>
      <c r="C117" s="337"/>
      <c r="D117" s="337"/>
      <c r="E117" s="290">
        <f t="shared" si="7"/>
        <v>0</v>
      </c>
    </row>
    <row r="118" spans="1:5" ht="12.75">
      <c r="A118" s="78"/>
      <c r="B118" s="8" t="s">
        <v>276</v>
      </c>
      <c r="C118" s="337"/>
      <c r="D118" s="337"/>
      <c r="E118" s="290">
        <f t="shared" si="7"/>
        <v>0</v>
      </c>
    </row>
    <row r="119" spans="1:5" ht="12.75">
      <c r="A119" s="78"/>
      <c r="B119" s="8" t="s">
        <v>276</v>
      </c>
      <c r="C119" s="337"/>
      <c r="D119" s="337"/>
      <c r="E119" s="290">
        <f t="shared" si="7"/>
        <v>0</v>
      </c>
    </row>
    <row r="120" spans="1:5" ht="12.75">
      <c r="A120" s="78"/>
      <c r="B120" s="8" t="s">
        <v>276</v>
      </c>
      <c r="C120" s="337"/>
      <c r="D120" s="337"/>
      <c r="E120" s="290">
        <f t="shared" si="7"/>
        <v>0</v>
      </c>
    </row>
    <row r="121" spans="1:5" ht="12.75">
      <c r="A121" s="78"/>
      <c r="B121" s="8" t="s">
        <v>276</v>
      </c>
      <c r="C121" s="337"/>
      <c r="D121" s="337"/>
      <c r="E121" s="320">
        <f t="shared" si="7"/>
        <v>0</v>
      </c>
    </row>
    <row r="122" spans="1:5" ht="12.75">
      <c r="A122" s="78" t="s">
        <v>255</v>
      </c>
      <c r="B122" s="8" t="s">
        <v>278</v>
      </c>
      <c r="C122" s="290">
        <f>SUM(C100:C121)</f>
        <v>1011415</v>
      </c>
      <c r="D122" s="290">
        <f>SUM(D100:D121)</f>
        <v>0</v>
      </c>
      <c r="E122" s="290">
        <f>SUM(E100:E121)</f>
        <v>1011415</v>
      </c>
    </row>
    <row r="123" ht="12.75">
      <c r="A123" s="78"/>
    </row>
    <row r="124" ht="12.75">
      <c r="A124" s="78" t="s">
        <v>258</v>
      </c>
    </row>
    <row r="125" spans="1:5" ht="12.75">
      <c r="A125" s="315" t="str">
        <f>IF($E100&gt;$C$11,A100," ")</f>
        <v> </v>
      </c>
      <c r="B125" s="313"/>
      <c r="C125" s="290">
        <f aca="true" t="shared" si="8" ref="C125:E143">IF($E100&gt;$C$11,C100,)</f>
        <v>0</v>
      </c>
      <c r="D125" s="290">
        <f t="shared" si="8"/>
        <v>0</v>
      </c>
      <c r="E125" s="290">
        <f t="shared" si="8"/>
        <v>0</v>
      </c>
    </row>
    <row r="126" spans="1:5" ht="12.75">
      <c r="A126" s="315" t="str">
        <f aca="true" t="shared" si="9" ref="A126:A145">IF($E101&gt;$C$11,A101," ")</f>
        <v> </v>
      </c>
      <c r="B126" s="313"/>
      <c r="C126" s="290">
        <f t="shared" si="8"/>
        <v>0</v>
      </c>
      <c r="D126" s="290">
        <f t="shared" si="8"/>
        <v>0</v>
      </c>
      <c r="E126" s="290">
        <f t="shared" si="8"/>
        <v>0</v>
      </c>
    </row>
    <row r="127" spans="1:5" ht="12.75">
      <c r="A127" s="315" t="str">
        <f t="shared" si="9"/>
        <v> </v>
      </c>
      <c r="B127" s="313"/>
      <c r="C127" s="290">
        <f t="shared" si="8"/>
        <v>0</v>
      </c>
      <c r="D127" s="290">
        <f t="shared" si="8"/>
        <v>0</v>
      </c>
      <c r="E127" s="290">
        <f t="shared" si="8"/>
        <v>0</v>
      </c>
    </row>
    <row r="128" spans="1:5" ht="12.75">
      <c r="A128" s="315" t="str">
        <f t="shared" si="9"/>
        <v> </v>
      </c>
      <c r="B128" s="313"/>
      <c r="C128" s="290">
        <f t="shared" si="8"/>
        <v>0</v>
      </c>
      <c r="D128" s="290">
        <f t="shared" si="8"/>
        <v>0</v>
      </c>
      <c r="E128" s="290">
        <f t="shared" si="8"/>
        <v>0</v>
      </c>
    </row>
    <row r="129" spans="1:5" ht="12.75">
      <c r="A129" s="315" t="str">
        <f t="shared" si="9"/>
        <v> </v>
      </c>
      <c r="B129" s="313"/>
      <c r="C129" s="290">
        <f t="shared" si="8"/>
        <v>0</v>
      </c>
      <c r="D129" s="290">
        <f t="shared" si="8"/>
        <v>0</v>
      </c>
      <c r="E129" s="290">
        <f t="shared" si="8"/>
        <v>0</v>
      </c>
    </row>
    <row r="130" spans="1:5" ht="12.75">
      <c r="A130" s="315" t="str">
        <f t="shared" si="9"/>
        <v> </v>
      </c>
      <c r="B130" s="313"/>
      <c r="C130" s="290">
        <f t="shared" si="8"/>
        <v>0</v>
      </c>
      <c r="D130" s="290">
        <f t="shared" si="8"/>
        <v>0</v>
      </c>
      <c r="E130" s="290">
        <f t="shared" si="8"/>
        <v>0</v>
      </c>
    </row>
    <row r="131" spans="1:5" ht="12.75">
      <c r="A131" s="315" t="str">
        <f t="shared" si="9"/>
        <v> </v>
      </c>
      <c r="B131" s="313"/>
      <c r="C131" s="290">
        <f t="shared" si="8"/>
        <v>0</v>
      </c>
      <c r="D131" s="290">
        <f t="shared" si="8"/>
        <v>0</v>
      </c>
      <c r="E131" s="290">
        <f t="shared" si="8"/>
        <v>0</v>
      </c>
    </row>
    <row r="132" spans="1:5" ht="12.75">
      <c r="A132" s="315" t="str">
        <f t="shared" si="9"/>
        <v> </v>
      </c>
      <c r="B132" s="313"/>
      <c r="C132" s="290">
        <f t="shared" si="8"/>
        <v>0</v>
      </c>
      <c r="D132" s="290">
        <f t="shared" si="8"/>
        <v>0</v>
      </c>
      <c r="E132" s="290">
        <f t="shared" si="8"/>
        <v>0</v>
      </c>
    </row>
    <row r="133" spans="1:5" ht="12.75">
      <c r="A133" s="315" t="str">
        <f t="shared" si="9"/>
        <v> </v>
      </c>
      <c r="B133" s="313"/>
      <c r="C133" s="290">
        <f t="shared" si="8"/>
        <v>0</v>
      </c>
      <c r="D133" s="290">
        <f t="shared" si="8"/>
        <v>0</v>
      </c>
      <c r="E133" s="290">
        <f t="shared" si="8"/>
        <v>0</v>
      </c>
    </row>
    <row r="134" spans="1:5" ht="12.75">
      <c r="A134" s="315" t="str">
        <f t="shared" si="9"/>
        <v> </v>
      </c>
      <c r="B134" s="313"/>
      <c r="C134" s="290">
        <f t="shared" si="8"/>
        <v>0</v>
      </c>
      <c r="D134" s="290">
        <f t="shared" si="8"/>
        <v>0</v>
      </c>
      <c r="E134" s="290">
        <f t="shared" si="8"/>
        <v>0</v>
      </c>
    </row>
    <row r="135" spans="1:5" ht="12.75">
      <c r="A135" s="315" t="str">
        <f t="shared" si="9"/>
        <v> </v>
      </c>
      <c r="B135" s="313"/>
      <c r="C135" s="290">
        <f t="shared" si="8"/>
        <v>0</v>
      </c>
      <c r="D135" s="290">
        <f t="shared" si="8"/>
        <v>0</v>
      </c>
      <c r="E135" s="290">
        <f t="shared" si="8"/>
        <v>0</v>
      </c>
    </row>
    <row r="136" spans="1:5" ht="12.75">
      <c r="A136" s="315" t="str">
        <f>IF($E111&gt;$C$11,#REF!," ")</f>
        <v> </v>
      </c>
      <c r="B136" s="313"/>
      <c r="C136" s="290">
        <f t="shared" si="8"/>
        <v>0</v>
      </c>
      <c r="D136" s="290">
        <f t="shared" si="8"/>
        <v>0</v>
      </c>
      <c r="E136" s="290">
        <f t="shared" si="8"/>
        <v>0</v>
      </c>
    </row>
    <row r="137" spans="1:5" ht="12.75">
      <c r="A137" s="315" t="str">
        <f t="shared" si="9"/>
        <v> </v>
      </c>
      <c r="B137" s="313"/>
      <c r="C137" s="290">
        <f t="shared" si="8"/>
        <v>0</v>
      </c>
      <c r="D137" s="290">
        <f t="shared" si="8"/>
        <v>0</v>
      </c>
      <c r="E137" s="290">
        <f t="shared" si="8"/>
        <v>0</v>
      </c>
    </row>
    <row r="138" spans="1:5" ht="12.75">
      <c r="A138" s="315" t="str">
        <f>IF($E113&gt;$C$11,A111," ")</f>
        <v> </v>
      </c>
      <c r="B138" s="313"/>
      <c r="C138" s="290">
        <f t="shared" si="8"/>
        <v>0</v>
      </c>
      <c r="D138" s="290">
        <f t="shared" si="8"/>
        <v>0</v>
      </c>
      <c r="E138" s="290">
        <f t="shared" si="8"/>
        <v>0</v>
      </c>
    </row>
    <row r="139" spans="1:5" ht="12.75">
      <c r="A139" s="315" t="str">
        <f t="shared" si="9"/>
        <v> </v>
      </c>
      <c r="B139" s="313"/>
      <c r="C139" s="290">
        <f t="shared" si="8"/>
        <v>0</v>
      </c>
      <c r="D139" s="290">
        <f t="shared" si="8"/>
        <v>0</v>
      </c>
      <c r="E139" s="290">
        <f t="shared" si="8"/>
        <v>0</v>
      </c>
    </row>
    <row r="140" spans="1:5" ht="12.75">
      <c r="A140" s="315" t="str">
        <f t="shared" si="9"/>
        <v>Purchase Power Variance</v>
      </c>
      <c r="B140" s="313"/>
      <c r="C140" s="290">
        <f t="shared" si="8"/>
        <v>920360</v>
      </c>
      <c r="D140" s="290">
        <f t="shared" si="8"/>
        <v>0</v>
      </c>
      <c r="E140" s="290">
        <f t="shared" si="8"/>
        <v>920360</v>
      </c>
    </row>
    <row r="141" spans="1:5" ht="12.75">
      <c r="A141" s="315" t="str">
        <f t="shared" si="9"/>
        <v>Transition Costs </v>
      </c>
      <c r="B141" s="313"/>
      <c r="C141" s="290">
        <f t="shared" si="8"/>
        <v>91055</v>
      </c>
      <c r="D141" s="290">
        <f t="shared" si="8"/>
        <v>0</v>
      </c>
      <c r="E141" s="290">
        <f t="shared" si="8"/>
        <v>91055</v>
      </c>
    </row>
    <row r="142" spans="1:5" ht="12.75">
      <c r="A142" s="315" t="str">
        <f t="shared" si="9"/>
        <v> </v>
      </c>
      <c r="B142" s="313"/>
      <c r="C142" s="290">
        <f t="shared" si="8"/>
        <v>0</v>
      </c>
      <c r="D142" s="290">
        <f t="shared" si="8"/>
        <v>0</v>
      </c>
      <c r="E142" s="290">
        <f t="shared" si="8"/>
        <v>0</v>
      </c>
    </row>
    <row r="143" spans="1:5" ht="12.75">
      <c r="A143" s="315" t="str">
        <f t="shared" si="9"/>
        <v> </v>
      </c>
      <c r="B143" s="313"/>
      <c r="C143" s="290">
        <f t="shared" si="8"/>
        <v>0</v>
      </c>
      <c r="D143" s="290">
        <f t="shared" si="8"/>
        <v>0</v>
      </c>
      <c r="E143" s="290">
        <f t="shared" si="8"/>
        <v>0</v>
      </c>
    </row>
    <row r="144" spans="1:5" ht="12.75">
      <c r="A144" s="315" t="str">
        <f t="shared" si="9"/>
        <v> </v>
      </c>
      <c r="B144" s="313"/>
      <c r="C144" s="290">
        <f aca="true" t="shared" si="10" ref="C144:E145">IF($E119&gt;$C$11,C119,)</f>
        <v>0</v>
      </c>
      <c r="D144" s="290">
        <f t="shared" si="10"/>
        <v>0</v>
      </c>
      <c r="E144" s="290">
        <f t="shared" si="10"/>
        <v>0</v>
      </c>
    </row>
    <row r="145" spans="1:5" ht="12.75">
      <c r="A145" s="315" t="str">
        <f t="shared" si="9"/>
        <v> </v>
      </c>
      <c r="B145" s="313"/>
      <c r="C145" s="290">
        <f t="shared" si="10"/>
        <v>0</v>
      </c>
      <c r="D145" s="290">
        <f t="shared" si="10"/>
        <v>0</v>
      </c>
      <c r="E145" s="290">
        <f t="shared" si="10"/>
        <v>0</v>
      </c>
    </row>
    <row r="146" spans="1:5" ht="12.75">
      <c r="A146" s="319" t="s">
        <v>306</v>
      </c>
      <c r="B146" s="313"/>
      <c r="C146" s="290">
        <f>SUM(C125:C145)</f>
        <v>1011415</v>
      </c>
      <c r="D146" s="290">
        <f>SUM(D125:D145)</f>
        <v>0</v>
      </c>
      <c r="E146" s="290">
        <f>SUM(E125:E145)</f>
        <v>1011415</v>
      </c>
    </row>
    <row r="147" spans="1:5" ht="12.75">
      <c r="A147" s="319" t="s">
        <v>305</v>
      </c>
      <c r="B147" s="313"/>
      <c r="C147" s="290">
        <f>C122-C146</f>
        <v>0</v>
      </c>
      <c r="D147" s="290">
        <f>D122-D146</f>
        <v>0</v>
      </c>
      <c r="E147" s="290">
        <f>E122-E146</f>
        <v>0</v>
      </c>
    </row>
    <row r="148" spans="1:5" ht="12.75">
      <c r="A148" s="319" t="s">
        <v>255</v>
      </c>
      <c r="B148" s="313"/>
      <c r="C148" s="290">
        <f>C146+C147</f>
        <v>1011415</v>
      </c>
      <c r="D148" s="290">
        <f>D146+D147</f>
        <v>0</v>
      </c>
      <c r="E148" s="290">
        <f>E146+E147</f>
        <v>1011415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36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5">
      <selection activeCell="G25" sqref="G25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21" t="s">
        <v>163</v>
      </c>
      <c r="B1" s="422"/>
      <c r="C1" s="405"/>
      <c r="D1" s="405"/>
      <c r="E1" s="405"/>
      <c r="F1" s="405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8" ht="12.75">
      <c r="A2" s="406" t="s">
        <v>183</v>
      </c>
      <c r="B2" s="405"/>
      <c r="C2" s="405"/>
      <c r="D2" s="405"/>
      <c r="E2" s="405"/>
      <c r="F2" s="407" t="str">
        <f>REGINFO!E1</f>
        <v>Version 2004.2</v>
      </c>
      <c r="G2" s="211"/>
      <c r="H2" s="211"/>
      <c r="I2" s="211"/>
      <c r="J2" s="211"/>
      <c r="K2" s="278"/>
      <c r="L2" s="211"/>
      <c r="M2" s="211"/>
      <c r="N2" s="211"/>
      <c r="O2" s="211"/>
      <c r="P2" s="211"/>
      <c r="Q2" s="40"/>
      <c r="R2" s="40"/>
    </row>
    <row r="3" spans="1:18" ht="12.75">
      <c r="A3" s="406" t="s">
        <v>444</v>
      </c>
      <c r="B3" s="405"/>
      <c r="C3" s="405"/>
      <c r="D3" s="405"/>
      <c r="E3" s="405"/>
      <c r="F3" s="407" t="str">
        <f>REGINFO!E2</f>
        <v>RRR # 2.1.8</v>
      </c>
      <c r="G3" s="211"/>
      <c r="H3" s="211"/>
      <c r="I3" s="211"/>
      <c r="J3" s="211"/>
      <c r="K3" s="278"/>
      <c r="L3" s="211"/>
      <c r="M3" s="211"/>
      <c r="N3" s="211"/>
      <c r="O3" s="211"/>
      <c r="P3" s="211"/>
      <c r="Q3" s="40"/>
      <c r="R3" s="40"/>
    </row>
    <row r="4" spans="1:18" ht="12.75">
      <c r="A4" s="278" t="str">
        <f>REGINFO!A3</f>
        <v>Utility Name:  Brant County Power Inc.</v>
      </c>
      <c r="B4" s="405"/>
      <c r="C4" s="405"/>
      <c r="D4" s="405"/>
      <c r="E4" s="405"/>
      <c r="F4" s="405"/>
      <c r="G4" s="211"/>
      <c r="H4" s="211"/>
      <c r="I4" s="211"/>
      <c r="J4" s="211"/>
      <c r="K4" s="278"/>
      <c r="L4" s="211"/>
      <c r="M4" s="211"/>
      <c r="N4" s="211"/>
      <c r="O4" s="211"/>
      <c r="P4" s="211"/>
      <c r="Q4" s="40"/>
      <c r="R4" s="40"/>
    </row>
    <row r="5" spans="1:18" ht="12.75">
      <c r="A5" s="278" t="str">
        <f>REGINFO!A4</f>
        <v>Reporting period:  Dec. 31, 2001</v>
      </c>
      <c r="B5" s="405"/>
      <c r="C5" s="405"/>
      <c r="D5" s="405"/>
      <c r="E5" s="405"/>
      <c r="F5" s="405"/>
      <c r="G5" s="211"/>
      <c r="H5" s="211"/>
      <c r="I5" s="211"/>
      <c r="J5" s="211"/>
      <c r="K5" s="278"/>
      <c r="L5" s="211"/>
      <c r="M5" s="211"/>
      <c r="N5" s="211"/>
      <c r="O5" s="211"/>
      <c r="P5" s="211"/>
      <c r="Q5" s="40"/>
      <c r="R5" s="40"/>
    </row>
    <row r="6" spans="1:18" ht="12.75">
      <c r="A6" s="406"/>
      <c r="B6" s="405"/>
      <c r="C6" s="405"/>
      <c r="D6" s="405"/>
      <c r="E6" s="405"/>
      <c r="F6" s="405"/>
      <c r="G6" s="211"/>
      <c r="H6" s="211"/>
      <c r="I6" s="211"/>
      <c r="J6" s="211"/>
      <c r="K6" s="278"/>
      <c r="L6" s="211"/>
      <c r="M6" s="211"/>
      <c r="N6" s="211"/>
      <c r="O6" s="211"/>
      <c r="P6" s="211"/>
      <c r="Q6" s="40"/>
      <c r="R6" s="40"/>
    </row>
    <row r="7" spans="1:18" ht="12.75">
      <c r="A7" s="406"/>
      <c r="B7" s="405"/>
      <c r="C7" s="405"/>
      <c r="D7" s="405"/>
      <c r="E7" s="405"/>
      <c r="F7" s="448" t="s">
        <v>486</v>
      </c>
      <c r="G7" s="211"/>
      <c r="H7" s="211"/>
      <c r="I7" s="211"/>
      <c r="J7" s="211"/>
      <c r="K7" s="278"/>
      <c r="L7" s="211"/>
      <c r="M7" s="211"/>
      <c r="N7" s="211"/>
      <c r="O7" s="211"/>
      <c r="P7" s="211"/>
      <c r="Q7" s="40"/>
      <c r="R7" s="40"/>
    </row>
    <row r="8" spans="1:18" ht="13.5" thickBot="1">
      <c r="A8" s="400" t="s">
        <v>587</v>
      </c>
      <c r="B8" s="401"/>
      <c r="C8" s="401"/>
      <c r="D8" s="405"/>
      <c r="E8" s="405"/>
      <c r="F8" s="41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  <c r="R8" s="40"/>
    </row>
    <row r="9" spans="1:16" ht="12.75">
      <c r="A9" s="374" t="s">
        <v>188</v>
      </c>
      <c r="B9" s="379"/>
      <c r="C9" s="380">
        <v>0</v>
      </c>
      <c r="D9" s="380"/>
      <c r="E9" s="380">
        <v>200001</v>
      </c>
      <c r="F9" s="381"/>
      <c r="G9" s="212"/>
      <c r="H9" s="212"/>
      <c r="I9" s="212"/>
      <c r="J9" s="212"/>
      <c r="K9" s="210"/>
      <c r="L9" s="210"/>
      <c r="M9" s="210"/>
      <c r="N9" s="210"/>
      <c r="O9" s="210"/>
      <c r="P9" s="210"/>
    </row>
    <row r="10" spans="1:16" ht="12.75">
      <c r="A10" s="375" t="s">
        <v>432</v>
      </c>
      <c r="B10" s="382"/>
      <c r="C10" s="382" t="s">
        <v>187</v>
      </c>
      <c r="D10" s="382"/>
      <c r="E10" s="382" t="s">
        <v>187</v>
      </c>
      <c r="F10" s="383" t="s">
        <v>436</v>
      </c>
      <c r="G10" s="213"/>
      <c r="H10" s="213"/>
      <c r="I10" s="213"/>
      <c r="J10" s="213"/>
      <c r="K10" s="210"/>
      <c r="L10" s="210"/>
      <c r="M10" s="210"/>
      <c r="N10" s="210"/>
      <c r="O10" s="210"/>
      <c r="P10" s="210"/>
    </row>
    <row r="11" spans="1:16" ht="13.5" thickBot="1">
      <c r="A11" s="375"/>
      <c r="B11" s="382" t="s">
        <v>194</v>
      </c>
      <c r="C11" s="384">
        <v>200000</v>
      </c>
      <c r="D11" s="384"/>
      <c r="E11" s="384">
        <v>700000</v>
      </c>
      <c r="F11" s="385"/>
      <c r="G11" s="212"/>
      <c r="H11" s="212"/>
      <c r="I11" s="212"/>
      <c r="J11" s="212"/>
      <c r="K11" s="210"/>
      <c r="L11" s="210"/>
      <c r="M11" s="210"/>
      <c r="N11" s="210"/>
      <c r="O11" s="210"/>
      <c r="P11" s="210"/>
    </row>
    <row r="12" spans="1:16" ht="13.5" thickBot="1">
      <c r="A12" s="376" t="s">
        <v>184</v>
      </c>
      <c r="B12" s="261"/>
      <c r="C12" s="262"/>
      <c r="D12" s="262"/>
      <c r="E12" s="281"/>
      <c r="F12" s="281"/>
      <c r="G12" s="214"/>
      <c r="H12" s="214"/>
      <c r="I12" s="214"/>
      <c r="J12" s="214"/>
      <c r="K12" s="210"/>
      <c r="L12" s="210"/>
      <c r="M12" s="210"/>
      <c r="N12" s="210"/>
      <c r="O12" s="210"/>
      <c r="P12" s="210"/>
    </row>
    <row r="13" spans="1:16" ht="13.5" thickBot="1">
      <c r="A13" s="377" t="s">
        <v>431</v>
      </c>
      <c r="B13" s="447">
        <v>2002</v>
      </c>
      <c r="C13" s="263"/>
      <c r="D13" s="263"/>
      <c r="E13" s="282"/>
      <c r="F13" s="282"/>
      <c r="G13" s="215"/>
      <c r="H13" s="215"/>
      <c r="I13" s="215"/>
      <c r="J13" s="215"/>
      <c r="K13" s="210"/>
      <c r="L13" s="210"/>
      <c r="M13" s="210"/>
      <c r="N13" s="210"/>
      <c r="O13" s="210"/>
      <c r="P13" s="210"/>
    </row>
    <row r="14" spans="1:16" ht="13.5" thickBot="1">
      <c r="A14" s="377" t="s">
        <v>430</v>
      </c>
      <c r="B14" s="284"/>
      <c r="C14" s="386"/>
      <c r="D14" s="386"/>
      <c r="E14" s="387"/>
      <c r="F14" s="387"/>
      <c r="G14" s="215"/>
      <c r="H14" s="215"/>
      <c r="I14" s="215"/>
      <c r="J14" s="215"/>
      <c r="K14" s="210"/>
      <c r="L14" s="210"/>
      <c r="M14" s="210"/>
      <c r="N14" s="210"/>
      <c r="O14" s="210"/>
      <c r="P14" s="210"/>
    </row>
    <row r="15" spans="1:16" ht="13.5" thickBot="1">
      <c r="A15" s="377" t="s">
        <v>437</v>
      </c>
      <c r="B15" s="284"/>
      <c r="C15" s="388"/>
      <c r="D15" s="388"/>
      <c r="E15" s="389">
        <v>0.3412</v>
      </c>
      <c r="F15" s="389"/>
      <c r="G15" s="215"/>
      <c r="H15" s="215"/>
      <c r="I15" s="215"/>
      <c r="J15" s="215"/>
      <c r="K15" s="210"/>
      <c r="L15" s="210"/>
      <c r="M15" s="210"/>
      <c r="N15" s="210"/>
      <c r="O15" s="210"/>
      <c r="P15" s="210"/>
    </row>
    <row r="16" spans="1:16" ht="13.5" thickBot="1">
      <c r="A16" s="377" t="s">
        <v>388</v>
      </c>
      <c r="B16" s="284"/>
      <c r="C16" s="390">
        <f>SUM(C14:C15)</f>
        <v>0</v>
      </c>
      <c r="D16" s="390">
        <f>SUM(D14:D15)</f>
        <v>0</v>
      </c>
      <c r="E16" s="490">
        <f>SUM(E14:E15)</f>
        <v>0.3412</v>
      </c>
      <c r="F16" s="391">
        <f>SUM(F14:F15)</f>
        <v>0</v>
      </c>
      <c r="G16" s="215"/>
      <c r="H16" s="215"/>
      <c r="I16" s="215"/>
      <c r="J16" s="215"/>
      <c r="K16" s="210"/>
      <c r="L16" s="210"/>
      <c r="M16" s="210"/>
      <c r="N16" s="210"/>
      <c r="O16" s="210"/>
      <c r="P16" s="210"/>
    </row>
    <row r="17" spans="1:16" ht="13.5" thickBot="1">
      <c r="A17" s="377"/>
      <c r="B17" s="284"/>
      <c r="C17" s="386"/>
      <c r="D17" s="386"/>
      <c r="E17" s="387"/>
      <c r="F17" s="387"/>
      <c r="G17" s="215"/>
      <c r="H17" s="215"/>
      <c r="I17" s="215"/>
      <c r="J17" s="215"/>
      <c r="K17" s="210"/>
      <c r="L17" s="210"/>
      <c r="M17" s="210"/>
      <c r="N17" s="210"/>
      <c r="O17" s="210"/>
      <c r="P17" s="210"/>
    </row>
    <row r="18" spans="1:16" ht="13.5" thickBot="1">
      <c r="A18" s="376" t="s">
        <v>185</v>
      </c>
      <c r="B18" s="283"/>
      <c r="C18" s="392">
        <v>0.003</v>
      </c>
      <c r="D18" s="386"/>
      <c r="E18" s="387"/>
      <c r="F18" s="387"/>
      <c r="G18" s="215"/>
      <c r="H18" s="215"/>
      <c r="I18" s="215"/>
      <c r="J18" s="215"/>
      <c r="K18" s="210"/>
      <c r="L18" s="210"/>
      <c r="M18" s="210"/>
      <c r="N18" s="210"/>
      <c r="O18" s="210"/>
      <c r="P18" s="210"/>
    </row>
    <row r="19" spans="1:16" ht="13.5" thickBot="1">
      <c r="A19" s="376" t="s">
        <v>186</v>
      </c>
      <c r="B19" s="264"/>
      <c r="C19" s="393">
        <v>0.00225</v>
      </c>
      <c r="D19" s="394"/>
      <c r="E19" s="395"/>
      <c r="F19" s="395"/>
      <c r="G19" s="215"/>
      <c r="H19" s="215"/>
      <c r="I19" s="215"/>
      <c r="J19" s="215"/>
      <c r="K19" s="210"/>
      <c r="L19" s="210"/>
      <c r="M19" s="210"/>
      <c r="N19" s="210"/>
      <c r="O19" s="210"/>
      <c r="P19" s="210"/>
    </row>
    <row r="20" spans="1:16" ht="13.5" thickBot="1">
      <c r="A20" s="376" t="s">
        <v>189</v>
      </c>
      <c r="B20" s="264"/>
      <c r="C20" s="394">
        <v>0.0112</v>
      </c>
      <c r="D20" s="396"/>
      <c r="E20" s="397"/>
      <c r="F20" s="397"/>
      <c r="G20" s="214"/>
      <c r="H20" s="214"/>
      <c r="I20" s="214"/>
      <c r="J20" s="214"/>
      <c r="K20" s="210"/>
      <c r="L20" s="210"/>
      <c r="M20" s="210"/>
      <c r="N20" s="210"/>
      <c r="O20" s="210"/>
      <c r="P20" s="210"/>
    </row>
    <row r="21" spans="1:16" ht="26.25" thickBot="1">
      <c r="A21" s="378" t="s">
        <v>481</v>
      </c>
      <c r="B21" s="445" t="s">
        <v>450</v>
      </c>
      <c r="C21" s="413">
        <v>5000000</v>
      </c>
      <c r="D21" s="396"/>
      <c r="E21" s="397"/>
      <c r="F21" s="397"/>
      <c r="G21" s="214"/>
      <c r="H21" s="214"/>
      <c r="I21" s="214"/>
      <c r="J21" s="214"/>
      <c r="K21" s="210"/>
      <c r="L21" s="210"/>
      <c r="M21" s="210"/>
      <c r="N21" s="210"/>
      <c r="O21" s="210"/>
      <c r="P21" s="210"/>
    </row>
    <row r="22" spans="1:16" ht="39" thickBot="1">
      <c r="A22" s="378" t="s">
        <v>482</v>
      </c>
      <c r="B22" s="446" t="s">
        <v>451</v>
      </c>
      <c r="C22" s="414">
        <v>10000000</v>
      </c>
      <c r="D22" s="398"/>
      <c r="E22" s="399"/>
      <c r="F22" s="399"/>
      <c r="G22" s="214"/>
      <c r="H22" s="214"/>
      <c r="I22" s="214"/>
      <c r="J22" s="214"/>
      <c r="K22" s="210"/>
      <c r="L22" s="210"/>
      <c r="M22" s="210"/>
      <c r="N22" s="210"/>
      <c r="O22" s="210"/>
      <c r="P22" s="210"/>
    </row>
    <row r="23" spans="1:16" ht="12.75">
      <c r="A23" s="505" t="s">
        <v>480</v>
      </c>
      <c r="B23" s="506"/>
      <c r="C23" s="506"/>
      <c r="D23" s="506"/>
      <c r="E23" s="506"/>
      <c r="F23" s="506"/>
      <c r="G23" s="214"/>
      <c r="H23" s="214"/>
      <c r="I23" s="214"/>
      <c r="J23" s="214"/>
      <c r="K23" s="210"/>
      <c r="L23" s="210"/>
      <c r="M23" s="210"/>
      <c r="N23" s="210"/>
      <c r="O23" s="210"/>
      <c r="P23" s="210"/>
    </row>
    <row r="24" spans="1:16" ht="12.75">
      <c r="A24" s="449"/>
      <c r="B24" s="450"/>
      <c r="C24" s="450"/>
      <c r="D24" s="450"/>
      <c r="E24" s="450"/>
      <c r="F24" s="450"/>
      <c r="G24" s="214"/>
      <c r="H24" s="214"/>
      <c r="I24" s="214"/>
      <c r="J24" s="214"/>
      <c r="K24" s="210"/>
      <c r="L24" s="210"/>
      <c r="M24" s="210"/>
      <c r="N24" s="210"/>
      <c r="O24" s="210"/>
      <c r="P24" s="210"/>
    </row>
    <row r="25" spans="1:16" ht="12.75">
      <c r="A25" s="416"/>
      <c r="B25" s="417"/>
      <c r="C25" s="420"/>
      <c r="D25" s="405"/>
      <c r="E25" s="405"/>
      <c r="F25"/>
      <c r="G25" s="214"/>
      <c r="H25" s="214"/>
      <c r="I25" s="214"/>
      <c r="J25" s="214"/>
      <c r="K25" s="210"/>
      <c r="L25" s="210"/>
      <c r="M25" s="210"/>
      <c r="N25" s="210"/>
      <c r="O25" s="210"/>
      <c r="P25" s="210"/>
    </row>
    <row r="26" spans="1:16" ht="12.75">
      <c r="A26" s="404" t="s">
        <v>588</v>
      </c>
      <c r="B26" s="403"/>
      <c r="C26" s="402"/>
      <c r="D26" s="417"/>
      <c r="E26" s="417"/>
      <c r="F26"/>
      <c r="G26" s="214"/>
      <c r="H26" s="214"/>
      <c r="I26" s="214"/>
      <c r="J26" s="214"/>
      <c r="K26" s="210"/>
      <c r="L26" s="210"/>
      <c r="M26" s="210"/>
      <c r="N26" s="210"/>
      <c r="O26" s="210"/>
      <c r="P26" s="210"/>
    </row>
    <row r="27" spans="2:16" ht="12.75">
      <c r="B27"/>
      <c r="C27"/>
      <c r="D27"/>
      <c r="E27"/>
      <c r="F27"/>
      <c r="G27" s="214"/>
      <c r="H27" s="214"/>
      <c r="I27" s="214"/>
      <c r="J27" s="214"/>
      <c r="K27" s="210"/>
      <c r="L27" s="210"/>
      <c r="M27" s="210"/>
      <c r="N27" s="210"/>
      <c r="O27" s="210"/>
      <c r="P27" s="210"/>
    </row>
    <row r="28" spans="2:16" ht="12.75">
      <c r="B28"/>
      <c r="C28"/>
      <c r="D28"/>
      <c r="E28"/>
      <c r="F28"/>
      <c r="G28" s="214"/>
      <c r="H28" s="214"/>
      <c r="I28" s="214"/>
      <c r="J28" s="214"/>
      <c r="K28" s="210"/>
      <c r="L28" s="210"/>
      <c r="M28" s="210"/>
      <c r="N28" s="210"/>
      <c r="O28" s="210"/>
      <c r="P28" s="210"/>
    </row>
    <row r="29" spans="1:16" ht="12.75">
      <c r="A29" s="2" t="s">
        <v>592</v>
      </c>
      <c r="B29"/>
      <c r="C29"/>
      <c r="D29"/>
      <c r="E29"/>
      <c r="F29"/>
      <c r="G29" s="214"/>
      <c r="H29" s="214"/>
      <c r="I29" s="214"/>
      <c r="J29" s="214"/>
      <c r="K29" s="210"/>
      <c r="L29" s="210"/>
      <c r="M29" s="210"/>
      <c r="N29" s="210"/>
      <c r="O29" s="210"/>
      <c r="P29" s="210"/>
    </row>
    <row r="30" spans="1:16" ht="12.75">
      <c r="A30" s="2"/>
      <c r="B30"/>
      <c r="C30"/>
      <c r="D30"/>
      <c r="E30"/>
      <c r="F30"/>
      <c r="G30" s="214"/>
      <c r="H30" s="489"/>
      <c r="I30" s="214"/>
      <c r="J30" s="214"/>
      <c r="K30" s="210"/>
      <c r="L30" s="210"/>
      <c r="M30" s="210"/>
      <c r="N30" s="210"/>
      <c r="O30" s="210"/>
      <c r="P30" s="210"/>
    </row>
    <row r="31" spans="1:16" ht="12.75">
      <c r="A31" s="2" t="s">
        <v>591</v>
      </c>
      <c r="B31"/>
      <c r="C31"/>
      <c r="D31"/>
      <c r="E31"/>
      <c r="F31"/>
      <c r="G31" s="214"/>
      <c r="H31" s="214"/>
      <c r="I31" s="214"/>
      <c r="J31" s="214"/>
      <c r="K31" s="210"/>
      <c r="L31" s="210"/>
      <c r="M31" s="210"/>
      <c r="N31" s="210"/>
      <c r="O31" s="210"/>
      <c r="P31" s="210"/>
    </row>
    <row r="32" spans="2:16" ht="12.75">
      <c r="B32"/>
      <c r="C32"/>
      <c r="D32"/>
      <c r="E32"/>
      <c r="F32"/>
      <c r="G32" s="214"/>
      <c r="H32" s="214"/>
      <c r="I32" s="214"/>
      <c r="J32" s="214"/>
      <c r="K32" s="210"/>
      <c r="L32" s="210"/>
      <c r="M32" s="210"/>
      <c r="N32" s="210"/>
      <c r="O32" s="210"/>
      <c r="P32" s="210"/>
    </row>
    <row r="33" spans="2:16" ht="12.75">
      <c r="B33"/>
      <c r="C33"/>
      <c r="D33"/>
      <c r="E33"/>
      <c r="F33"/>
      <c r="G33" s="214"/>
      <c r="H33" s="214"/>
      <c r="I33" s="214"/>
      <c r="J33" s="214"/>
      <c r="K33" s="210"/>
      <c r="L33" s="210"/>
      <c r="M33" s="210"/>
      <c r="N33" s="210"/>
      <c r="O33" s="210"/>
      <c r="P33" s="210"/>
    </row>
    <row r="34" spans="2:16" ht="12.75">
      <c r="B34"/>
      <c r="C34"/>
      <c r="D34"/>
      <c r="E34"/>
      <c r="F34"/>
      <c r="G34" s="214"/>
      <c r="H34" s="214"/>
      <c r="I34" s="214"/>
      <c r="J34" s="214"/>
      <c r="K34" s="210"/>
      <c r="L34" s="210"/>
      <c r="M34" s="210"/>
      <c r="N34" s="210"/>
      <c r="O34" s="210"/>
      <c r="P34" s="210"/>
    </row>
    <row r="35" spans="2:16" ht="12.75">
      <c r="B35"/>
      <c r="C35"/>
      <c r="D35"/>
      <c r="E35"/>
      <c r="F35"/>
      <c r="G35" s="214"/>
      <c r="H35" s="214"/>
      <c r="I35" s="214"/>
      <c r="J35" s="214"/>
      <c r="K35" s="210"/>
      <c r="L35" s="210"/>
      <c r="M35" s="210"/>
      <c r="N35" s="210"/>
      <c r="O35" s="210"/>
      <c r="P35" s="210"/>
    </row>
    <row r="36" spans="2:16" ht="12.75">
      <c r="B36"/>
      <c r="C36"/>
      <c r="D36"/>
      <c r="E36"/>
      <c r="F36"/>
      <c r="G36" s="214"/>
      <c r="H36" s="214"/>
      <c r="I36" s="214"/>
      <c r="J36" s="214"/>
      <c r="K36" s="210"/>
      <c r="L36" s="210"/>
      <c r="M36" s="210"/>
      <c r="N36" s="210"/>
      <c r="O36" s="210"/>
      <c r="P36" s="210"/>
    </row>
    <row r="37" spans="2:16" ht="12.75">
      <c r="B37"/>
      <c r="C37"/>
      <c r="D37"/>
      <c r="E37"/>
      <c r="F37"/>
      <c r="G37" s="214"/>
      <c r="H37" s="214"/>
      <c r="I37" s="214"/>
      <c r="J37" s="214"/>
      <c r="K37" s="210"/>
      <c r="L37" s="210"/>
      <c r="M37" s="210"/>
      <c r="N37" s="210"/>
      <c r="O37" s="210"/>
      <c r="P37" s="210"/>
    </row>
    <row r="38" spans="2:16" ht="12.75">
      <c r="B38"/>
      <c r="C38"/>
      <c r="D38"/>
      <c r="E38"/>
      <c r="F38"/>
      <c r="G38" s="214"/>
      <c r="H38" s="214"/>
      <c r="I38" s="214"/>
      <c r="J38" s="214"/>
      <c r="K38" s="210"/>
      <c r="L38" s="210"/>
      <c r="M38" s="210"/>
      <c r="N38" s="210"/>
      <c r="O38" s="210"/>
      <c r="P38" s="210"/>
    </row>
    <row r="39" spans="2:16" ht="12.75">
      <c r="B39"/>
      <c r="C39"/>
      <c r="D39"/>
      <c r="E39"/>
      <c r="F39"/>
      <c r="G39" s="214"/>
      <c r="H39" s="214"/>
      <c r="I39" s="214"/>
      <c r="J39" s="214"/>
      <c r="K39" s="210"/>
      <c r="L39" s="210"/>
      <c r="M39" s="210"/>
      <c r="N39" s="210"/>
      <c r="O39" s="210"/>
      <c r="P39" s="210"/>
    </row>
    <row r="40" spans="2:16" ht="12.75">
      <c r="B40"/>
      <c r="C40"/>
      <c r="D40"/>
      <c r="E40"/>
      <c r="F40"/>
      <c r="G40" s="214"/>
      <c r="H40" s="214"/>
      <c r="I40" s="214"/>
      <c r="J40" s="214"/>
      <c r="K40" s="210"/>
      <c r="L40" s="210"/>
      <c r="M40" s="210"/>
      <c r="N40" s="210"/>
      <c r="O40" s="210"/>
      <c r="P40" s="210"/>
    </row>
    <row r="41" spans="2:16" ht="12.75">
      <c r="B41"/>
      <c r="C41"/>
      <c r="D41"/>
      <c r="E41"/>
      <c r="F41"/>
      <c r="G41" s="214"/>
      <c r="H41" s="214"/>
      <c r="I41" s="214"/>
      <c r="J41" s="214"/>
      <c r="K41" s="210"/>
      <c r="L41" s="210"/>
      <c r="M41" s="210"/>
      <c r="N41" s="210"/>
      <c r="O41" s="210"/>
      <c r="P41" s="210"/>
    </row>
    <row r="42" spans="2:16" ht="12.75">
      <c r="B42"/>
      <c r="C42"/>
      <c r="D42"/>
      <c r="E42"/>
      <c r="F42"/>
      <c r="G42" s="214"/>
      <c r="H42" s="214"/>
      <c r="I42" s="214"/>
      <c r="J42" s="214"/>
      <c r="K42" s="210"/>
      <c r="L42" s="210"/>
      <c r="M42" s="210"/>
      <c r="N42" s="210"/>
      <c r="O42" s="210"/>
      <c r="P42" s="210"/>
    </row>
    <row r="43" spans="1:16" ht="12.75">
      <c r="A43" s="416"/>
      <c r="B43" s="417"/>
      <c r="C43" s="418"/>
      <c r="D43" s="417"/>
      <c r="E43" s="417"/>
      <c r="F43" s="448"/>
      <c r="G43" s="214"/>
      <c r="H43" s="214"/>
      <c r="I43" s="214"/>
      <c r="J43" s="214"/>
      <c r="K43" s="210"/>
      <c r="L43" s="210"/>
      <c r="M43" s="210"/>
      <c r="N43" s="210"/>
      <c r="O43" s="210"/>
      <c r="P43" s="210"/>
    </row>
    <row r="44" spans="2:16" ht="12.75">
      <c r="B44"/>
      <c r="C44"/>
      <c r="D44"/>
      <c r="E44"/>
      <c r="F44"/>
      <c r="G44" s="214"/>
      <c r="H44" s="214"/>
      <c r="I44" s="214"/>
      <c r="J44" s="214"/>
      <c r="K44" s="210"/>
      <c r="L44" s="210"/>
      <c r="M44" s="210"/>
      <c r="N44" s="210"/>
      <c r="O44" s="210"/>
      <c r="P44" s="210"/>
    </row>
    <row r="45" spans="2:16" ht="12.75">
      <c r="B45"/>
      <c r="C45"/>
      <c r="D45"/>
      <c r="E45"/>
      <c r="F45"/>
      <c r="G45" s="216"/>
      <c r="H45" s="216"/>
      <c r="I45" s="216"/>
      <c r="J45" s="216"/>
      <c r="K45" s="210"/>
      <c r="L45" s="210"/>
      <c r="M45" s="210"/>
      <c r="N45" s="210"/>
      <c r="O45" s="210"/>
      <c r="P45" s="210"/>
    </row>
    <row r="46" spans="2:16" ht="12.75">
      <c r="B46"/>
      <c r="C46"/>
      <c r="D46"/>
      <c r="E46"/>
      <c r="F46"/>
      <c r="G46" s="213"/>
      <c r="H46" s="213"/>
      <c r="I46" s="213"/>
      <c r="J46" s="213"/>
      <c r="K46" s="210"/>
      <c r="L46" s="211"/>
      <c r="M46" s="211"/>
      <c r="N46" s="211"/>
      <c r="O46" s="211"/>
      <c r="P46" s="211"/>
    </row>
    <row r="47" spans="2:16" ht="12.75">
      <c r="B47"/>
      <c r="C47"/>
      <c r="D47"/>
      <c r="E47"/>
      <c r="F47"/>
      <c r="G47" s="216"/>
      <c r="H47" s="216"/>
      <c r="I47" s="216"/>
      <c r="J47" s="216"/>
      <c r="K47" s="210"/>
      <c r="L47" s="211"/>
      <c r="M47" s="211"/>
      <c r="N47" s="211"/>
      <c r="O47" s="211"/>
      <c r="P47" s="211"/>
    </row>
    <row r="48" spans="2:16" ht="12.75">
      <c r="B48"/>
      <c r="C48"/>
      <c r="D48"/>
      <c r="E48"/>
      <c r="F48"/>
      <c r="G48" s="216"/>
      <c r="H48" s="216"/>
      <c r="I48" s="216"/>
      <c r="J48" s="216"/>
      <c r="K48" s="210"/>
      <c r="L48" s="211"/>
      <c r="M48" s="211"/>
      <c r="N48" s="211"/>
      <c r="O48" s="211"/>
      <c r="P48" s="211"/>
    </row>
    <row r="49" spans="2:16" ht="12.75">
      <c r="B49"/>
      <c r="C49"/>
      <c r="D49"/>
      <c r="E49"/>
      <c r="F49"/>
      <c r="G49" s="216"/>
      <c r="H49" s="216"/>
      <c r="I49" s="216"/>
      <c r="J49" s="216"/>
      <c r="K49" s="210"/>
      <c r="L49" s="211"/>
      <c r="M49" s="211"/>
      <c r="N49" s="211"/>
      <c r="O49" s="211"/>
      <c r="P49" s="211"/>
    </row>
    <row r="50" spans="2:16" ht="12.75">
      <c r="B50"/>
      <c r="C50"/>
      <c r="D50"/>
      <c r="E50"/>
      <c r="F50"/>
      <c r="G50" s="216"/>
      <c r="H50" s="216"/>
      <c r="I50" s="216"/>
      <c r="J50" s="216"/>
      <c r="K50" s="210"/>
      <c r="L50" s="211"/>
      <c r="M50" s="211"/>
      <c r="N50" s="211"/>
      <c r="O50" s="211"/>
      <c r="P50" s="211"/>
    </row>
    <row r="51" spans="2:16" ht="12.75">
      <c r="B51"/>
      <c r="C51"/>
      <c r="D51"/>
      <c r="E51"/>
      <c r="F51"/>
      <c r="G51" s="216"/>
      <c r="H51" s="216"/>
      <c r="I51" s="216"/>
      <c r="J51" s="216"/>
      <c r="K51" s="210"/>
      <c r="L51" s="211"/>
      <c r="M51" s="211"/>
      <c r="N51" s="211"/>
      <c r="O51" s="211"/>
      <c r="P51" s="211"/>
    </row>
    <row r="52" spans="2:16" ht="12.75">
      <c r="B52"/>
      <c r="C52"/>
      <c r="D52"/>
      <c r="E52"/>
      <c r="F52"/>
      <c r="G52" s="216"/>
      <c r="H52" s="216"/>
      <c r="I52" s="216"/>
      <c r="J52" s="216"/>
      <c r="K52" s="210"/>
      <c r="L52" s="211"/>
      <c r="M52" s="211"/>
      <c r="N52" s="211"/>
      <c r="O52" s="211"/>
      <c r="P52" s="211"/>
    </row>
    <row r="53" spans="2:16" ht="12.75">
      <c r="B53"/>
      <c r="C53"/>
      <c r="D53"/>
      <c r="E53"/>
      <c r="F53"/>
      <c r="G53" s="216"/>
      <c r="H53" s="216"/>
      <c r="I53" s="216"/>
      <c r="J53" s="216"/>
      <c r="K53" s="210"/>
      <c r="L53" s="211"/>
      <c r="M53" s="211"/>
      <c r="N53" s="211"/>
      <c r="O53" s="211"/>
      <c r="P53" s="211"/>
    </row>
    <row r="54" spans="2:16" ht="12.75">
      <c r="B54"/>
      <c r="C54"/>
      <c r="D54"/>
      <c r="E54"/>
      <c r="F54"/>
      <c r="G54" s="216"/>
      <c r="H54" s="216"/>
      <c r="I54" s="216"/>
      <c r="J54" s="216"/>
      <c r="K54" s="210"/>
      <c r="L54" s="211"/>
      <c r="M54" s="211"/>
      <c r="N54" s="211"/>
      <c r="O54" s="211"/>
      <c r="P54" s="211"/>
    </row>
    <row r="55" spans="2:16" ht="12.75">
      <c r="B55"/>
      <c r="C55"/>
      <c r="D55"/>
      <c r="E55"/>
      <c r="F55"/>
      <c r="G55" s="216"/>
      <c r="H55" s="216"/>
      <c r="I55" s="216"/>
      <c r="J55" s="216"/>
      <c r="K55" s="210"/>
      <c r="L55" s="211"/>
      <c r="M55" s="211"/>
      <c r="N55" s="211"/>
      <c r="O55" s="211"/>
      <c r="P55" s="211"/>
    </row>
    <row r="56" spans="2:16" ht="12.75">
      <c r="B56"/>
      <c r="C56"/>
      <c r="D56"/>
      <c r="E56"/>
      <c r="F56"/>
      <c r="G56" s="216"/>
      <c r="H56" s="216"/>
      <c r="I56" s="216"/>
      <c r="J56" s="216"/>
      <c r="K56" s="210"/>
      <c r="L56" s="211"/>
      <c r="M56" s="211"/>
      <c r="N56" s="211"/>
      <c r="O56" s="211"/>
      <c r="P56" s="211"/>
    </row>
    <row r="57" spans="2:16" ht="12.75">
      <c r="B57"/>
      <c r="C57"/>
      <c r="D57"/>
      <c r="E57"/>
      <c r="F57"/>
      <c r="G57" s="216"/>
      <c r="H57" s="216"/>
      <c r="I57" s="216"/>
      <c r="J57" s="216"/>
      <c r="K57" s="210"/>
      <c r="L57" s="211"/>
      <c r="M57" s="211"/>
      <c r="N57" s="211"/>
      <c r="O57" s="211"/>
      <c r="P57" s="211"/>
    </row>
    <row r="58" spans="2:16" ht="12.75">
      <c r="B58"/>
      <c r="C58"/>
      <c r="D58"/>
      <c r="E58"/>
      <c r="F58"/>
      <c r="G58" s="216"/>
      <c r="H58" s="216"/>
      <c r="I58" s="216"/>
      <c r="J58" s="216"/>
      <c r="K58" s="210"/>
      <c r="L58" s="211"/>
      <c r="M58" s="211"/>
      <c r="N58" s="211"/>
      <c r="O58" s="211"/>
      <c r="P58" s="211"/>
    </row>
    <row r="59" spans="2:16" ht="12.75">
      <c r="B59"/>
      <c r="C59"/>
      <c r="D59"/>
      <c r="E59"/>
      <c r="F59"/>
      <c r="G59" s="214"/>
      <c r="H59" s="214"/>
      <c r="I59" s="214"/>
      <c r="J59" s="214"/>
      <c r="K59" s="210"/>
      <c r="L59" s="210"/>
      <c r="M59" s="210"/>
      <c r="N59" s="210"/>
      <c r="O59" s="210"/>
      <c r="P59" s="210"/>
    </row>
    <row r="60" spans="2:16" ht="12.75">
      <c r="B60"/>
      <c r="C60"/>
      <c r="D60"/>
      <c r="E60"/>
      <c r="F60"/>
      <c r="G60" s="216"/>
      <c r="H60" s="216"/>
      <c r="I60" s="216"/>
      <c r="J60" s="216"/>
      <c r="K60" s="210"/>
      <c r="L60" s="210"/>
      <c r="M60" s="210"/>
      <c r="N60" s="210"/>
      <c r="O60" s="210"/>
      <c r="P60" s="210"/>
    </row>
    <row r="61" spans="2:16" ht="12.75">
      <c r="B61"/>
      <c r="C61"/>
      <c r="D61"/>
      <c r="E61"/>
      <c r="F61"/>
      <c r="G61" s="213"/>
      <c r="H61" s="213"/>
      <c r="I61" s="213"/>
      <c r="J61" s="213"/>
      <c r="K61" s="210"/>
      <c r="L61" s="210"/>
      <c r="M61" s="210"/>
      <c r="N61" s="210"/>
      <c r="O61" s="210"/>
      <c r="P61" s="210"/>
    </row>
    <row r="62" spans="1:16" ht="12.75">
      <c r="A62" s="406"/>
      <c r="B62" s="407"/>
      <c r="C62" s="408"/>
      <c r="D62" s="408"/>
      <c r="E62" s="408"/>
      <c r="F62" s="409"/>
      <c r="G62" s="216"/>
      <c r="H62" s="216"/>
      <c r="I62" s="216"/>
      <c r="J62" s="216"/>
      <c r="K62" s="210"/>
      <c r="L62" s="210"/>
      <c r="M62" s="210"/>
      <c r="N62" s="210"/>
      <c r="O62" s="210"/>
      <c r="P62" s="210"/>
    </row>
    <row r="63" spans="1:16" ht="12.75">
      <c r="A63" s="406"/>
      <c r="B63" s="405"/>
      <c r="C63" s="405"/>
      <c r="D63" s="405"/>
      <c r="E63" s="405"/>
      <c r="F63" s="405"/>
      <c r="G63" s="214"/>
      <c r="H63" s="214"/>
      <c r="I63" s="214"/>
      <c r="J63" s="214"/>
      <c r="K63" s="210"/>
      <c r="L63" s="210"/>
      <c r="M63" s="210"/>
      <c r="N63" s="210"/>
      <c r="O63" s="210"/>
      <c r="P63" s="210"/>
    </row>
    <row r="64" spans="1:16" ht="64.5" customHeight="1">
      <c r="A64" s="410"/>
      <c r="B64" s="411"/>
      <c r="C64" s="412"/>
      <c r="D64" s="412"/>
      <c r="E64" s="412"/>
      <c r="F64" s="412"/>
      <c r="G64" s="215"/>
      <c r="H64" s="215"/>
      <c r="I64" s="215"/>
      <c r="J64" s="215"/>
      <c r="K64" s="210"/>
      <c r="L64" s="210"/>
      <c r="M64" s="210"/>
      <c r="N64" s="210"/>
      <c r="O64" s="210"/>
      <c r="P64" s="210"/>
    </row>
    <row r="65" spans="1:16" ht="3.75" customHeight="1">
      <c r="A65" s="217"/>
      <c r="B65" s="218"/>
      <c r="C65" s="218"/>
      <c r="D65" s="218"/>
      <c r="E65" s="218"/>
      <c r="F65" s="218"/>
      <c r="G65" s="214"/>
      <c r="H65" s="214"/>
      <c r="I65" s="214"/>
      <c r="J65" s="214"/>
      <c r="K65" s="210"/>
      <c r="L65" s="210"/>
      <c r="M65" s="210"/>
      <c r="N65" s="210"/>
      <c r="O65" s="210"/>
      <c r="P65" s="210"/>
    </row>
    <row r="66" spans="1:16" ht="12.75">
      <c r="A66" s="210"/>
      <c r="B66" s="279"/>
      <c r="C66" s="279"/>
      <c r="D66" s="279"/>
      <c r="E66" s="279"/>
      <c r="F66" s="279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2.75">
      <c r="A67" s="210"/>
      <c r="B67" s="279"/>
      <c r="C67" s="279"/>
      <c r="D67" s="279"/>
      <c r="E67" s="279"/>
      <c r="F67" s="279"/>
      <c r="G67" s="210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12.75">
      <c r="A68" s="210"/>
      <c r="B68" s="279"/>
      <c r="C68" s="279"/>
      <c r="D68" s="279"/>
      <c r="E68" s="279"/>
      <c r="F68" s="279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/>
      <c r="B69" s="279"/>
      <c r="C69" s="279"/>
      <c r="D69" s="279"/>
      <c r="E69" s="279"/>
      <c r="F69" s="279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/>
      <c r="B70" s="279"/>
      <c r="C70" s="279"/>
      <c r="D70" s="279"/>
      <c r="E70" s="279"/>
      <c r="F70" s="279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0"/>
      <c r="B71" s="279"/>
      <c r="C71" s="279"/>
      <c r="D71" s="279"/>
      <c r="E71" s="279"/>
      <c r="F71" s="279"/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2.75">
      <c r="A72" s="210"/>
      <c r="B72" s="279"/>
      <c r="C72" s="279"/>
      <c r="D72" s="279"/>
      <c r="E72" s="279"/>
      <c r="F72" s="279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/>
      <c r="B73" s="279"/>
      <c r="C73" s="279"/>
      <c r="D73" s="279"/>
      <c r="E73" s="279"/>
      <c r="F73" s="279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10"/>
      <c r="B74" s="279"/>
      <c r="C74" s="279"/>
      <c r="D74" s="279"/>
      <c r="E74" s="279"/>
      <c r="F74" s="279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2.75">
      <c r="A75" s="210"/>
      <c r="B75" s="279"/>
      <c r="C75" s="279"/>
      <c r="D75" s="279"/>
      <c r="E75" s="279"/>
      <c r="F75" s="279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10"/>
      <c r="B76" s="279"/>
      <c r="C76" s="279"/>
      <c r="D76" s="279"/>
      <c r="E76" s="279"/>
      <c r="F76" s="279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10"/>
      <c r="B77" s="279"/>
      <c r="C77" s="279"/>
      <c r="D77" s="279"/>
      <c r="E77" s="279"/>
      <c r="F77" s="279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10"/>
      <c r="B78" s="279"/>
      <c r="C78" s="279"/>
      <c r="D78" s="279"/>
      <c r="E78" s="279"/>
      <c r="F78" s="279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2.75">
      <c r="A79" s="210"/>
      <c r="B79" s="279"/>
      <c r="C79" s="279"/>
      <c r="D79" s="279"/>
      <c r="E79" s="279"/>
      <c r="F79" s="279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2.75">
      <c r="A80" s="210"/>
      <c r="B80" s="279"/>
      <c r="C80" s="279"/>
      <c r="D80" s="279"/>
      <c r="E80" s="279"/>
      <c r="F80" s="279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10"/>
      <c r="B81" s="279"/>
      <c r="C81" s="279"/>
      <c r="D81" s="279"/>
      <c r="E81" s="279"/>
      <c r="F81" s="279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0"/>
      <c r="B82" s="279"/>
      <c r="C82" s="279"/>
      <c r="D82" s="279"/>
      <c r="E82" s="279"/>
      <c r="F82" s="279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12.75">
      <c r="A83" s="210"/>
      <c r="B83" s="279"/>
      <c r="C83" s="279"/>
      <c r="D83" s="279"/>
      <c r="E83" s="279"/>
      <c r="F83" s="279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10"/>
      <c r="B84" s="279"/>
      <c r="C84" s="279"/>
      <c r="D84" s="279"/>
      <c r="E84" s="279"/>
      <c r="F84" s="279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10"/>
      <c r="B85" s="279"/>
      <c r="C85" s="279"/>
      <c r="D85" s="279"/>
      <c r="E85" s="279"/>
      <c r="F85" s="279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10"/>
      <c r="B86" s="279"/>
      <c r="C86" s="279"/>
      <c r="D86" s="279"/>
      <c r="E86" s="279"/>
      <c r="F86" s="279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10"/>
      <c r="B87" s="279"/>
      <c r="C87" s="279"/>
      <c r="D87" s="279"/>
      <c r="E87" s="279"/>
      <c r="F87" s="279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10"/>
      <c r="B88" s="279"/>
      <c r="C88" s="279"/>
      <c r="D88" s="279"/>
      <c r="E88" s="279"/>
      <c r="F88" s="279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10"/>
      <c r="B89" s="279"/>
      <c r="C89" s="279"/>
      <c r="D89" s="279"/>
      <c r="E89" s="279"/>
      <c r="F89" s="279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2.75">
      <c r="A90" s="210"/>
      <c r="B90" s="279"/>
      <c r="C90" s="279"/>
      <c r="D90" s="279"/>
      <c r="E90" s="279"/>
      <c r="F90" s="279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2.75">
      <c r="A91" s="210"/>
      <c r="B91" s="279"/>
      <c r="C91" s="279"/>
      <c r="D91" s="279"/>
      <c r="E91" s="279"/>
      <c r="F91" s="279"/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10"/>
      <c r="B92" s="279"/>
      <c r="C92" s="279"/>
      <c r="D92" s="279"/>
      <c r="E92" s="279"/>
      <c r="F92" s="279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10"/>
      <c r="B93" s="279"/>
      <c r="C93" s="279"/>
      <c r="D93" s="279"/>
      <c r="E93" s="279"/>
      <c r="F93" s="279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10"/>
      <c r="B94" s="279"/>
      <c r="C94" s="279"/>
      <c r="D94" s="279"/>
      <c r="E94" s="279"/>
      <c r="F94" s="279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10"/>
      <c r="B95" s="279"/>
      <c r="C95" s="279"/>
      <c r="D95" s="279"/>
      <c r="E95" s="279"/>
      <c r="F95" s="279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10"/>
      <c r="B96" s="279"/>
      <c r="C96" s="279"/>
      <c r="D96" s="279"/>
      <c r="E96" s="279"/>
      <c r="F96" s="279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10"/>
      <c r="B97" s="279"/>
      <c r="C97" s="279"/>
      <c r="D97" s="279"/>
      <c r="E97" s="279"/>
      <c r="F97" s="279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.75">
      <c r="A98" s="210"/>
      <c r="B98" s="279"/>
      <c r="C98" s="279"/>
      <c r="D98" s="279"/>
      <c r="E98" s="279"/>
      <c r="F98" s="279"/>
    </row>
  </sheetData>
  <sheetProtection/>
  <mergeCells count="1">
    <mergeCell ref="A23:F23"/>
  </mergeCells>
  <printOptions gridLines="1" headings="1"/>
  <pageMargins left="0.74" right="0.88" top="0.99" bottom="0.3" header="0.5" footer="0.12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162</v>
      </c>
      <c r="C1" s="8"/>
    </row>
    <row r="2" spans="2:4" ht="12.75">
      <c r="B2" s="2" t="s">
        <v>313</v>
      </c>
      <c r="C2" s="8"/>
      <c r="D2" s="27" t="str">
        <f>REGINFO!E1</f>
        <v>Version 2004.2</v>
      </c>
    </row>
    <row r="3" spans="2:4" ht="12.75">
      <c r="B3" s="2" t="str">
        <f>REGINFO!A3</f>
        <v>Utility Name:  Brant County Power Inc.</v>
      </c>
      <c r="C3" s="8"/>
      <c r="D3" s="27" t="str">
        <f>REGINFO!E2</f>
        <v>RRR # 2.1.8</v>
      </c>
    </row>
    <row r="4" spans="1:5" ht="13.5" thickBot="1">
      <c r="A4" s="265"/>
      <c r="B4" s="266" t="str">
        <f>REGINFO!A4</f>
        <v>Reporting period:  Dec. 31, 2001</v>
      </c>
      <c r="C4" s="268"/>
      <c r="D4" s="267"/>
      <c r="E4" s="273"/>
    </row>
    <row r="5" spans="1:5" ht="13.5" thickTop="1">
      <c r="A5" s="265"/>
      <c r="B5" s="269"/>
      <c r="C5" s="270"/>
      <c r="D5" s="265"/>
      <c r="E5" s="273"/>
    </row>
    <row r="7" spans="1:5" ht="12.75">
      <c r="A7" s="265"/>
      <c r="B7" s="269"/>
      <c r="C7" s="270"/>
      <c r="D7" s="265"/>
      <c r="E7" s="273"/>
    </row>
    <row r="8" spans="1:5" ht="12.75">
      <c r="A8" s="265"/>
      <c r="B8" s="269"/>
      <c r="C8" s="270"/>
      <c r="D8" s="265"/>
      <c r="E8" s="273"/>
    </row>
    <row r="9" spans="1:5" ht="12.75">
      <c r="A9" s="269"/>
      <c r="B9" s="269" t="s">
        <v>314</v>
      </c>
      <c r="C9" s="265"/>
      <c r="D9" s="265"/>
      <c r="E9" s="265"/>
    </row>
    <row r="10" spans="1:5" ht="12.75">
      <c r="A10" s="269"/>
      <c r="B10" s="269" t="s">
        <v>336</v>
      </c>
      <c r="C10" s="265"/>
      <c r="D10" s="265"/>
      <c r="E10" s="265"/>
    </row>
    <row r="11" spans="1:5" ht="12.75">
      <c r="A11" s="269"/>
      <c r="C11" s="265"/>
      <c r="D11" s="265"/>
      <c r="E11" s="265"/>
    </row>
    <row r="12" spans="1:5" ht="12.75">
      <c r="A12" s="269"/>
      <c r="B12" s="454" t="s">
        <v>551</v>
      </c>
      <c r="C12" s="265"/>
      <c r="D12" s="265"/>
      <c r="E12" s="265"/>
    </row>
    <row r="13" spans="1:5" ht="13.5" thickBot="1">
      <c r="A13" s="269"/>
      <c r="B13" s="265"/>
      <c r="C13" s="265"/>
      <c r="D13" s="265"/>
      <c r="E13" s="265"/>
    </row>
    <row r="14" spans="1:5" ht="13.5" thickBot="1">
      <c r="A14" s="269" t="s">
        <v>315</v>
      </c>
      <c r="B14" s="269" t="s">
        <v>498</v>
      </c>
      <c r="C14" s="272" t="s">
        <v>576</v>
      </c>
      <c r="D14" s="265"/>
      <c r="E14" s="265"/>
    </row>
    <row r="15" spans="1:5" ht="13.5" thickBot="1">
      <c r="A15" s="269"/>
      <c r="B15" s="269"/>
      <c r="C15" s="265"/>
      <c r="D15" s="265"/>
      <c r="E15" s="265"/>
    </row>
    <row r="16" spans="1:5" ht="13.5" thickBot="1">
      <c r="A16" s="269" t="s">
        <v>316</v>
      </c>
      <c r="B16" s="269" t="s">
        <v>499</v>
      </c>
      <c r="C16" s="272" t="s">
        <v>576</v>
      </c>
      <c r="D16" s="265"/>
      <c r="E16" s="265"/>
    </row>
    <row r="17" spans="1:5" ht="13.5" thickBot="1">
      <c r="A17" s="269"/>
      <c r="B17" s="269"/>
      <c r="C17" s="265"/>
      <c r="D17" s="265"/>
      <c r="E17" s="265"/>
    </row>
    <row r="18" spans="1:5" ht="13.5" thickBot="1">
      <c r="A18" s="269" t="s">
        <v>317</v>
      </c>
      <c r="B18" s="269" t="s">
        <v>160</v>
      </c>
      <c r="C18" s="272" t="s">
        <v>576</v>
      </c>
      <c r="D18" s="265"/>
      <c r="E18" s="265"/>
    </row>
    <row r="19" spans="1:5" ht="13.5" thickBot="1">
      <c r="A19" s="269"/>
      <c r="B19" s="269"/>
      <c r="C19" s="273"/>
      <c r="D19" s="265"/>
      <c r="E19" s="265"/>
    </row>
    <row r="20" spans="1:5" ht="13.5" thickBot="1">
      <c r="A20" s="269" t="s">
        <v>318</v>
      </c>
      <c r="B20" s="269" t="s">
        <v>500</v>
      </c>
      <c r="C20" s="272" t="s">
        <v>576</v>
      </c>
      <c r="D20" s="265"/>
      <c r="E20" s="265"/>
    </row>
    <row r="21" spans="1:5" ht="13.5" thickBot="1">
      <c r="A21" s="269"/>
      <c r="B21" s="269"/>
      <c r="C21" s="273"/>
      <c r="D21" s="265"/>
      <c r="E21" s="265"/>
    </row>
    <row r="22" spans="1:5" ht="13.5" thickBot="1">
      <c r="A22" s="269" t="s">
        <v>319</v>
      </c>
      <c r="B22" s="269" t="s">
        <v>502</v>
      </c>
      <c r="C22" s="272" t="s">
        <v>576</v>
      </c>
      <c r="D22" s="265"/>
      <c r="E22" s="265"/>
    </row>
    <row r="23" spans="1:5" ht="13.5" thickBot="1">
      <c r="A23" s="269"/>
      <c r="B23" s="269"/>
      <c r="C23" s="273"/>
      <c r="D23" s="265"/>
      <c r="E23" s="265"/>
    </row>
    <row r="24" spans="1:5" ht="13.5" thickBot="1">
      <c r="A24" s="269" t="s">
        <v>321</v>
      </c>
      <c r="B24" s="269" t="s">
        <v>501</v>
      </c>
      <c r="C24" s="272" t="s">
        <v>576</v>
      </c>
      <c r="D24" s="265"/>
      <c r="E24" s="265"/>
    </row>
    <row r="25" spans="1:5" ht="13.5" thickBot="1">
      <c r="A25" s="269"/>
      <c r="B25" s="269"/>
      <c r="C25" s="265"/>
      <c r="D25" s="265"/>
      <c r="E25" s="265"/>
    </row>
    <row r="26" spans="1:5" ht="13.5" thickBot="1">
      <c r="A26" s="269" t="s">
        <v>347</v>
      </c>
      <c r="B26" s="269" t="s">
        <v>320</v>
      </c>
      <c r="C26" s="272" t="s">
        <v>576</v>
      </c>
      <c r="D26" s="265"/>
      <c r="E26" s="265"/>
    </row>
    <row r="27" spans="1:5" ht="13.5" thickBot="1">
      <c r="A27" s="269"/>
      <c r="B27" s="269"/>
      <c r="C27" s="265"/>
      <c r="D27" s="265"/>
      <c r="E27" s="265"/>
    </row>
    <row r="28" spans="1:5" ht="13.5" thickBot="1">
      <c r="A28" s="269" t="s">
        <v>505</v>
      </c>
      <c r="B28" s="269" t="s">
        <v>503</v>
      </c>
      <c r="C28" s="272" t="s">
        <v>576</v>
      </c>
      <c r="D28" s="265"/>
      <c r="E28" s="265"/>
    </row>
    <row r="29" spans="1:5" ht="13.5" thickBot="1">
      <c r="A29" s="269"/>
      <c r="B29" s="269"/>
      <c r="C29" s="265"/>
      <c r="D29" s="265"/>
      <c r="E29" s="265"/>
    </row>
    <row r="30" spans="1:5" ht="13.5" thickBot="1">
      <c r="A30" s="269" t="s">
        <v>348</v>
      </c>
      <c r="B30" s="269" t="s">
        <v>504</v>
      </c>
      <c r="C30" s="272" t="s">
        <v>576</v>
      </c>
      <c r="D30" s="265"/>
      <c r="E30" s="265"/>
    </row>
    <row r="31" spans="1:5" ht="13.5" thickBot="1">
      <c r="A31" s="269"/>
      <c r="B31" s="269"/>
      <c r="C31" s="265"/>
      <c r="D31" s="265"/>
      <c r="E31" s="265"/>
    </row>
    <row r="32" spans="1:5" ht="26.25" thickBot="1">
      <c r="A32" s="269" t="s">
        <v>322</v>
      </c>
      <c r="B32" s="274" t="s">
        <v>508</v>
      </c>
      <c r="C32" s="272" t="s">
        <v>577</v>
      </c>
      <c r="D32" s="265"/>
      <c r="E32" s="265"/>
    </row>
    <row r="33" spans="1:5" ht="13.5" thickBot="1">
      <c r="A33" s="269"/>
      <c r="B33" s="269"/>
      <c r="C33" s="273"/>
      <c r="D33" s="265"/>
      <c r="E33" s="265"/>
    </row>
    <row r="34" spans="1:5" ht="13.5" thickBot="1">
      <c r="A34" s="269" t="s">
        <v>506</v>
      </c>
      <c r="B34" s="269" t="s">
        <v>552</v>
      </c>
      <c r="C34" s="272" t="s">
        <v>576</v>
      </c>
      <c r="D34" s="265"/>
      <c r="E34" s="265"/>
    </row>
    <row r="35" spans="1:5" ht="12.75">
      <c r="A35" s="265"/>
      <c r="B35" s="265"/>
      <c r="C35" s="265"/>
      <c r="D35" s="265"/>
      <c r="E35" s="265"/>
    </row>
    <row r="36" spans="1:5" ht="13.5" thickBot="1">
      <c r="A36" s="2" t="s">
        <v>507</v>
      </c>
      <c r="B36" s="92" t="s">
        <v>509</v>
      </c>
      <c r="D36" s="265"/>
      <c r="E36" s="265"/>
    </row>
    <row r="37" spans="1:5" ht="13.5" thickBot="1">
      <c r="A37" s="265"/>
      <c r="B37" s="453">
        <v>2001</v>
      </c>
      <c r="C37" s="272" t="s">
        <v>576</v>
      </c>
      <c r="D37" s="265"/>
      <c r="E37" s="265"/>
    </row>
    <row r="38" spans="2:5" ht="13.5" thickBot="1">
      <c r="B38" s="104">
        <v>2002</v>
      </c>
      <c r="C38" s="272" t="s">
        <v>576</v>
      </c>
      <c r="D38" s="265"/>
      <c r="E38" s="265"/>
    </row>
    <row r="39" spans="1:5" ht="13.5" thickBot="1">
      <c r="A39" s="265"/>
      <c r="B39" s="453">
        <v>2003</v>
      </c>
      <c r="C39" s="272" t="s">
        <v>576</v>
      </c>
      <c r="D39" s="265"/>
      <c r="E39" s="265"/>
    </row>
    <row r="40" spans="1:5" ht="13.5" thickBot="1">
      <c r="A40" s="265"/>
      <c r="B40" s="453">
        <v>2004</v>
      </c>
      <c r="C40" s="272" t="s">
        <v>576</v>
      </c>
      <c r="D40" s="265"/>
      <c r="E40" s="265"/>
    </row>
    <row r="41" spans="1:5" ht="13.5" thickBot="1">
      <c r="A41" s="265"/>
      <c r="B41" s="265"/>
      <c r="C41" s="265"/>
      <c r="D41" s="265"/>
      <c r="E41" s="265"/>
    </row>
    <row r="42" spans="1:5" ht="13.5" thickBot="1">
      <c r="A42" s="269" t="s">
        <v>512</v>
      </c>
      <c r="B42" s="269" t="s">
        <v>513</v>
      </c>
      <c r="C42" s="457" t="s">
        <v>576</v>
      </c>
      <c r="D42" s="265"/>
      <c r="E42" s="265"/>
    </row>
    <row r="43" spans="1:5" ht="12.75">
      <c r="A43" s="265"/>
      <c r="B43" s="265"/>
      <c r="C43" s="265"/>
      <c r="D43" s="265"/>
      <c r="E43" s="265"/>
    </row>
    <row r="44" spans="1:5" ht="12.75">
      <c r="A44" s="265"/>
      <c r="B44" s="265"/>
      <c r="C44" s="265"/>
      <c r="D44" s="265"/>
      <c r="E44" s="265"/>
    </row>
    <row r="45" spans="1:5" ht="12.75">
      <c r="A45" s="265"/>
      <c r="B45" s="265"/>
      <c r="C45" s="265"/>
      <c r="D45" s="265"/>
      <c r="E45" s="265"/>
    </row>
    <row r="46" spans="1:5" ht="12.75">
      <c r="A46" s="265"/>
      <c r="B46" s="265"/>
      <c r="C46" s="265"/>
      <c r="D46" s="265"/>
      <c r="E46" s="265"/>
    </row>
    <row r="47" spans="1:5" ht="12.75">
      <c r="A47" s="265"/>
      <c r="B47" s="265"/>
      <c r="C47" s="265"/>
      <c r="D47" s="265"/>
      <c r="E47" s="265"/>
    </row>
    <row r="48" spans="1:5" ht="12.75">
      <c r="A48" s="265"/>
      <c r="B48" s="265"/>
      <c r="C48" s="265"/>
      <c r="D48" s="265"/>
      <c r="E48" s="265"/>
    </row>
    <row r="49" spans="1:5" ht="12.75">
      <c r="A49" s="265"/>
      <c r="B49" s="265"/>
      <c r="C49" s="265"/>
      <c r="D49" s="265"/>
      <c r="E49" s="265"/>
    </row>
    <row r="50" spans="1:5" ht="12.75">
      <c r="A50" s="265"/>
      <c r="B50" s="265"/>
      <c r="C50" s="265"/>
      <c r="D50" s="265"/>
      <c r="E50" s="265"/>
    </row>
    <row r="51" spans="1:5" ht="12.75">
      <c r="A51" s="265"/>
      <c r="B51" s="265"/>
      <c r="C51" s="265"/>
      <c r="D51" s="265"/>
      <c r="E51" s="265"/>
    </row>
    <row r="52" spans="1:5" ht="12.75">
      <c r="A52" s="265"/>
      <c r="B52" s="265"/>
      <c r="C52" s="265"/>
      <c r="D52" s="265"/>
      <c r="E52" s="265"/>
    </row>
    <row r="53" spans="1:5" ht="12.75">
      <c r="A53" s="265"/>
      <c r="B53" s="265"/>
      <c r="C53" s="265"/>
      <c r="D53" s="265"/>
      <c r="E53" s="265"/>
    </row>
    <row r="54" spans="1:5" ht="12.75">
      <c r="A54" s="265"/>
      <c r="B54" s="265"/>
      <c r="C54" s="265"/>
      <c r="D54" s="265"/>
      <c r="E54" s="265"/>
    </row>
    <row r="55" spans="1:5" ht="12.75">
      <c r="A55" s="265"/>
      <c r="B55" s="265"/>
      <c r="C55" s="265"/>
      <c r="D55" s="265"/>
      <c r="E55" s="265"/>
    </row>
    <row r="56" spans="1:5" ht="12.75">
      <c r="A56" s="265"/>
      <c r="B56" s="265"/>
      <c r="C56" s="265"/>
      <c r="D56" s="265"/>
      <c r="E56" s="265"/>
    </row>
    <row r="57" spans="1:5" ht="12.75">
      <c r="A57" s="265"/>
      <c r="B57" s="265"/>
      <c r="C57" s="265"/>
      <c r="D57" s="265"/>
      <c r="E57" s="265"/>
    </row>
    <row r="58" spans="1:5" ht="12.75">
      <c r="A58" s="265"/>
      <c r="B58" s="265"/>
      <c r="C58" s="265"/>
      <c r="D58" s="265"/>
      <c r="E58" s="265"/>
    </row>
    <row r="59" spans="1:5" ht="12.75">
      <c r="A59" s="265"/>
      <c r="B59" s="265"/>
      <c r="C59" s="265"/>
      <c r="D59" s="265"/>
      <c r="E59" s="265"/>
    </row>
    <row r="60" spans="1:5" ht="12.75">
      <c r="A60" s="265"/>
      <c r="B60" s="265"/>
      <c r="C60" s="265"/>
      <c r="D60" s="265"/>
      <c r="E60" s="265"/>
    </row>
    <row r="61" spans="1:5" ht="12.75">
      <c r="A61" s="265"/>
      <c r="B61" s="265"/>
      <c r="C61" s="265"/>
      <c r="D61" s="265"/>
      <c r="E61" s="265"/>
    </row>
    <row r="62" spans="1:5" ht="12.75">
      <c r="A62" s="265"/>
      <c r="B62" s="265"/>
      <c r="C62" s="265"/>
      <c r="D62" s="265"/>
      <c r="E62" s="265"/>
    </row>
    <row r="63" spans="1:5" ht="12.75">
      <c r="A63" s="265"/>
      <c r="B63" s="265"/>
      <c r="C63" s="265"/>
      <c r="D63" s="265"/>
      <c r="E63" s="265"/>
    </row>
    <row r="64" spans="1:5" ht="12.75">
      <c r="A64" s="265"/>
      <c r="B64" s="265"/>
      <c r="C64" s="265"/>
      <c r="D64" s="265"/>
      <c r="E64" s="265"/>
    </row>
    <row r="65" spans="1:5" ht="12.75">
      <c r="A65" s="265"/>
      <c r="B65" s="265"/>
      <c r="C65" s="265"/>
      <c r="D65" s="265"/>
      <c r="E65" s="265"/>
    </row>
    <row r="66" spans="1:5" ht="12.75">
      <c r="A66" s="265"/>
      <c r="B66" s="265"/>
      <c r="C66" s="265"/>
      <c r="D66" s="265"/>
      <c r="E66" s="265"/>
    </row>
    <row r="67" spans="1:5" ht="12.75">
      <c r="A67" s="265"/>
      <c r="B67" s="265"/>
      <c r="C67" s="265"/>
      <c r="D67" s="265"/>
      <c r="E67" s="265"/>
    </row>
    <row r="68" spans="1:5" ht="12.75">
      <c r="A68" s="265"/>
      <c r="B68" s="265"/>
      <c r="C68" s="265"/>
      <c r="D68" s="265"/>
      <c r="E68" s="265"/>
    </row>
    <row r="69" spans="1:5" ht="12.75">
      <c r="A69" s="265"/>
      <c r="B69" s="265"/>
      <c r="C69" s="265"/>
      <c r="D69" s="265"/>
      <c r="E69" s="265"/>
    </row>
    <row r="70" spans="1:5" ht="12.75">
      <c r="A70" s="265"/>
      <c r="B70" s="265"/>
      <c r="C70" s="265"/>
      <c r="D70" s="265"/>
      <c r="E70" s="265"/>
    </row>
    <row r="71" spans="1:5" ht="12.75">
      <c r="A71" s="265"/>
      <c r="B71" s="265"/>
      <c r="C71" s="265"/>
      <c r="D71" s="265"/>
      <c r="E71" s="265"/>
    </row>
    <row r="72" spans="1:5" ht="12.75">
      <c r="A72" s="265"/>
      <c r="B72" s="265"/>
      <c r="C72" s="265"/>
      <c r="D72" s="265"/>
      <c r="E72" s="265"/>
    </row>
    <row r="73" spans="1:5" ht="12.75">
      <c r="A73" s="265"/>
      <c r="B73" s="265"/>
      <c r="C73" s="265"/>
      <c r="D73" s="265"/>
      <c r="E73" s="265"/>
    </row>
    <row r="74" spans="1:5" ht="12.75">
      <c r="A74" s="265"/>
      <c r="B74" s="265"/>
      <c r="C74" s="265"/>
      <c r="D74" s="265"/>
      <c r="E74" s="265"/>
    </row>
    <row r="75" spans="1:5" ht="12.75">
      <c r="A75" s="265"/>
      <c r="B75" s="265"/>
      <c r="C75" s="265"/>
      <c r="D75" s="265"/>
      <c r="E75" s="265"/>
    </row>
    <row r="76" spans="1:5" ht="12.75">
      <c r="A76" s="265"/>
      <c r="B76" s="265"/>
      <c r="C76" s="265"/>
      <c r="D76" s="265"/>
      <c r="E76" s="265"/>
    </row>
    <row r="77" spans="1:5" ht="12.75">
      <c r="A77" s="265"/>
      <c r="B77" s="265"/>
      <c r="C77" s="265"/>
      <c r="D77" s="265"/>
      <c r="E77" s="265"/>
    </row>
    <row r="78" spans="1:5" ht="12.75">
      <c r="A78" s="265"/>
      <c r="B78" s="265"/>
      <c r="C78" s="265"/>
      <c r="D78" s="265"/>
      <c r="E78" s="265"/>
    </row>
    <row r="79" spans="1:5" ht="12.75">
      <c r="A79" s="265"/>
      <c r="B79" s="265"/>
      <c r="C79" s="265"/>
      <c r="D79" s="265"/>
      <c r="E79" s="265"/>
    </row>
    <row r="80" spans="1:5" ht="12.75">
      <c r="A80" s="265"/>
      <c r="B80" s="265"/>
      <c r="C80" s="265"/>
      <c r="D80" s="265"/>
      <c r="E80" s="265"/>
    </row>
    <row r="81" spans="1:5" ht="12.75">
      <c r="A81" s="265"/>
      <c r="B81" s="265"/>
      <c r="C81" s="265"/>
      <c r="D81" s="265"/>
      <c r="E81" s="265"/>
    </row>
    <row r="82" spans="1:5" ht="12.75">
      <c r="A82" s="265"/>
      <c r="B82" s="265"/>
      <c r="C82" s="265"/>
      <c r="D82" s="265"/>
      <c r="E82" s="265"/>
    </row>
    <row r="83" spans="1:5" ht="12.75">
      <c r="A83" s="265"/>
      <c r="B83" s="265"/>
      <c r="C83" s="265"/>
      <c r="D83" s="265"/>
      <c r="E83" s="265"/>
    </row>
    <row r="84" spans="1:5" ht="12.75">
      <c r="A84" s="265"/>
      <c r="B84" s="265"/>
      <c r="C84" s="265"/>
      <c r="D84" s="265"/>
      <c r="E84" s="265"/>
    </row>
    <row r="85" spans="1:5" ht="12.75">
      <c r="A85" s="265"/>
      <c r="B85" s="265"/>
      <c r="C85" s="265"/>
      <c r="D85" s="265"/>
      <c r="E85" s="265"/>
    </row>
    <row r="86" spans="1:5" ht="12.75">
      <c r="A86" s="265"/>
      <c r="B86" s="265"/>
      <c r="C86" s="265"/>
      <c r="D86" s="265"/>
      <c r="E86" s="265"/>
    </row>
    <row r="87" spans="1:5" ht="12.75">
      <c r="A87" s="265"/>
      <c r="B87" s="265"/>
      <c r="C87" s="265"/>
      <c r="D87" s="265"/>
      <c r="E87" s="265"/>
    </row>
    <row r="88" spans="1:5" ht="12.75">
      <c r="A88" s="265"/>
      <c r="B88" s="265"/>
      <c r="C88" s="265"/>
      <c r="D88" s="265"/>
      <c r="E88" s="265"/>
    </row>
    <row r="89" spans="1:5" ht="12.75">
      <c r="A89" s="265"/>
      <c r="B89" s="265"/>
      <c r="C89" s="265"/>
      <c r="D89" s="265"/>
      <c r="E89" s="265"/>
    </row>
    <row r="90" spans="1:5" ht="12.75">
      <c r="A90" s="265"/>
      <c r="B90" s="265"/>
      <c r="C90" s="265"/>
      <c r="D90" s="265"/>
      <c r="E90" s="265"/>
    </row>
    <row r="91" spans="1:5" ht="12.75">
      <c r="A91" s="265"/>
      <c r="B91" s="265"/>
      <c r="C91" s="265"/>
      <c r="D91" s="265"/>
      <c r="E91" s="265"/>
    </row>
    <row r="92" spans="1:5" ht="12.75">
      <c r="A92" s="265"/>
      <c r="B92" s="265"/>
      <c r="C92" s="265"/>
      <c r="D92" s="265"/>
      <c r="E92" s="265"/>
    </row>
    <row r="93" spans="1:5" ht="12.75">
      <c r="A93" s="265"/>
      <c r="B93" s="265"/>
      <c r="C93" s="265"/>
      <c r="D93" s="265"/>
      <c r="E93" s="265"/>
    </row>
    <row r="94" spans="1:5" ht="12.75">
      <c r="A94" s="265"/>
      <c r="B94" s="265"/>
      <c r="C94" s="265"/>
      <c r="D94" s="265"/>
      <c r="E94" s="265"/>
    </row>
    <row r="95" spans="1:5" ht="12.75">
      <c r="A95" s="265"/>
      <c r="B95" s="265"/>
      <c r="C95" s="265"/>
      <c r="D95" s="265"/>
      <c r="E95" s="265"/>
    </row>
    <row r="96" spans="1:5" ht="12.75">
      <c r="A96" s="265"/>
      <c r="B96" s="265"/>
      <c r="C96" s="265"/>
      <c r="D96" s="265"/>
      <c r="E96" s="265"/>
    </row>
    <row r="97" spans="1:5" ht="12.75">
      <c r="A97" s="265"/>
      <c r="B97" s="265"/>
      <c r="C97" s="265"/>
      <c r="D97" s="265"/>
      <c r="E97" s="265"/>
    </row>
    <row r="98" spans="1:5" ht="12.75">
      <c r="A98" s="265"/>
      <c r="B98" s="265"/>
      <c r="C98" s="265"/>
      <c r="D98" s="265"/>
      <c r="E98" s="265"/>
    </row>
    <row r="99" spans="1:5" ht="12.75">
      <c r="A99" s="265"/>
      <c r="B99" s="265"/>
      <c r="C99" s="265"/>
      <c r="D99" s="265"/>
      <c r="E99" s="265"/>
    </row>
    <row r="100" spans="1:5" ht="12.75">
      <c r="A100" s="265"/>
      <c r="B100" s="265"/>
      <c r="C100" s="265"/>
      <c r="D100" s="265"/>
      <c r="E100" s="265"/>
    </row>
    <row r="101" spans="1:5" ht="12.75">
      <c r="A101" s="265"/>
      <c r="B101" s="265"/>
      <c r="C101" s="265"/>
      <c r="D101" s="265"/>
      <c r="E101" s="265"/>
    </row>
    <row r="102" spans="1:5" ht="12.75">
      <c r="A102" s="265"/>
      <c r="B102" s="265"/>
      <c r="C102" s="265"/>
      <c r="D102" s="265"/>
      <c r="E102" s="265"/>
    </row>
    <row r="103" spans="1:5" ht="12.75">
      <c r="A103" s="265"/>
      <c r="B103" s="265"/>
      <c r="C103" s="265"/>
      <c r="D103" s="265"/>
      <c r="E103" s="265"/>
    </row>
    <row r="104" spans="1:5" ht="12.75">
      <c r="A104" s="265"/>
      <c r="B104" s="265"/>
      <c r="C104" s="265"/>
      <c r="D104" s="265"/>
      <c r="E104" s="265"/>
    </row>
    <row r="105" spans="1:5" ht="12.75">
      <c r="A105" s="265"/>
      <c r="B105" s="265"/>
      <c r="C105" s="265"/>
      <c r="D105" s="265"/>
      <c r="E105" s="265"/>
    </row>
    <row r="106" spans="1:5" ht="12.75">
      <c r="A106" s="265"/>
      <c r="B106" s="265"/>
      <c r="C106" s="265"/>
      <c r="D106" s="265"/>
      <c r="E106" s="265"/>
    </row>
    <row r="107" spans="1:5" ht="12.75">
      <c r="A107" s="265"/>
      <c r="B107" s="265"/>
      <c r="C107" s="265"/>
      <c r="D107" s="265"/>
      <c r="E107" s="265"/>
    </row>
    <row r="108" spans="1:5" ht="12.75">
      <c r="A108" s="265"/>
      <c r="B108" s="265"/>
      <c r="C108" s="265"/>
      <c r="D108" s="265"/>
      <c r="E108" s="265"/>
    </row>
    <row r="109" spans="1:5" ht="12.75">
      <c r="A109" s="265"/>
      <c r="B109" s="265"/>
      <c r="C109" s="265"/>
      <c r="D109" s="265"/>
      <c r="E109" s="265"/>
    </row>
    <row r="110" spans="1:5" ht="12.75">
      <c r="A110" s="265"/>
      <c r="B110" s="265"/>
      <c r="C110" s="265"/>
      <c r="D110" s="265"/>
      <c r="E110" s="265"/>
    </row>
    <row r="111" spans="1:5" ht="12.75">
      <c r="A111" s="265"/>
      <c r="B111" s="265"/>
      <c r="C111" s="265"/>
      <c r="D111" s="265"/>
      <c r="E111" s="265"/>
    </row>
    <row r="112" spans="1:5" ht="12.75">
      <c r="A112" s="265"/>
      <c r="B112" s="265"/>
      <c r="C112" s="265"/>
      <c r="D112" s="265"/>
      <c r="E112" s="265"/>
    </row>
    <row r="113" spans="1:5" ht="12.75">
      <c r="A113" s="265"/>
      <c r="B113" s="265"/>
      <c r="C113" s="265"/>
      <c r="D113" s="265"/>
      <c r="E113" s="265"/>
    </row>
    <row r="114" spans="1:5" ht="12.75">
      <c r="A114" s="265"/>
      <c r="B114" s="265"/>
      <c r="C114" s="265"/>
      <c r="D114" s="265"/>
      <c r="E114" s="265"/>
    </row>
    <row r="115" spans="1:5" ht="12.75">
      <c r="A115" s="265"/>
      <c r="B115" s="265"/>
      <c r="C115" s="265"/>
      <c r="D115" s="265"/>
      <c r="E115" s="265"/>
    </row>
    <row r="116" spans="1:5" ht="12.75">
      <c r="A116" s="265"/>
      <c r="B116" s="265"/>
      <c r="C116" s="265"/>
      <c r="D116" s="265"/>
      <c r="E116" s="265"/>
    </row>
    <row r="117" spans="1:5" ht="12.75">
      <c r="A117" s="265"/>
      <c r="B117" s="265"/>
      <c r="C117" s="265"/>
      <c r="D117" s="265"/>
      <c r="E117" s="265"/>
    </row>
    <row r="118" spans="1:5" ht="12.75">
      <c r="A118" s="265"/>
      <c r="B118" s="265"/>
      <c r="C118" s="265"/>
      <c r="D118" s="265"/>
      <c r="E118" s="265"/>
    </row>
    <row r="119" spans="1:5" ht="12.75">
      <c r="A119" s="265"/>
      <c r="B119" s="265"/>
      <c r="C119" s="265"/>
      <c r="D119" s="265"/>
      <c r="E119" s="265"/>
    </row>
    <row r="120" spans="1:5" ht="12.75">
      <c r="A120" s="265"/>
      <c r="B120" s="265"/>
      <c r="C120" s="265"/>
      <c r="D120" s="265"/>
      <c r="E120" s="265"/>
    </row>
    <row r="121" spans="1:5" ht="12.75">
      <c r="A121" s="265"/>
      <c r="B121" s="265"/>
      <c r="C121" s="265"/>
      <c r="D121" s="265"/>
      <c r="E121" s="265"/>
    </row>
    <row r="122" spans="1:5" ht="12.75">
      <c r="A122" s="265"/>
      <c r="B122" s="265"/>
      <c r="C122" s="265"/>
      <c r="D122" s="265"/>
      <c r="E122" s="265"/>
    </row>
    <row r="123" spans="1:5" ht="12.75">
      <c r="A123" s="265"/>
      <c r="B123" s="265"/>
      <c r="C123" s="265"/>
      <c r="D123" s="265"/>
      <c r="E123" s="265"/>
    </row>
    <row r="124" spans="1:5" ht="12.75">
      <c r="A124" s="265"/>
      <c r="B124" s="265"/>
      <c r="C124" s="265"/>
      <c r="D124" s="265"/>
      <c r="E124" s="265"/>
    </row>
    <row r="125" spans="1:5" ht="12.75">
      <c r="A125" s="265"/>
      <c r="B125" s="265"/>
      <c r="C125" s="265"/>
      <c r="D125" s="265"/>
      <c r="E125" s="265"/>
    </row>
    <row r="126" spans="1:5" ht="12.75">
      <c r="A126" s="265"/>
      <c r="B126" s="265"/>
      <c r="C126" s="265"/>
      <c r="D126" s="265"/>
      <c r="E126" s="265"/>
    </row>
    <row r="127" spans="1:5" ht="12.75">
      <c r="A127" s="265"/>
      <c r="B127" s="265"/>
      <c r="C127" s="265"/>
      <c r="D127" s="265"/>
      <c r="E127" s="265"/>
    </row>
    <row r="128" spans="1:5" ht="12.75">
      <c r="A128" s="265"/>
      <c r="B128" s="265"/>
      <c r="C128" s="265"/>
      <c r="D128" s="265"/>
      <c r="E128" s="265"/>
    </row>
    <row r="129" spans="1:5" ht="12.75">
      <c r="A129" s="265"/>
      <c r="B129" s="265"/>
      <c r="C129" s="265"/>
      <c r="D129" s="265"/>
      <c r="E129" s="265"/>
    </row>
    <row r="130" spans="1:5" ht="12.75">
      <c r="A130" s="265"/>
      <c r="B130" s="265"/>
      <c r="C130" s="265"/>
      <c r="D130" s="265"/>
      <c r="E130" s="265"/>
    </row>
    <row r="131" spans="1:5" ht="12.75">
      <c r="A131" s="265"/>
      <c r="B131" s="265"/>
      <c r="C131" s="265"/>
      <c r="D131" s="265"/>
      <c r="E131" s="265"/>
    </row>
    <row r="132" spans="1:5" ht="12.75">
      <c r="A132" s="265"/>
      <c r="B132" s="265"/>
      <c r="C132" s="265"/>
      <c r="D132" s="265"/>
      <c r="E132" s="265"/>
    </row>
    <row r="133" spans="1:5" ht="12.75">
      <c r="A133" s="265"/>
      <c r="B133" s="265"/>
      <c r="C133" s="265"/>
      <c r="D133" s="265"/>
      <c r="E133" s="265"/>
    </row>
    <row r="134" spans="1:5" ht="12.75">
      <c r="A134" s="265"/>
      <c r="B134" s="265"/>
      <c r="C134" s="265"/>
      <c r="D134" s="265"/>
      <c r="E134" s="265"/>
    </row>
    <row r="135" spans="1:5" ht="12.75">
      <c r="A135" s="265"/>
      <c r="B135" s="265"/>
      <c r="C135" s="265"/>
      <c r="D135" s="265"/>
      <c r="E135" s="265"/>
    </row>
    <row r="136" spans="1:5" ht="12.75">
      <c r="A136" s="265"/>
      <c r="B136" s="265"/>
      <c r="C136" s="265"/>
      <c r="D136" s="265"/>
      <c r="E136" s="265"/>
    </row>
    <row r="137" spans="1:5" ht="12.75">
      <c r="A137" s="265"/>
      <c r="B137" s="265"/>
      <c r="C137" s="265"/>
      <c r="D137" s="265"/>
      <c r="E137" s="265"/>
    </row>
    <row r="138" spans="1:5" ht="12.75">
      <c r="A138" s="265"/>
      <c r="B138" s="265"/>
      <c r="C138" s="265"/>
      <c r="D138" s="265"/>
      <c r="E138" s="265"/>
    </row>
    <row r="139" spans="1:5" ht="12.75">
      <c r="A139" s="265"/>
      <c r="B139" s="265"/>
      <c r="C139" s="265"/>
      <c r="D139" s="265"/>
      <c r="E139" s="265"/>
    </row>
    <row r="140" spans="1:5" ht="12.75">
      <c r="A140" s="265"/>
      <c r="B140" s="265"/>
      <c r="C140" s="265"/>
      <c r="D140" s="265"/>
      <c r="E140" s="265"/>
    </row>
    <row r="141" spans="1:5" ht="12.75">
      <c r="A141" s="265"/>
      <c r="B141" s="265"/>
      <c r="C141" s="265"/>
      <c r="D141" s="265"/>
      <c r="E141" s="265"/>
    </row>
    <row r="142" spans="1:5" ht="12.75">
      <c r="A142" s="265"/>
      <c r="B142" s="265"/>
      <c r="C142" s="265"/>
      <c r="D142" s="265"/>
      <c r="E142" s="265"/>
    </row>
    <row r="143" spans="1:5" ht="12.75">
      <c r="A143" s="265"/>
      <c r="B143" s="265"/>
      <c r="C143" s="265"/>
      <c r="D143" s="265"/>
      <c r="E143" s="265"/>
    </row>
    <row r="144" spans="1:5" ht="12.75">
      <c r="A144" s="265"/>
      <c r="B144" s="265"/>
      <c r="C144" s="265"/>
      <c r="D144" s="265"/>
      <c r="E144" s="265"/>
    </row>
    <row r="145" spans="1:5" ht="12.75">
      <c r="A145" s="265"/>
      <c r="B145" s="265"/>
      <c r="C145" s="265"/>
      <c r="D145" s="265"/>
      <c r="E145" s="265"/>
    </row>
    <row r="146" spans="1:5" ht="12.75">
      <c r="A146" s="265"/>
      <c r="B146" s="265"/>
      <c r="C146" s="265"/>
      <c r="D146" s="265"/>
      <c r="E146" s="265"/>
    </row>
    <row r="147" spans="1:5" ht="12.75">
      <c r="A147" s="265"/>
      <c r="B147" s="265"/>
      <c r="C147" s="265"/>
      <c r="D147" s="265"/>
      <c r="E147" s="265"/>
    </row>
    <row r="148" spans="1:5" ht="12.75">
      <c r="A148" s="265"/>
      <c r="B148" s="265"/>
      <c r="C148" s="265"/>
      <c r="D148" s="265"/>
      <c r="E148" s="265"/>
    </row>
    <row r="149" spans="1:5" ht="12.75">
      <c r="A149" s="265"/>
      <c r="B149" s="265"/>
      <c r="C149" s="265"/>
      <c r="D149" s="265"/>
      <c r="E149" s="265"/>
    </row>
    <row r="150" spans="1:5" ht="12.75">
      <c r="A150" s="265"/>
      <c r="B150" s="265"/>
      <c r="C150" s="265"/>
      <c r="D150" s="265"/>
      <c r="E150" s="265"/>
    </row>
    <row r="151" spans="1:5" ht="12.75">
      <c r="A151" s="265"/>
      <c r="B151" s="265"/>
      <c r="C151" s="265"/>
      <c r="D151" s="265"/>
      <c r="E151" s="265"/>
    </row>
    <row r="152" spans="1:5" ht="12.75">
      <c r="A152" s="265"/>
      <c r="B152" s="265"/>
      <c r="C152" s="265"/>
      <c r="D152" s="265"/>
      <c r="E152" s="265"/>
    </row>
    <row r="153" spans="1:5" ht="12.75">
      <c r="A153" s="265"/>
      <c r="B153" s="265"/>
      <c r="C153" s="265"/>
      <c r="D153" s="265"/>
      <c r="E153" s="265"/>
    </row>
    <row r="154" spans="1:5" ht="12.75">
      <c r="A154" s="265"/>
      <c r="B154" s="265"/>
      <c r="C154" s="265"/>
      <c r="D154" s="265"/>
      <c r="E154" s="265"/>
    </row>
    <row r="155" spans="1:5" ht="12.75">
      <c r="A155" s="265"/>
      <c r="B155" s="265"/>
      <c r="C155" s="265"/>
      <c r="D155" s="265"/>
      <c r="E155" s="265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59" spans="1:5" ht="12.75">
      <c r="A159" s="265"/>
      <c r="B159" s="265"/>
      <c r="C159" s="265"/>
      <c r="D159" s="265"/>
      <c r="E159" s="265"/>
    </row>
    <row r="160" spans="1:5" ht="12.75">
      <c r="A160" s="265"/>
      <c r="B160" s="265"/>
      <c r="C160" s="265"/>
      <c r="D160" s="265"/>
      <c r="E160" s="265"/>
    </row>
    <row r="161" spans="1:5" ht="12.75">
      <c r="A161" s="265"/>
      <c r="B161" s="265"/>
      <c r="C161" s="265"/>
      <c r="D161" s="265"/>
      <c r="E161" s="265"/>
    </row>
    <row r="162" spans="1:5" ht="12.75">
      <c r="A162" s="265"/>
      <c r="B162" s="265"/>
      <c r="C162" s="265"/>
      <c r="D162" s="265"/>
      <c r="E162" s="265"/>
    </row>
    <row r="163" spans="1:5" ht="12.75">
      <c r="A163" s="265"/>
      <c r="B163" s="265"/>
      <c r="C163" s="265"/>
      <c r="D163" s="265"/>
      <c r="E163" s="265"/>
    </row>
    <row r="164" spans="1:5" ht="12.75">
      <c r="A164" s="265"/>
      <c r="B164" s="265"/>
      <c r="C164" s="265"/>
      <c r="D164" s="265"/>
      <c r="E164" s="265"/>
    </row>
    <row r="165" spans="1:5" ht="12.75">
      <c r="A165" s="265"/>
      <c r="B165" s="265"/>
      <c r="C165" s="265"/>
      <c r="D165" s="265"/>
      <c r="E165" s="265"/>
    </row>
    <row r="166" spans="1:5" ht="12.75">
      <c r="A166" s="265"/>
      <c r="B166" s="265"/>
      <c r="C166" s="265"/>
      <c r="D166" s="265"/>
      <c r="E166" s="265"/>
    </row>
    <row r="167" spans="1:5" ht="12.75">
      <c r="A167" s="265"/>
      <c r="B167" s="265"/>
      <c r="C167" s="265"/>
      <c r="D167" s="265"/>
      <c r="E167" s="265"/>
    </row>
    <row r="168" spans="1:5" ht="12.75">
      <c r="A168" s="265"/>
      <c r="B168" s="265"/>
      <c r="C168" s="265"/>
      <c r="D168" s="265"/>
      <c r="E168" s="265"/>
    </row>
    <row r="169" spans="1:5" ht="12.75">
      <c r="A169" s="265"/>
      <c r="B169" s="265"/>
      <c r="C169" s="265"/>
      <c r="D169" s="265"/>
      <c r="E169" s="265"/>
    </row>
    <row r="170" spans="1:5" ht="12.75">
      <c r="A170" s="265"/>
      <c r="B170" s="265"/>
      <c r="C170" s="265"/>
      <c r="D170" s="265"/>
      <c r="E170" s="265"/>
    </row>
    <row r="171" spans="1:5" ht="12.75">
      <c r="A171" s="265"/>
      <c r="B171" s="265"/>
      <c r="C171" s="265"/>
      <c r="D171" s="265"/>
      <c r="E171" s="265"/>
    </row>
    <row r="172" spans="1:5" ht="12.75">
      <c r="A172" s="265"/>
      <c r="B172" s="265"/>
      <c r="C172" s="265"/>
      <c r="D172" s="265"/>
      <c r="E172" s="265"/>
    </row>
    <row r="173" spans="1:5" ht="12.75">
      <c r="A173" s="265"/>
      <c r="B173" s="265"/>
      <c r="C173" s="265"/>
      <c r="D173" s="265"/>
      <c r="E173" s="265"/>
    </row>
    <row r="174" spans="1:5" ht="12.75">
      <c r="A174" s="265"/>
      <c r="B174" s="265"/>
      <c r="C174" s="265"/>
      <c r="D174" s="265"/>
      <c r="E174" s="265"/>
    </row>
    <row r="175" spans="1:5" ht="12.75">
      <c r="A175" s="265"/>
      <c r="B175" s="265"/>
      <c r="C175" s="265"/>
      <c r="D175" s="265"/>
      <c r="E175" s="265"/>
    </row>
    <row r="176" spans="1:5" ht="12.75">
      <c r="A176" s="265"/>
      <c r="B176" s="265"/>
      <c r="C176" s="265"/>
      <c r="D176" s="265"/>
      <c r="E176" s="265"/>
    </row>
    <row r="177" spans="1:5" ht="12.75">
      <c r="A177" s="265"/>
      <c r="B177" s="265"/>
      <c r="C177" s="265"/>
      <c r="D177" s="265"/>
      <c r="E177" s="265"/>
    </row>
    <row r="178" spans="1:5" ht="12.75">
      <c r="A178" s="265"/>
      <c r="B178" s="265"/>
      <c r="C178" s="265"/>
      <c r="D178" s="265"/>
      <c r="E178" s="265"/>
    </row>
    <row r="179" spans="1:5" ht="12.75">
      <c r="A179" s="265"/>
      <c r="B179" s="265"/>
      <c r="C179" s="265"/>
      <c r="D179" s="265"/>
      <c r="E179" s="265"/>
    </row>
    <row r="180" spans="1:5" ht="12.75">
      <c r="A180" s="265"/>
      <c r="B180" s="265"/>
      <c r="C180" s="265"/>
      <c r="D180" s="265"/>
      <c r="E180" s="265"/>
    </row>
    <row r="181" spans="1:5" ht="12.75">
      <c r="A181" s="265"/>
      <c r="B181" s="265"/>
      <c r="C181" s="265"/>
      <c r="D181" s="265"/>
      <c r="E181" s="265"/>
    </row>
    <row r="182" spans="1:5" ht="12.75">
      <c r="A182" s="265"/>
      <c r="B182" s="265"/>
      <c r="C182" s="265"/>
      <c r="D182" s="265"/>
      <c r="E182" s="265"/>
    </row>
    <row r="183" spans="1:5" ht="12.75">
      <c r="A183" s="265"/>
      <c r="B183" s="265"/>
      <c r="C183" s="265"/>
      <c r="D183" s="265"/>
      <c r="E183" s="265"/>
    </row>
    <row r="184" spans="1:5" ht="12.75">
      <c r="A184" s="265"/>
      <c r="B184" s="265"/>
      <c r="C184" s="265"/>
      <c r="D184" s="265"/>
      <c r="E184" s="265"/>
    </row>
    <row r="185" spans="1:5" ht="12.75">
      <c r="A185" s="265"/>
      <c r="B185" s="265"/>
      <c r="C185" s="265"/>
      <c r="D185" s="265"/>
      <c r="E185" s="265"/>
    </row>
    <row r="186" spans="1:5" ht="12.75">
      <c r="A186" s="265"/>
      <c r="B186" s="265"/>
      <c r="C186" s="265"/>
      <c r="D186" s="265"/>
      <c r="E186" s="265"/>
    </row>
    <row r="187" spans="1:5" ht="12.75">
      <c r="A187" s="265"/>
      <c r="B187" s="265"/>
      <c r="C187" s="265"/>
      <c r="D187" s="265"/>
      <c r="E187" s="265"/>
    </row>
    <row r="188" spans="1:5" ht="12.75">
      <c r="A188" s="265"/>
      <c r="B188" s="265"/>
      <c r="C188" s="265"/>
      <c r="D188" s="265"/>
      <c r="E188" s="265"/>
    </row>
    <row r="189" spans="1:5" ht="12.75">
      <c r="A189" s="265"/>
      <c r="B189" s="265"/>
      <c r="C189" s="265"/>
      <c r="D189" s="265"/>
      <c r="E189" s="265"/>
    </row>
    <row r="190" spans="1:5" ht="12.75">
      <c r="A190" s="265"/>
      <c r="B190" s="265"/>
      <c r="C190" s="265"/>
      <c r="D190" s="265"/>
      <c r="E190" s="265"/>
    </row>
    <row r="191" spans="1:5" ht="12.75">
      <c r="A191" s="265"/>
      <c r="B191" s="265"/>
      <c r="C191" s="265"/>
      <c r="D191" s="265"/>
      <c r="E191" s="265"/>
    </row>
    <row r="192" spans="1:5" ht="12.75">
      <c r="A192" s="265"/>
      <c r="B192" s="265"/>
      <c r="C192" s="265"/>
      <c r="D192" s="265"/>
      <c r="E192" s="265"/>
    </row>
    <row r="193" spans="1:5" ht="12.75">
      <c r="A193" s="265"/>
      <c r="B193" s="265"/>
      <c r="C193" s="265"/>
      <c r="D193" s="265"/>
      <c r="E193" s="265"/>
    </row>
    <row r="194" spans="1:5" ht="12.75">
      <c r="A194" s="265"/>
      <c r="B194" s="265"/>
      <c r="C194" s="265"/>
      <c r="D194" s="265"/>
      <c r="E194" s="265"/>
    </row>
    <row r="195" spans="1:5" ht="12.75">
      <c r="A195" s="265"/>
      <c r="B195" s="265"/>
      <c r="C195" s="265"/>
      <c r="D195" s="265"/>
      <c r="E195" s="265"/>
    </row>
    <row r="196" spans="1:5" ht="12.75">
      <c r="A196" s="265"/>
      <c r="B196" s="265"/>
      <c r="C196" s="265"/>
      <c r="D196" s="265"/>
      <c r="E196" s="265"/>
    </row>
    <row r="197" spans="1:5" ht="12.75">
      <c r="A197" s="265"/>
      <c r="B197" s="265"/>
      <c r="C197" s="265"/>
      <c r="D197" s="265"/>
      <c r="E197" s="265"/>
    </row>
    <row r="198" spans="1:5" ht="12.75">
      <c r="A198" s="265"/>
      <c r="B198" s="265"/>
      <c r="C198" s="265"/>
      <c r="D198" s="265"/>
      <c r="E198" s="265"/>
    </row>
    <row r="199" spans="1:5" ht="12.75">
      <c r="A199" s="265"/>
      <c r="B199" s="265"/>
      <c r="C199" s="265"/>
      <c r="D199" s="265"/>
      <c r="E199" s="265"/>
    </row>
    <row r="200" spans="1:5" ht="12.75">
      <c r="A200" s="265"/>
      <c r="B200" s="265"/>
      <c r="C200" s="265"/>
      <c r="D200" s="265"/>
      <c r="E200" s="265"/>
    </row>
    <row r="201" spans="1:5" ht="12.75">
      <c r="A201" s="265"/>
      <c r="B201" s="265"/>
      <c r="C201" s="265"/>
      <c r="D201" s="265"/>
      <c r="E201" s="265"/>
    </row>
    <row r="202" spans="1:5" ht="12.75">
      <c r="A202" s="265"/>
      <c r="B202" s="265"/>
      <c r="C202" s="265"/>
      <c r="D202" s="265"/>
      <c r="E202" s="265"/>
    </row>
    <row r="203" spans="1:5" ht="12.75">
      <c r="A203" s="265"/>
      <c r="B203" s="265"/>
      <c r="C203" s="265"/>
      <c r="D203" s="265"/>
      <c r="E203" s="265"/>
    </row>
    <row r="204" spans="1:5" ht="12.75">
      <c r="A204" s="265"/>
      <c r="B204" s="265"/>
      <c r="C204" s="265"/>
      <c r="D204" s="265"/>
      <c r="E204" s="265"/>
    </row>
    <row r="205" spans="1:5" ht="12.75">
      <c r="A205" s="265"/>
      <c r="B205" s="265"/>
      <c r="C205" s="265"/>
      <c r="D205" s="265"/>
      <c r="E205" s="265"/>
    </row>
    <row r="206" spans="1:5" ht="12.75">
      <c r="A206" s="265"/>
      <c r="B206" s="265"/>
      <c r="C206" s="265"/>
      <c r="D206" s="265"/>
      <c r="E206" s="265"/>
    </row>
    <row r="207" spans="1:5" ht="12.75">
      <c r="A207" s="265"/>
      <c r="B207" s="265"/>
      <c r="C207" s="265"/>
      <c r="D207" s="265"/>
      <c r="E207" s="265"/>
    </row>
    <row r="208" spans="1:5" ht="12.75">
      <c r="A208" s="265"/>
      <c r="B208" s="265"/>
      <c r="C208" s="265"/>
      <c r="D208" s="265"/>
      <c r="E208" s="265"/>
    </row>
    <row r="209" spans="1:5" ht="12.75">
      <c r="A209" s="265"/>
      <c r="B209" s="265"/>
      <c r="C209" s="265"/>
      <c r="D209" s="265"/>
      <c r="E209" s="265"/>
    </row>
    <row r="210" spans="1:5" ht="12.75">
      <c r="A210" s="265"/>
      <c r="B210" s="265"/>
      <c r="C210" s="265"/>
      <c r="D210" s="265"/>
      <c r="E210" s="265"/>
    </row>
    <row r="211" spans="1:5" ht="12.75">
      <c r="A211" s="265"/>
      <c r="B211" s="265"/>
      <c r="C211" s="265"/>
      <c r="D211" s="265"/>
      <c r="E211" s="265"/>
    </row>
    <row r="212" spans="1:5" ht="12.75">
      <c r="A212" s="265"/>
      <c r="B212" s="265"/>
      <c r="C212" s="265"/>
      <c r="D212" s="265"/>
      <c r="E212" s="265"/>
    </row>
    <row r="213" spans="1:5" ht="12.75">
      <c r="A213" s="265"/>
      <c r="B213" s="265"/>
      <c r="C213" s="265"/>
      <c r="D213" s="265"/>
      <c r="E213" s="265"/>
    </row>
    <row r="214" spans="1:5" ht="12.75">
      <c r="A214" s="265"/>
      <c r="B214" s="265"/>
      <c r="C214" s="265"/>
      <c r="D214" s="265"/>
      <c r="E214" s="265"/>
    </row>
    <row r="215" spans="1:5" ht="12.75">
      <c r="A215" s="265"/>
      <c r="B215" s="265"/>
      <c r="C215" s="265"/>
      <c r="D215" s="265"/>
      <c r="E215" s="265"/>
    </row>
    <row r="216" spans="1:5" ht="12.75">
      <c r="A216" s="265"/>
      <c r="B216" s="265"/>
      <c r="C216" s="265"/>
      <c r="D216" s="265"/>
      <c r="E216" s="265"/>
    </row>
    <row r="217" spans="1:5" ht="12.75">
      <c r="A217" s="265"/>
      <c r="B217" s="265"/>
      <c r="C217" s="265"/>
      <c r="D217" s="265"/>
      <c r="E217" s="265"/>
    </row>
    <row r="218" spans="1:5" ht="12.75">
      <c r="A218" s="265"/>
      <c r="B218" s="265"/>
      <c r="C218" s="265"/>
      <c r="D218" s="265"/>
      <c r="E218" s="265"/>
    </row>
    <row r="219" spans="1:5" ht="12.75">
      <c r="A219" s="265"/>
      <c r="B219" s="265"/>
      <c r="C219" s="265"/>
      <c r="D219" s="265"/>
      <c r="E219" s="265"/>
    </row>
    <row r="220" spans="1:5" ht="12.75">
      <c r="A220" s="265"/>
      <c r="B220" s="265"/>
      <c r="C220" s="265"/>
      <c r="D220" s="265"/>
      <c r="E220" s="265"/>
    </row>
    <row r="221" spans="1:5" ht="12.75">
      <c r="A221" s="265"/>
      <c r="B221" s="265"/>
      <c r="C221" s="265"/>
      <c r="D221" s="265"/>
      <c r="E221" s="265"/>
    </row>
    <row r="222" spans="1:5" ht="12.75">
      <c r="A222" s="265"/>
      <c r="B222" s="265"/>
      <c r="C222" s="265"/>
      <c r="D222" s="265"/>
      <c r="E222" s="265"/>
    </row>
    <row r="223" spans="1:5" ht="12.75">
      <c r="A223" s="265"/>
      <c r="B223" s="265"/>
      <c r="C223" s="265"/>
      <c r="D223" s="265"/>
      <c r="E223" s="265"/>
    </row>
    <row r="224" spans="1:5" ht="12.75">
      <c r="A224" s="265"/>
      <c r="B224" s="265"/>
      <c r="C224" s="265"/>
      <c r="D224" s="265"/>
      <c r="E224" s="265"/>
    </row>
    <row r="225" spans="1:5" ht="12.75">
      <c r="A225" s="265"/>
      <c r="B225" s="265"/>
      <c r="C225" s="265"/>
      <c r="D225" s="265"/>
      <c r="E225" s="265"/>
    </row>
    <row r="226" spans="1:5" ht="12.75">
      <c r="A226" s="265"/>
      <c r="B226" s="265"/>
      <c r="C226" s="265"/>
      <c r="D226" s="265"/>
      <c r="E226" s="265"/>
    </row>
    <row r="227" spans="1:5" ht="12.75">
      <c r="A227" s="265"/>
      <c r="B227" s="265"/>
      <c r="C227" s="265"/>
      <c r="D227" s="265"/>
      <c r="E227" s="265"/>
    </row>
    <row r="228" spans="1:5" ht="12.75">
      <c r="A228" s="265"/>
      <c r="B228" s="265"/>
      <c r="C228" s="265"/>
      <c r="D228" s="265"/>
      <c r="E228" s="265"/>
    </row>
    <row r="229" spans="1:5" ht="12.75">
      <c r="A229" s="265"/>
      <c r="B229" s="265"/>
      <c r="C229" s="265"/>
      <c r="D229" s="265"/>
      <c r="E229" s="265"/>
    </row>
    <row r="230" spans="1:5" ht="12.75">
      <c r="A230" s="265"/>
      <c r="B230" s="265"/>
      <c r="C230" s="265"/>
      <c r="D230" s="265"/>
      <c r="E230" s="265"/>
    </row>
    <row r="231" spans="1:5" ht="12.75">
      <c r="A231" s="265"/>
      <c r="B231" s="265"/>
      <c r="C231" s="265"/>
      <c r="D231" s="265"/>
      <c r="E231" s="265"/>
    </row>
    <row r="232" spans="1:5" ht="12.75">
      <c r="A232" s="265"/>
      <c r="B232" s="265"/>
      <c r="C232" s="265"/>
      <c r="D232" s="265"/>
      <c r="E232" s="265"/>
    </row>
    <row r="233" spans="1:5" ht="12.75">
      <c r="A233" s="265"/>
      <c r="B233" s="265"/>
      <c r="C233" s="265"/>
      <c r="D233" s="265"/>
      <c r="E233" s="265"/>
    </row>
    <row r="234" spans="1:5" ht="12.75">
      <c r="A234" s="265"/>
      <c r="B234" s="265"/>
      <c r="C234" s="265"/>
      <c r="D234" s="265"/>
      <c r="E234" s="265"/>
    </row>
    <row r="235" spans="1:5" ht="12.75">
      <c r="A235" s="265"/>
      <c r="B235" s="265"/>
      <c r="C235" s="265"/>
      <c r="D235" s="265"/>
      <c r="E235" s="265"/>
    </row>
    <row r="236" spans="1:5" ht="12.75">
      <c r="A236" s="265"/>
      <c r="B236" s="265"/>
      <c r="C236" s="265"/>
      <c r="D236" s="265"/>
      <c r="E236" s="265"/>
    </row>
    <row r="237" spans="1:5" ht="12.75">
      <c r="A237" s="265"/>
      <c r="B237" s="265"/>
      <c r="C237" s="265"/>
      <c r="D237" s="265"/>
      <c r="E237" s="265"/>
    </row>
    <row r="238" spans="1:5" ht="12.75">
      <c r="A238" s="265"/>
      <c r="B238" s="265"/>
      <c r="C238" s="265"/>
      <c r="D238" s="265"/>
      <c r="E238" s="265"/>
    </row>
    <row r="239" spans="1:5" ht="12.75">
      <c r="A239" s="265"/>
      <c r="B239" s="265"/>
      <c r="C239" s="265"/>
      <c r="D239" s="265"/>
      <c r="E239" s="265"/>
    </row>
    <row r="240" spans="1:5" ht="12.75">
      <c r="A240" s="265"/>
      <c r="B240" s="265"/>
      <c r="C240" s="265"/>
      <c r="D240" s="265"/>
      <c r="E240" s="265"/>
    </row>
    <row r="241" spans="1:5" ht="12.75">
      <c r="A241" s="265"/>
      <c r="B241" s="265"/>
      <c r="C241" s="265"/>
      <c r="D241" s="265"/>
      <c r="E241" s="265"/>
    </row>
    <row r="242" spans="1:5" ht="12.75">
      <c r="A242" s="265"/>
      <c r="B242" s="265"/>
      <c r="C242" s="265"/>
      <c r="D242" s="265"/>
      <c r="E242" s="265"/>
    </row>
    <row r="243" spans="1:5" ht="12.75">
      <c r="A243" s="265"/>
      <c r="B243" s="265"/>
      <c r="C243" s="265"/>
      <c r="D243" s="265"/>
      <c r="E243" s="265"/>
    </row>
    <row r="244" spans="1:5" ht="12.75">
      <c r="A244" s="265"/>
      <c r="B244" s="265"/>
      <c r="C244" s="265"/>
      <c r="D244" s="265"/>
      <c r="E244" s="265"/>
    </row>
    <row r="245" spans="1:5" ht="12.75">
      <c r="A245" s="265"/>
      <c r="B245" s="265"/>
      <c r="C245" s="265"/>
      <c r="D245" s="265"/>
      <c r="E245" s="265"/>
    </row>
    <row r="246" spans="1:5" ht="12.75">
      <c r="A246" s="265"/>
      <c r="B246" s="265"/>
      <c r="C246" s="265"/>
      <c r="D246" s="265"/>
      <c r="E246" s="265"/>
    </row>
    <row r="247" spans="1:5" ht="12.75">
      <c r="A247" s="265"/>
      <c r="B247" s="265"/>
      <c r="C247" s="265"/>
      <c r="D247" s="265"/>
      <c r="E247" s="265"/>
    </row>
    <row r="248" spans="1:5" ht="12.75">
      <c r="A248" s="265"/>
      <c r="B248" s="265"/>
      <c r="C248" s="265"/>
      <c r="D248" s="265"/>
      <c r="E248" s="265"/>
    </row>
    <row r="249" spans="1:5" ht="12.75">
      <c r="A249" s="265"/>
      <c r="B249" s="265"/>
      <c r="C249" s="265"/>
      <c r="D249" s="265"/>
      <c r="E249" s="265"/>
    </row>
    <row r="250" spans="1:5" ht="12.75">
      <c r="A250" s="265"/>
      <c r="B250" s="265"/>
      <c r="C250" s="265"/>
      <c r="D250" s="265"/>
      <c r="E250" s="265"/>
    </row>
    <row r="251" spans="1:5" ht="12.75">
      <c r="A251" s="265"/>
      <c r="B251" s="265"/>
      <c r="C251" s="265"/>
      <c r="D251" s="265"/>
      <c r="E251" s="265"/>
    </row>
    <row r="252" spans="1:5" ht="12.75">
      <c r="A252" s="265"/>
      <c r="B252" s="265"/>
      <c r="C252" s="265"/>
      <c r="D252" s="265"/>
      <c r="E252" s="265"/>
    </row>
    <row r="253" spans="1:5" ht="12.75">
      <c r="A253" s="265"/>
      <c r="B253" s="265"/>
      <c r="C253" s="265"/>
      <c r="D253" s="265"/>
      <c r="E253" s="265"/>
    </row>
    <row r="254" spans="1:5" ht="12.75">
      <c r="A254" s="265"/>
      <c r="B254" s="265"/>
      <c r="C254" s="265"/>
      <c r="D254" s="265"/>
      <c r="E254" s="265"/>
    </row>
    <row r="255" spans="1:5" ht="12.75">
      <c r="A255" s="265"/>
      <c r="B255" s="265"/>
      <c r="C255" s="265"/>
      <c r="D255" s="265"/>
      <c r="E255" s="265"/>
    </row>
    <row r="256" spans="1:5" ht="12.75">
      <c r="A256" s="265"/>
      <c r="B256" s="265"/>
      <c r="C256" s="265"/>
      <c r="D256" s="265"/>
      <c r="E256" s="265"/>
    </row>
    <row r="257" spans="1:5" ht="12.75">
      <c r="A257" s="265"/>
      <c r="B257" s="265"/>
      <c r="C257" s="265"/>
      <c r="D257" s="265"/>
      <c r="E257" s="265"/>
    </row>
    <row r="258" spans="1:5" ht="12.75">
      <c r="A258" s="265"/>
      <c r="B258" s="265"/>
      <c r="C258" s="265"/>
      <c r="D258" s="265"/>
      <c r="E258" s="265"/>
    </row>
    <row r="259" spans="1:5" ht="12.75">
      <c r="A259" s="265"/>
      <c r="B259" s="265"/>
      <c r="C259" s="265"/>
      <c r="D259" s="265"/>
      <c r="E259" s="265"/>
    </row>
    <row r="260" spans="1:5" ht="12.75">
      <c r="A260" s="265"/>
      <c r="B260" s="265"/>
      <c r="C260" s="265"/>
      <c r="D260" s="265"/>
      <c r="E260" s="265"/>
    </row>
    <row r="261" spans="1:5" ht="12.75">
      <c r="A261" s="265"/>
      <c r="B261" s="265"/>
      <c r="C261" s="265"/>
      <c r="D261" s="265"/>
      <c r="E261" s="265"/>
    </row>
    <row r="262" spans="1:5" ht="12.75">
      <c r="A262" s="265"/>
      <c r="B262" s="265"/>
      <c r="C262" s="265"/>
      <c r="D262" s="265"/>
      <c r="E262" s="265"/>
    </row>
    <row r="263" spans="1:5" ht="12.75">
      <c r="A263" s="265"/>
      <c r="B263" s="265"/>
      <c r="C263" s="265"/>
      <c r="D263" s="265"/>
      <c r="E263" s="265"/>
    </row>
    <row r="264" spans="1:5" ht="12.75">
      <c r="A264" s="265"/>
      <c r="B264" s="265"/>
      <c r="C264" s="265"/>
      <c r="D264" s="265"/>
      <c r="E264" s="265"/>
    </row>
    <row r="265" spans="1:5" ht="12.75">
      <c r="A265" s="265"/>
      <c r="B265" s="265"/>
      <c r="C265" s="265"/>
      <c r="D265" s="265"/>
      <c r="E265" s="265"/>
    </row>
    <row r="266" spans="1:5" ht="12.75">
      <c r="A266" s="265"/>
      <c r="B266" s="265"/>
      <c r="C266" s="265"/>
      <c r="D266" s="265"/>
      <c r="E266" s="265"/>
    </row>
    <row r="267" spans="1:5" ht="12.75">
      <c r="A267" s="265"/>
      <c r="B267" s="265"/>
      <c r="C267" s="265"/>
      <c r="D267" s="265"/>
      <c r="E267" s="265"/>
    </row>
    <row r="268" spans="1:5" ht="12.75">
      <c r="A268" s="265"/>
      <c r="B268" s="265"/>
      <c r="C268" s="265"/>
      <c r="D268" s="265"/>
      <c r="E268" s="265"/>
    </row>
    <row r="269" spans="1:5" ht="12.75">
      <c r="A269" s="265"/>
      <c r="B269" s="265"/>
      <c r="C269" s="265"/>
      <c r="D269" s="265"/>
      <c r="E269" s="265"/>
    </row>
    <row r="270" spans="1:5" ht="12.75">
      <c r="A270" s="265"/>
      <c r="B270" s="265"/>
      <c r="C270" s="265"/>
      <c r="D270" s="265"/>
      <c r="E270" s="265"/>
    </row>
    <row r="271" spans="1:5" ht="12.75">
      <c r="A271" s="265"/>
      <c r="B271" s="265"/>
      <c r="C271" s="265"/>
      <c r="D271" s="265"/>
      <c r="E271" s="265"/>
    </row>
    <row r="272" spans="1:5" ht="12.75">
      <c r="A272" s="265"/>
      <c r="B272" s="265"/>
      <c r="C272" s="265"/>
      <c r="D272" s="265"/>
      <c r="E272" s="265"/>
    </row>
    <row r="273" spans="1:5" ht="12.75">
      <c r="A273" s="265"/>
      <c r="B273" s="265"/>
      <c r="C273" s="265"/>
      <c r="D273" s="265"/>
      <c r="E273" s="265"/>
    </row>
    <row r="274" spans="1:5" ht="12.75">
      <c r="A274" s="265"/>
      <c r="B274" s="265"/>
      <c r="C274" s="265"/>
      <c r="D274" s="265"/>
      <c r="E274" s="265"/>
    </row>
    <row r="275" spans="1:5" ht="12.75">
      <c r="A275" s="265"/>
      <c r="B275" s="265"/>
      <c r="C275" s="265"/>
      <c r="D275" s="265"/>
      <c r="E275" s="265"/>
    </row>
    <row r="276" spans="1:5" ht="12.75">
      <c r="A276" s="265"/>
      <c r="B276" s="265"/>
      <c r="C276" s="265"/>
      <c r="D276" s="265"/>
      <c r="E276" s="265"/>
    </row>
    <row r="277" spans="1:5" ht="12.75">
      <c r="A277" s="265"/>
      <c r="B277" s="265"/>
      <c r="C277" s="265"/>
      <c r="D277" s="265"/>
      <c r="E277" s="265"/>
    </row>
    <row r="278" spans="1:5" ht="12.75">
      <c r="A278" s="265"/>
      <c r="B278" s="265"/>
      <c r="C278" s="265"/>
      <c r="D278" s="265"/>
      <c r="E278" s="265"/>
    </row>
    <row r="279" spans="1:5" ht="12.75">
      <c r="A279" s="265"/>
      <c r="B279" s="265"/>
      <c r="C279" s="265"/>
      <c r="D279" s="265"/>
      <c r="E279" s="265"/>
    </row>
    <row r="280" spans="1:5" ht="12.75">
      <c r="A280" s="265"/>
      <c r="B280" s="265"/>
      <c r="C280" s="265"/>
      <c r="D280" s="265"/>
      <c r="E280" s="265"/>
    </row>
    <row r="281" spans="1:5" ht="12.75">
      <c r="A281" s="265"/>
      <c r="B281" s="265"/>
      <c r="C281" s="265"/>
      <c r="D281" s="265"/>
      <c r="E281" s="265"/>
    </row>
    <row r="282" spans="1:5" ht="12.75">
      <c r="A282" s="265"/>
      <c r="B282" s="265"/>
      <c r="C282" s="265"/>
      <c r="D282" s="265"/>
      <c r="E282" s="265"/>
    </row>
    <row r="283" spans="1:5" ht="12.75">
      <c r="A283" s="265"/>
      <c r="B283" s="265"/>
      <c r="C283" s="265"/>
      <c r="D283" s="265"/>
      <c r="E283" s="265"/>
    </row>
    <row r="284" spans="1:5" ht="12.75">
      <c r="A284" s="265"/>
      <c r="B284" s="265"/>
      <c r="C284" s="265"/>
      <c r="D284" s="265"/>
      <c r="E284" s="265"/>
    </row>
    <row r="285" spans="1:5" ht="12.75">
      <c r="A285" s="265"/>
      <c r="B285" s="265"/>
      <c r="C285" s="265"/>
      <c r="D285" s="265"/>
      <c r="E285" s="265"/>
    </row>
    <row r="286" spans="1:5" ht="12.75">
      <c r="A286" s="265"/>
      <c r="B286" s="265"/>
      <c r="C286" s="265"/>
      <c r="D286" s="265"/>
      <c r="E286" s="265"/>
    </row>
    <row r="287" spans="1:5" ht="12.75">
      <c r="A287" s="265"/>
      <c r="B287" s="265"/>
      <c r="C287" s="265"/>
      <c r="D287" s="265"/>
      <c r="E287" s="265"/>
    </row>
    <row r="288" spans="1:5" ht="12.75">
      <c r="A288" s="265"/>
      <c r="B288" s="265"/>
      <c r="C288" s="265"/>
      <c r="D288" s="265"/>
      <c r="E288" s="265"/>
    </row>
    <row r="289" spans="1:5" ht="12.75">
      <c r="A289" s="265"/>
      <c r="B289" s="265"/>
      <c r="C289" s="265"/>
      <c r="D289" s="265"/>
      <c r="E289" s="265"/>
    </row>
    <row r="290" spans="1:5" ht="12.75">
      <c r="A290" s="265"/>
      <c r="B290" s="265"/>
      <c r="C290" s="265"/>
      <c r="D290" s="265"/>
      <c r="E290" s="265"/>
    </row>
    <row r="291" spans="1:5" ht="12.75">
      <c r="A291" s="265"/>
      <c r="B291" s="265"/>
      <c r="C291" s="265"/>
      <c r="D291" s="265"/>
      <c r="E291" s="265"/>
    </row>
    <row r="292" spans="1:5" ht="12.75">
      <c r="A292" s="265"/>
      <c r="B292" s="265"/>
      <c r="C292" s="265"/>
      <c r="D292" s="265"/>
      <c r="E292" s="265"/>
    </row>
    <row r="293" spans="1:5" ht="12.75">
      <c r="A293" s="265"/>
      <c r="B293" s="265"/>
      <c r="C293" s="265"/>
      <c r="D293" s="265"/>
      <c r="E293" s="265"/>
    </row>
    <row r="294" spans="1:5" ht="12.75">
      <c r="A294" s="265"/>
      <c r="B294" s="265"/>
      <c r="C294" s="265"/>
      <c r="D294" s="265"/>
      <c r="E294" s="265"/>
    </row>
    <row r="295" spans="1:5" ht="12.75">
      <c r="A295" s="265"/>
      <c r="B295" s="265"/>
      <c r="C295" s="265"/>
      <c r="D295" s="265"/>
      <c r="E295" s="265"/>
    </row>
    <row r="296" spans="1:5" ht="12.75">
      <c r="A296" s="265"/>
      <c r="B296" s="265"/>
      <c r="C296" s="265"/>
      <c r="D296" s="265"/>
      <c r="E296" s="265"/>
    </row>
    <row r="297" spans="1:5" ht="12.75">
      <c r="A297" s="265"/>
      <c r="B297" s="265"/>
      <c r="C297" s="265"/>
      <c r="D297" s="265"/>
      <c r="E297" s="265"/>
    </row>
    <row r="298" spans="1:5" ht="12.75">
      <c r="A298" s="265"/>
      <c r="B298" s="265"/>
      <c r="C298" s="265"/>
      <c r="D298" s="265"/>
      <c r="E298" s="265"/>
    </row>
    <row r="299" spans="1:5" ht="12.75">
      <c r="A299" s="265"/>
      <c r="B299" s="265"/>
      <c r="C299" s="265"/>
      <c r="D299" s="265"/>
      <c r="E299" s="265"/>
    </row>
    <row r="300" spans="1:5" ht="12.75">
      <c r="A300" s="265"/>
      <c r="B300" s="265"/>
      <c r="C300" s="265"/>
      <c r="D300" s="265"/>
      <c r="E300" s="265"/>
    </row>
    <row r="301" spans="1:5" ht="12.75">
      <c r="A301" s="265"/>
      <c r="B301" s="265"/>
      <c r="C301" s="265"/>
      <c r="D301" s="265"/>
      <c r="E301" s="265"/>
    </row>
    <row r="302" spans="1:5" ht="12.75">
      <c r="A302" s="265"/>
      <c r="B302" s="265"/>
      <c r="C302" s="265"/>
      <c r="D302" s="265"/>
      <c r="E302" s="265"/>
    </row>
    <row r="303" spans="1:5" ht="12.75">
      <c r="A303" s="265"/>
      <c r="B303" s="265"/>
      <c r="C303" s="265"/>
      <c r="D303" s="265"/>
      <c r="E303" s="265"/>
    </row>
    <row r="304" spans="1:5" ht="12.75">
      <c r="A304" s="265"/>
      <c r="B304" s="265"/>
      <c r="C304" s="265"/>
      <c r="D304" s="265"/>
      <c r="E304" s="265"/>
    </row>
    <row r="305" spans="1:5" ht="12.75">
      <c r="A305" s="265"/>
      <c r="B305" s="265"/>
      <c r="C305" s="265"/>
      <c r="D305" s="265"/>
      <c r="E305" s="265"/>
    </row>
    <row r="306" spans="1:5" ht="12.75">
      <c r="A306" s="265"/>
      <c r="B306" s="265"/>
      <c r="C306" s="265"/>
      <c r="D306" s="265"/>
      <c r="E306" s="265"/>
    </row>
    <row r="307" spans="1:5" ht="12.75">
      <c r="A307" s="265"/>
      <c r="B307" s="265"/>
      <c r="C307" s="265"/>
      <c r="D307" s="265"/>
      <c r="E307" s="265"/>
    </row>
    <row r="308" spans="1:5" ht="12.75">
      <c r="A308" s="265"/>
      <c r="B308" s="265"/>
      <c r="C308" s="265"/>
      <c r="D308" s="265"/>
      <c r="E308" s="265"/>
    </row>
    <row r="309" spans="1:5" ht="12.75">
      <c r="A309" s="265"/>
      <c r="B309" s="265"/>
      <c r="C309" s="265"/>
      <c r="D309" s="265"/>
      <c r="E309" s="265"/>
    </row>
    <row r="310" spans="1:5" ht="12.75">
      <c r="A310" s="265"/>
      <c r="B310" s="265"/>
      <c r="C310" s="265"/>
      <c r="D310" s="265"/>
      <c r="E310" s="265"/>
    </row>
    <row r="311" spans="1:5" ht="12.75">
      <c r="A311" s="265"/>
      <c r="B311" s="265"/>
      <c r="C311" s="265"/>
      <c r="D311" s="265"/>
      <c r="E311" s="265"/>
    </row>
    <row r="312" spans="1:5" ht="12.75">
      <c r="A312" s="265"/>
      <c r="B312" s="265"/>
      <c r="C312" s="265"/>
      <c r="D312" s="265"/>
      <c r="E312" s="265"/>
    </row>
    <row r="313" spans="1:5" ht="12.75">
      <c r="A313" s="265"/>
      <c r="B313" s="265"/>
      <c r="C313" s="265"/>
      <c r="D313" s="265"/>
      <c r="E313" s="265"/>
    </row>
    <row r="314" spans="1:5" ht="12.75">
      <c r="A314" s="265"/>
      <c r="B314" s="265"/>
      <c r="C314" s="265"/>
      <c r="D314" s="265"/>
      <c r="E314" s="265"/>
    </row>
    <row r="315" spans="1:5" ht="12.75">
      <c r="A315" s="265"/>
      <c r="B315" s="265"/>
      <c r="C315" s="265"/>
      <c r="D315" s="265"/>
      <c r="E315" s="265"/>
    </row>
    <row r="316" spans="1:5" ht="12.75">
      <c r="A316" s="265"/>
      <c r="B316" s="265"/>
      <c r="C316" s="265"/>
      <c r="D316" s="265"/>
      <c r="E316" s="265"/>
    </row>
    <row r="317" spans="1:5" ht="12.75">
      <c r="A317" s="265"/>
      <c r="B317" s="265"/>
      <c r="C317" s="265"/>
      <c r="D317" s="265"/>
      <c r="E317" s="265"/>
    </row>
    <row r="318" spans="1:5" ht="12.75">
      <c r="A318" s="265"/>
      <c r="B318" s="265"/>
      <c r="C318" s="265"/>
      <c r="D318" s="265"/>
      <c r="E318" s="265"/>
    </row>
    <row r="319" spans="1:5" ht="12.75">
      <c r="A319" s="265"/>
      <c r="B319" s="265"/>
      <c r="C319" s="265"/>
      <c r="D319" s="265"/>
      <c r="E319" s="265"/>
    </row>
    <row r="320" spans="1:5" ht="12.75">
      <c r="A320" s="265"/>
      <c r="B320" s="265"/>
      <c r="C320" s="265"/>
      <c r="D320" s="265"/>
      <c r="E320" s="265"/>
    </row>
    <row r="321" spans="1:5" ht="12.75">
      <c r="A321" s="265"/>
      <c r="B321" s="265"/>
      <c r="C321" s="265"/>
      <c r="D321" s="265"/>
      <c r="E321" s="265"/>
    </row>
    <row r="322" spans="1:5" ht="12.75">
      <c r="A322" s="265"/>
      <c r="B322" s="265"/>
      <c r="C322" s="265"/>
      <c r="D322" s="265"/>
      <c r="E322" s="265"/>
    </row>
    <row r="323" spans="1:5" ht="12.75">
      <c r="A323" s="265"/>
      <c r="B323" s="265"/>
      <c r="C323" s="265"/>
      <c r="D323" s="265"/>
      <c r="E323" s="265"/>
    </row>
    <row r="324" spans="1:5" ht="12.75">
      <c r="A324" s="265"/>
      <c r="B324" s="265"/>
      <c r="C324" s="265"/>
      <c r="D324" s="265"/>
      <c r="E324" s="265"/>
    </row>
    <row r="325" spans="1:5" ht="12.75">
      <c r="A325" s="265"/>
      <c r="B325" s="265"/>
      <c r="C325" s="265"/>
      <c r="D325" s="265"/>
      <c r="E325" s="265"/>
    </row>
    <row r="326" spans="1:5" ht="12.75">
      <c r="A326" s="265"/>
      <c r="B326" s="265"/>
      <c r="C326" s="265"/>
      <c r="D326" s="265"/>
      <c r="E326" s="265"/>
    </row>
    <row r="327" spans="1:5" ht="12.75">
      <c r="A327" s="265"/>
      <c r="B327" s="265"/>
      <c r="C327" s="265"/>
      <c r="D327" s="265"/>
      <c r="E327" s="265"/>
    </row>
    <row r="328" spans="1:5" ht="12.75">
      <c r="A328" s="265"/>
      <c r="B328" s="265"/>
      <c r="C328" s="265"/>
      <c r="D328" s="265"/>
      <c r="E328" s="265"/>
    </row>
    <row r="329" spans="1:5" ht="12.75">
      <c r="A329" s="265"/>
      <c r="B329" s="265"/>
      <c r="C329" s="265"/>
      <c r="D329" s="265"/>
      <c r="E329" s="265"/>
    </row>
    <row r="330" spans="1:5" ht="12.75">
      <c r="A330" s="265"/>
      <c r="B330" s="265"/>
      <c r="C330" s="265"/>
      <c r="D330" s="265"/>
      <c r="E330" s="265"/>
    </row>
    <row r="331" spans="1:5" ht="12.75">
      <c r="A331" s="265"/>
      <c r="B331" s="265"/>
      <c r="C331" s="265"/>
      <c r="D331" s="265"/>
      <c r="E331" s="265"/>
    </row>
    <row r="332" spans="1:5" ht="12.75">
      <c r="A332" s="265"/>
      <c r="B332" s="265"/>
      <c r="C332" s="265"/>
      <c r="D332" s="265"/>
      <c r="E332" s="265"/>
    </row>
    <row r="333" spans="1:5" ht="12.75">
      <c r="A333" s="265"/>
      <c r="B333" s="265"/>
      <c r="C333" s="265"/>
      <c r="D333" s="265"/>
      <c r="E333" s="265"/>
    </row>
    <row r="334" spans="1:5" ht="12.75">
      <c r="A334" s="265"/>
      <c r="B334" s="265"/>
      <c r="C334" s="265"/>
      <c r="D334" s="265"/>
      <c r="E334" s="265"/>
    </row>
    <row r="335" spans="1:5" ht="12.75">
      <c r="A335" s="265"/>
      <c r="B335" s="265"/>
      <c r="C335" s="265"/>
      <c r="D335" s="265"/>
      <c r="E335" s="265"/>
    </row>
    <row r="336" spans="1:5" ht="12.75">
      <c r="A336" s="265"/>
      <c r="B336" s="265"/>
      <c r="C336" s="265"/>
      <c r="D336" s="265"/>
      <c r="E336" s="265"/>
    </row>
    <row r="337" spans="1:5" ht="12.75">
      <c r="A337" s="265"/>
      <c r="B337" s="265"/>
      <c r="C337" s="265"/>
      <c r="D337" s="265"/>
      <c r="E337" s="265"/>
    </row>
    <row r="338" spans="1:5" ht="12.75">
      <c r="A338" s="265"/>
      <c r="B338" s="265"/>
      <c r="C338" s="265"/>
      <c r="D338" s="265"/>
      <c r="E338" s="265"/>
    </row>
    <row r="339" spans="1:5" ht="12.75">
      <c r="A339" s="265"/>
      <c r="B339" s="265"/>
      <c r="C339" s="265"/>
      <c r="D339" s="265"/>
      <c r="E339" s="265"/>
    </row>
    <row r="340" spans="1:5" ht="12.75">
      <c r="A340" s="265"/>
      <c r="B340" s="265"/>
      <c r="C340" s="265"/>
      <c r="D340" s="265"/>
      <c r="E340" s="265"/>
    </row>
    <row r="341" spans="1:5" ht="12.75">
      <c r="A341" s="265"/>
      <c r="B341" s="265"/>
      <c r="C341" s="265"/>
      <c r="D341" s="265"/>
      <c r="E341" s="265"/>
    </row>
    <row r="342" spans="1:5" ht="12.75">
      <c r="A342" s="265"/>
      <c r="B342" s="265"/>
      <c r="C342" s="265"/>
      <c r="D342" s="265"/>
      <c r="E342" s="265"/>
    </row>
    <row r="343" spans="1:5" ht="12.75">
      <c r="A343" s="265"/>
      <c r="B343" s="265"/>
      <c r="C343" s="265"/>
      <c r="D343" s="265"/>
      <c r="E343" s="265"/>
    </row>
    <row r="344" spans="1:5" ht="12.75">
      <c r="A344" s="265"/>
      <c r="B344" s="265"/>
      <c r="C344" s="265"/>
      <c r="D344" s="265"/>
      <c r="E344" s="265"/>
    </row>
    <row r="345" spans="1:5" ht="12.75">
      <c r="A345" s="265"/>
      <c r="B345" s="265"/>
      <c r="C345" s="265"/>
      <c r="D345" s="265"/>
      <c r="E345" s="265"/>
    </row>
    <row r="346" spans="1:5" ht="12.75">
      <c r="A346" s="265"/>
      <c r="B346" s="265"/>
      <c r="C346" s="265"/>
      <c r="D346" s="265"/>
      <c r="E346" s="265"/>
    </row>
    <row r="347" spans="1:5" ht="12.75">
      <c r="A347" s="265"/>
      <c r="B347" s="265"/>
      <c r="C347" s="265"/>
      <c r="D347" s="265"/>
      <c r="E347" s="265"/>
    </row>
    <row r="348" spans="1:5" ht="12.75">
      <c r="A348" s="265"/>
      <c r="B348" s="265"/>
      <c r="C348" s="265"/>
      <c r="D348" s="265"/>
      <c r="E348" s="265"/>
    </row>
    <row r="349" spans="1:5" ht="12.75">
      <c r="A349" s="265"/>
      <c r="B349" s="265"/>
      <c r="C349" s="265"/>
      <c r="D349" s="265"/>
      <c r="E349" s="265"/>
    </row>
    <row r="350" spans="1:5" ht="12.75">
      <c r="A350" s="265"/>
      <c r="B350" s="265"/>
      <c r="C350" s="265"/>
      <c r="D350" s="265"/>
      <c r="E350" s="265"/>
    </row>
    <row r="351" spans="1:5" ht="12.75">
      <c r="A351" s="265"/>
      <c r="B351" s="265"/>
      <c r="C351" s="265"/>
      <c r="D351" s="265"/>
      <c r="E351" s="265"/>
    </row>
    <row r="352" spans="1:5" ht="12.75">
      <c r="A352" s="265"/>
      <c r="B352" s="265"/>
      <c r="C352" s="265"/>
      <c r="D352" s="265"/>
      <c r="E352" s="265"/>
    </row>
    <row r="353" spans="1:5" ht="12.75">
      <c r="A353" s="265"/>
      <c r="B353" s="265"/>
      <c r="C353" s="265"/>
      <c r="D353" s="265"/>
      <c r="E353" s="265"/>
    </row>
    <row r="354" spans="1:5" ht="12.75">
      <c r="A354" s="265"/>
      <c r="B354" s="265"/>
      <c r="C354" s="265"/>
      <c r="D354" s="265"/>
      <c r="E354" s="265"/>
    </row>
    <row r="355" spans="1:5" ht="12.75">
      <c r="A355" s="265"/>
      <c r="B355" s="265"/>
      <c r="C355" s="265"/>
      <c r="D355" s="265"/>
      <c r="E355" s="265"/>
    </row>
    <row r="356" spans="1:5" ht="12.75">
      <c r="A356" s="265"/>
      <c r="B356" s="265"/>
      <c r="C356" s="265"/>
      <c r="D356" s="265"/>
      <c r="E356" s="265"/>
    </row>
    <row r="357" spans="1:5" ht="12.75">
      <c r="A357" s="265"/>
      <c r="B357" s="265"/>
      <c r="C357" s="265"/>
      <c r="D357" s="265"/>
      <c r="E357" s="265"/>
    </row>
    <row r="358" spans="1:5" ht="12.75">
      <c r="A358" s="265"/>
      <c r="B358" s="265"/>
      <c r="C358" s="265"/>
      <c r="D358" s="265"/>
      <c r="E358" s="265"/>
    </row>
    <row r="359" spans="1:5" ht="12.75">
      <c r="A359" s="265"/>
      <c r="B359" s="265"/>
      <c r="C359" s="265"/>
      <c r="D359" s="265"/>
      <c r="E359" s="265"/>
    </row>
    <row r="360" spans="1:5" ht="12.75">
      <c r="A360" s="265"/>
      <c r="B360" s="265"/>
      <c r="C360" s="265"/>
      <c r="D360" s="265"/>
      <c r="E360" s="265"/>
    </row>
    <row r="361" spans="1:5" ht="12.75">
      <c r="A361" s="265"/>
      <c r="B361" s="265"/>
      <c r="C361" s="265"/>
      <c r="D361" s="265"/>
      <c r="E361" s="265"/>
    </row>
    <row r="362" spans="1:5" ht="12.75">
      <c r="A362" s="265"/>
      <c r="B362" s="265"/>
      <c r="C362" s="265"/>
      <c r="D362" s="265"/>
      <c r="E362" s="265"/>
    </row>
    <row r="363" spans="1:5" ht="12.75">
      <c r="A363" s="265"/>
      <c r="B363" s="265"/>
      <c r="C363" s="265"/>
      <c r="D363" s="265"/>
      <c r="E363" s="265"/>
    </row>
    <row r="364" spans="1:5" ht="12.75">
      <c r="A364" s="265"/>
      <c r="B364" s="265"/>
      <c r="C364" s="265"/>
      <c r="D364" s="265"/>
      <c r="E364" s="265"/>
    </row>
    <row r="365" spans="1:5" ht="12.75">
      <c r="A365" s="265"/>
      <c r="B365" s="265"/>
      <c r="C365" s="265"/>
      <c r="D365" s="265"/>
      <c r="E365" s="265"/>
    </row>
    <row r="366" spans="1:5" ht="12.75">
      <c r="A366" s="265"/>
      <c r="B366" s="265"/>
      <c r="C366" s="265"/>
      <c r="D366" s="265"/>
      <c r="E366" s="265"/>
    </row>
    <row r="367" spans="1:5" ht="12.75">
      <c r="A367" s="265"/>
      <c r="B367" s="265"/>
      <c r="C367" s="265"/>
      <c r="D367" s="265"/>
      <c r="E367" s="265"/>
    </row>
    <row r="368" spans="1:5" ht="12.75">
      <c r="A368" s="265"/>
      <c r="B368" s="265"/>
      <c r="C368" s="265"/>
      <c r="D368" s="265"/>
      <c r="E368" s="265"/>
    </row>
    <row r="369" spans="1:5" ht="12.75">
      <c r="A369" s="265"/>
      <c r="B369" s="265"/>
      <c r="C369" s="265"/>
      <c r="D369" s="265"/>
      <c r="E369" s="265"/>
    </row>
    <row r="370" spans="1:5" ht="12.75">
      <c r="A370" s="265"/>
      <c r="B370" s="265"/>
      <c r="C370" s="265"/>
      <c r="D370" s="265"/>
      <c r="E370" s="265"/>
    </row>
    <row r="371" spans="1:5" ht="12.75">
      <c r="A371" s="265"/>
      <c r="B371" s="265"/>
      <c r="C371" s="265"/>
      <c r="D371" s="265"/>
      <c r="E371" s="265"/>
    </row>
    <row r="372" spans="1:5" ht="12.75">
      <c r="A372" s="265"/>
      <c r="B372" s="265"/>
      <c r="C372" s="265"/>
      <c r="D372" s="265"/>
      <c r="E372" s="265"/>
    </row>
    <row r="373" spans="1:5" ht="12.75">
      <c r="A373" s="265"/>
      <c r="B373" s="265"/>
      <c r="C373" s="265"/>
      <c r="D373" s="265"/>
      <c r="E373" s="265"/>
    </row>
    <row r="374" spans="1:5" ht="12.75">
      <c r="A374" s="265"/>
      <c r="B374" s="265"/>
      <c r="C374" s="265"/>
      <c r="D374" s="265"/>
      <c r="E374" s="265"/>
    </row>
    <row r="375" spans="1:5" ht="12.75">
      <c r="A375" s="265"/>
      <c r="B375" s="265"/>
      <c r="C375" s="265"/>
      <c r="D375" s="265"/>
      <c r="E375" s="265"/>
    </row>
    <row r="376" spans="1:5" ht="12.75">
      <c r="A376" s="265"/>
      <c r="B376" s="265"/>
      <c r="C376" s="265"/>
      <c r="D376" s="265"/>
      <c r="E376" s="265"/>
    </row>
    <row r="377" spans="1:5" ht="12.75">
      <c r="A377" s="265"/>
      <c r="B377" s="265"/>
      <c r="C377" s="265"/>
      <c r="D377" s="265"/>
      <c r="E377" s="265"/>
    </row>
    <row r="378" spans="1:5" ht="12.75">
      <c r="A378" s="265"/>
      <c r="B378" s="265"/>
      <c r="C378" s="265"/>
      <c r="D378" s="265"/>
      <c r="E378" s="265"/>
    </row>
    <row r="379" spans="1:5" ht="12.75">
      <c r="A379" s="265"/>
      <c r="B379" s="265"/>
      <c r="C379" s="265"/>
      <c r="D379" s="265"/>
      <c r="E379" s="265"/>
    </row>
    <row r="380" spans="1:5" ht="12.75">
      <c r="A380" s="265"/>
      <c r="B380" s="265"/>
      <c r="C380" s="265"/>
      <c r="D380" s="265"/>
      <c r="E380" s="265"/>
    </row>
    <row r="381" spans="1:5" ht="12.75">
      <c r="A381" s="265"/>
      <c r="B381" s="265"/>
      <c r="C381" s="265"/>
      <c r="D381" s="265"/>
      <c r="E381" s="265"/>
    </row>
    <row r="382" spans="1:5" ht="12.75">
      <c r="A382" s="265"/>
      <c r="B382" s="265"/>
      <c r="C382" s="265"/>
      <c r="D382" s="265"/>
      <c r="E382" s="265"/>
    </row>
    <row r="383" spans="1:5" ht="12.75">
      <c r="A383" s="265"/>
      <c r="B383" s="265"/>
      <c r="C383" s="265"/>
      <c r="D383" s="265"/>
      <c r="E383" s="265"/>
    </row>
    <row r="384" spans="1:5" ht="12.75">
      <c r="A384" s="265"/>
      <c r="B384" s="265"/>
      <c r="C384" s="265"/>
      <c r="D384" s="265"/>
      <c r="E384" s="265"/>
    </row>
    <row r="385" spans="1:5" ht="12.75">
      <c r="A385" s="265"/>
      <c r="B385" s="265"/>
      <c r="C385" s="265"/>
      <c r="D385" s="265"/>
      <c r="E385" s="265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3.28125" style="265" customWidth="1"/>
    <col min="2" max="2" width="79.57421875" style="265" customWidth="1"/>
    <col min="3" max="3" width="15.421875" style="265" customWidth="1"/>
    <col min="4" max="4" width="9.140625" style="265" customWidth="1"/>
    <col min="5" max="5" width="10.8515625" style="265" customWidth="1"/>
    <col min="6" max="6" width="9.140625" style="265" customWidth="1"/>
    <col min="7" max="7" width="5.57421875" style="265" customWidth="1"/>
    <col min="8" max="8" width="16.28125" style="265" customWidth="1"/>
    <col min="9" max="16384" width="9.140625" style="265" customWidth="1"/>
  </cols>
  <sheetData>
    <row r="1" ht="12.75">
      <c r="B1" s="275" t="s">
        <v>162</v>
      </c>
    </row>
    <row r="2" spans="2:3" ht="12.75">
      <c r="B2" s="269" t="s">
        <v>503</v>
      </c>
      <c r="C2" s="271" t="str">
        <f>REGINFO!E1</f>
        <v>Version 2004.2</v>
      </c>
    </row>
    <row r="3" spans="2:3" ht="12.75">
      <c r="B3" s="269" t="str">
        <f>REGINFO!A3</f>
        <v>Utility Name:  Brant County Power Inc.</v>
      </c>
      <c r="C3" s="271" t="str">
        <f>REGINFO!E2</f>
        <v>RRR # 2.1.8</v>
      </c>
    </row>
    <row r="4" spans="1:8" ht="13.5" thickBot="1">
      <c r="A4" s="267"/>
      <c r="B4" s="266" t="str">
        <f>REGINFO!A4</f>
        <v>Reporting period:  Dec. 31, 2001</v>
      </c>
      <c r="C4" s="267"/>
      <c r="D4" s="273"/>
      <c r="E4" s="273"/>
      <c r="F4" s="273"/>
      <c r="G4" s="273"/>
      <c r="H4" s="455"/>
    </row>
    <row r="5" spans="2:8" ht="13.5" thickTop="1">
      <c r="B5" s="269"/>
      <c r="D5" s="273"/>
      <c r="E5" s="273"/>
      <c r="F5" s="273"/>
      <c r="G5" s="273"/>
      <c r="H5" s="273"/>
    </row>
    <row r="6" spans="1:2" ht="12.75">
      <c r="A6" s="269">
        <v>1</v>
      </c>
      <c r="B6" s="269" t="s">
        <v>310</v>
      </c>
    </row>
    <row r="7" ht="12.75">
      <c r="B7" s="269" t="s">
        <v>190</v>
      </c>
    </row>
    <row r="8" ht="12.75">
      <c r="B8" s="265" t="s">
        <v>578</v>
      </c>
    </row>
    <row r="10" ht="12.75">
      <c r="B10" s="269" t="s">
        <v>550</v>
      </c>
    </row>
    <row r="11" ht="12.75">
      <c r="B11" s="269"/>
    </row>
    <row r="12" spans="1:2" ht="12.75">
      <c r="A12" s="269">
        <v>2</v>
      </c>
      <c r="B12" s="269" t="s">
        <v>201</v>
      </c>
    </row>
    <row r="13" ht="12.75">
      <c r="B13" s="269" t="s">
        <v>190</v>
      </c>
    </row>
    <row r="14" ht="12.75">
      <c r="B14" s="269"/>
    </row>
    <row r="15" ht="12.75">
      <c r="B15" s="269"/>
    </row>
    <row r="17" spans="1:2" ht="25.5">
      <c r="A17" s="269">
        <v>3</v>
      </c>
      <c r="B17" s="274" t="s">
        <v>202</v>
      </c>
    </row>
    <row r="18" ht="12.75">
      <c r="B18" s="269" t="s">
        <v>190</v>
      </c>
    </row>
    <row r="22" spans="1:2" ht="25.5">
      <c r="A22" s="269">
        <v>4</v>
      </c>
      <c r="B22" s="274" t="s">
        <v>200</v>
      </c>
    </row>
    <row r="23" ht="12.75">
      <c r="B23" s="269" t="s">
        <v>190</v>
      </c>
    </row>
    <row r="26" spans="1:2" ht="25.5">
      <c r="A26" s="269">
        <v>5</v>
      </c>
      <c r="B26" s="274" t="s">
        <v>349</v>
      </c>
    </row>
    <row r="27" ht="12.75">
      <c r="B27" s="269" t="s">
        <v>190</v>
      </c>
    </row>
    <row r="30" spans="1:2" ht="25.5">
      <c r="A30" s="269">
        <v>6</v>
      </c>
      <c r="B30" s="274" t="s">
        <v>510</v>
      </c>
    </row>
    <row r="31" ht="12.75">
      <c r="B31" s="269" t="s">
        <v>190</v>
      </c>
    </row>
    <row r="33" ht="12.75">
      <c r="B33" s="269"/>
    </row>
    <row r="34" ht="12.75">
      <c r="B34" s="269"/>
    </row>
    <row r="35" spans="1:15" ht="25.5">
      <c r="A35" s="2">
        <v>7</v>
      </c>
      <c r="B35" s="92" t="s">
        <v>511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582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69"/>
    </row>
    <row r="39" spans="1:2" ht="25.5">
      <c r="A39" s="269">
        <v>8</v>
      </c>
      <c r="B39" s="274" t="s">
        <v>416</v>
      </c>
    </row>
    <row r="40" ht="12.75">
      <c r="B40" s="269" t="s">
        <v>580</v>
      </c>
    </row>
    <row r="41" ht="12.75">
      <c r="B41" s="269" t="s">
        <v>581</v>
      </c>
    </row>
    <row r="42" ht="12.75">
      <c r="B42" s="269"/>
    </row>
    <row r="43" spans="1:2" ht="12.75">
      <c r="A43" s="269"/>
      <c r="B43" s="269"/>
    </row>
    <row r="44" ht="12.75">
      <c r="B44" s="269"/>
    </row>
    <row r="45" ht="12.75">
      <c r="B45" s="269"/>
    </row>
    <row r="46" ht="12.75">
      <c r="B46" s="269"/>
    </row>
    <row r="47" ht="12.75">
      <c r="B47" s="269"/>
    </row>
    <row r="48" spans="1:2" ht="12.75">
      <c r="A48" s="269"/>
      <c r="B48" s="269"/>
    </row>
    <row r="49" ht="12.75">
      <c r="B49" s="269"/>
    </row>
    <row r="52" spans="1:2" ht="12.75">
      <c r="A52" s="269"/>
      <c r="B52" s="269"/>
    </row>
    <row r="53" ht="12.75">
      <c r="B53" s="269"/>
    </row>
    <row r="54" spans="2:5" ht="12.75">
      <c r="B54" s="273"/>
      <c r="C54" s="437"/>
      <c r="D54" s="273"/>
      <c r="E54" s="437"/>
    </row>
    <row r="55" spans="2:5" ht="12.75">
      <c r="B55" s="273"/>
      <c r="C55" s="273"/>
      <c r="D55" s="273"/>
      <c r="E55" s="273"/>
    </row>
    <row r="56" spans="2:5" ht="12.75">
      <c r="B56" s="273"/>
      <c r="C56" s="273"/>
      <c r="D56" s="273"/>
      <c r="E56" s="273"/>
    </row>
    <row r="57" spans="2:5" ht="12.75">
      <c r="B57" s="273"/>
      <c r="C57" s="273"/>
      <c r="D57" s="273"/>
      <c r="E57" s="273"/>
    </row>
    <row r="58" spans="2:5" ht="12.75">
      <c r="B58" s="273"/>
      <c r="C58" s="273"/>
      <c r="D58" s="273"/>
      <c r="E58" s="273"/>
    </row>
    <row r="59" spans="2:5" ht="12.75">
      <c r="B59" s="273"/>
      <c r="C59" s="273"/>
      <c r="D59" s="273"/>
      <c r="E59" s="27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S8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2" ht="12.75">
      <c r="A2" s="498" t="s">
        <v>595</v>
      </c>
    </row>
    <row r="5" ht="12.75">
      <c r="A5" s="1" t="s">
        <v>164</v>
      </c>
    </row>
    <row r="6" spans="1:2" ht="12.75">
      <c r="A6" s="2" t="s">
        <v>178</v>
      </c>
      <c r="B6" s="2" t="s">
        <v>559</v>
      </c>
    </row>
    <row r="7" spans="1:15" ht="12.75">
      <c r="A7" s="2" t="str">
        <f>REGINFO!A3</f>
        <v>Utility Name:  Brant County Power Inc.</v>
      </c>
      <c r="O7" s="456" t="str">
        <f>REGINFO!E1</f>
        <v>Version 2004.2</v>
      </c>
    </row>
    <row r="8" spans="1:15" ht="12.75">
      <c r="A8" s="2" t="str">
        <f>REGINFO!A4</f>
        <v>Reporting period:  Dec. 31, 2001</v>
      </c>
      <c r="O8" s="456" t="str">
        <f>REGINFO!E2</f>
        <v>RRR # 2.1.8</v>
      </c>
    </row>
    <row r="9" spans="3:7" ht="12.75">
      <c r="C9" s="458" t="s">
        <v>464</v>
      </c>
      <c r="D9" s="436"/>
      <c r="E9" s="436"/>
      <c r="F9" s="436"/>
      <c r="G9" s="436"/>
    </row>
    <row r="10" spans="3:5" ht="12.75">
      <c r="C10" s="3"/>
      <c r="E10" s="3"/>
    </row>
    <row r="11" spans="1:15" ht="13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ht="13.5" thickTop="1"/>
    <row r="13" spans="1:13" ht="12.75">
      <c r="A13" s="2" t="s">
        <v>169</v>
      </c>
      <c r="C13" s="56">
        <v>37165</v>
      </c>
      <c r="E13" s="56">
        <v>37257</v>
      </c>
      <c r="G13" s="56">
        <v>37622</v>
      </c>
      <c r="I13" s="56">
        <v>37987</v>
      </c>
      <c r="K13" s="56">
        <v>38353</v>
      </c>
      <c r="M13" s="56">
        <v>38718</v>
      </c>
    </row>
    <row r="14" spans="1:15" ht="12.75">
      <c r="A14" s="2" t="s">
        <v>170</v>
      </c>
      <c r="C14" s="57">
        <v>37256</v>
      </c>
      <c r="E14" s="57">
        <v>37621</v>
      </c>
      <c r="G14" s="57">
        <v>37986</v>
      </c>
      <c r="I14" s="57">
        <v>38352</v>
      </c>
      <c r="K14" s="57">
        <v>38717</v>
      </c>
      <c r="M14" s="57">
        <v>39082</v>
      </c>
      <c r="O14" s="430" t="s">
        <v>179</v>
      </c>
    </row>
    <row r="15" spans="1:8" ht="12.75">
      <c r="A15" s="2"/>
      <c r="F15" s="40"/>
      <c r="H15" s="40"/>
    </row>
    <row r="16" spans="1:15" ht="20.25" customHeight="1">
      <c r="A16" s="92" t="s">
        <v>180</v>
      </c>
      <c r="B16" s="8" t="s">
        <v>278</v>
      </c>
      <c r="C16" s="432"/>
      <c r="D16" s="427"/>
      <c r="E16" s="434"/>
      <c r="F16" s="460"/>
      <c r="G16" s="434"/>
      <c r="H16" s="460"/>
      <c r="I16" s="434"/>
      <c r="J16" s="427"/>
      <c r="K16" s="434"/>
      <c r="L16" s="427"/>
      <c r="M16" s="427">
        <f>K24</f>
        <v>0</v>
      </c>
      <c r="N16" s="427"/>
      <c r="O16" s="434">
        <f>C16</f>
        <v>0</v>
      </c>
    </row>
    <row r="17" spans="1:15" ht="25.5">
      <c r="A17" s="92" t="s">
        <v>545</v>
      </c>
      <c r="B17" s="75" t="s">
        <v>281</v>
      </c>
      <c r="C17" s="433"/>
      <c r="D17" s="428"/>
      <c r="E17" s="433"/>
      <c r="F17" s="107"/>
      <c r="G17" s="459"/>
      <c r="H17" s="107"/>
      <c r="I17" s="459"/>
      <c r="J17" s="428"/>
      <c r="K17" s="433"/>
      <c r="L17" s="428"/>
      <c r="M17" s="428"/>
      <c r="N17" s="428"/>
      <c r="O17" s="434">
        <f aca="true" t="shared" si="0" ref="O17:O22">SUM(C17:N17)</f>
        <v>0</v>
      </c>
    </row>
    <row r="18" spans="1:15" ht="25.5">
      <c r="A18" s="92" t="s">
        <v>543</v>
      </c>
      <c r="B18" s="75" t="s">
        <v>281</v>
      </c>
      <c r="C18" s="433"/>
      <c r="D18" s="428"/>
      <c r="E18" s="433"/>
      <c r="F18" s="107"/>
      <c r="G18" s="433"/>
      <c r="H18" s="107"/>
      <c r="I18" s="433"/>
      <c r="J18" s="428"/>
      <c r="K18" s="459"/>
      <c r="L18" s="428"/>
      <c r="M18" s="428"/>
      <c r="N18" s="428"/>
      <c r="O18" s="434">
        <f t="shared" si="0"/>
        <v>0</v>
      </c>
    </row>
    <row r="19" spans="1:15" ht="25.5">
      <c r="A19" s="92" t="s">
        <v>544</v>
      </c>
      <c r="B19" s="75" t="s">
        <v>281</v>
      </c>
      <c r="C19" s="433"/>
      <c r="D19" s="428"/>
      <c r="E19" s="433"/>
      <c r="F19" s="107"/>
      <c r="G19" s="433"/>
      <c r="H19" s="107"/>
      <c r="I19" s="433"/>
      <c r="J19" s="428"/>
      <c r="K19" s="459"/>
      <c r="L19" s="428"/>
      <c r="M19" s="428"/>
      <c r="N19" s="428"/>
      <c r="O19" s="434">
        <f t="shared" si="0"/>
        <v>0</v>
      </c>
    </row>
    <row r="20" spans="1:15" ht="25.5">
      <c r="A20" s="92" t="s">
        <v>546</v>
      </c>
      <c r="B20" s="75"/>
      <c r="C20" s="433"/>
      <c r="D20" s="428"/>
      <c r="E20" s="433"/>
      <c r="F20" s="107"/>
      <c r="G20" s="433"/>
      <c r="H20" s="107"/>
      <c r="I20" s="433"/>
      <c r="J20" s="428"/>
      <c r="K20" s="433"/>
      <c r="L20" s="428"/>
      <c r="M20" s="428"/>
      <c r="N20" s="428"/>
      <c r="O20" s="434">
        <f t="shared" si="0"/>
        <v>0</v>
      </c>
    </row>
    <row r="21" spans="1:15" ht="24" customHeight="1">
      <c r="A21" s="473" t="s">
        <v>351</v>
      </c>
      <c r="B21" s="75" t="s">
        <v>281</v>
      </c>
      <c r="C21" s="433"/>
      <c r="D21" s="428"/>
      <c r="E21" s="433"/>
      <c r="F21" s="107"/>
      <c r="G21" s="433"/>
      <c r="H21" s="107"/>
      <c r="I21" s="433"/>
      <c r="J21" s="428"/>
      <c r="K21" s="433"/>
      <c r="L21" s="428"/>
      <c r="M21" s="428"/>
      <c r="N21" s="428"/>
      <c r="O21" s="434">
        <f t="shared" si="0"/>
        <v>0</v>
      </c>
    </row>
    <row r="22" spans="1:15" ht="24.75" customHeight="1">
      <c r="A22" s="92" t="s">
        <v>547</v>
      </c>
      <c r="B22" s="75" t="s">
        <v>276</v>
      </c>
      <c r="C22" s="459"/>
      <c r="D22" s="428"/>
      <c r="E22" s="433"/>
      <c r="F22" s="107"/>
      <c r="G22" s="433"/>
      <c r="H22" s="107"/>
      <c r="I22" s="433"/>
      <c r="J22" s="428"/>
      <c r="K22" s="433"/>
      <c r="L22" s="428"/>
      <c r="M22" s="428"/>
      <c r="N22" s="428"/>
      <c r="O22" s="434">
        <f t="shared" si="0"/>
        <v>0</v>
      </c>
    </row>
    <row r="23" spans="1:15" ht="12.75">
      <c r="A23" s="74"/>
      <c r="C23" s="428"/>
      <c r="D23" s="107"/>
      <c r="E23" s="428"/>
      <c r="F23" s="107"/>
      <c r="G23" s="428"/>
      <c r="H23" s="107"/>
      <c r="I23" s="428"/>
      <c r="J23" s="428"/>
      <c r="K23" s="428"/>
      <c r="L23" s="428"/>
      <c r="M23" s="428"/>
      <c r="N23" s="428"/>
      <c r="O23" s="434"/>
    </row>
    <row r="24" spans="1:15" ht="13.5" thickBot="1">
      <c r="A24" s="92" t="s">
        <v>539</v>
      </c>
      <c r="B24" s="40"/>
      <c r="C24" s="435">
        <f>SUM(C16:C22)</f>
        <v>0</v>
      </c>
      <c r="D24" s="460"/>
      <c r="E24" s="435">
        <f>SUM(E16:E22)</f>
        <v>0</v>
      </c>
      <c r="F24" s="460"/>
      <c r="G24" s="435">
        <f>SUM(G16:G22)</f>
        <v>0</v>
      </c>
      <c r="H24" s="460"/>
      <c r="I24" s="435">
        <f>SUM(I16:I22)</f>
        <v>0</v>
      </c>
      <c r="J24" s="427"/>
      <c r="K24" s="435">
        <f>SUM(K16:K22)</f>
        <v>0</v>
      </c>
      <c r="L24" s="427"/>
      <c r="M24" s="429">
        <f>SUM(M16:M23)</f>
        <v>0</v>
      </c>
      <c r="N24" s="427"/>
      <c r="O24" s="435">
        <f>SUM(O16:O22)</f>
        <v>0</v>
      </c>
    </row>
    <row r="25" spans="1:15" ht="13.5" thickTop="1">
      <c r="A25" s="269"/>
      <c r="B25" s="265"/>
      <c r="C25" s="276"/>
      <c r="D25" s="277"/>
      <c r="E25" s="276"/>
      <c r="F25" s="277"/>
      <c r="G25" s="276"/>
      <c r="H25" s="277"/>
      <c r="I25" s="276"/>
      <c r="J25" s="265"/>
      <c r="K25" s="276"/>
      <c r="M25" s="6"/>
      <c r="O25" s="6"/>
    </row>
    <row r="26" spans="1:15" ht="26.25" thickBot="1">
      <c r="A26" s="92" t="s">
        <v>548</v>
      </c>
      <c r="B26" s="75" t="s">
        <v>276</v>
      </c>
      <c r="C26" s="474">
        <v>0</v>
      </c>
      <c r="D26" s="107"/>
      <c r="E26" s="474">
        <v>0</v>
      </c>
      <c r="F26" s="107"/>
      <c r="G26" s="474">
        <v>0</v>
      </c>
      <c r="H26" s="107"/>
      <c r="I26" s="474">
        <v>0</v>
      </c>
      <c r="J26" s="428"/>
      <c r="K26" s="474">
        <v>0</v>
      </c>
      <c r="L26" s="428"/>
      <c r="M26" s="428"/>
      <c r="N26" s="428"/>
      <c r="O26" s="475">
        <f>C26+E26+G26+I26+K26+M26</f>
        <v>0</v>
      </c>
    </row>
    <row r="27" spans="1:15" ht="13.5" thickTop="1">
      <c r="A27" s="476"/>
      <c r="B27" s="477"/>
      <c r="C27" s="483"/>
      <c r="D27" s="484"/>
      <c r="E27" s="483"/>
      <c r="F27" s="484"/>
      <c r="G27" s="483"/>
      <c r="H27" s="484"/>
      <c r="I27" s="483"/>
      <c r="J27" s="477"/>
      <c r="K27" s="483"/>
      <c r="L27" s="210"/>
      <c r="M27" s="485"/>
      <c r="N27" s="210"/>
      <c r="O27" s="485"/>
    </row>
    <row r="28" spans="1:15" ht="12.75">
      <c r="A28" s="476" t="s">
        <v>182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8"/>
      <c r="L28" s="210"/>
      <c r="M28" s="210"/>
      <c r="N28" s="210"/>
      <c r="O28" s="210"/>
    </row>
    <row r="29" spans="1:15" ht="12.75">
      <c r="A29" s="477" t="s">
        <v>192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210"/>
      <c r="M29" s="210"/>
      <c r="N29" s="210"/>
      <c r="O29" s="210"/>
    </row>
    <row r="30" spans="1:15" ht="12.75">
      <c r="A30" s="479" t="s">
        <v>193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210"/>
      <c r="M30" s="210"/>
      <c r="N30" s="210"/>
      <c r="O30" s="210"/>
    </row>
    <row r="31" spans="1:15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210"/>
      <c r="M31" s="210"/>
      <c r="N31" s="210"/>
      <c r="O31" s="210"/>
    </row>
    <row r="32" spans="1:15" ht="12.75">
      <c r="A32" s="476" t="s">
        <v>514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210"/>
      <c r="M32" s="210"/>
      <c r="N32" s="210"/>
      <c r="O32" s="210"/>
    </row>
    <row r="33" spans="1:15" ht="12.75">
      <c r="A33" s="510" t="s">
        <v>579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</row>
    <row r="34" spans="1:15" ht="12.75">
      <c r="A34" s="5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</row>
    <row r="35" spans="1:15" ht="12.75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</row>
    <row r="36" spans="1:15" ht="12.75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210"/>
      <c r="M36" s="210"/>
      <c r="N36" s="210"/>
      <c r="O36" s="210"/>
    </row>
    <row r="37" spans="1:19" ht="12.75">
      <c r="A37" s="507" t="s">
        <v>0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461"/>
      <c r="Q37" s="461"/>
      <c r="R37" s="461"/>
      <c r="S37" s="461"/>
    </row>
    <row r="38" spans="1:19" ht="12.75">
      <c r="A38" s="509" t="s">
        <v>535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461"/>
      <c r="Q38" s="461"/>
      <c r="R38" s="461"/>
      <c r="S38" s="461"/>
    </row>
    <row r="39" spans="1:19" ht="12.75">
      <c r="A39" s="480" t="s">
        <v>536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61"/>
      <c r="Q39" s="461"/>
      <c r="R39" s="461"/>
      <c r="S39" s="461"/>
    </row>
    <row r="40" spans="1:19" ht="12.75">
      <c r="A40" s="480" t="s">
        <v>537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61"/>
      <c r="Q40" s="461"/>
      <c r="R40" s="461"/>
      <c r="S40" s="461"/>
    </row>
    <row r="41" spans="1:19" ht="12.75">
      <c r="A41" s="480" t="s">
        <v>540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61"/>
      <c r="Q41" s="461"/>
      <c r="R41" s="461"/>
      <c r="S41" s="461"/>
    </row>
    <row r="42" spans="1:19" ht="12.75">
      <c r="A42" s="480" t="s">
        <v>541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61"/>
      <c r="Q42" s="461"/>
      <c r="R42" s="461"/>
      <c r="S42" s="461"/>
    </row>
    <row r="43" spans="1:19" ht="12.75">
      <c r="A43" s="480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61"/>
      <c r="Q43" s="461"/>
      <c r="R43" s="461"/>
      <c r="S43" s="461"/>
    </row>
    <row r="44" spans="1:15" ht="12.75">
      <c r="A44" s="482" t="s">
        <v>1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210"/>
      <c r="M44" s="210"/>
      <c r="N44" s="210"/>
      <c r="O44" s="210"/>
    </row>
    <row r="45" spans="1:15" ht="12.75">
      <c r="A45" s="482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210"/>
      <c r="M45" s="210"/>
      <c r="N45" s="210"/>
      <c r="O45" s="210"/>
    </row>
    <row r="46" spans="1:15" ht="12.75">
      <c r="A46" s="482" t="s">
        <v>2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210"/>
      <c r="M46" s="210"/>
      <c r="N46" s="210"/>
      <c r="O46" s="210"/>
    </row>
    <row r="47" spans="1:15" ht="12.75">
      <c r="A47" s="482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210"/>
      <c r="M47" s="210"/>
      <c r="N47" s="210"/>
      <c r="O47" s="210"/>
    </row>
    <row r="48" spans="1:15" ht="12.75">
      <c r="A48" s="477" t="s">
        <v>542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210"/>
      <c r="M48" s="210"/>
      <c r="N48" s="210"/>
      <c r="O48" s="210"/>
    </row>
    <row r="49" spans="1:15" ht="12.75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210"/>
      <c r="M49" s="210"/>
      <c r="N49" s="210"/>
      <c r="O49" s="210"/>
    </row>
    <row r="50" spans="1:15" ht="12.75">
      <c r="A50" s="477" t="s">
        <v>570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210"/>
      <c r="M50" s="210"/>
      <c r="N50" s="210"/>
      <c r="O50" s="210"/>
    </row>
    <row r="51" spans="1:15" ht="12.75">
      <c r="A51" s="477" t="s">
        <v>567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210"/>
      <c r="M51" s="210"/>
      <c r="N51" s="210"/>
      <c r="O51" s="210"/>
    </row>
    <row r="52" spans="1:15" ht="12.75">
      <c r="A52" s="477" t="s">
        <v>562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210"/>
      <c r="M52" s="210"/>
      <c r="N52" s="210"/>
      <c r="O52" s="210"/>
    </row>
    <row r="53" spans="1:15" ht="12.75">
      <c r="A53" s="477" t="s">
        <v>561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210"/>
      <c r="M53" s="210"/>
      <c r="N53" s="210"/>
      <c r="O53" s="210"/>
    </row>
    <row r="54" spans="1:15" ht="12.75">
      <c r="A54" s="477" t="s">
        <v>563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210"/>
      <c r="M54" s="210"/>
      <c r="N54" s="210"/>
      <c r="O54" s="210"/>
    </row>
    <row r="55" spans="1:15" ht="12.7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210"/>
      <c r="M55" s="210"/>
      <c r="N55" s="210"/>
      <c r="O55" s="210"/>
    </row>
    <row r="56" spans="1:15" ht="12.75">
      <c r="A56" s="477" t="s">
        <v>569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210"/>
      <c r="M56" s="210"/>
      <c r="N56" s="210"/>
      <c r="O56" s="210"/>
    </row>
    <row r="57" spans="1:15" ht="12.75">
      <c r="A57" s="477" t="s">
        <v>568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210"/>
      <c r="M57" s="210"/>
      <c r="N57" s="210"/>
      <c r="O57" s="210"/>
    </row>
    <row r="58" spans="1:15" ht="12.75">
      <c r="A58" s="477" t="s">
        <v>565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210"/>
      <c r="M58" s="210"/>
      <c r="N58" s="210"/>
      <c r="O58" s="210"/>
    </row>
    <row r="59" spans="1:15" ht="12.75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210"/>
      <c r="M59" s="210"/>
      <c r="N59" s="210"/>
      <c r="O59" s="210"/>
    </row>
    <row r="60" spans="1:15" ht="12.75">
      <c r="A60" s="477" t="s">
        <v>564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210"/>
      <c r="M60" s="210"/>
      <c r="N60" s="210"/>
      <c r="O60" s="210"/>
    </row>
    <row r="61" spans="1:15" ht="12.75">
      <c r="A61" s="477" t="s">
        <v>566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210"/>
      <c r="M61" s="210"/>
      <c r="N61" s="210"/>
      <c r="O61" s="210"/>
    </row>
    <row r="62" spans="1:15" ht="12.75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210"/>
      <c r="M62" s="210"/>
      <c r="N62" s="210"/>
      <c r="O62" s="210"/>
    </row>
    <row r="63" spans="1:15" ht="12.75">
      <c r="A63" s="509" t="s">
        <v>549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</row>
    <row r="64" spans="1:15" ht="12.75">
      <c r="A64" s="477" t="s">
        <v>538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210"/>
      <c r="M64" s="210"/>
      <c r="N64" s="210"/>
      <c r="O64" s="210"/>
    </row>
    <row r="65" spans="1:15" ht="12.75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210"/>
      <c r="M65" s="210"/>
      <c r="N65" s="210"/>
      <c r="O65" s="210"/>
    </row>
    <row r="66" spans="1:15" ht="12.75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210"/>
      <c r="M66" s="210"/>
      <c r="N66" s="210"/>
      <c r="O66" s="210"/>
    </row>
    <row r="67" spans="1:15" ht="12.75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210"/>
      <c r="M67" s="210"/>
      <c r="N67" s="210"/>
      <c r="O67" s="210"/>
    </row>
    <row r="68" spans="1:15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5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</row>
    <row r="72" spans="1:15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5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2.75">
      <c r="A80" s="210"/>
      <c r="B80" s="210"/>
      <c r="C80" s="210"/>
      <c r="D80" s="210"/>
      <c r="E80" s="210" t="s">
        <v>176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</row>
    <row r="81" spans="1:15" ht="12.75">
      <c r="A81" s="210"/>
      <c r="B81" s="210"/>
      <c r="C81" s="210"/>
      <c r="D81" s="210"/>
      <c r="E81" s="210" t="s">
        <v>176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</row>
    <row r="82" spans="1:15" ht="12.75">
      <c r="A82" s="210"/>
      <c r="B82" s="210"/>
      <c r="C82" s="210"/>
      <c r="D82" s="210"/>
      <c r="E82" s="210" t="s">
        <v>176</v>
      </c>
      <c r="F82" s="210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</sheetData>
  <sheetProtection/>
  <mergeCells count="4">
    <mergeCell ref="A37:O37"/>
    <mergeCell ref="A38:O38"/>
    <mergeCell ref="A63:O63"/>
    <mergeCell ref="A33:O35"/>
  </mergeCells>
  <printOptions gridLines="1" headings="1"/>
  <pageMargins left="0.74" right="0.88" top="0.99" bottom="0.3" header="0.5" footer="0.12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imckenzie</cp:lastModifiedBy>
  <cp:lastPrinted>2012-07-19T20:21:49Z</cp:lastPrinted>
  <dcterms:created xsi:type="dcterms:W3CDTF">2001-11-07T16:15:53Z</dcterms:created>
  <dcterms:modified xsi:type="dcterms:W3CDTF">2012-07-19T20:21:53Z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