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Calculatio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'Calculation'!$A$1:$N$258</definedName>
    <definedName name="_xlnm.Print_Titles" localSheetId="0">'Calculation'!$1:$5</definedName>
  </definedNames>
  <calcPr fullCalcOnLoad="1"/>
</workbook>
</file>

<file path=xl/sharedStrings.xml><?xml version="1.0" encoding="utf-8"?>
<sst xmlns="http://schemas.openxmlformats.org/spreadsheetml/2006/main" count="317" uniqueCount="29">
  <si>
    <t>Description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</si>
  <si>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</si>
  <si>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</si>
  <si>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</si>
  <si>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</si>
  <si>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</si>
  <si>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</si>
  <si>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</si>
  <si>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</si>
  <si>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</si>
  <si>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</si>
  <si>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</si>
  <si>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</si>
  <si>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Principal</t>
  </si>
  <si>
    <t>Opening Balance</t>
  </si>
  <si>
    <t>True-Up Variance Adjustment</t>
  </si>
  <si>
    <t>Rate Recoveries</t>
  </si>
  <si>
    <t>Closing Balance</t>
  </si>
  <si>
    <t>Interest</t>
  </si>
  <si>
    <t>Prescribed Rate</t>
  </si>
  <si>
    <t>Carrying Charges</t>
  </si>
  <si>
    <t>Days in Month</t>
  </si>
  <si>
    <t>Detailed Continuity Schedule: Account 1562 Deferred PILs</t>
  </si>
  <si>
    <t>Annual Total</t>
  </si>
  <si>
    <t>GRAND TOTAL</t>
  </si>
  <si>
    <t>Board Approved PILs Proxy Amts</t>
  </si>
  <si>
    <t>Entegrus Powerlines Inc. - Chatham-Kent</t>
  </si>
  <si>
    <t>Account 1562 Deferred PILs, EB-2012-0097</t>
  </si>
  <si>
    <t>Reply Submission, Attachment 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</si>
</sst>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/>
      <top style="thin">
        <color theme="0" tint="-0.24997000396251678"/>
      </top>
      <bottom style="thin"/>
    </border>
    <border>
      <left style="thin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/>
      <top/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/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/>
      <top style="thin">
        <color theme="0" tint="-0.24997000396251678"/>
      </top>
      <bottom/>
    </border>
    <border>
      <left style="thin"/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theme="0" tint="-0.24997000396251678"/>
      </right>
      <top style="thin"/>
      <bottom style="thin">
        <color theme="0" tint="-0.24997000396251678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/>
      <top style="thin"/>
      <bottom style="thin">
        <color theme="0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35" fillId="0" borderId="22" xfId="0" applyFont="1" applyBorder="1" applyAlignment="1">
      <alignment/>
    </xf>
    <xf numFmtId="164" fontId="35" fillId="0" borderId="23" xfId="0" applyNumberFormat="1" applyFont="1" applyBorder="1" applyAlignment="1">
      <alignment/>
    </xf>
    <xf numFmtId="164" fontId="35" fillId="0" borderId="24" xfId="0" applyNumberFormat="1" applyFont="1" applyBorder="1" applyAlignment="1">
      <alignment/>
    </xf>
    <xf numFmtId="10" fontId="0" fillId="0" borderId="17" xfId="57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164" fontId="0" fillId="0" borderId="17" xfId="0" applyNumberFormat="1" applyFont="1" applyFill="1" applyBorder="1" applyAlignment="1">
      <alignment/>
    </xf>
    <xf numFmtId="0" fontId="35" fillId="33" borderId="25" xfId="0" applyFont="1" applyFill="1" applyBorder="1" applyAlignment="1">
      <alignment/>
    </xf>
    <xf numFmtId="0" fontId="35" fillId="33" borderId="26" xfId="0" applyFont="1" applyFill="1" applyBorder="1" applyAlignment="1">
      <alignment/>
    </xf>
    <xf numFmtId="166" fontId="35" fillId="33" borderId="27" xfId="0" applyNumberFormat="1" applyFont="1" applyFill="1" applyBorder="1" applyAlignment="1">
      <alignment/>
    </xf>
    <xf numFmtId="0" fontId="35" fillId="33" borderId="28" xfId="0" applyFont="1" applyFill="1" applyBorder="1" applyAlignment="1">
      <alignment horizontal="center" vertical="center"/>
    </xf>
    <xf numFmtId="0" fontId="35" fillId="33" borderId="29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\2012\PILs%20CKH%20Final%20Disposition%20EB-2012-0097\05_IR%20Responses\2001_1562_Disposition_PILs_Model_201207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\2012\PILs%20CKH%20Final%20Disposition\Revenue%20Calculation\CKH%20Calculation%20of%20Amounts%20Recovered%20from%20Rates%20v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\2012\PILs%20CKH%20Final%20Disposition%20EB-2012-0097\05_IR%20Responses\2002_1562_Disposition_PILs_Model_201207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\2012\PILs%20CKH%20Final%20Disposition%20EB-2012-0097\05_IR%20Responses\2003_1562_Disposition_PILs_Model_201207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\2012\PILs%20CKH%20Final%20Disposition%20EB-2012-0097\05_IR%20Responses\2004_1562_Disposition_PILs_Model_201207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\2012\PILs%20CKH%20Final%20Disposition%20EB-2012-0097\05_IR%20Responses\2005_1562_Disposition_PILs_Model_201207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8">
        <row r="27">
          <cell r="C27">
            <v>-6616.658510517381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nueCalc_Revised"/>
      <sheetName val="RevenueCalc_OriginalSubmission"/>
    </sheetNames>
    <sheetDataSet>
      <sheetData sheetId="0">
        <row r="14">
          <cell r="H14">
            <v>1664342.623747</v>
          </cell>
        </row>
        <row r="26">
          <cell r="H26">
            <v>1986025.3158739996</v>
          </cell>
        </row>
        <row r="38">
          <cell r="H38">
            <v>496319.86613900005</v>
          </cell>
        </row>
        <row r="50">
          <cell r="H50">
            <v>1044282.8786930001</v>
          </cell>
        </row>
        <row r="62">
          <cell r="G62">
            <v>396363.84164600004</v>
          </cell>
        </row>
        <row r="74">
          <cell r="H74">
            <v>1297571.9202599998</v>
          </cell>
        </row>
        <row r="86">
          <cell r="H86">
            <v>562758.727637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8">
        <row r="27">
          <cell r="E27">
            <v>4773.163204799965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8">
        <row r="27">
          <cell r="G27">
            <v>-52761.14472460216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8">
        <row r="27">
          <cell r="I27">
            <v>-159010.7489916077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8">
        <row r="27">
          <cell r="K27">
            <v>325.8933402868274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8"/>
  <sheetViews>
    <sheetView tabSelected="1" zoomScalePageLayoutView="0" workbookViewId="0" topLeftCell="A1">
      <pane xSplit="14" ySplit="5" topLeftCell="O228" activePane="bottomRight" state="frozen"/>
      <selection pane="topLeft" activeCell="A1" sqref="A1"/>
      <selection pane="topRight" activeCell="O1" sqref="O1"/>
      <selection pane="bottomLeft" activeCell="A5" sqref="A5"/>
      <selection pane="bottomRight" activeCell="H249" sqref="H249"/>
    </sheetView>
  </sheetViews>
  <sheetFormatPr defaultColWidth="9.140625" defaultRowHeight="15"/>
  <cols>
    <col min="1" max="1" width="37.7109375" style="3" customWidth="1"/>
    <col min="2" max="14" width="12.7109375" style="3" customWidth="1"/>
    <col min="15" max="16384" width="9.140625" style="3" customWidth="1"/>
  </cols>
  <sheetData>
    <row r="1" spans="1:14" ht="18.7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5" thickBot="1">
      <c r="A4" s="4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ht="18.75">
      <c r="A6" s="30" t="s">
        <v>0</v>
      </c>
      <c r="B6" s="32">
        <v>2001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ht="15">
      <c r="A7" s="31"/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7" t="s">
        <v>23</v>
      </c>
    </row>
    <row r="8" spans="1:14" ht="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15">
      <c r="A9" s="11" t="s">
        <v>13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4" ht="15">
      <c r="A10" s="14" t="s">
        <v>14</v>
      </c>
      <c r="B10" s="15">
        <v>0</v>
      </c>
      <c r="C10" s="15">
        <f>B17</f>
        <v>0</v>
      </c>
      <c r="D10" s="15">
        <f aca="true" t="shared" si="0" ref="D10:M10">C17</f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160544</v>
      </c>
      <c r="M10" s="15">
        <f t="shared" si="0"/>
        <v>321088</v>
      </c>
      <c r="N10" s="16">
        <f>B10</f>
        <v>0</v>
      </c>
    </row>
    <row r="11" spans="1:14" ht="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1:14" ht="15">
      <c r="A12" s="14" t="s">
        <v>25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f>481632/3</f>
        <v>160544</v>
      </c>
      <c r="L12" s="15">
        <f>481632/3</f>
        <v>160544</v>
      </c>
      <c r="M12" s="15">
        <f>481632/3</f>
        <v>160544</v>
      </c>
      <c r="N12" s="16">
        <f>SUM(K12:M12)</f>
        <v>481632</v>
      </c>
    </row>
    <row r="13" spans="1:14" ht="15">
      <c r="A13" s="14" t="s">
        <v>15</v>
      </c>
      <c r="B13" s="15"/>
      <c r="C13" s="15"/>
      <c r="D13" s="15"/>
      <c r="E13" s="15"/>
      <c r="F13" s="15"/>
      <c r="G13" s="15">
        <v>0</v>
      </c>
      <c r="H13" s="15"/>
      <c r="I13" s="15"/>
      <c r="J13" s="15"/>
      <c r="K13" s="15"/>
      <c r="L13" s="15"/>
      <c r="M13" s="15"/>
      <c r="N13" s="16">
        <f>SUM(K13:M13)</f>
        <v>0</v>
      </c>
    </row>
    <row r="14" spans="1:14" ht="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5">
      <c r="A15" s="14" t="s">
        <v>16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6">
        <f>SUM(B15:M15)</f>
        <v>0</v>
      </c>
    </row>
    <row r="16" spans="1:14" ht="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</row>
    <row r="17" spans="1:14" ht="15">
      <c r="A17" s="20" t="s">
        <v>17</v>
      </c>
      <c r="B17" s="21">
        <f>SUM(B10:B16)</f>
        <v>0</v>
      </c>
      <c r="C17" s="21">
        <f aca="true" t="shared" si="1" ref="C17:M17">SUM(C10:C16)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>
        <f t="shared" si="1"/>
        <v>160544</v>
      </c>
      <c r="L17" s="21">
        <f t="shared" si="1"/>
        <v>321088</v>
      </c>
      <c r="M17" s="21">
        <f t="shared" si="1"/>
        <v>481632</v>
      </c>
      <c r="N17" s="22">
        <f>SUM(N10:N16)</f>
        <v>481632</v>
      </c>
    </row>
    <row r="18" spans="1:14" ht="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 ht="15">
      <c r="A19" s="11" t="s">
        <v>18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</row>
    <row r="20" spans="1:14" ht="15">
      <c r="A20" s="14" t="s">
        <v>19</v>
      </c>
      <c r="B20" s="23"/>
      <c r="C20" s="23"/>
      <c r="D20" s="23"/>
      <c r="E20" s="23"/>
      <c r="F20" s="23"/>
      <c r="G20" s="23"/>
      <c r="H20" s="23"/>
      <c r="I20" s="23"/>
      <c r="J20" s="23"/>
      <c r="K20" s="23">
        <v>0.0725</v>
      </c>
      <c r="L20" s="23">
        <f>K20</f>
        <v>0.0725</v>
      </c>
      <c r="M20" s="23">
        <f>L20</f>
        <v>0.0725</v>
      </c>
      <c r="N20" s="13"/>
    </row>
    <row r="21" spans="1:14" ht="15">
      <c r="A21" s="14" t="s">
        <v>21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31</v>
      </c>
      <c r="L21" s="24">
        <v>30</v>
      </c>
      <c r="M21" s="24">
        <v>31</v>
      </c>
      <c r="N21" s="25"/>
    </row>
    <row r="22" spans="1:14" ht="15">
      <c r="A22" s="1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3"/>
    </row>
    <row r="23" spans="1:14" ht="15">
      <c r="A23" s="14" t="s">
        <v>14</v>
      </c>
      <c r="B23" s="15">
        <v>0</v>
      </c>
      <c r="C23" s="15">
        <f>B25</f>
        <v>0</v>
      </c>
      <c r="D23" s="15">
        <f aca="true" t="shared" si="2" ref="D23:M23">C25</f>
        <v>0</v>
      </c>
      <c r="E23" s="15">
        <f t="shared" si="2"/>
        <v>0</v>
      </c>
      <c r="F23" s="15">
        <f t="shared" si="2"/>
        <v>0</v>
      </c>
      <c r="G23" s="15">
        <f t="shared" si="2"/>
        <v>0</v>
      </c>
      <c r="H23" s="15">
        <f t="shared" si="2"/>
        <v>0</v>
      </c>
      <c r="I23" s="15">
        <f t="shared" si="2"/>
        <v>0</v>
      </c>
      <c r="J23" s="15">
        <f t="shared" si="2"/>
        <v>0</v>
      </c>
      <c r="K23" s="15">
        <f t="shared" si="2"/>
        <v>0</v>
      </c>
      <c r="L23" s="15">
        <f t="shared" si="2"/>
        <v>0</v>
      </c>
      <c r="M23" s="15">
        <f t="shared" si="2"/>
        <v>956.6663013698629</v>
      </c>
      <c r="N23" s="16">
        <f>B23</f>
        <v>0</v>
      </c>
    </row>
    <row r="24" spans="1:14" ht="15">
      <c r="A24" s="17" t="s">
        <v>20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f>K10*K20/365*K21</f>
        <v>0</v>
      </c>
      <c r="L24" s="18">
        <f>L10*L20/365*L21</f>
        <v>956.6663013698629</v>
      </c>
      <c r="M24" s="18">
        <f>M10*M20/365*M21</f>
        <v>1977.1103561643833</v>
      </c>
      <c r="N24" s="19">
        <f>SUM(B24:M24)</f>
        <v>2933.776657534246</v>
      </c>
    </row>
    <row r="25" spans="1:14" ht="15">
      <c r="A25" s="20" t="s">
        <v>17</v>
      </c>
      <c r="B25" s="21">
        <f>SUM(B23:B24)</f>
        <v>0</v>
      </c>
      <c r="C25" s="21">
        <f>SUM(C23:C24)</f>
        <v>0</v>
      </c>
      <c r="D25" s="21">
        <f aca="true" t="shared" si="3" ref="D25:N25">SUM(D23:D24)</f>
        <v>0</v>
      </c>
      <c r="E25" s="21">
        <f t="shared" si="3"/>
        <v>0</v>
      </c>
      <c r="F25" s="21">
        <f t="shared" si="3"/>
        <v>0</v>
      </c>
      <c r="G25" s="21">
        <f t="shared" si="3"/>
        <v>0</v>
      </c>
      <c r="H25" s="21">
        <f t="shared" si="3"/>
        <v>0</v>
      </c>
      <c r="I25" s="21">
        <f t="shared" si="3"/>
        <v>0</v>
      </c>
      <c r="J25" s="21">
        <f t="shared" si="3"/>
        <v>0</v>
      </c>
      <c r="K25" s="21">
        <f t="shared" si="3"/>
        <v>0</v>
      </c>
      <c r="L25" s="21">
        <f t="shared" si="3"/>
        <v>956.6663013698629</v>
      </c>
      <c r="M25" s="21">
        <f t="shared" si="3"/>
        <v>2933.776657534246</v>
      </c>
      <c r="N25" s="22">
        <f t="shared" si="3"/>
        <v>2933.776657534246</v>
      </c>
    </row>
    <row r="27" spans="1:14" ht="18.75">
      <c r="A27" s="30" t="s">
        <v>0</v>
      </c>
      <c r="B27" s="32">
        <v>2002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</row>
    <row r="28" spans="1:14" ht="15">
      <c r="A28" s="31"/>
      <c r="B28" s="6" t="s">
        <v>1</v>
      </c>
      <c r="C28" s="6" t="s">
        <v>2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6" t="s">
        <v>8</v>
      </c>
      <c r="J28" s="6" t="s">
        <v>9</v>
      </c>
      <c r="K28" s="6" t="s">
        <v>10</v>
      </c>
      <c r="L28" s="6" t="s">
        <v>11</v>
      </c>
      <c r="M28" s="6" t="s">
        <v>12</v>
      </c>
      <c r="N28" s="7" t="s">
        <v>23</v>
      </c>
    </row>
    <row r="29" spans="1:14" ht="1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ht="15">
      <c r="A30" s="11" t="s">
        <v>13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ht="15">
      <c r="A31" s="14" t="s">
        <v>14</v>
      </c>
      <c r="B31" s="15">
        <f>M17</f>
        <v>481632</v>
      </c>
      <c r="C31" s="15">
        <f>B38</f>
        <v>606440</v>
      </c>
      <c r="D31" s="15">
        <f aca="true" t="shared" si="4" ref="D31:M31">C38</f>
        <v>731248</v>
      </c>
      <c r="E31" s="15">
        <f t="shared" si="4"/>
        <v>689621.7376253</v>
      </c>
      <c r="F31" s="15">
        <f t="shared" si="4"/>
        <v>647995.4752505999</v>
      </c>
      <c r="G31" s="15">
        <f t="shared" si="4"/>
        <v>606369.2128758999</v>
      </c>
      <c r="H31" s="15">
        <f t="shared" si="4"/>
        <v>558126.2919906825</v>
      </c>
      <c r="I31" s="15">
        <f t="shared" si="4"/>
        <v>516500.0296159825</v>
      </c>
      <c r="J31" s="15">
        <f t="shared" si="4"/>
        <v>474873.76724128245</v>
      </c>
      <c r="K31" s="15">
        <f t="shared" si="4"/>
        <v>433247.5048665824</v>
      </c>
      <c r="L31" s="15">
        <f t="shared" si="4"/>
        <v>391621.24249188235</v>
      </c>
      <c r="M31" s="15">
        <f t="shared" si="4"/>
        <v>349994.98011718236</v>
      </c>
      <c r="N31" s="16">
        <f>B31</f>
        <v>481632</v>
      </c>
    </row>
    <row r="32" spans="1:14" ht="1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</row>
    <row r="33" spans="1:14" ht="15">
      <c r="A33" s="14" t="s">
        <v>25</v>
      </c>
      <c r="B33" s="15">
        <f>1497696/12</f>
        <v>124808</v>
      </c>
      <c r="C33" s="15">
        <f aca="true" t="shared" si="5" ref="C33:M33">1497696/12</f>
        <v>124808</v>
      </c>
      <c r="D33" s="15">
        <f t="shared" si="5"/>
        <v>124808</v>
      </c>
      <c r="E33" s="15">
        <f t="shared" si="5"/>
        <v>124808</v>
      </c>
      <c r="F33" s="15">
        <f t="shared" si="5"/>
        <v>124808</v>
      </c>
      <c r="G33" s="15">
        <f t="shared" si="5"/>
        <v>124808</v>
      </c>
      <c r="H33" s="15">
        <f t="shared" si="5"/>
        <v>124808</v>
      </c>
      <c r="I33" s="15">
        <f t="shared" si="5"/>
        <v>124808</v>
      </c>
      <c r="J33" s="15">
        <f t="shared" si="5"/>
        <v>124808</v>
      </c>
      <c r="K33" s="15">
        <f t="shared" si="5"/>
        <v>124808</v>
      </c>
      <c r="L33" s="15">
        <f t="shared" si="5"/>
        <v>124808</v>
      </c>
      <c r="M33" s="15">
        <f t="shared" si="5"/>
        <v>124808</v>
      </c>
      <c r="N33" s="16">
        <f>SUM(B33:M33)</f>
        <v>1497696</v>
      </c>
    </row>
    <row r="34" spans="1:14" ht="15">
      <c r="A34" s="14" t="s">
        <v>15</v>
      </c>
      <c r="B34" s="15"/>
      <c r="C34" s="15"/>
      <c r="D34" s="15"/>
      <c r="E34" s="15"/>
      <c r="F34" s="15"/>
      <c r="G34" s="26">
        <f>'[1]PILs 1562 Calculation'!$C$27</f>
        <v>-6616.658510517381</v>
      </c>
      <c r="H34" s="15"/>
      <c r="I34" s="15"/>
      <c r="J34" s="15"/>
      <c r="K34" s="15"/>
      <c r="L34" s="15"/>
      <c r="M34" s="15"/>
      <c r="N34" s="16">
        <f>SUM(B34:M34)</f>
        <v>-6616.658510517381</v>
      </c>
    </row>
    <row r="35" spans="1:14" ht="1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</row>
    <row r="36" spans="1:14" ht="15">
      <c r="A36" s="14" t="s">
        <v>16</v>
      </c>
      <c r="B36" s="15">
        <v>0</v>
      </c>
      <c r="C36" s="15">
        <v>0</v>
      </c>
      <c r="D36" s="15">
        <f>-'[2]RevenueCalc_Revised'!$H$14/10</f>
        <v>-166434.2623747</v>
      </c>
      <c r="E36" s="15">
        <f>-'[2]RevenueCalc_Revised'!$H$14/10</f>
        <v>-166434.2623747</v>
      </c>
      <c r="F36" s="15">
        <f>-'[2]RevenueCalc_Revised'!$H$14/10</f>
        <v>-166434.2623747</v>
      </c>
      <c r="G36" s="15">
        <f>-'[2]RevenueCalc_Revised'!$H$14/10</f>
        <v>-166434.2623747</v>
      </c>
      <c r="H36" s="15">
        <f>-'[2]RevenueCalc_Revised'!$H$14/10</f>
        <v>-166434.2623747</v>
      </c>
      <c r="I36" s="15">
        <f>-'[2]RevenueCalc_Revised'!$H$14/10</f>
        <v>-166434.2623747</v>
      </c>
      <c r="J36" s="15">
        <f>-'[2]RevenueCalc_Revised'!$H$14/10</f>
        <v>-166434.2623747</v>
      </c>
      <c r="K36" s="15">
        <f>-'[2]RevenueCalc_Revised'!$H$14/10</f>
        <v>-166434.2623747</v>
      </c>
      <c r="L36" s="15">
        <f>-'[2]RevenueCalc_Revised'!$H$14/10</f>
        <v>-166434.2623747</v>
      </c>
      <c r="M36" s="15">
        <f>-'[2]RevenueCalc_Revised'!$H$14/10</f>
        <v>-166434.2623747</v>
      </c>
      <c r="N36" s="16">
        <f>SUM(B36:M36)</f>
        <v>-1664342.6237470002</v>
      </c>
    </row>
    <row r="37" spans="1:14" ht="1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</row>
    <row r="38" spans="1:14" ht="15">
      <c r="A38" s="20" t="s">
        <v>17</v>
      </c>
      <c r="B38" s="21">
        <f aca="true" t="shared" si="6" ref="B38:N38">SUM(B31:B37)</f>
        <v>606440</v>
      </c>
      <c r="C38" s="21">
        <f t="shared" si="6"/>
        <v>731248</v>
      </c>
      <c r="D38" s="21">
        <f t="shared" si="6"/>
        <v>689621.7376253</v>
      </c>
      <c r="E38" s="21">
        <f t="shared" si="6"/>
        <v>647995.4752505999</v>
      </c>
      <c r="F38" s="21">
        <f t="shared" si="6"/>
        <v>606369.2128758999</v>
      </c>
      <c r="G38" s="21">
        <f t="shared" si="6"/>
        <v>558126.2919906825</v>
      </c>
      <c r="H38" s="21">
        <f t="shared" si="6"/>
        <v>516500.0296159825</v>
      </c>
      <c r="I38" s="21">
        <f t="shared" si="6"/>
        <v>474873.76724128245</v>
      </c>
      <c r="J38" s="21">
        <f t="shared" si="6"/>
        <v>433247.5048665824</v>
      </c>
      <c r="K38" s="21">
        <f t="shared" si="6"/>
        <v>391621.24249188235</v>
      </c>
      <c r="L38" s="21">
        <f t="shared" si="6"/>
        <v>349994.98011718236</v>
      </c>
      <c r="M38" s="21">
        <f t="shared" si="6"/>
        <v>308368.7177424824</v>
      </c>
      <c r="N38" s="22">
        <f t="shared" si="6"/>
        <v>308368.71774248243</v>
      </c>
    </row>
    <row r="39" spans="1:14" ht="1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</row>
    <row r="40" spans="1:14" ht="15">
      <c r="A40" s="11" t="s">
        <v>18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</row>
    <row r="41" spans="1:14" ht="15">
      <c r="A41" s="14" t="s">
        <v>19</v>
      </c>
      <c r="B41" s="23">
        <v>0.0725</v>
      </c>
      <c r="C41" s="23">
        <v>0.0725</v>
      </c>
      <c r="D41" s="23">
        <v>0.0725</v>
      </c>
      <c r="E41" s="23">
        <v>0.0725</v>
      </c>
      <c r="F41" s="23">
        <v>0.0725</v>
      </c>
      <c r="G41" s="23">
        <v>0.0725</v>
      </c>
      <c r="H41" s="23">
        <v>0.0725</v>
      </c>
      <c r="I41" s="23">
        <v>0.0725</v>
      </c>
      <c r="J41" s="23">
        <v>0.0725</v>
      </c>
      <c r="K41" s="23">
        <v>0.0725</v>
      </c>
      <c r="L41" s="23">
        <v>0.0725</v>
      </c>
      <c r="M41" s="23">
        <v>0.0725</v>
      </c>
      <c r="N41" s="13"/>
    </row>
    <row r="42" spans="1:14" ht="15">
      <c r="A42" s="14" t="s">
        <v>21</v>
      </c>
      <c r="B42" s="24">
        <v>31</v>
      </c>
      <c r="C42" s="24">
        <v>28</v>
      </c>
      <c r="D42" s="24">
        <v>31</v>
      </c>
      <c r="E42" s="24">
        <v>30</v>
      </c>
      <c r="F42" s="24">
        <v>31</v>
      </c>
      <c r="G42" s="24">
        <v>30</v>
      </c>
      <c r="H42" s="24">
        <v>31</v>
      </c>
      <c r="I42" s="24">
        <v>31</v>
      </c>
      <c r="J42" s="24">
        <v>30</v>
      </c>
      <c r="K42" s="24">
        <v>31</v>
      </c>
      <c r="L42" s="24">
        <v>30</v>
      </c>
      <c r="M42" s="24">
        <v>31</v>
      </c>
      <c r="N42" s="25"/>
    </row>
    <row r="43" spans="1:14" ht="15">
      <c r="A43" s="14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</row>
    <row r="44" spans="1:14" ht="15">
      <c r="A44" s="14" t="s">
        <v>14</v>
      </c>
      <c r="B44" s="15">
        <f>M25</f>
        <v>2933.776657534246</v>
      </c>
      <c r="C44" s="15">
        <f>B46</f>
        <v>5899.442191780821</v>
      </c>
      <c r="D44" s="15">
        <f aca="true" t="shared" si="7" ref="D44:M44">C46</f>
        <v>9272.245479452054</v>
      </c>
      <c r="E44" s="15">
        <f t="shared" si="7"/>
        <v>13774.93008219178</v>
      </c>
      <c r="F44" s="15">
        <f t="shared" si="7"/>
        <v>17884.319888589114</v>
      </c>
      <c r="G44" s="15">
        <f t="shared" si="7"/>
        <v>21874.37421907055</v>
      </c>
      <c r="H44" s="15">
        <f t="shared" si="7"/>
        <v>25487.67021360502</v>
      </c>
      <c r="I44" s="15">
        <f t="shared" si="7"/>
        <v>28924.351970451757</v>
      </c>
      <c r="J44" s="15">
        <f t="shared" si="7"/>
        <v>32104.71859116935</v>
      </c>
      <c r="K44" s="15">
        <f t="shared" si="7"/>
        <v>34934.44583431946</v>
      </c>
      <c r="L44" s="15">
        <f t="shared" si="7"/>
        <v>37602.18218277876</v>
      </c>
      <c r="M44" s="15">
        <f t="shared" si="7"/>
        <v>39935.815614066</v>
      </c>
      <c r="N44" s="16">
        <f>B44</f>
        <v>2933.776657534246</v>
      </c>
    </row>
    <row r="45" spans="1:14" ht="15">
      <c r="A45" s="17" t="s">
        <v>20</v>
      </c>
      <c r="B45" s="18">
        <f aca="true" t="shared" si="8" ref="B45:J45">B31*B41/365*B42</f>
        <v>2965.665534246575</v>
      </c>
      <c r="C45" s="18">
        <f t="shared" si="8"/>
        <v>3372.8032876712327</v>
      </c>
      <c r="D45" s="18">
        <f t="shared" si="8"/>
        <v>4502.684602739726</v>
      </c>
      <c r="E45" s="18">
        <f t="shared" si="8"/>
        <v>4109.389806397335</v>
      </c>
      <c r="F45" s="18">
        <f t="shared" si="8"/>
        <v>3990.0543304814337</v>
      </c>
      <c r="G45" s="18">
        <f t="shared" si="8"/>
        <v>3613.2959945344714</v>
      </c>
      <c r="H45" s="18">
        <f t="shared" si="8"/>
        <v>3436.681756846737</v>
      </c>
      <c r="I45" s="18">
        <f t="shared" si="8"/>
        <v>3180.3666207175906</v>
      </c>
      <c r="J45" s="18">
        <f t="shared" si="8"/>
        <v>2829.7272431501074</v>
      </c>
      <c r="K45" s="18">
        <f>K31*K41/365*K42</f>
        <v>2667.7363484592984</v>
      </c>
      <c r="L45" s="18">
        <f>L31*L41/365*L42</f>
        <v>2333.6334312872436</v>
      </c>
      <c r="M45" s="18">
        <f>M31*M41/365*M42</f>
        <v>2155.106076201006</v>
      </c>
      <c r="N45" s="19">
        <f>SUM(B45:M45)</f>
        <v>39157.14503273276</v>
      </c>
    </row>
    <row r="46" spans="1:14" ht="15">
      <c r="A46" s="20" t="s">
        <v>17</v>
      </c>
      <c r="B46" s="21">
        <f aca="true" t="shared" si="9" ref="B46:N46">SUM(B44:B45)</f>
        <v>5899.442191780821</v>
      </c>
      <c r="C46" s="21">
        <f t="shared" si="9"/>
        <v>9272.245479452054</v>
      </c>
      <c r="D46" s="21">
        <f t="shared" si="9"/>
        <v>13774.93008219178</v>
      </c>
      <c r="E46" s="21">
        <f t="shared" si="9"/>
        <v>17884.319888589114</v>
      </c>
      <c r="F46" s="21">
        <f t="shared" si="9"/>
        <v>21874.37421907055</v>
      </c>
      <c r="G46" s="21">
        <f t="shared" si="9"/>
        <v>25487.67021360502</v>
      </c>
      <c r="H46" s="21">
        <f t="shared" si="9"/>
        <v>28924.351970451757</v>
      </c>
      <c r="I46" s="21">
        <f t="shared" si="9"/>
        <v>32104.71859116935</v>
      </c>
      <c r="J46" s="21">
        <f t="shared" si="9"/>
        <v>34934.44583431946</v>
      </c>
      <c r="K46" s="21">
        <f t="shared" si="9"/>
        <v>37602.18218277876</v>
      </c>
      <c r="L46" s="21">
        <f t="shared" si="9"/>
        <v>39935.815614066</v>
      </c>
      <c r="M46" s="21">
        <f t="shared" si="9"/>
        <v>42090.92169026701</v>
      </c>
      <c r="N46" s="22">
        <f t="shared" si="9"/>
        <v>42090.92169026701</v>
      </c>
    </row>
    <row r="48" spans="1:14" ht="18.75">
      <c r="A48" s="30" t="s">
        <v>0</v>
      </c>
      <c r="B48" s="32">
        <v>2003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</row>
    <row r="49" spans="1:14" ht="15">
      <c r="A49" s="31"/>
      <c r="B49" s="6" t="s">
        <v>1</v>
      </c>
      <c r="C49" s="6" t="s">
        <v>2</v>
      </c>
      <c r="D49" s="6" t="s">
        <v>3</v>
      </c>
      <c r="E49" s="6" t="s">
        <v>4</v>
      </c>
      <c r="F49" s="6" t="s">
        <v>5</v>
      </c>
      <c r="G49" s="6" t="s">
        <v>6</v>
      </c>
      <c r="H49" s="6" t="s">
        <v>7</v>
      </c>
      <c r="I49" s="6" t="s">
        <v>8</v>
      </c>
      <c r="J49" s="6" t="s">
        <v>9</v>
      </c>
      <c r="K49" s="6" t="s">
        <v>10</v>
      </c>
      <c r="L49" s="6" t="s">
        <v>11</v>
      </c>
      <c r="M49" s="6" t="s">
        <v>12</v>
      </c>
      <c r="N49" s="7" t="s">
        <v>23</v>
      </c>
    </row>
    <row r="50" spans="1:14" ht="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0"/>
    </row>
    <row r="51" spans="1:14" ht="15">
      <c r="A51" s="11" t="s">
        <v>13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</row>
    <row r="52" spans="1:14" ht="15">
      <c r="A52" s="14" t="s">
        <v>14</v>
      </c>
      <c r="B52" s="15">
        <f>M38</f>
        <v>308368.7177424824</v>
      </c>
      <c r="C52" s="15">
        <f>B59</f>
        <v>307810.60808631574</v>
      </c>
      <c r="D52" s="15">
        <f aca="true" t="shared" si="10" ref="D52:M52">C59</f>
        <v>307252.4984301491</v>
      </c>
      <c r="E52" s="15">
        <f t="shared" si="10"/>
        <v>306694.3887739825</v>
      </c>
      <c r="F52" s="15">
        <f t="shared" si="10"/>
        <v>306136.27911781584</v>
      </c>
      <c r="G52" s="15">
        <f t="shared" si="10"/>
        <v>305578.1694616492</v>
      </c>
      <c r="H52" s="15">
        <f t="shared" si="10"/>
        <v>309793.22301028256</v>
      </c>
      <c r="I52" s="15">
        <f t="shared" si="10"/>
        <v>309235.1133541159</v>
      </c>
      <c r="J52" s="15">
        <f t="shared" si="10"/>
        <v>308677.0036979493</v>
      </c>
      <c r="K52" s="15">
        <f t="shared" si="10"/>
        <v>308118.89404178265</v>
      </c>
      <c r="L52" s="15">
        <f t="shared" si="10"/>
        <v>307560.784385616</v>
      </c>
      <c r="M52" s="15">
        <f t="shared" si="10"/>
        <v>307002.6747294494</v>
      </c>
      <c r="N52" s="16">
        <f>B52</f>
        <v>308368.7177424824</v>
      </c>
    </row>
    <row r="53" spans="1:14" ht="1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6"/>
    </row>
    <row r="54" spans="1:14" ht="15">
      <c r="A54" s="14" t="s">
        <v>25</v>
      </c>
      <c r="B54" s="15">
        <f>(481632+1497696)/12</f>
        <v>164944</v>
      </c>
      <c r="C54" s="15">
        <f aca="true" t="shared" si="11" ref="C54:M54">(481632+1497696)/12</f>
        <v>164944</v>
      </c>
      <c r="D54" s="15">
        <f t="shared" si="11"/>
        <v>164944</v>
      </c>
      <c r="E54" s="15">
        <f t="shared" si="11"/>
        <v>164944</v>
      </c>
      <c r="F54" s="15">
        <f t="shared" si="11"/>
        <v>164944</v>
      </c>
      <c r="G54" s="15">
        <f t="shared" si="11"/>
        <v>164944</v>
      </c>
      <c r="H54" s="15">
        <f t="shared" si="11"/>
        <v>164944</v>
      </c>
      <c r="I54" s="15">
        <f t="shared" si="11"/>
        <v>164944</v>
      </c>
      <c r="J54" s="15">
        <f t="shared" si="11"/>
        <v>164944</v>
      </c>
      <c r="K54" s="15">
        <f t="shared" si="11"/>
        <v>164944</v>
      </c>
      <c r="L54" s="15">
        <f t="shared" si="11"/>
        <v>164944</v>
      </c>
      <c r="M54" s="15">
        <f t="shared" si="11"/>
        <v>164944</v>
      </c>
      <c r="N54" s="16">
        <f>SUM(B54:M54)</f>
        <v>1979328</v>
      </c>
    </row>
    <row r="55" spans="1:14" ht="15">
      <c r="A55" s="14" t="s">
        <v>15</v>
      </c>
      <c r="B55" s="15"/>
      <c r="C55" s="15"/>
      <c r="D55" s="15"/>
      <c r="E55" s="15"/>
      <c r="F55" s="15"/>
      <c r="G55" s="26">
        <f>'[3]PILs 1562 Calculation'!$E$27</f>
        <v>4773.163204799965</v>
      </c>
      <c r="H55" s="15"/>
      <c r="I55" s="15"/>
      <c r="J55" s="15"/>
      <c r="K55" s="15"/>
      <c r="L55" s="15"/>
      <c r="M55" s="15"/>
      <c r="N55" s="16">
        <f>SUM(B55:M55)</f>
        <v>4773.163204799965</v>
      </c>
    </row>
    <row r="56" spans="1:14" ht="1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6"/>
    </row>
    <row r="57" spans="1:14" ht="15">
      <c r="A57" s="14" t="s">
        <v>16</v>
      </c>
      <c r="B57" s="15">
        <f>-'[2]RevenueCalc_Revised'!$H$26/12</f>
        <v>-165502.10965616663</v>
      </c>
      <c r="C57" s="15">
        <f>-'[2]RevenueCalc_Revised'!$H$26/12</f>
        <v>-165502.10965616663</v>
      </c>
      <c r="D57" s="15">
        <f>-'[2]RevenueCalc_Revised'!$H$26/12</f>
        <v>-165502.10965616663</v>
      </c>
      <c r="E57" s="15">
        <f>-'[2]RevenueCalc_Revised'!$H$26/12</f>
        <v>-165502.10965616663</v>
      </c>
      <c r="F57" s="15">
        <f>-'[2]RevenueCalc_Revised'!$H$26/12</f>
        <v>-165502.10965616663</v>
      </c>
      <c r="G57" s="15">
        <f>-'[2]RevenueCalc_Revised'!$H$26/12</f>
        <v>-165502.10965616663</v>
      </c>
      <c r="H57" s="15">
        <f>-'[2]RevenueCalc_Revised'!$H$26/12</f>
        <v>-165502.10965616663</v>
      </c>
      <c r="I57" s="15">
        <f>-'[2]RevenueCalc_Revised'!$H$26/12</f>
        <v>-165502.10965616663</v>
      </c>
      <c r="J57" s="15">
        <f>-'[2]RevenueCalc_Revised'!$H$26/12</f>
        <v>-165502.10965616663</v>
      </c>
      <c r="K57" s="15">
        <f>-'[2]RevenueCalc_Revised'!$H$26/12</f>
        <v>-165502.10965616663</v>
      </c>
      <c r="L57" s="15">
        <f>-'[2]RevenueCalc_Revised'!$H$26/12</f>
        <v>-165502.10965616663</v>
      </c>
      <c r="M57" s="15">
        <f>-'[2]RevenueCalc_Revised'!$H$26/12</f>
        <v>-165502.10965616663</v>
      </c>
      <c r="N57" s="16">
        <f>SUM(B57:M57)</f>
        <v>-1986025.315874</v>
      </c>
    </row>
    <row r="58" spans="1:14" ht="1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/>
    </row>
    <row r="59" spans="1:14" ht="15">
      <c r="A59" s="20" t="s">
        <v>17</v>
      </c>
      <c r="B59" s="21">
        <f aca="true" t="shared" si="12" ref="B59:N59">SUM(B52:B58)</f>
        <v>307810.60808631574</v>
      </c>
      <c r="C59" s="21">
        <f t="shared" si="12"/>
        <v>307252.4984301491</v>
      </c>
      <c r="D59" s="21">
        <f t="shared" si="12"/>
        <v>306694.3887739825</v>
      </c>
      <c r="E59" s="21">
        <f t="shared" si="12"/>
        <v>306136.27911781584</v>
      </c>
      <c r="F59" s="21">
        <f t="shared" si="12"/>
        <v>305578.1694616492</v>
      </c>
      <c r="G59" s="21">
        <f t="shared" si="12"/>
        <v>309793.22301028256</v>
      </c>
      <c r="H59" s="21">
        <f t="shared" si="12"/>
        <v>309235.1133541159</v>
      </c>
      <c r="I59" s="21">
        <f t="shared" si="12"/>
        <v>308677.0036979493</v>
      </c>
      <c r="J59" s="21">
        <f t="shared" si="12"/>
        <v>308118.89404178265</v>
      </c>
      <c r="K59" s="21">
        <f t="shared" si="12"/>
        <v>307560.784385616</v>
      </c>
      <c r="L59" s="21">
        <f t="shared" si="12"/>
        <v>307002.6747294494</v>
      </c>
      <c r="M59" s="21">
        <f t="shared" si="12"/>
        <v>306444.56507328275</v>
      </c>
      <c r="N59" s="22">
        <f t="shared" si="12"/>
        <v>306444.565073282</v>
      </c>
    </row>
    <row r="60" spans="1:14" ht="1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0"/>
    </row>
    <row r="61" spans="1:14" ht="15">
      <c r="A61" s="11" t="s">
        <v>18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3"/>
    </row>
    <row r="62" spans="1:14" ht="15">
      <c r="A62" s="14" t="s">
        <v>19</v>
      </c>
      <c r="B62" s="23">
        <v>0.0725</v>
      </c>
      <c r="C62" s="23">
        <v>0.0725</v>
      </c>
      <c r="D62" s="23">
        <v>0.0725</v>
      </c>
      <c r="E62" s="23">
        <v>0.0725</v>
      </c>
      <c r="F62" s="23">
        <v>0.0725</v>
      </c>
      <c r="G62" s="23">
        <v>0.0725</v>
      </c>
      <c r="H62" s="23">
        <v>0.0725</v>
      </c>
      <c r="I62" s="23">
        <v>0.0725</v>
      </c>
      <c r="J62" s="23">
        <v>0.0725</v>
      </c>
      <c r="K62" s="23">
        <v>0.0725</v>
      </c>
      <c r="L62" s="23">
        <v>0.0725</v>
      </c>
      <c r="M62" s="23">
        <v>0.0725</v>
      </c>
      <c r="N62" s="13"/>
    </row>
    <row r="63" spans="1:14" ht="15">
      <c r="A63" s="14" t="s">
        <v>21</v>
      </c>
      <c r="B63" s="24">
        <v>31</v>
      </c>
      <c r="C63" s="24">
        <v>28</v>
      </c>
      <c r="D63" s="24">
        <v>31</v>
      </c>
      <c r="E63" s="24">
        <v>30</v>
      </c>
      <c r="F63" s="24">
        <v>31</v>
      </c>
      <c r="G63" s="24">
        <v>30</v>
      </c>
      <c r="H63" s="24">
        <v>31</v>
      </c>
      <c r="I63" s="24">
        <v>31</v>
      </c>
      <c r="J63" s="24">
        <v>30</v>
      </c>
      <c r="K63" s="24">
        <v>31</v>
      </c>
      <c r="L63" s="24">
        <v>30</v>
      </c>
      <c r="M63" s="24">
        <v>31</v>
      </c>
      <c r="N63" s="25"/>
    </row>
    <row r="64" spans="1:14" ht="15">
      <c r="A64" s="14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/>
    </row>
    <row r="65" spans="1:14" ht="15">
      <c r="A65" s="14" t="s">
        <v>14</v>
      </c>
      <c r="B65" s="15">
        <f>M46</f>
        <v>42090.92169026701</v>
      </c>
      <c r="C65" s="15">
        <f>B67</f>
        <v>43989.71263033887</v>
      </c>
      <c r="D65" s="15">
        <f aca="true" t="shared" si="13" ref="D65:M65">C67</f>
        <v>45701.64560133948</v>
      </c>
      <c r="E65" s="15">
        <f t="shared" si="13"/>
        <v>47593.56338276896</v>
      </c>
      <c r="F65" s="15">
        <f t="shared" si="13"/>
        <v>49421.12583642214</v>
      </c>
      <c r="G65" s="15">
        <f t="shared" si="13"/>
        <v>51306.17045920924</v>
      </c>
      <c r="H65" s="15">
        <f t="shared" si="13"/>
        <v>53127.081469014964</v>
      </c>
      <c r="I65" s="15">
        <f t="shared" si="13"/>
        <v>55034.64384905773</v>
      </c>
      <c r="J65" s="15">
        <f t="shared" si="13"/>
        <v>56938.76964977931</v>
      </c>
      <c r="K65" s="15">
        <f t="shared" si="13"/>
        <v>58778.14631565065</v>
      </c>
      <c r="L65" s="15">
        <f t="shared" si="13"/>
        <v>60675.39895772985</v>
      </c>
      <c r="M65" s="15">
        <f t="shared" si="13"/>
        <v>62508.12417975372</v>
      </c>
      <c r="N65" s="16">
        <f>B65</f>
        <v>42090.92169026701</v>
      </c>
    </row>
    <row r="66" spans="1:14" ht="15">
      <c r="A66" s="17" t="s">
        <v>20</v>
      </c>
      <c r="B66" s="18">
        <f aca="true" t="shared" si="14" ref="B66:J66">B52*B62/365*B63</f>
        <v>1898.7909400718604</v>
      </c>
      <c r="C66" s="18">
        <f t="shared" si="14"/>
        <v>1711.932971000605</v>
      </c>
      <c r="D66" s="18">
        <f t="shared" si="14"/>
        <v>1891.9177814294796</v>
      </c>
      <c r="E66" s="18">
        <f t="shared" si="14"/>
        <v>1827.5624536531832</v>
      </c>
      <c r="F66" s="18">
        <f t="shared" si="14"/>
        <v>1885.0446227870987</v>
      </c>
      <c r="G66" s="18">
        <f t="shared" si="14"/>
        <v>1820.9110098057176</v>
      </c>
      <c r="H66" s="18">
        <f t="shared" si="14"/>
        <v>1907.5623800427668</v>
      </c>
      <c r="I66" s="18">
        <f t="shared" si="14"/>
        <v>1904.1258007215765</v>
      </c>
      <c r="J66" s="18">
        <f t="shared" si="14"/>
        <v>1839.3766658713414</v>
      </c>
      <c r="K66" s="18">
        <f>K52*K62/365*K63</f>
        <v>1897.252642079196</v>
      </c>
      <c r="L66" s="18">
        <f>L52*L62/365*L63</f>
        <v>1832.7252220238763</v>
      </c>
      <c r="M66" s="18">
        <f>M52*M62/365*M63</f>
        <v>1890.3794834368148</v>
      </c>
      <c r="N66" s="19">
        <f>SUM(B66:M66)</f>
        <v>22307.58197292352</v>
      </c>
    </row>
    <row r="67" spans="1:14" ht="15">
      <c r="A67" s="20" t="s">
        <v>17</v>
      </c>
      <c r="B67" s="21">
        <f aca="true" t="shared" si="15" ref="B67:N67">SUM(B65:B66)</f>
        <v>43989.71263033887</v>
      </c>
      <c r="C67" s="21">
        <f t="shared" si="15"/>
        <v>45701.64560133948</v>
      </c>
      <c r="D67" s="21">
        <f t="shared" si="15"/>
        <v>47593.56338276896</v>
      </c>
      <c r="E67" s="21">
        <f t="shared" si="15"/>
        <v>49421.12583642214</v>
      </c>
      <c r="F67" s="21">
        <f t="shared" si="15"/>
        <v>51306.17045920924</v>
      </c>
      <c r="G67" s="21">
        <f t="shared" si="15"/>
        <v>53127.081469014964</v>
      </c>
      <c r="H67" s="21">
        <f t="shared" si="15"/>
        <v>55034.64384905773</v>
      </c>
      <c r="I67" s="21">
        <f t="shared" si="15"/>
        <v>56938.76964977931</v>
      </c>
      <c r="J67" s="21">
        <f t="shared" si="15"/>
        <v>58778.14631565065</v>
      </c>
      <c r="K67" s="21">
        <f t="shared" si="15"/>
        <v>60675.39895772985</v>
      </c>
      <c r="L67" s="21">
        <f t="shared" si="15"/>
        <v>62508.12417975372</v>
      </c>
      <c r="M67" s="21">
        <f t="shared" si="15"/>
        <v>64398.50366319054</v>
      </c>
      <c r="N67" s="22">
        <f t="shared" si="15"/>
        <v>64398.503663190524</v>
      </c>
    </row>
    <row r="69" spans="1:14" ht="18.75">
      <c r="A69" s="30" t="s">
        <v>0</v>
      </c>
      <c r="B69" s="32">
        <v>2004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3"/>
    </row>
    <row r="70" spans="1:14" ht="15">
      <c r="A70" s="31"/>
      <c r="B70" s="6" t="s">
        <v>1</v>
      </c>
      <c r="C70" s="6" t="s">
        <v>2</v>
      </c>
      <c r="D70" s="6" t="s">
        <v>3</v>
      </c>
      <c r="E70" s="6" t="s">
        <v>4</v>
      </c>
      <c r="F70" s="6" t="s">
        <v>5</v>
      </c>
      <c r="G70" s="6" t="s">
        <v>6</v>
      </c>
      <c r="H70" s="6" t="s">
        <v>7</v>
      </c>
      <c r="I70" s="6" t="s">
        <v>8</v>
      </c>
      <c r="J70" s="6" t="s">
        <v>9</v>
      </c>
      <c r="K70" s="6" t="s">
        <v>10</v>
      </c>
      <c r="L70" s="6" t="s">
        <v>11</v>
      </c>
      <c r="M70" s="6" t="s">
        <v>12</v>
      </c>
      <c r="N70" s="7" t="s">
        <v>23</v>
      </c>
    </row>
    <row r="71" spans="1:14" ht="1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0"/>
    </row>
    <row r="72" spans="1:14" ht="15">
      <c r="A72" s="11" t="s">
        <v>13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</row>
    <row r="73" spans="1:14" ht="15">
      <c r="A73" s="14" t="s">
        <v>14</v>
      </c>
      <c r="B73" s="15">
        <f>M59</f>
        <v>306444.56507328275</v>
      </c>
      <c r="C73" s="15">
        <f>B80</f>
        <v>275846.60969361605</v>
      </c>
      <c r="D73" s="15">
        <f aca="true" t="shared" si="16" ref="D73:M73">C80</f>
        <v>245248.65431394937</v>
      </c>
      <c r="E73" s="15">
        <f t="shared" si="16"/>
        <v>214650.69893428273</v>
      </c>
      <c r="F73" s="15">
        <f t="shared" si="16"/>
        <v>233461.26796839386</v>
      </c>
      <c r="G73" s="15">
        <f t="shared" si="16"/>
        <v>252271.83700250497</v>
      </c>
      <c r="H73" s="15">
        <f t="shared" si="16"/>
        <v>218321.2613120139</v>
      </c>
      <c r="I73" s="15">
        <f t="shared" si="16"/>
        <v>237131.830346125</v>
      </c>
      <c r="J73" s="15">
        <f t="shared" si="16"/>
        <v>255942.3993802361</v>
      </c>
      <c r="K73" s="15">
        <f t="shared" si="16"/>
        <v>274752.9684143472</v>
      </c>
      <c r="L73" s="15">
        <f t="shared" si="16"/>
        <v>293563.5374484583</v>
      </c>
      <c r="M73" s="15">
        <f t="shared" si="16"/>
        <v>312374.1064825694</v>
      </c>
      <c r="N73" s="16">
        <f>B73</f>
        <v>306444.56507328275</v>
      </c>
    </row>
    <row r="74" spans="1:14" ht="1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6"/>
    </row>
    <row r="75" spans="1:14" ht="15">
      <c r="A75" s="14" t="s">
        <v>25</v>
      </c>
      <c r="B75" s="15">
        <f>((1979328/12*3)+(1497696/12*9))/12</f>
        <v>134842</v>
      </c>
      <c r="C75" s="15">
        <f aca="true" t="shared" si="17" ref="C75:M75">((1979328/12*3)+(1497696/12*9))/12</f>
        <v>134842</v>
      </c>
      <c r="D75" s="15">
        <f t="shared" si="17"/>
        <v>134842</v>
      </c>
      <c r="E75" s="15">
        <f t="shared" si="17"/>
        <v>134842</v>
      </c>
      <c r="F75" s="15">
        <f t="shared" si="17"/>
        <v>134842</v>
      </c>
      <c r="G75" s="15">
        <f t="shared" si="17"/>
        <v>134842</v>
      </c>
      <c r="H75" s="15">
        <f t="shared" si="17"/>
        <v>134842</v>
      </c>
      <c r="I75" s="15">
        <f t="shared" si="17"/>
        <v>134842</v>
      </c>
      <c r="J75" s="15">
        <f t="shared" si="17"/>
        <v>134842</v>
      </c>
      <c r="K75" s="15">
        <f t="shared" si="17"/>
        <v>134842</v>
      </c>
      <c r="L75" s="15">
        <f t="shared" si="17"/>
        <v>134842</v>
      </c>
      <c r="M75" s="15">
        <f t="shared" si="17"/>
        <v>134842</v>
      </c>
      <c r="N75" s="16">
        <f>SUM(B75:M75)</f>
        <v>1618104</v>
      </c>
    </row>
    <row r="76" spans="1:14" ht="15">
      <c r="A76" s="14" t="s">
        <v>15</v>
      </c>
      <c r="B76" s="15"/>
      <c r="C76" s="15"/>
      <c r="D76" s="15"/>
      <c r="E76" s="15"/>
      <c r="F76" s="15"/>
      <c r="G76" s="26">
        <f>'[4]PILs 1562 Calculation'!$G$27</f>
        <v>-52761.14472460216</v>
      </c>
      <c r="H76" s="15"/>
      <c r="I76" s="15"/>
      <c r="J76" s="15"/>
      <c r="K76" s="15"/>
      <c r="L76" s="15"/>
      <c r="M76" s="15"/>
      <c r="N76" s="16">
        <f>SUM(B76:M76)</f>
        <v>-52761.14472460216</v>
      </c>
    </row>
    <row r="77" spans="1:14" ht="15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6"/>
    </row>
    <row r="78" spans="1:14" ht="15">
      <c r="A78" s="14" t="s">
        <v>16</v>
      </c>
      <c r="B78" s="15">
        <f>-'[2]RevenueCalc_Revised'!$H$38/3</f>
        <v>-165439.95537966667</v>
      </c>
      <c r="C78" s="15">
        <f>-'[2]RevenueCalc_Revised'!$H$38/3</f>
        <v>-165439.95537966667</v>
      </c>
      <c r="D78" s="15">
        <f>-'[2]RevenueCalc_Revised'!$H$38/3</f>
        <v>-165439.95537966667</v>
      </c>
      <c r="E78" s="15">
        <f>-'[2]RevenueCalc_Revised'!$H$50/9</f>
        <v>-116031.4309658889</v>
      </c>
      <c r="F78" s="15">
        <f>-'[2]RevenueCalc_Revised'!$H$50/9</f>
        <v>-116031.4309658889</v>
      </c>
      <c r="G78" s="15">
        <f>-'[2]RevenueCalc_Revised'!$H$50/9</f>
        <v>-116031.4309658889</v>
      </c>
      <c r="H78" s="15">
        <f>-'[2]RevenueCalc_Revised'!$H$50/9</f>
        <v>-116031.4309658889</v>
      </c>
      <c r="I78" s="15">
        <f>-'[2]RevenueCalc_Revised'!$H$50/9</f>
        <v>-116031.4309658889</v>
      </c>
      <c r="J78" s="15">
        <f>-'[2]RevenueCalc_Revised'!$H$50/9</f>
        <v>-116031.4309658889</v>
      </c>
      <c r="K78" s="15">
        <f>-'[2]RevenueCalc_Revised'!$H$50/9</f>
        <v>-116031.4309658889</v>
      </c>
      <c r="L78" s="15">
        <f>-'[2]RevenueCalc_Revised'!$H$50/9</f>
        <v>-116031.4309658889</v>
      </c>
      <c r="M78" s="15">
        <f>-'[2]RevenueCalc_Revised'!$H$50/9</f>
        <v>-116031.4309658889</v>
      </c>
      <c r="N78" s="16">
        <f>SUM(B78:M78)</f>
        <v>-1540602.7448319998</v>
      </c>
    </row>
    <row r="79" spans="1:14" ht="15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9"/>
    </row>
    <row r="80" spans="1:14" ht="15">
      <c r="A80" s="20" t="s">
        <v>17</v>
      </c>
      <c r="B80" s="21">
        <f aca="true" t="shared" si="18" ref="B80:N80">SUM(B73:B79)</f>
        <v>275846.60969361605</v>
      </c>
      <c r="C80" s="21">
        <f t="shared" si="18"/>
        <v>245248.65431394937</v>
      </c>
      <c r="D80" s="21">
        <f t="shared" si="18"/>
        <v>214650.69893428273</v>
      </c>
      <c r="E80" s="21">
        <f t="shared" si="18"/>
        <v>233461.26796839386</v>
      </c>
      <c r="F80" s="21">
        <f t="shared" si="18"/>
        <v>252271.83700250497</v>
      </c>
      <c r="G80" s="21">
        <f t="shared" si="18"/>
        <v>218321.2613120139</v>
      </c>
      <c r="H80" s="21">
        <f t="shared" si="18"/>
        <v>237131.830346125</v>
      </c>
      <c r="I80" s="21">
        <f t="shared" si="18"/>
        <v>255942.3993802361</v>
      </c>
      <c r="J80" s="21">
        <f t="shared" si="18"/>
        <v>274752.9684143472</v>
      </c>
      <c r="K80" s="21">
        <f t="shared" si="18"/>
        <v>293563.5374484583</v>
      </c>
      <c r="L80" s="21">
        <f t="shared" si="18"/>
        <v>312374.1064825694</v>
      </c>
      <c r="M80" s="21">
        <f t="shared" si="18"/>
        <v>331184.6755166805</v>
      </c>
      <c r="N80" s="22">
        <f t="shared" si="18"/>
        <v>331184.6755166808</v>
      </c>
    </row>
    <row r="81" spans="1:14" ht="1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0"/>
    </row>
    <row r="82" spans="1:14" ht="15">
      <c r="A82" s="11" t="s">
        <v>18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</row>
    <row r="83" spans="1:14" ht="15">
      <c r="A83" s="14" t="s">
        <v>19</v>
      </c>
      <c r="B83" s="23">
        <v>0.0725</v>
      </c>
      <c r="C83" s="23">
        <v>0.0725</v>
      </c>
      <c r="D83" s="23">
        <v>0.0725</v>
      </c>
      <c r="E83" s="23">
        <v>0.0725</v>
      </c>
      <c r="F83" s="23">
        <v>0.0725</v>
      </c>
      <c r="G83" s="23">
        <v>0.0725</v>
      </c>
      <c r="H83" s="23">
        <v>0.0725</v>
      </c>
      <c r="I83" s="23">
        <v>0.0725</v>
      </c>
      <c r="J83" s="23">
        <v>0.0725</v>
      </c>
      <c r="K83" s="23">
        <v>0.0725</v>
      </c>
      <c r="L83" s="23">
        <v>0.0725</v>
      </c>
      <c r="M83" s="23">
        <v>0.0725</v>
      </c>
      <c r="N83" s="13"/>
    </row>
    <row r="84" spans="1:14" ht="15">
      <c r="A84" s="14" t="s">
        <v>21</v>
      </c>
      <c r="B84" s="24">
        <v>31</v>
      </c>
      <c r="C84" s="24">
        <v>29</v>
      </c>
      <c r="D84" s="24">
        <v>31</v>
      </c>
      <c r="E84" s="24">
        <v>30</v>
      </c>
      <c r="F84" s="24">
        <v>31</v>
      </c>
      <c r="G84" s="24">
        <v>30</v>
      </c>
      <c r="H84" s="24">
        <v>31</v>
      </c>
      <c r="I84" s="24">
        <v>31</v>
      </c>
      <c r="J84" s="24">
        <v>30</v>
      </c>
      <c r="K84" s="24">
        <v>31</v>
      </c>
      <c r="L84" s="24">
        <v>30</v>
      </c>
      <c r="M84" s="24">
        <v>31</v>
      </c>
      <c r="N84" s="25"/>
    </row>
    <row r="85" spans="1:14" ht="15">
      <c r="A85" s="14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3"/>
    </row>
    <row r="86" spans="1:14" ht="15">
      <c r="A86" s="14" t="s">
        <v>14</v>
      </c>
      <c r="B86" s="15">
        <f>M67</f>
        <v>64398.50366319054</v>
      </c>
      <c r="C86" s="15">
        <f>B88</f>
        <v>66285.44656730616</v>
      </c>
      <c r="D86" s="15">
        <f aca="true" t="shared" si="19" ref="D86:M86">C88</f>
        <v>67874.39861355501</v>
      </c>
      <c r="E86" s="15">
        <f t="shared" si="19"/>
        <v>69384.52560141966</v>
      </c>
      <c r="F86" s="15">
        <f t="shared" si="19"/>
        <v>70663.60853342531</v>
      </c>
      <c r="G86" s="15">
        <f t="shared" si="19"/>
        <v>72101.1542861896</v>
      </c>
      <c r="H86" s="15">
        <f t="shared" si="19"/>
        <v>73604.41797243741</v>
      </c>
      <c r="I86" s="15">
        <f t="shared" si="19"/>
        <v>74948.73861572167</v>
      </c>
      <c r="J86" s="15">
        <f t="shared" si="19"/>
        <v>76408.88598203103</v>
      </c>
      <c r="K86" s="15">
        <f t="shared" si="19"/>
        <v>77934.022197516</v>
      </c>
      <c r="L86" s="15">
        <f t="shared" si="19"/>
        <v>79625.82300987557</v>
      </c>
      <c r="M86" s="15">
        <f t="shared" si="19"/>
        <v>81375.13997960268</v>
      </c>
      <c r="N86" s="16">
        <f>B86</f>
        <v>64398.50366319054</v>
      </c>
    </row>
    <row r="87" spans="1:14" ht="15">
      <c r="A87" s="17" t="s">
        <v>20</v>
      </c>
      <c r="B87" s="18">
        <f aca="true" t="shared" si="20" ref="B87:J87">B73*B83/365*B84</f>
        <v>1886.9429041156243</v>
      </c>
      <c r="C87" s="18">
        <f t="shared" si="20"/>
        <v>1588.9520462488429</v>
      </c>
      <c r="D87" s="18">
        <f t="shared" si="20"/>
        <v>1510.1269878646608</v>
      </c>
      <c r="E87" s="18">
        <f t="shared" si="20"/>
        <v>1279.0829320056573</v>
      </c>
      <c r="F87" s="18">
        <f t="shared" si="20"/>
        <v>1437.5457527642882</v>
      </c>
      <c r="G87" s="18">
        <f t="shared" si="20"/>
        <v>1503.2636862478037</v>
      </c>
      <c r="H87" s="18">
        <f t="shared" si="20"/>
        <v>1344.3206432842499</v>
      </c>
      <c r="I87" s="18">
        <f t="shared" si="20"/>
        <v>1460.1473663093586</v>
      </c>
      <c r="J87" s="18">
        <f t="shared" si="20"/>
        <v>1525.1362154849685</v>
      </c>
      <c r="K87" s="18">
        <f>K73*K83/365*K84</f>
        <v>1691.8008123595764</v>
      </c>
      <c r="L87" s="18">
        <f>L73*L83/365*L84</f>
        <v>1749.3169697271144</v>
      </c>
      <c r="M87" s="18">
        <f>M73*M83/365*M84</f>
        <v>1923.4542584097937</v>
      </c>
      <c r="N87" s="19">
        <f>SUM(B87:M87)</f>
        <v>18900.090574821937</v>
      </c>
    </row>
    <row r="88" spans="1:14" ht="15">
      <c r="A88" s="20" t="s">
        <v>17</v>
      </c>
      <c r="B88" s="21">
        <f aca="true" t="shared" si="21" ref="B88:N88">SUM(B86:B87)</f>
        <v>66285.44656730616</v>
      </c>
      <c r="C88" s="21">
        <f t="shared" si="21"/>
        <v>67874.39861355501</v>
      </c>
      <c r="D88" s="21">
        <f t="shared" si="21"/>
        <v>69384.52560141966</v>
      </c>
      <c r="E88" s="21">
        <f t="shared" si="21"/>
        <v>70663.60853342531</v>
      </c>
      <c r="F88" s="21">
        <f t="shared" si="21"/>
        <v>72101.1542861896</v>
      </c>
      <c r="G88" s="21">
        <f t="shared" si="21"/>
        <v>73604.41797243741</v>
      </c>
      <c r="H88" s="21">
        <f t="shared" si="21"/>
        <v>74948.73861572167</v>
      </c>
      <c r="I88" s="21">
        <f t="shared" si="21"/>
        <v>76408.88598203103</v>
      </c>
      <c r="J88" s="21">
        <f t="shared" si="21"/>
        <v>77934.022197516</v>
      </c>
      <c r="K88" s="21">
        <f t="shared" si="21"/>
        <v>79625.82300987557</v>
      </c>
      <c r="L88" s="21">
        <f t="shared" si="21"/>
        <v>81375.13997960268</v>
      </c>
      <c r="M88" s="21">
        <f t="shared" si="21"/>
        <v>83298.59423801248</v>
      </c>
      <c r="N88" s="22">
        <f t="shared" si="21"/>
        <v>83298.59423801248</v>
      </c>
    </row>
    <row r="90" spans="1:14" ht="18.75">
      <c r="A90" s="30" t="s">
        <v>0</v>
      </c>
      <c r="B90" s="32">
        <v>2005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3"/>
    </row>
    <row r="91" spans="1:14" ht="15">
      <c r="A91" s="31"/>
      <c r="B91" s="6" t="s">
        <v>1</v>
      </c>
      <c r="C91" s="6" t="s">
        <v>2</v>
      </c>
      <c r="D91" s="6" t="s">
        <v>3</v>
      </c>
      <c r="E91" s="6" t="s">
        <v>4</v>
      </c>
      <c r="F91" s="6" t="s">
        <v>5</v>
      </c>
      <c r="G91" s="6" t="s">
        <v>6</v>
      </c>
      <c r="H91" s="6" t="s">
        <v>7</v>
      </c>
      <c r="I91" s="6" t="s">
        <v>8</v>
      </c>
      <c r="J91" s="6" t="s">
        <v>9</v>
      </c>
      <c r="K91" s="6" t="s">
        <v>10</v>
      </c>
      <c r="L91" s="6" t="s">
        <v>11</v>
      </c>
      <c r="M91" s="6" t="s">
        <v>12</v>
      </c>
      <c r="N91" s="7" t="s">
        <v>23</v>
      </c>
    </row>
    <row r="92" spans="1:14" ht="15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0"/>
    </row>
    <row r="93" spans="1:14" ht="15">
      <c r="A93" s="11" t="s">
        <v>13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3"/>
    </row>
    <row r="94" spans="1:14" ht="15">
      <c r="A94" s="14" t="s">
        <v>14</v>
      </c>
      <c r="B94" s="15">
        <f>M80</f>
        <v>331184.6755166805</v>
      </c>
      <c r="C94" s="15">
        <f>B101</f>
        <v>337412.39496801386</v>
      </c>
      <c r="D94" s="15">
        <f aca="true" t="shared" si="22" ref="D94:M94">C101</f>
        <v>343640.11441934714</v>
      </c>
      <c r="E94" s="15">
        <f t="shared" si="22"/>
        <v>349867.8338706804</v>
      </c>
      <c r="F94" s="15">
        <f t="shared" si="22"/>
        <v>344042.17606401374</v>
      </c>
      <c r="G94" s="15">
        <f t="shared" si="22"/>
        <v>338216.51825734705</v>
      </c>
      <c r="H94" s="15">
        <f t="shared" si="22"/>
        <v>173380.1114590727</v>
      </c>
      <c r="I94" s="15">
        <f t="shared" si="22"/>
        <v>167554.45365240602</v>
      </c>
      <c r="J94" s="15">
        <f t="shared" si="22"/>
        <v>161728.79584573934</v>
      </c>
      <c r="K94" s="15">
        <f t="shared" si="22"/>
        <v>155903.13803907266</v>
      </c>
      <c r="L94" s="15">
        <f t="shared" si="22"/>
        <v>150077.48023240597</v>
      </c>
      <c r="M94" s="15">
        <f t="shared" si="22"/>
        <v>144251.8224257393</v>
      </c>
      <c r="N94" s="16">
        <f>B94</f>
        <v>331184.6755166805</v>
      </c>
    </row>
    <row r="95" spans="1:14" ht="15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15">
      <c r="A96" s="14" t="s">
        <v>25</v>
      </c>
      <c r="B96" s="15">
        <f>((1497696/12*3)+(1714352/12*9))/12</f>
        <v>138349</v>
      </c>
      <c r="C96" s="15">
        <f aca="true" t="shared" si="23" ref="C96:M96">((1497696/12*3)+(1714352/12*9))/12</f>
        <v>138349</v>
      </c>
      <c r="D96" s="15">
        <f t="shared" si="23"/>
        <v>138349</v>
      </c>
      <c r="E96" s="15">
        <f t="shared" si="23"/>
        <v>138349</v>
      </c>
      <c r="F96" s="15">
        <f t="shared" si="23"/>
        <v>138349</v>
      </c>
      <c r="G96" s="15">
        <f t="shared" si="23"/>
        <v>138349</v>
      </c>
      <c r="H96" s="15">
        <f t="shared" si="23"/>
        <v>138349</v>
      </c>
      <c r="I96" s="15">
        <f t="shared" si="23"/>
        <v>138349</v>
      </c>
      <c r="J96" s="15">
        <f t="shared" si="23"/>
        <v>138349</v>
      </c>
      <c r="K96" s="15">
        <f t="shared" si="23"/>
        <v>138349</v>
      </c>
      <c r="L96" s="15">
        <f t="shared" si="23"/>
        <v>138349</v>
      </c>
      <c r="M96" s="15">
        <f t="shared" si="23"/>
        <v>138349</v>
      </c>
      <c r="N96" s="16">
        <f>SUM(B96:M96)</f>
        <v>1660188</v>
      </c>
    </row>
    <row r="97" spans="1:14" ht="15">
      <c r="A97" s="14" t="s">
        <v>15</v>
      </c>
      <c r="B97" s="15"/>
      <c r="C97" s="15"/>
      <c r="D97" s="15"/>
      <c r="E97" s="15"/>
      <c r="F97" s="15"/>
      <c r="G97" s="26">
        <f>'[5]PILs 1562 Calculation'!$I$27</f>
        <v>-159010.7489916077</v>
      </c>
      <c r="H97" s="15"/>
      <c r="I97" s="15"/>
      <c r="J97" s="15"/>
      <c r="K97" s="15"/>
      <c r="L97" s="15"/>
      <c r="M97" s="15"/>
      <c r="N97" s="16">
        <f>SUM(B97:M97)</f>
        <v>-159010.7489916077</v>
      </c>
    </row>
    <row r="98" spans="1:14" ht="15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6"/>
    </row>
    <row r="99" spans="1:14" ht="15">
      <c r="A99" s="14" t="s">
        <v>16</v>
      </c>
      <c r="B99" s="15">
        <f>-'[2]RevenueCalc_Revised'!$G$62/3</f>
        <v>-132121.2805486667</v>
      </c>
      <c r="C99" s="15">
        <f>-'[2]RevenueCalc_Revised'!$G$62/3</f>
        <v>-132121.2805486667</v>
      </c>
      <c r="D99" s="15">
        <f>-'[2]RevenueCalc_Revised'!$G$62/3</f>
        <v>-132121.2805486667</v>
      </c>
      <c r="E99" s="15">
        <f>-'[2]RevenueCalc_Revised'!$H$74/9</f>
        <v>-144174.65780666666</v>
      </c>
      <c r="F99" s="15">
        <f>-'[2]RevenueCalc_Revised'!$H$74/9</f>
        <v>-144174.65780666666</v>
      </c>
      <c r="G99" s="15">
        <f>-'[2]RevenueCalc_Revised'!$H$74/9</f>
        <v>-144174.65780666666</v>
      </c>
      <c r="H99" s="15">
        <f>-'[2]RevenueCalc_Revised'!$H$74/9</f>
        <v>-144174.65780666666</v>
      </c>
      <c r="I99" s="15">
        <f>-'[2]RevenueCalc_Revised'!$H$74/9</f>
        <v>-144174.65780666666</v>
      </c>
      <c r="J99" s="15">
        <f>-'[2]RevenueCalc_Revised'!$H$74/9</f>
        <v>-144174.65780666666</v>
      </c>
      <c r="K99" s="15">
        <f>-'[2]RevenueCalc_Revised'!$H$74/9</f>
        <v>-144174.65780666666</v>
      </c>
      <c r="L99" s="15">
        <f>-'[2]RevenueCalc_Revised'!$H$74/9</f>
        <v>-144174.65780666666</v>
      </c>
      <c r="M99" s="15">
        <f>-'[2]RevenueCalc_Revised'!$H$74/9</f>
        <v>-144174.65780666666</v>
      </c>
      <c r="N99" s="16">
        <f>SUM(B99:M99)</f>
        <v>-1693935.7619059996</v>
      </c>
    </row>
    <row r="100" spans="1:14" ht="15">
      <c r="A100" s="1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9"/>
    </row>
    <row r="101" spans="1:14" ht="15">
      <c r="A101" s="20" t="s">
        <v>17</v>
      </c>
      <c r="B101" s="21">
        <f aca="true" t="shared" si="24" ref="B101:N101">SUM(B94:B100)</f>
        <v>337412.39496801386</v>
      </c>
      <c r="C101" s="21">
        <f t="shared" si="24"/>
        <v>343640.11441934714</v>
      </c>
      <c r="D101" s="21">
        <f t="shared" si="24"/>
        <v>349867.8338706804</v>
      </c>
      <c r="E101" s="21">
        <f t="shared" si="24"/>
        <v>344042.17606401374</v>
      </c>
      <c r="F101" s="21">
        <f t="shared" si="24"/>
        <v>338216.51825734705</v>
      </c>
      <c r="G101" s="21">
        <f t="shared" si="24"/>
        <v>173380.1114590727</v>
      </c>
      <c r="H101" s="21">
        <f t="shared" si="24"/>
        <v>167554.45365240602</v>
      </c>
      <c r="I101" s="21">
        <f t="shared" si="24"/>
        <v>161728.79584573934</v>
      </c>
      <c r="J101" s="21">
        <f t="shared" si="24"/>
        <v>155903.13803907266</v>
      </c>
      <c r="K101" s="21">
        <f t="shared" si="24"/>
        <v>150077.48023240597</v>
      </c>
      <c r="L101" s="21">
        <f t="shared" si="24"/>
        <v>144251.8224257393</v>
      </c>
      <c r="M101" s="21">
        <f t="shared" si="24"/>
        <v>138426.1646190726</v>
      </c>
      <c r="N101" s="22">
        <f t="shared" si="24"/>
        <v>138426.16461907327</v>
      </c>
    </row>
    <row r="102" spans="1:14" ht="1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0"/>
    </row>
    <row r="103" spans="1:14" ht="15">
      <c r="A103" s="11" t="s">
        <v>18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3"/>
    </row>
    <row r="104" spans="1:14" ht="15">
      <c r="A104" s="14" t="s">
        <v>19</v>
      </c>
      <c r="B104" s="23">
        <v>0.0725</v>
      </c>
      <c r="C104" s="23">
        <v>0.0725</v>
      </c>
      <c r="D104" s="23">
        <v>0.0725</v>
      </c>
      <c r="E104" s="23">
        <v>0.0725</v>
      </c>
      <c r="F104" s="23">
        <v>0.0725</v>
      </c>
      <c r="G104" s="23">
        <v>0.0725</v>
      </c>
      <c r="H104" s="23">
        <v>0.0725</v>
      </c>
      <c r="I104" s="23">
        <v>0.0725</v>
      </c>
      <c r="J104" s="23">
        <v>0.0725</v>
      </c>
      <c r="K104" s="23">
        <v>0.0725</v>
      </c>
      <c r="L104" s="23">
        <v>0.0725</v>
      </c>
      <c r="M104" s="23">
        <v>0.0725</v>
      </c>
      <c r="N104" s="13"/>
    </row>
    <row r="105" spans="1:14" ht="15">
      <c r="A105" s="14" t="s">
        <v>21</v>
      </c>
      <c r="B105" s="24">
        <v>31</v>
      </c>
      <c r="C105" s="24">
        <v>28</v>
      </c>
      <c r="D105" s="24">
        <v>31</v>
      </c>
      <c r="E105" s="24">
        <v>30</v>
      </c>
      <c r="F105" s="24">
        <v>31</v>
      </c>
      <c r="G105" s="24">
        <v>30</v>
      </c>
      <c r="H105" s="24">
        <v>31</v>
      </c>
      <c r="I105" s="24">
        <v>31</v>
      </c>
      <c r="J105" s="24">
        <v>30</v>
      </c>
      <c r="K105" s="24">
        <v>31</v>
      </c>
      <c r="L105" s="24">
        <v>30</v>
      </c>
      <c r="M105" s="24">
        <v>31</v>
      </c>
      <c r="N105" s="25"/>
    </row>
    <row r="106" spans="1:14" ht="15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3"/>
    </row>
    <row r="107" spans="1:14" ht="15">
      <c r="A107" s="14" t="s">
        <v>14</v>
      </c>
      <c r="B107" s="15">
        <f>M88</f>
        <v>83298.59423801248</v>
      </c>
      <c r="C107" s="15">
        <f>B109</f>
        <v>85337.87521944738</v>
      </c>
      <c r="D107" s="15">
        <f aca="true" t="shared" si="25" ref="D107:M107">C109</f>
        <v>87214.44278598181</v>
      </c>
      <c r="E107" s="15">
        <f t="shared" si="25"/>
        <v>89330.418559016</v>
      </c>
      <c r="F107" s="15">
        <f t="shared" si="25"/>
        <v>91415.24743208101</v>
      </c>
      <c r="G107" s="15">
        <f t="shared" si="25"/>
        <v>93533.69891346149</v>
      </c>
      <c r="H107" s="15">
        <f t="shared" si="25"/>
        <v>95549.09871403608</v>
      </c>
      <c r="I107" s="15">
        <f t="shared" si="25"/>
        <v>96616.69268802037</v>
      </c>
      <c r="J107" s="15">
        <f t="shared" si="25"/>
        <v>97648.41497455128</v>
      </c>
      <c r="K107" s="15">
        <f t="shared" si="25"/>
        <v>98612.14136075534</v>
      </c>
      <c r="L107" s="15">
        <f t="shared" si="25"/>
        <v>99572.1202723795</v>
      </c>
      <c r="M107" s="15">
        <f t="shared" si="25"/>
        <v>100466.41758609316</v>
      </c>
      <c r="N107" s="16">
        <f>B107</f>
        <v>83298.59423801248</v>
      </c>
    </row>
    <row r="108" spans="1:14" ht="15">
      <c r="A108" s="17" t="s">
        <v>20</v>
      </c>
      <c r="B108" s="18">
        <f aca="true" t="shared" si="26" ref="B108:J108">B94*B104/365*B105</f>
        <v>2039.2809814349027</v>
      </c>
      <c r="C108" s="18">
        <f t="shared" si="26"/>
        <v>1876.5675665344331</v>
      </c>
      <c r="D108" s="18">
        <f t="shared" si="26"/>
        <v>2115.9757730341994</v>
      </c>
      <c r="E108" s="18">
        <f t="shared" si="26"/>
        <v>2084.8288730650133</v>
      </c>
      <c r="F108" s="18">
        <f t="shared" si="26"/>
        <v>2118.451481380468</v>
      </c>
      <c r="G108" s="18">
        <f t="shared" si="26"/>
        <v>2015.3998005746025</v>
      </c>
      <c r="H108" s="18">
        <f t="shared" si="26"/>
        <v>1067.5939739842902</v>
      </c>
      <c r="I108" s="18">
        <f t="shared" si="26"/>
        <v>1031.7222865309109</v>
      </c>
      <c r="J108" s="18">
        <f t="shared" si="26"/>
        <v>963.7263862040631</v>
      </c>
      <c r="K108" s="18">
        <f>K94*K104/365*K105</f>
        <v>959.9789116241529</v>
      </c>
      <c r="L108" s="18">
        <f>L94*L104/365*L105</f>
        <v>894.2973137136519</v>
      </c>
      <c r="M108" s="18">
        <f>M94*M104/365*M105</f>
        <v>888.2355367173946</v>
      </c>
      <c r="N108" s="19">
        <f>SUM(B108:M108)</f>
        <v>18056.058884798083</v>
      </c>
    </row>
    <row r="109" spans="1:14" ht="15">
      <c r="A109" s="20" t="s">
        <v>17</v>
      </c>
      <c r="B109" s="21">
        <f aca="true" t="shared" si="27" ref="B109:N109">SUM(B107:B108)</f>
        <v>85337.87521944738</v>
      </c>
      <c r="C109" s="21">
        <f t="shared" si="27"/>
        <v>87214.44278598181</v>
      </c>
      <c r="D109" s="21">
        <f t="shared" si="27"/>
        <v>89330.418559016</v>
      </c>
      <c r="E109" s="21">
        <f t="shared" si="27"/>
        <v>91415.24743208101</v>
      </c>
      <c r="F109" s="21">
        <f t="shared" si="27"/>
        <v>93533.69891346149</v>
      </c>
      <c r="G109" s="21">
        <f t="shared" si="27"/>
        <v>95549.09871403608</v>
      </c>
      <c r="H109" s="21">
        <f t="shared" si="27"/>
        <v>96616.69268802037</v>
      </c>
      <c r="I109" s="21">
        <f t="shared" si="27"/>
        <v>97648.41497455128</v>
      </c>
      <c r="J109" s="21">
        <f t="shared" si="27"/>
        <v>98612.14136075534</v>
      </c>
      <c r="K109" s="21">
        <f t="shared" si="27"/>
        <v>99572.1202723795</v>
      </c>
      <c r="L109" s="21">
        <f t="shared" si="27"/>
        <v>100466.41758609316</v>
      </c>
      <c r="M109" s="21">
        <f t="shared" si="27"/>
        <v>101354.65312281055</v>
      </c>
      <c r="N109" s="22">
        <f t="shared" si="27"/>
        <v>101354.65312281056</v>
      </c>
    </row>
    <row r="111" spans="1:14" ht="18.75">
      <c r="A111" s="30" t="s">
        <v>0</v>
      </c>
      <c r="B111" s="32">
        <v>2006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3"/>
    </row>
    <row r="112" spans="1:14" ht="15">
      <c r="A112" s="31"/>
      <c r="B112" s="6" t="s">
        <v>1</v>
      </c>
      <c r="C112" s="6" t="s">
        <v>2</v>
      </c>
      <c r="D112" s="6" t="s">
        <v>3</v>
      </c>
      <c r="E112" s="6" t="s">
        <v>4</v>
      </c>
      <c r="F112" s="6" t="s">
        <v>5</v>
      </c>
      <c r="G112" s="6" t="s">
        <v>6</v>
      </c>
      <c r="H112" s="6" t="s">
        <v>7</v>
      </c>
      <c r="I112" s="6" t="s">
        <v>8</v>
      </c>
      <c r="J112" s="6" t="s">
        <v>9</v>
      </c>
      <c r="K112" s="6" t="s">
        <v>10</v>
      </c>
      <c r="L112" s="6" t="s">
        <v>11</v>
      </c>
      <c r="M112" s="6" t="s">
        <v>12</v>
      </c>
      <c r="N112" s="7" t="s">
        <v>23</v>
      </c>
    </row>
    <row r="113" spans="1:14" ht="1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0"/>
    </row>
    <row r="114" spans="1:14" ht="15">
      <c r="A114" s="11" t="s">
        <v>13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3"/>
    </row>
    <row r="115" spans="1:14" ht="15">
      <c r="A115" s="14" t="s">
        <v>14</v>
      </c>
      <c r="B115" s="15">
        <f>M101</f>
        <v>138426.1646190726</v>
      </c>
      <c r="C115" s="15">
        <f>B122</f>
        <v>140599.14937648925</v>
      </c>
      <c r="D115" s="15">
        <f aca="true" t="shared" si="28" ref="D115:M115">C122</f>
        <v>142772.1341339059</v>
      </c>
      <c r="E115" s="15">
        <f t="shared" si="28"/>
        <v>144945.11889132255</v>
      </c>
      <c r="F115" s="15">
        <f t="shared" si="28"/>
        <v>147118.1036487392</v>
      </c>
      <c r="G115" s="15">
        <f t="shared" si="28"/>
        <v>147118.1036487392</v>
      </c>
      <c r="H115" s="15">
        <f t="shared" si="28"/>
        <v>147443.99698902603</v>
      </c>
      <c r="I115" s="15">
        <f t="shared" si="28"/>
        <v>147443.99698902603</v>
      </c>
      <c r="J115" s="15">
        <f t="shared" si="28"/>
        <v>147443.99698902603</v>
      </c>
      <c r="K115" s="15">
        <f t="shared" si="28"/>
        <v>147443.99698902603</v>
      </c>
      <c r="L115" s="15">
        <f t="shared" si="28"/>
        <v>147443.99698902603</v>
      </c>
      <c r="M115" s="15">
        <f t="shared" si="28"/>
        <v>147443.99698902603</v>
      </c>
      <c r="N115" s="16">
        <f>B115</f>
        <v>138426.1646190726</v>
      </c>
    </row>
    <row r="116" spans="1:14" ht="15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6"/>
    </row>
    <row r="117" spans="1:14" ht="15">
      <c r="A117" s="14" t="s">
        <v>25</v>
      </c>
      <c r="B117" s="15">
        <f>(1714352/12*4)/4</f>
        <v>142862.66666666666</v>
      </c>
      <c r="C117" s="15">
        <f>(1714352/12*4)/4</f>
        <v>142862.66666666666</v>
      </c>
      <c r="D117" s="15">
        <f>(1714352/12*4)/4</f>
        <v>142862.66666666666</v>
      </c>
      <c r="E117" s="15">
        <f>(1714352/12*4)/4</f>
        <v>142862.66666666666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6">
        <f>SUM(B117:M117)</f>
        <v>571450.6666666666</v>
      </c>
    </row>
    <row r="118" spans="1:14" ht="15">
      <c r="A118" s="14" t="s">
        <v>15</v>
      </c>
      <c r="B118" s="15"/>
      <c r="C118" s="15"/>
      <c r="D118" s="15"/>
      <c r="E118" s="15"/>
      <c r="F118" s="15"/>
      <c r="G118" s="26">
        <f>'[6]PILs 1562 Calculation'!$K$27</f>
        <v>325.8933402868274</v>
      </c>
      <c r="H118" s="15"/>
      <c r="I118" s="15"/>
      <c r="J118" s="15"/>
      <c r="K118" s="15"/>
      <c r="L118" s="15"/>
      <c r="M118" s="15"/>
      <c r="N118" s="16"/>
    </row>
    <row r="119" spans="1:14" ht="15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6"/>
    </row>
    <row r="120" spans="1:14" ht="15">
      <c r="A120" s="14" t="s">
        <v>16</v>
      </c>
      <c r="B120" s="15">
        <f>-'[2]RevenueCalc_Revised'!$H$86/4</f>
        <v>-140689.68190925</v>
      </c>
      <c r="C120" s="15">
        <f>-'[2]RevenueCalc_Revised'!$H$86/4</f>
        <v>-140689.68190925</v>
      </c>
      <c r="D120" s="15">
        <f>-'[2]RevenueCalc_Revised'!$H$86/4</f>
        <v>-140689.68190925</v>
      </c>
      <c r="E120" s="15">
        <f>-'[2]RevenueCalc_Revised'!$H$86/4</f>
        <v>-140689.68190925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6">
        <f>SUM(B120:M120)</f>
        <v>-562758.727637</v>
      </c>
    </row>
    <row r="121" spans="1:14" ht="15">
      <c r="A121" s="1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9"/>
    </row>
    <row r="122" spans="1:14" ht="15">
      <c r="A122" s="20" t="s">
        <v>17</v>
      </c>
      <c r="B122" s="21">
        <f aca="true" t="shared" si="29" ref="B122:N122">SUM(B115:B121)</f>
        <v>140599.14937648925</v>
      </c>
      <c r="C122" s="21">
        <f t="shared" si="29"/>
        <v>142772.1341339059</v>
      </c>
      <c r="D122" s="21">
        <f t="shared" si="29"/>
        <v>144945.11889132255</v>
      </c>
      <c r="E122" s="21">
        <f t="shared" si="29"/>
        <v>147118.1036487392</v>
      </c>
      <c r="F122" s="21">
        <f t="shared" si="29"/>
        <v>147118.1036487392</v>
      </c>
      <c r="G122" s="21">
        <f t="shared" si="29"/>
        <v>147443.99698902603</v>
      </c>
      <c r="H122" s="21">
        <f t="shared" si="29"/>
        <v>147443.99698902603</v>
      </c>
      <c r="I122" s="21">
        <f t="shared" si="29"/>
        <v>147443.99698902603</v>
      </c>
      <c r="J122" s="21">
        <f t="shared" si="29"/>
        <v>147443.99698902603</v>
      </c>
      <c r="K122" s="21">
        <f t="shared" si="29"/>
        <v>147443.99698902603</v>
      </c>
      <c r="L122" s="21">
        <f t="shared" si="29"/>
        <v>147443.99698902603</v>
      </c>
      <c r="M122" s="21">
        <f t="shared" si="29"/>
        <v>147443.99698902603</v>
      </c>
      <c r="N122" s="22">
        <f t="shared" si="29"/>
        <v>147118.10364873917</v>
      </c>
    </row>
    <row r="123" spans="1:14" ht="1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0"/>
    </row>
    <row r="124" spans="1:14" ht="15">
      <c r="A124" s="11" t="s">
        <v>18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13"/>
    </row>
    <row r="125" spans="1:14" ht="15">
      <c r="A125" s="14" t="s">
        <v>19</v>
      </c>
      <c r="B125" s="23">
        <v>0.0725</v>
      </c>
      <c r="C125" s="23">
        <v>0.0725</v>
      </c>
      <c r="D125" s="23">
        <v>0.0725</v>
      </c>
      <c r="E125" s="23">
        <v>0.0414</v>
      </c>
      <c r="F125" s="23">
        <v>0.0414</v>
      </c>
      <c r="G125" s="23">
        <v>0.0414</v>
      </c>
      <c r="H125" s="23">
        <v>0.045899999999999996</v>
      </c>
      <c r="I125" s="23">
        <v>0.045899999999999996</v>
      </c>
      <c r="J125" s="23">
        <v>0.045899999999999996</v>
      </c>
      <c r="K125" s="23">
        <v>0.045899999999999996</v>
      </c>
      <c r="L125" s="23">
        <v>0.045899999999999996</v>
      </c>
      <c r="M125" s="23">
        <v>0.045899999999999996</v>
      </c>
      <c r="N125" s="13"/>
    </row>
    <row r="126" spans="1:14" ht="15">
      <c r="A126" s="14" t="s">
        <v>21</v>
      </c>
      <c r="B126" s="24">
        <v>31</v>
      </c>
      <c r="C126" s="24">
        <v>28</v>
      </c>
      <c r="D126" s="24">
        <v>31</v>
      </c>
      <c r="E126" s="24">
        <v>30</v>
      </c>
      <c r="F126" s="24">
        <v>31</v>
      </c>
      <c r="G126" s="24">
        <v>30</v>
      </c>
      <c r="H126" s="24">
        <v>31</v>
      </c>
      <c r="I126" s="24">
        <v>31</v>
      </c>
      <c r="J126" s="24">
        <v>30</v>
      </c>
      <c r="K126" s="24">
        <v>31</v>
      </c>
      <c r="L126" s="24">
        <v>30</v>
      </c>
      <c r="M126" s="24">
        <v>31</v>
      </c>
      <c r="N126" s="25"/>
    </row>
    <row r="127" spans="1:14" ht="15">
      <c r="A127" s="1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3"/>
    </row>
    <row r="128" spans="1:14" ht="15">
      <c r="A128" s="14" t="s">
        <v>14</v>
      </c>
      <c r="B128" s="15">
        <f>M109</f>
        <v>101354.65312281055</v>
      </c>
      <c r="C128" s="15">
        <f>B130</f>
        <v>102207.01697207456</v>
      </c>
      <c r="D128" s="15">
        <f aca="true" t="shared" si="30" ref="D128:M128">C130</f>
        <v>102988.97936449722</v>
      </c>
      <c r="E128" s="15">
        <f t="shared" si="30"/>
        <v>103868.10366988339</v>
      </c>
      <c r="F128" s="15">
        <f t="shared" si="30"/>
        <v>104361.31418402866</v>
      </c>
      <c r="G128" s="15">
        <f t="shared" si="30"/>
        <v>104878.60562025548</v>
      </c>
      <c r="H128" s="15">
        <f t="shared" si="30"/>
        <v>105379.21023595886</v>
      </c>
      <c r="I128" s="15">
        <f t="shared" si="30"/>
        <v>105953.99945052239</v>
      </c>
      <c r="J128" s="15">
        <f t="shared" si="30"/>
        <v>106528.78866508591</v>
      </c>
      <c r="K128" s="15">
        <f t="shared" si="30"/>
        <v>107085.03629208288</v>
      </c>
      <c r="L128" s="15">
        <f t="shared" si="30"/>
        <v>107659.8255066464</v>
      </c>
      <c r="M128" s="15">
        <f t="shared" si="30"/>
        <v>108216.07313364337</v>
      </c>
      <c r="N128" s="16">
        <f>B128</f>
        <v>101354.65312281055</v>
      </c>
    </row>
    <row r="129" spans="1:14" ht="15">
      <c r="A129" s="17" t="s">
        <v>20</v>
      </c>
      <c r="B129" s="18">
        <f aca="true" t="shared" si="31" ref="B129:J129">B115*B125/365*B126</f>
        <v>852.3638492640156</v>
      </c>
      <c r="C129" s="18">
        <f t="shared" si="31"/>
        <v>781.9623924226662</v>
      </c>
      <c r="D129" s="18">
        <f t="shared" si="31"/>
        <v>879.124305386174</v>
      </c>
      <c r="E129" s="18">
        <f t="shared" si="31"/>
        <v>493.21051414526744</v>
      </c>
      <c r="F129" s="18">
        <f t="shared" si="31"/>
        <v>517.291436226827</v>
      </c>
      <c r="G129" s="18">
        <f t="shared" si="31"/>
        <v>500.604615703381</v>
      </c>
      <c r="H129" s="18">
        <f t="shared" si="31"/>
        <v>574.7892145635209</v>
      </c>
      <c r="I129" s="18">
        <f t="shared" si="31"/>
        <v>574.7892145635209</v>
      </c>
      <c r="J129" s="18">
        <f t="shared" si="31"/>
        <v>556.2476269969558</v>
      </c>
      <c r="K129" s="18">
        <f>K115*K125/365*K126</f>
        <v>574.7892145635209</v>
      </c>
      <c r="L129" s="18">
        <f>L115*L125/365*L126</f>
        <v>556.2476269969558</v>
      </c>
      <c r="M129" s="18">
        <f>M115*M125/365*M126</f>
        <v>574.7892145635209</v>
      </c>
      <c r="N129" s="19">
        <f>SUM(B129:M129)</f>
        <v>7436.209225396326</v>
      </c>
    </row>
    <row r="130" spans="1:14" ht="15">
      <c r="A130" s="20" t="s">
        <v>17</v>
      </c>
      <c r="B130" s="21">
        <f aca="true" t="shared" si="32" ref="B130:N130">SUM(B128:B129)</f>
        <v>102207.01697207456</v>
      </c>
      <c r="C130" s="21">
        <f t="shared" si="32"/>
        <v>102988.97936449722</v>
      </c>
      <c r="D130" s="21">
        <f t="shared" si="32"/>
        <v>103868.10366988339</v>
      </c>
      <c r="E130" s="21">
        <f t="shared" si="32"/>
        <v>104361.31418402866</v>
      </c>
      <c r="F130" s="21">
        <f t="shared" si="32"/>
        <v>104878.60562025548</v>
      </c>
      <c r="G130" s="21">
        <f t="shared" si="32"/>
        <v>105379.21023595886</v>
      </c>
      <c r="H130" s="21">
        <f t="shared" si="32"/>
        <v>105953.99945052239</v>
      </c>
      <c r="I130" s="21">
        <f t="shared" si="32"/>
        <v>106528.78866508591</v>
      </c>
      <c r="J130" s="21">
        <f t="shared" si="32"/>
        <v>107085.03629208288</v>
      </c>
      <c r="K130" s="21">
        <f t="shared" si="32"/>
        <v>107659.8255066464</v>
      </c>
      <c r="L130" s="21">
        <f t="shared" si="32"/>
        <v>108216.07313364337</v>
      </c>
      <c r="M130" s="21">
        <f t="shared" si="32"/>
        <v>108790.8623482069</v>
      </c>
      <c r="N130" s="22">
        <f t="shared" si="32"/>
        <v>108790.86234820687</v>
      </c>
    </row>
    <row r="132" spans="1:14" ht="18.75">
      <c r="A132" s="30" t="s">
        <v>0</v>
      </c>
      <c r="B132" s="32">
        <v>2007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3"/>
    </row>
    <row r="133" spans="1:14" ht="15">
      <c r="A133" s="31"/>
      <c r="B133" s="6" t="s">
        <v>1</v>
      </c>
      <c r="C133" s="6" t="s">
        <v>2</v>
      </c>
      <c r="D133" s="6" t="s">
        <v>3</v>
      </c>
      <c r="E133" s="6" t="s">
        <v>4</v>
      </c>
      <c r="F133" s="6" t="s">
        <v>5</v>
      </c>
      <c r="G133" s="6" t="s">
        <v>6</v>
      </c>
      <c r="H133" s="6" t="s">
        <v>7</v>
      </c>
      <c r="I133" s="6" t="s">
        <v>8</v>
      </c>
      <c r="J133" s="6" t="s">
        <v>9</v>
      </c>
      <c r="K133" s="6" t="s">
        <v>10</v>
      </c>
      <c r="L133" s="6" t="s">
        <v>11</v>
      </c>
      <c r="M133" s="6" t="s">
        <v>12</v>
      </c>
      <c r="N133" s="7" t="s">
        <v>23</v>
      </c>
    </row>
    <row r="134" spans="1:14" ht="1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0"/>
    </row>
    <row r="135" spans="1:14" ht="15">
      <c r="A135" s="11" t="s">
        <v>13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3"/>
    </row>
    <row r="136" spans="1:14" ht="15">
      <c r="A136" s="14" t="s">
        <v>14</v>
      </c>
      <c r="B136" s="15">
        <f>M122</f>
        <v>147443.99698902603</v>
      </c>
      <c r="C136" s="15">
        <f>B143</f>
        <v>147443.99698902603</v>
      </c>
      <c r="D136" s="15">
        <f aca="true" t="shared" si="33" ref="D136:M136">C143</f>
        <v>147443.99698902603</v>
      </c>
      <c r="E136" s="15">
        <f t="shared" si="33"/>
        <v>147443.99698902603</v>
      </c>
      <c r="F136" s="15">
        <f t="shared" si="33"/>
        <v>147443.99698902603</v>
      </c>
      <c r="G136" s="15">
        <f t="shared" si="33"/>
        <v>147443.99698902603</v>
      </c>
      <c r="H136" s="15">
        <f t="shared" si="33"/>
        <v>147443.99698902603</v>
      </c>
      <c r="I136" s="15">
        <f t="shared" si="33"/>
        <v>147443.99698902603</v>
      </c>
      <c r="J136" s="15">
        <f t="shared" si="33"/>
        <v>147443.99698902603</v>
      </c>
      <c r="K136" s="15">
        <f t="shared" si="33"/>
        <v>147443.99698902603</v>
      </c>
      <c r="L136" s="15">
        <f t="shared" si="33"/>
        <v>147443.99698902603</v>
      </c>
      <c r="M136" s="15">
        <f t="shared" si="33"/>
        <v>147443.99698902603</v>
      </c>
      <c r="N136" s="16">
        <f>B136</f>
        <v>147443.99698902603</v>
      </c>
    </row>
    <row r="137" spans="1:14" ht="15">
      <c r="A137" s="14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16"/>
    </row>
    <row r="138" spans="1:14" ht="15">
      <c r="A138" s="14" t="s">
        <v>25</v>
      </c>
      <c r="B138" s="26">
        <v>0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16">
        <f>SUM(B138:M138)</f>
        <v>0</v>
      </c>
    </row>
    <row r="139" spans="1:14" ht="15">
      <c r="A139" s="14" t="s">
        <v>15</v>
      </c>
      <c r="B139" s="26"/>
      <c r="C139" s="26"/>
      <c r="D139" s="26"/>
      <c r="E139" s="26"/>
      <c r="F139" s="26"/>
      <c r="G139" s="26">
        <v>0</v>
      </c>
      <c r="H139" s="26"/>
      <c r="I139" s="26"/>
      <c r="J139" s="26"/>
      <c r="K139" s="26"/>
      <c r="L139" s="26"/>
      <c r="M139" s="26"/>
      <c r="N139" s="16"/>
    </row>
    <row r="140" spans="1:14" ht="15">
      <c r="A140" s="14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16"/>
    </row>
    <row r="141" spans="1:14" ht="15">
      <c r="A141" s="14" t="s">
        <v>16</v>
      </c>
      <c r="B141" s="26">
        <v>0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16">
        <f>SUM(B141:M141)</f>
        <v>0</v>
      </c>
    </row>
    <row r="142" spans="1:14" ht="15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9"/>
    </row>
    <row r="143" spans="1:14" ht="15">
      <c r="A143" s="20" t="s">
        <v>17</v>
      </c>
      <c r="B143" s="21">
        <f aca="true" t="shared" si="34" ref="B143:N143">SUM(B136:B142)</f>
        <v>147443.99698902603</v>
      </c>
      <c r="C143" s="21">
        <f t="shared" si="34"/>
        <v>147443.99698902603</v>
      </c>
      <c r="D143" s="21">
        <f t="shared" si="34"/>
        <v>147443.99698902603</v>
      </c>
      <c r="E143" s="21">
        <f t="shared" si="34"/>
        <v>147443.99698902603</v>
      </c>
      <c r="F143" s="21">
        <f t="shared" si="34"/>
        <v>147443.99698902603</v>
      </c>
      <c r="G143" s="21">
        <f t="shared" si="34"/>
        <v>147443.99698902603</v>
      </c>
      <c r="H143" s="21">
        <f t="shared" si="34"/>
        <v>147443.99698902603</v>
      </c>
      <c r="I143" s="21">
        <f t="shared" si="34"/>
        <v>147443.99698902603</v>
      </c>
      <c r="J143" s="21">
        <f t="shared" si="34"/>
        <v>147443.99698902603</v>
      </c>
      <c r="K143" s="21">
        <f t="shared" si="34"/>
        <v>147443.99698902603</v>
      </c>
      <c r="L143" s="21">
        <f t="shared" si="34"/>
        <v>147443.99698902603</v>
      </c>
      <c r="M143" s="21">
        <f t="shared" si="34"/>
        <v>147443.99698902603</v>
      </c>
      <c r="N143" s="22">
        <f t="shared" si="34"/>
        <v>147443.99698902603</v>
      </c>
    </row>
    <row r="144" spans="1:14" ht="15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0"/>
    </row>
    <row r="145" spans="1:14" ht="15">
      <c r="A145" s="11" t="s">
        <v>18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3"/>
    </row>
    <row r="146" spans="1:14" ht="15">
      <c r="A146" s="14" t="s">
        <v>19</v>
      </c>
      <c r="B146" s="23">
        <v>0.045899999999999996</v>
      </c>
      <c r="C146" s="23">
        <v>0.045899999999999996</v>
      </c>
      <c r="D146" s="23">
        <v>0.045899999999999996</v>
      </c>
      <c r="E146" s="23">
        <v>0.045899999999999996</v>
      </c>
      <c r="F146" s="23">
        <v>0.045899999999999996</v>
      </c>
      <c r="G146" s="23">
        <v>0.045899999999999996</v>
      </c>
      <c r="H146" s="23">
        <v>0.045899999999999996</v>
      </c>
      <c r="I146" s="23">
        <v>0.045899999999999996</v>
      </c>
      <c r="J146" s="23">
        <v>0.045899999999999996</v>
      </c>
      <c r="K146" s="23">
        <v>0.051399999999999994</v>
      </c>
      <c r="L146" s="23">
        <v>0.051399999999999994</v>
      </c>
      <c r="M146" s="23">
        <v>0.051399999999999994</v>
      </c>
      <c r="N146" s="13"/>
    </row>
    <row r="147" spans="1:14" ht="15">
      <c r="A147" s="14" t="s">
        <v>21</v>
      </c>
      <c r="B147" s="24">
        <v>31</v>
      </c>
      <c r="C147" s="24">
        <v>28</v>
      </c>
      <c r="D147" s="24">
        <v>31</v>
      </c>
      <c r="E147" s="24">
        <v>30</v>
      </c>
      <c r="F147" s="24">
        <v>31</v>
      </c>
      <c r="G147" s="24">
        <v>30</v>
      </c>
      <c r="H147" s="24">
        <v>31</v>
      </c>
      <c r="I147" s="24">
        <v>31</v>
      </c>
      <c r="J147" s="24">
        <v>30</v>
      </c>
      <c r="K147" s="24">
        <v>31</v>
      </c>
      <c r="L147" s="24">
        <v>30</v>
      </c>
      <c r="M147" s="24">
        <v>31</v>
      </c>
      <c r="N147" s="25"/>
    </row>
    <row r="148" spans="1:14" ht="15">
      <c r="A148" s="14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3"/>
    </row>
    <row r="149" spans="1:14" ht="15">
      <c r="A149" s="14" t="s">
        <v>14</v>
      </c>
      <c r="B149" s="15">
        <f>M130</f>
        <v>108790.8623482069</v>
      </c>
      <c r="C149" s="15">
        <f>B151</f>
        <v>109365.65156277042</v>
      </c>
      <c r="D149" s="15">
        <f aca="true" t="shared" si="35" ref="D149:M149">C151</f>
        <v>109884.81601463424</v>
      </c>
      <c r="E149" s="15">
        <f t="shared" si="35"/>
        <v>110459.60522919777</v>
      </c>
      <c r="F149" s="15">
        <f t="shared" si="35"/>
        <v>111015.85285619473</v>
      </c>
      <c r="G149" s="15">
        <f t="shared" si="35"/>
        <v>111590.64207075826</v>
      </c>
      <c r="H149" s="15">
        <f t="shared" si="35"/>
        <v>112146.88969775522</v>
      </c>
      <c r="I149" s="15">
        <f t="shared" si="35"/>
        <v>112721.67891231875</v>
      </c>
      <c r="J149" s="15">
        <f t="shared" si="35"/>
        <v>113296.46812688228</v>
      </c>
      <c r="K149" s="15">
        <f t="shared" si="35"/>
        <v>113852.71575387924</v>
      </c>
      <c r="L149" s="15">
        <f t="shared" si="35"/>
        <v>114496.37949306366</v>
      </c>
      <c r="M149" s="15">
        <f t="shared" si="35"/>
        <v>115119.27988582278</v>
      </c>
      <c r="N149" s="16">
        <f>B149</f>
        <v>108790.8623482069</v>
      </c>
    </row>
    <row r="150" spans="1:14" ht="15">
      <c r="A150" s="17" t="s">
        <v>20</v>
      </c>
      <c r="B150" s="18">
        <f aca="true" t="shared" si="36" ref="B150:J150">B136*B146/365*B147</f>
        <v>574.7892145635209</v>
      </c>
      <c r="C150" s="18">
        <f t="shared" si="36"/>
        <v>519.1644518638253</v>
      </c>
      <c r="D150" s="18">
        <f t="shared" si="36"/>
        <v>574.7892145635209</v>
      </c>
      <c r="E150" s="18">
        <f t="shared" si="36"/>
        <v>556.2476269969558</v>
      </c>
      <c r="F150" s="18">
        <f t="shared" si="36"/>
        <v>574.7892145635209</v>
      </c>
      <c r="G150" s="18">
        <f t="shared" si="36"/>
        <v>556.2476269969558</v>
      </c>
      <c r="H150" s="18">
        <f t="shared" si="36"/>
        <v>574.7892145635209</v>
      </c>
      <c r="I150" s="18">
        <f t="shared" si="36"/>
        <v>574.7892145635209</v>
      </c>
      <c r="J150" s="18">
        <f t="shared" si="36"/>
        <v>556.2476269969558</v>
      </c>
      <c r="K150" s="18">
        <f>K136*K146/365*K147</f>
        <v>643.6637391844221</v>
      </c>
      <c r="L150" s="18">
        <f>L136*L146/365*L147</f>
        <v>622.9003927591181</v>
      </c>
      <c r="M150" s="18">
        <f>M136*M146/365*M147</f>
        <v>643.6637391844221</v>
      </c>
      <c r="N150" s="19">
        <f>SUM(B150:M150)</f>
        <v>6972.08127680026</v>
      </c>
    </row>
    <row r="151" spans="1:14" ht="15">
      <c r="A151" s="20" t="s">
        <v>17</v>
      </c>
      <c r="B151" s="21">
        <f aca="true" t="shared" si="37" ref="B151:N151">SUM(B149:B150)</f>
        <v>109365.65156277042</v>
      </c>
      <c r="C151" s="21">
        <f t="shared" si="37"/>
        <v>109884.81601463424</v>
      </c>
      <c r="D151" s="21">
        <f t="shared" si="37"/>
        <v>110459.60522919777</v>
      </c>
      <c r="E151" s="21">
        <f t="shared" si="37"/>
        <v>111015.85285619473</v>
      </c>
      <c r="F151" s="21">
        <f t="shared" si="37"/>
        <v>111590.64207075826</v>
      </c>
      <c r="G151" s="21">
        <f t="shared" si="37"/>
        <v>112146.88969775522</v>
      </c>
      <c r="H151" s="21">
        <f t="shared" si="37"/>
        <v>112721.67891231875</v>
      </c>
      <c r="I151" s="21">
        <f t="shared" si="37"/>
        <v>113296.46812688228</v>
      </c>
      <c r="J151" s="21">
        <f t="shared" si="37"/>
        <v>113852.71575387924</v>
      </c>
      <c r="K151" s="21">
        <f t="shared" si="37"/>
        <v>114496.37949306366</v>
      </c>
      <c r="L151" s="21">
        <f t="shared" si="37"/>
        <v>115119.27988582278</v>
      </c>
      <c r="M151" s="21">
        <f t="shared" si="37"/>
        <v>115762.9436250072</v>
      </c>
      <c r="N151" s="22">
        <f t="shared" si="37"/>
        <v>115762.94362500716</v>
      </c>
    </row>
    <row r="153" spans="1:14" ht="18.75">
      <c r="A153" s="30" t="s">
        <v>0</v>
      </c>
      <c r="B153" s="32">
        <v>2008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3"/>
    </row>
    <row r="154" spans="1:14" ht="15">
      <c r="A154" s="31"/>
      <c r="B154" s="6" t="s">
        <v>1</v>
      </c>
      <c r="C154" s="6" t="s">
        <v>2</v>
      </c>
      <c r="D154" s="6" t="s">
        <v>3</v>
      </c>
      <c r="E154" s="6" t="s">
        <v>4</v>
      </c>
      <c r="F154" s="6" t="s">
        <v>5</v>
      </c>
      <c r="G154" s="6" t="s">
        <v>6</v>
      </c>
      <c r="H154" s="6" t="s">
        <v>7</v>
      </c>
      <c r="I154" s="6" t="s">
        <v>8</v>
      </c>
      <c r="J154" s="6" t="s">
        <v>9</v>
      </c>
      <c r="K154" s="6" t="s">
        <v>10</v>
      </c>
      <c r="L154" s="6" t="s">
        <v>11</v>
      </c>
      <c r="M154" s="6" t="s">
        <v>12</v>
      </c>
      <c r="N154" s="7" t="s">
        <v>23</v>
      </c>
    </row>
    <row r="155" spans="1:14" ht="15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10"/>
    </row>
    <row r="156" spans="1:14" ht="15">
      <c r="A156" s="11" t="s">
        <v>13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3"/>
    </row>
    <row r="157" spans="1:14" ht="15">
      <c r="A157" s="14" t="s">
        <v>14</v>
      </c>
      <c r="B157" s="15">
        <f>M143</f>
        <v>147443.99698902603</v>
      </c>
      <c r="C157" s="15">
        <f>B164</f>
        <v>147443.99698902603</v>
      </c>
      <c r="D157" s="15">
        <f aca="true" t="shared" si="38" ref="D157:M157">C164</f>
        <v>147443.99698902603</v>
      </c>
      <c r="E157" s="15">
        <f t="shared" si="38"/>
        <v>147443.99698902603</v>
      </c>
      <c r="F157" s="15">
        <f t="shared" si="38"/>
        <v>147443.99698902603</v>
      </c>
      <c r="G157" s="15">
        <f t="shared" si="38"/>
        <v>147443.99698902603</v>
      </c>
      <c r="H157" s="15">
        <f t="shared" si="38"/>
        <v>147443.99698902603</v>
      </c>
      <c r="I157" s="15">
        <f t="shared" si="38"/>
        <v>147443.99698902603</v>
      </c>
      <c r="J157" s="15">
        <f t="shared" si="38"/>
        <v>147443.99698902603</v>
      </c>
      <c r="K157" s="15">
        <f t="shared" si="38"/>
        <v>147443.99698902603</v>
      </c>
      <c r="L157" s="15">
        <f t="shared" si="38"/>
        <v>147443.99698902603</v>
      </c>
      <c r="M157" s="15">
        <f t="shared" si="38"/>
        <v>147443.99698902603</v>
      </c>
      <c r="N157" s="16">
        <f>B157</f>
        <v>147443.99698902603</v>
      </c>
    </row>
    <row r="158" spans="1:14" ht="15">
      <c r="A158" s="14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16"/>
    </row>
    <row r="159" spans="1:14" ht="15">
      <c r="A159" s="14" t="s">
        <v>25</v>
      </c>
      <c r="B159" s="26">
        <v>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16">
        <f>SUM(B159:M159)</f>
        <v>0</v>
      </c>
    </row>
    <row r="160" spans="1:14" ht="15">
      <c r="A160" s="14" t="s">
        <v>15</v>
      </c>
      <c r="B160" s="26"/>
      <c r="C160" s="26"/>
      <c r="D160" s="26"/>
      <c r="E160" s="26"/>
      <c r="F160" s="26"/>
      <c r="G160" s="26">
        <v>0</v>
      </c>
      <c r="H160" s="26"/>
      <c r="I160" s="26"/>
      <c r="J160" s="26"/>
      <c r="K160" s="26"/>
      <c r="L160" s="26"/>
      <c r="M160" s="26"/>
      <c r="N160" s="16"/>
    </row>
    <row r="161" spans="1:14" ht="15">
      <c r="A161" s="14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16"/>
    </row>
    <row r="162" spans="1:14" ht="15">
      <c r="A162" s="14" t="s">
        <v>16</v>
      </c>
      <c r="B162" s="26">
        <v>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16">
        <f>SUM(B162:M162)</f>
        <v>0</v>
      </c>
    </row>
    <row r="163" spans="1:14" ht="15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9"/>
    </row>
    <row r="164" spans="1:14" ht="15">
      <c r="A164" s="20" t="s">
        <v>17</v>
      </c>
      <c r="B164" s="21">
        <f aca="true" t="shared" si="39" ref="B164:N164">SUM(B157:B163)</f>
        <v>147443.99698902603</v>
      </c>
      <c r="C164" s="21">
        <f t="shared" si="39"/>
        <v>147443.99698902603</v>
      </c>
      <c r="D164" s="21">
        <f t="shared" si="39"/>
        <v>147443.99698902603</v>
      </c>
      <c r="E164" s="21">
        <f t="shared" si="39"/>
        <v>147443.99698902603</v>
      </c>
      <c r="F164" s="21">
        <f t="shared" si="39"/>
        <v>147443.99698902603</v>
      </c>
      <c r="G164" s="21">
        <f t="shared" si="39"/>
        <v>147443.99698902603</v>
      </c>
      <c r="H164" s="21">
        <f t="shared" si="39"/>
        <v>147443.99698902603</v>
      </c>
      <c r="I164" s="21">
        <f t="shared" si="39"/>
        <v>147443.99698902603</v>
      </c>
      <c r="J164" s="21">
        <f t="shared" si="39"/>
        <v>147443.99698902603</v>
      </c>
      <c r="K164" s="21">
        <f t="shared" si="39"/>
        <v>147443.99698902603</v>
      </c>
      <c r="L164" s="21">
        <f t="shared" si="39"/>
        <v>147443.99698902603</v>
      </c>
      <c r="M164" s="21">
        <f t="shared" si="39"/>
        <v>147443.99698902603</v>
      </c>
      <c r="N164" s="22">
        <f t="shared" si="39"/>
        <v>147443.99698902603</v>
      </c>
    </row>
    <row r="165" spans="1:14" ht="15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0"/>
    </row>
    <row r="166" spans="1:14" ht="15">
      <c r="A166" s="11" t="s">
        <v>18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3"/>
    </row>
    <row r="167" spans="1:14" ht="15">
      <c r="A167" s="14" t="s">
        <v>19</v>
      </c>
      <c r="B167" s="23">
        <v>0.051399999999999994</v>
      </c>
      <c r="C167" s="23">
        <v>0.051399999999999994</v>
      </c>
      <c r="D167" s="23">
        <v>0.051399999999999994</v>
      </c>
      <c r="E167" s="23">
        <v>0.0408</v>
      </c>
      <c r="F167" s="23">
        <v>0.0408</v>
      </c>
      <c r="G167" s="23">
        <v>0.0408</v>
      </c>
      <c r="H167" s="23">
        <v>0.0335</v>
      </c>
      <c r="I167" s="23">
        <v>0.0335</v>
      </c>
      <c r="J167" s="23">
        <v>0.0335</v>
      </c>
      <c r="K167" s="23">
        <v>0.0335</v>
      </c>
      <c r="L167" s="23">
        <v>0.0335</v>
      </c>
      <c r="M167" s="23">
        <v>0.0335</v>
      </c>
      <c r="N167" s="13"/>
    </row>
    <row r="168" spans="1:14" ht="15">
      <c r="A168" s="14" t="s">
        <v>21</v>
      </c>
      <c r="B168" s="24">
        <v>31</v>
      </c>
      <c r="C168" s="24">
        <v>29</v>
      </c>
      <c r="D168" s="24">
        <v>31</v>
      </c>
      <c r="E168" s="24">
        <v>30</v>
      </c>
      <c r="F168" s="24">
        <v>31</v>
      </c>
      <c r="G168" s="24">
        <v>30</v>
      </c>
      <c r="H168" s="24">
        <v>31</v>
      </c>
      <c r="I168" s="24">
        <v>31</v>
      </c>
      <c r="J168" s="24">
        <v>30</v>
      </c>
      <c r="K168" s="24">
        <v>31</v>
      </c>
      <c r="L168" s="24">
        <v>30</v>
      </c>
      <c r="M168" s="24">
        <v>31</v>
      </c>
      <c r="N168" s="25"/>
    </row>
    <row r="169" spans="1:14" ht="15">
      <c r="A169" s="14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3"/>
    </row>
    <row r="170" spans="1:14" ht="15">
      <c r="A170" s="14" t="s">
        <v>14</v>
      </c>
      <c r="B170" s="15">
        <f>M151</f>
        <v>115762.9436250072</v>
      </c>
      <c r="C170" s="15">
        <f>B172</f>
        <v>116406.60736419163</v>
      </c>
      <c r="D170" s="15">
        <f aca="true" t="shared" si="40" ref="D170:M170">C172</f>
        <v>117008.74441052544</v>
      </c>
      <c r="E170" s="15">
        <f t="shared" si="40"/>
        <v>117652.40814970987</v>
      </c>
      <c r="F170" s="15">
        <f t="shared" si="40"/>
        <v>118146.85048481828</v>
      </c>
      <c r="G170" s="15">
        <f t="shared" si="40"/>
        <v>118657.77423109696</v>
      </c>
      <c r="H170" s="15">
        <f t="shared" si="40"/>
        <v>119152.21656620537</v>
      </c>
      <c r="I170" s="15">
        <f t="shared" si="40"/>
        <v>119571.72503435086</v>
      </c>
      <c r="J170" s="15">
        <f t="shared" si="40"/>
        <v>119991.23350249635</v>
      </c>
      <c r="K170" s="15">
        <f t="shared" si="40"/>
        <v>120397.20943941134</v>
      </c>
      <c r="L170" s="15">
        <f t="shared" si="40"/>
        <v>120816.71790755683</v>
      </c>
      <c r="M170" s="15">
        <f t="shared" si="40"/>
        <v>121222.69384447181</v>
      </c>
      <c r="N170" s="16">
        <f>B170</f>
        <v>115762.9436250072</v>
      </c>
    </row>
    <row r="171" spans="1:14" ht="15">
      <c r="A171" s="17" t="s">
        <v>20</v>
      </c>
      <c r="B171" s="18">
        <f aca="true" t="shared" si="41" ref="B171:J171">B157*B167/365*B168</f>
        <v>643.6637391844221</v>
      </c>
      <c r="C171" s="18">
        <f t="shared" si="41"/>
        <v>602.1370463338142</v>
      </c>
      <c r="D171" s="18">
        <f t="shared" si="41"/>
        <v>643.6637391844221</v>
      </c>
      <c r="E171" s="18">
        <f t="shared" si="41"/>
        <v>494.442335108405</v>
      </c>
      <c r="F171" s="18">
        <f t="shared" si="41"/>
        <v>510.9237462786852</v>
      </c>
      <c r="G171" s="18">
        <f t="shared" si="41"/>
        <v>494.442335108405</v>
      </c>
      <c r="H171" s="18">
        <f t="shared" si="41"/>
        <v>419.50846814548913</v>
      </c>
      <c r="I171" s="18">
        <f t="shared" si="41"/>
        <v>419.50846814548913</v>
      </c>
      <c r="J171" s="18">
        <f t="shared" si="41"/>
        <v>405.9759369149895</v>
      </c>
      <c r="K171" s="18">
        <f>K157*K167/365*K168</f>
        <v>419.50846814548913</v>
      </c>
      <c r="L171" s="18">
        <f>L157*L167/365*L168</f>
        <v>405.9759369149895</v>
      </c>
      <c r="M171" s="18">
        <f>M157*M167/365*M168</f>
        <v>419.50846814548913</v>
      </c>
      <c r="N171" s="19">
        <f>SUM(B171:M171)</f>
        <v>5879.2586876100895</v>
      </c>
    </row>
    <row r="172" spans="1:14" ht="15">
      <c r="A172" s="20" t="s">
        <v>17</v>
      </c>
      <c r="B172" s="21">
        <f aca="true" t="shared" si="42" ref="B172:N172">SUM(B170:B171)</f>
        <v>116406.60736419163</v>
      </c>
      <c r="C172" s="21">
        <f t="shared" si="42"/>
        <v>117008.74441052544</v>
      </c>
      <c r="D172" s="21">
        <f t="shared" si="42"/>
        <v>117652.40814970987</v>
      </c>
      <c r="E172" s="21">
        <f t="shared" si="42"/>
        <v>118146.85048481828</v>
      </c>
      <c r="F172" s="21">
        <f t="shared" si="42"/>
        <v>118657.77423109696</v>
      </c>
      <c r="G172" s="21">
        <f t="shared" si="42"/>
        <v>119152.21656620537</v>
      </c>
      <c r="H172" s="21">
        <f t="shared" si="42"/>
        <v>119571.72503435086</v>
      </c>
      <c r="I172" s="21">
        <f t="shared" si="42"/>
        <v>119991.23350249635</v>
      </c>
      <c r="J172" s="21">
        <f t="shared" si="42"/>
        <v>120397.20943941134</v>
      </c>
      <c r="K172" s="21">
        <f t="shared" si="42"/>
        <v>120816.71790755683</v>
      </c>
      <c r="L172" s="21">
        <f t="shared" si="42"/>
        <v>121222.69384447181</v>
      </c>
      <c r="M172" s="21">
        <f t="shared" si="42"/>
        <v>121642.2023126173</v>
      </c>
      <c r="N172" s="22">
        <f t="shared" si="42"/>
        <v>121642.20231261729</v>
      </c>
    </row>
    <row r="174" spans="1:14" ht="18.75">
      <c r="A174" s="30" t="s">
        <v>0</v>
      </c>
      <c r="B174" s="32">
        <v>2009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3"/>
    </row>
    <row r="175" spans="1:14" ht="15">
      <c r="A175" s="31"/>
      <c r="B175" s="6" t="s">
        <v>1</v>
      </c>
      <c r="C175" s="6" t="s">
        <v>2</v>
      </c>
      <c r="D175" s="6" t="s">
        <v>3</v>
      </c>
      <c r="E175" s="6" t="s">
        <v>4</v>
      </c>
      <c r="F175" s="6" t="s">
        <v>5</v>
      </c>
      <c r="G175" s="6" t="s">
        <v>6</v>
      </c>
      <c r="H175" s="6" t="s">
        <v>7</v>
      </c>
      <c r="I175" s="6" t="s">
        <v>8</v>
      </c>
      <c r="J175" s="6" t="s">
        <v>9</v>
      </c>
      <c r="K175" s="6" t="s">
        <v>10</v>
      </c>
      <c r="L175" s="6" t="s">
        <v>11</v>
      </c>
      <c r="M175" s="6" t="s">
        <v>12</v>
      </c>
      <c r="N175" s="7" t="s">
        <v>23</v>
      </c>
    </row>
    <row r="176" spans="1:14" ht="1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10"/>
    </row>
    <row r="177" spans="1:14" ht="15">
      <c r="A177" s="11" t="s">
        <v>13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3"/>
    </row>
    <row r="178" spans="1:14" ht="15">
      <c r="A178" s="14" t="s">
        <v>14</v>
      </c>
      <c r="B178" s="15">
        <f>M164</f>
        <v>147443.99698902603</v>
      </c>
      <c r="C178" s="15">
        <f>B185</f>
        <v>147443.99698902603</v>
      </c>
      <c r="D178" s="15">
        <f aca="true" t="shared" si="43" ref="D178:M178">C185</f>
        <v>147443.99698902603</v>
      </c>
      <c r="E178" s="15">
        <f t="shared" si="43"/>
        <v>147443.99698902603</v>
      </c>
      <c r="F178" s="15">
        <f t="shared" si="43"/>
        <v>147443.99698902603</v>
      </c>
      <c r="G178" s="15">
        <f t="shared" si="43"/>
        <v>147443.99698902603</v>
      </c>
      <c r="H178" s="15">
        <f t="shared" si="43"/>
        <v>147443.99698902603</v>
      </c>
      <c r="I178" s="15">
        <f t="shared" si="43"/>
        <v>147443.99698902603</v>
      </c>
      <c r="J178" s="15">
        <f t="shared" si="43"/>
        <v>147443.99698902603</v>
      </c>
      <c r="K178" s="15">
        <f t="shared" si="43"/>
        <v>147443.99698902603</v>
      </c>
      <c r="L178" s="15">
        <f t="shared" si="43"/>
        <v>147443.99698902603</v>
      </c>
      <c r="M178" s="15">
        <f t="shared" si="43"/>
        <v>147443.99698902603</v>
      </c>
      <c r="N178" s="16">
        <f>B178</f>
        <v>147443.99698902603</v>
      </c>
    </row>
    <row r="179" spans="1:14" ht="15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6"/>
    </row>
    <row r="180" spans="1:14" ht="15">
      <c r="A180" s="14" t="s">
        <v>25</v>
      </c>
      <c r="B180" s="26">
        <v>0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16">
        <f>SUM(B180:M180)</f>
        <v>0</v>
      </c>
    </row>
    <row r="181" spans="1:14" ht="15">
      <c r="A181" s="14" t="s">
        <v>15</v>
      </c>
      <c r="B181" s="26"/>
      <c r="C181" s="26"/>
      <c r="D181" s="26"/>
      <c r="E181" s="26"/>
      <c r="F181" s="26"/>
      <c r="G181" s="26">
        <v>0</v>
      </c>
      <c r="H181" s="26"/>
      <c r="I181" s="26"/>
      <c r="J181" s="26"/>
      <c r="K181" s="26"/>
      <c r="L181" s="26"/>
      <c r="M181" s="26"/>
      <c r="N181" s="16"/>
    </row>
    <row r="182" spans="1:14" ht="15">
      <c r="A182" s="14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16"/>
    </row>
    <row r="183" spans="1:14" ht="15">
      <c r="A183" s="14" t="s">
        <v>16</v>
      </c>
      <c r="B183" s="26">
        <v>0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16">
        <f>SUM(B183:M183)</f>
        <v>0</v>
      </c>
    </row>
    <row r="184" spans="1:14" ht="15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9"/>
    </row>
    <row r="185" spans="1:14" ht="15">
      <c r="A185" s="20" t="s">
        <v>17</v>
      </c>
      <c r="B185" s="21">
        <f aca="true" t="shared" si="44" ref="B185:N185">SUM(B178:B184)</f>
        <v>147443.99698902603</v>
      </c>
      <c r="C185" s="21">
        <f t="shared" si="44"/>
        <v>147443.99698902603</v>
      </c>
      <c r="D185" s="21">
        <f t="shared" si="44"/>
        <v>147443.99698902603</v>
      </c>
      <c r="E185" s="21">
        <f t="shared" si="44"/>
        <v>147443.99698902603</v>
      </c>
      <c r="F185" s="21">
        <f t="shared" si="44"/>
        <v>147443.99698902603</v>
      </c>
      <c r="G185" s="21">
        <f t="shared" si="44"/>
        <v>147443.99698902603</v>
      </c>
      <c r="H185" s="21">
        <f t="shared" si="44"/>
        <v>147443.99698902603</v>
      </c>
      <c r="I185" s="21">
        <f t="shared" si="44"/>
        <v>147443.99698902603</v>
      </c>
      <c r="J185" s="21">
        <f t="shared" si="44"/>
        <v>147443.99698902603</v>
      </c>
      <c r="K185" s="21">
        <f t="shared" si="44"/>
        <v>147443.99698902603</v>
      </c>
      <c r="L185" s="21">
        <f t="shared" si="44"/>
        <v>147443.99698902603</v>
      </c>
      <c r="M185" s="21">
        <f t="shared" si="44"/>
        <v>147443.99698902603</v>
      </c>
      <c r="N185" s="22">
        <f t="shared" si="44"/>
        <v>147443.99698902603</v>
      </c>
    </row>
    <row r="186" spans="1:14" ht="15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10"/>
    </row>
    <row r="187" spans="1:14" ht="15">
      <c r="A187" s="11" t="s">
        <v>18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3"/>
    </row>
    <row r="188" spans="1:14" ht="15">
      <c r="A188" s="14" t="s">
        <v>19</v>
      </c>
      <c r="B188" s="23">
        <v>0.0245</v>
      </c>
      <c r="C188" s="23">
        <v>0.0245</v>
      </c>
      <c r="D188" s="23">
        <v>0.0245</v>
      </c>
      <c r="E188" s="23">
        <v>0.01</v>
      </c>
      <c r="F188" s="23">
        <v>0.01</v>
      </c>
      <c r="G188" s="23">
        <v>0.01</v>
      </c>
      <c r="H188" s="23">
        <v>0.0055000000000000005</v>
      </c>
      <c r="I188" s="23">
        <v>0.0055000000000000005</v>
      </c>
      <c r="J188" s="23">
        <v>0.0055000000000000005</v>
      </c>
      <c r="K188" s="23">
        <v>0.0055000000000000005</v>
      </c>
      <c r="L188" s="23">
        <v>0.0055000000000000005</v>
      </c>
      <c r="M188" s="23">
        <v>0.0055000000000000005</v>
      </c>
      <c r="N188" s="13"/>
    </row>
    <row r="189" spans="1:14" ht="15">
      <c r="A189" s="14" t="s">
        <v>21</v>
      </c>
      <c r="B189" s="24">
        <v>31</v>
      </c>
      <c r="C189" s="24">
        <v>28</v>
      </c>
      <c r="D189" s="24">
        <v>31</v>
      </c>
      <c r="E189" s="24">
        <v>30</v>
      </c>
      <c r="F189" s="24">
        <v>31</v>
      </c>
      <c r="G189" s="24">
        <v>30</v>
      </c>
      <c r="H189" s="24">
        <v>31</v>
      </c>
      <c r="I189" s="24">
        <v>31</v>
      </c>
      <c r="J189" s="24">
        <v>30</v>
      </c>
      <c r="K189" s="24">
        <v>31</v>
      </c>
      <c r="L189" s="24">
        <v>30</v>
      </c>
      <c r="M189" s="24">
        <v>31</v>
      </c>
      <c r="N189" s="25"/>
    </row>
    <row r="190" spans="1:14" ht="15">
      <c r="A190" s="14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3"/>
    </row>
    <row r="191" spans="1:14" ht="15">
      <c r="A191" s="14" t="s">
        <v>14</v>
      </c>
      <c r="B191" s="15">
        <f>M172</f>
        <v>121642.2023126173</v>
      </c>
      <c r="C191" s="15">
        <f>B193</f>
        <v>121949.00701320132</v>
      </c>
      <c r="D191" s="15">
        <f aca="true" t="shared" si="45" ref="D191:M191">C193</f>
        <v>122226.12093630947</v>
      </c>
      <c r="E191" s="15">
        <f t="shared" si="45"/>
        <v>122532.92563689349</v>
      </c>
      <c r="F191" s="15">
        <f t="shared" si="45"/>
        <v>122654.11248373378</v>
      </c>
      <c r="G191" s="15">
        <f t="shared" si="45"/>
        <v>122779.33889213542</v>
      </c>
      <c r="H191" s="15">
        <f t="shared" si="45"/>
        <v>122900.52573897572</v>
      </c>
      <c r="I191" s="15">
        <f t="shared" si="45"/>
        <v>122969.40026359662</v>
      </c>
      <c r="J191" s="15">
        <f t="shared" si="45"/>
        <v>123038.27478821752</v>
      </c>
      <c r="K191" s="15">
        <f t="shared" si="45"/>
        <v>123104.92755397968</v>
      </c>
      <c r="L191" s="15">
        <f t="shared" si="45"/>
        <v>123173.80207860058</v>
      </c>
      <c r="M191" s="15">
        <f t="shared" si="45"/>
        <v>123240.45484436274</v>
      </c>
      <c r="N191" s="16">
        <f>B191</f>
        <v>121642.2023126173</v>
      </c>
    </row>
    <row r="192" spans="1:14" ht="15">
      <c r="A192" s="17" t="s">
        <v>20</v>
      </c>
      <c r="B192" s="18">
        <f aca="true" t="shared" si="46" ref="B192:J192">B178*B188/365*B189</f>
        <v>306.8047005840144</v>
      </c>
      <c r="C192" s="18">
        <f t="shared" si="46"/>
        <v>277.11392310814205</v>
      </c>
      <c r="D192" s="18">
        <f t="shared" si="46"/>
        <v>306.8047005840144</v>
      </c>
      <c r="E192" s="18">
        <f t="shared" si="46"/>
        <v>121.18684684029537</v>
      </c>
      <c r="F192" s="18">
        <f t="shared" si="46"/>
        <v>125.22640840163855</v>
      </c>
      <c r="G192" s="18">
        <f t="shared" si="46"/>
        <v>121.18684684029537</v>
      </c>
      <c r="H192" s="18">
        <f t="shared" si="46"/>
        <v>68.8745246209012</v>
      </c>
      <c r="I192" s="18">
        <f t="shared" si="46"/>
        <v>68.8745246209012</v>
      </c>
      <c r="J192" s="18">
        <f t="shared" si="46"/>
        <v>66.65276576216246</v>
      </c>
      <c r="K192" s="18">
        <f>K178*K188/365*K189</f>
        <v>68.8745246209012</v>
      </c>
      <c r="L192" s="18">
        <f>L178*L188/365*L189</f>
        <v>66.65276576216246</v>
      </c>
      <c r="M192" s="18">
        <f>M178*M188/365*M189</f>
        <v>68.8745246209012</v>
      </c>
      <c r="N192" s="19">
        <f>SUM(B192:M192)</f>
        <v>1667.12705636633</v>
      </c>
    </row>
    <row r="193" spans="1:14" ht="15">
      <c r="A193" s="20" t="s">
        <v>17</v>
      </c>
      <c r="B193" s="21">
        <f aca="true" t="shared" si="47" ref="B193:N193">SUM(B191:B192)</f>
        <v>121949.00701320132</v>
      </c>
      <c r="C193" s="21">
        <f t="shared" si="47"/>
        <v>122226.12093630947</v>
      </c>
      <c r="D193" s="21">
        <f t="shared" si="47"/>
        <v>122532.92563689349</v>
      </c>
      <c r="E193" s="21">
        <f t="shared" si="47"/>
        <v>122654.11248373378</v>
      </c>
      <c r="F193" s="21">
        <f t="shared" si="47"/>
        <v>122779.33889213542</v>
      </c>
      <c r="G193" s="21">
        <f t="shared" si="47"/>
        <v>122900.52573897572</v>
      </c>
      <c r="H193" s="21">
        <f t="shared" si="47"/>
        <v>122969.40026359662</v>
      </c>
      <c r="I193" s="21">
        <f t="shared" si="47"/>
        <v>123038.27478821752</v>
      </c>
      <c r="J193" s="21">
        <f t="shared" si="47"/>
        <v>123104.92755397968</v>
      </c>
      <c r="K193" s="21">
        <f t="shared" si="47"/>
        <v>123173.80207860058</v>
      </c>
      <c r="L193" s="21">
        <f t="shared" si="47"/>
        <v>123240.45484436274</v>
      </c>
      <c r="M193" s="21">
        <f t="shared" si="47"/>
        <v>123309.32936898364</v>
      </c>
      <c r="N193" s="22">
        <f t="shared" si="47"/>
        <v>123309.32936898363</v>
      </c>
    </row>
    <row r="195" spans="1:14" ht="18.75">
      <c r="A195" s="30" t="s">
        <v>0</v>
      </c>
      <c r="B195" s="32">
        <v>2010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3"/>
    </row>
    <row r="196" spans="1:14" ht="15">
      <c r="A196" s="31"/>
      <c r="B196" s="6" t="s">
        <v>1</v>
      </c>
      <c r="C196" s="6" t="s">
        <v>2</v>
      </c>
      <c r="D196" s="6" t="s">
        <v>3</v>
      </c>
      <c r="E196" s="6" t="s">
        <v>4</v>
      </c>
      <c r="F196" s="6" t="s">
        <v>5</v>
      </c>
      <c r="G196" s="6" t="s">
        <v>6</v>
      </c>
      <c r="H196" s="6" t="s">
        <v>7</v>
      </c>
      <c r="I196" s="6" t="s">
        <v>8</v>
      </c>
      <c r="J196" s="6" t="s">
        <v>9</v>
      </c>
      <c r="K196" s="6" t="s">
        <v>10</v>
      </c>
      <c r="L196" s="6" t="s">
        <v>11</v>
      </c>
      <c r="M196" s="6" t="s">
        <v>12</v>
      </c>
      <c r="N196" s="7" t="s">
        <v>23</v>
      </c>
    </row>
    <row r="197" spans="1:14" ht="15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10"/>
    </row>
    <row r="198" spans="1:14" ht="15">
      <c r="A198" s="11" t="s">
        <v>13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3"/>
    </row>
    <row r="199" spans="1:14" ht="15">
      <c r="A199" s="14" t="s">
        <v>14</v>
      </c>
      <c r="B199" s="15">
        <f>M185</f>
        <v>147443.99698902603</v>
      </c>
      <c r="C199" s="15">
        <f>B206</f>
        <v>147443.99698902603</v>
      </c>
      <c r="D199" s="15">
        <f aca="true" t="shared" si="48" ref="D199:M199">C206</f>
        <v>147443.99698902603</v>
      </c>
      <c r="E199" s="15">
        <f t="shared" si="48"/>
        <v>147443.99698902603</v>
      </c>
      <c r="F199" s="15">
        <f t="shared" si="48"/>
        <v>147443.99698902603</v>
      </c>
      <c r="G199" s="15">
        <f t="shared" si="48"/>
        <v>147443.99698902603</v>
      </c>
      <c r="H199" s="15">
        <f t="shared" si="48"/>
        <v>147443.99698902603</v>
      </c>
      <c r="I199" s="15">
        <f t="shared" si="48"/>
        <v>147443.99698902603</v>
      </c>
      <c r="J199" s="15">
        <f t="shared" si="48"/>
        <v>147443.99698902603</v>
      </c>
      <c r="K199" s="15">
        <f t="shared" si="48"/>
        <v>147443.99698902603</v>
      </c>
      <c r="L199" s="15">
        <f t="shared" si="48"/>
        <v>147443.99698902603</v>
      </c>
      <c r="M199" s="15">
        <f t="shared" si="48"/>
        <v>147443.99698902603</v>
      </c>
      <c r="N199" s="16">
        <f>B199</f>
        <v>147443.99698902603</v>
      </c>
    </row>
    <row r="200" spans="1:14" ht="15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6"/>
    </row>
    <row r="201" spans="1:14" ht="15">
      <c r="A201" s="14" t="s">
        <v>25</v>
      </c>
      <c r="B201" s="26">
        <v>0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0</v>
      </c>
      <c r="N201" s="16">
        <f>SUM(B201:M201)</f>
        <v>0</v>
      </c>
    </row>
    <row r="202" spans="1:14" ht="15">
      <c r="A202" s="14" t="s">
        <v>15</v>
      </c>
      <c r="B202" s="26"/>
      <c r="C202" s="26"/>
      <c r="D202" s="26"/>
      <c r="E202" s="26"/>
      <c r="F202" s="26"/>
      <c r="G202" s="26">
        <v>0</v>
      </c>
      <c r="H202" s="26"/>
      <c r="I202" s="26"/>
      <c r="J202" s="26"/>
      <c r="K202" s="26"/>
      <c r="L202" s="26"/>
      <c r="M202" s="26"/>
      <c r="N202" s="16"/>
    </row>
    <row r="203" spans="1:14" ht="15">
      <c r="A203" s="14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16"/>
    </row>
    <row r="204" spans="1:14" ht="15">
      <c r="A204" s="14" t="s">
        <v>16</v>
      </c>
      <c r="B204" s="26">
        <v>0</v>
      </c>
      <c r="C204" s="26">
        <v>0</v>
      </c>
      <c r="D204" s="26">
        <v>0</v>
      </c>
      <c r="E204" s="26">
        <v>0</v>
      </c>
      <c r="F204" s="26">
        <v>0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0</v>
      </c>
      <c r="N204" s="16">
        <f>SUM(B204:M204)</f>
        <v>0</v>
      </c>
    </row>
    <row r="205" spans="1:14" ht="15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9"/>
    </row>
    <row r="206" spans="1:14" ht="15">
      <c r="A206" s="20" t="s">
        <v>17</v>
      </c>
      <c r="B206" s="21">
        <f aca="true" t="shared" si="49" ref="B206:N206">SUM(B199:B205)</f>
        <v>147443.99698902603</v>
      </c>
      <c r="C206" s="21">
        <f t="shared" si="49"/>
        <v>147443.99698902603</v>
      </c>
      <c r="D206" s="21">
        <f t="shared" si="49"/>
        <v>147443.99698902603</v>
      </c>
      <c r="E206" s="21">
        <f t="shared" si="49"/>
        <v>147443.99698902603</v>
      </c>
      <c r="F206" s="21">
        <f t="shared" si="49"/>
        <v>147443.99698902603</v>
      </c>
      <c r="G206" s="21">
        <f t="shared" si="49"/>
        <v>147443.99698902603</v>
      </c>
      <c r="H206" s="21">
        <f t="shared" si="49"/>
        <v>147443.99698902603</v>
      </c>
      <c r="I206" s="21">
        <f t="shared" si="49"/>
        <v>147443.99698902603</v>
      </c>
      <c r="J206" s="21">
        <f t="shared" si="49"/>
        <v>147443.99698902603</v>
      </c>
      <c r="K206" s="21">
        <f t="shared" si="49"/>
        <v>147443.99698902603</v>
      </c>
      <c r="L206" s="21">
        <f t="shared" si="49"/>
        <v>147443.99698902603</v>
      </c>
      <c r="M206" s="21">
        <f t="shared" si="49"/>
        <v>147443.99698902603</v>
      </c>
      <c r="N206" s="22">
        <f t="shared" si="49"/>
        <v>147443.99698902603</v>
      </c>
    </row>
    <row r="207" spans="1:14" ht="15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10"/>
    </row>
    <row r="208" spans="1:14" ht="15">
      <c r="A208" s="11" t="s">
        <v>18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3"/>
    </row>
    <row r="209" spans="1:14" ht="15">
      <c r="A209" s="14" t="s">
        <v>19</v>
      </c>
      <c r="B209" s="23">
        <v>0.0055000000000000005</v>
      </c>
      <c r="C209" s="23">
        <v>0.0055000000000000005</v>
      </c>
      <c r="D209" s="23">
        <v>0.0055000000000000005</v>
      </c>
      <c r="E209" s="23">
        <v>0.0055000000000000005</v>
      </c>
      <c r="F209" s="23">
        <v>0.0055000000000000005</v>
      </c>
      <c r="G209" s="23">
        <v>0.0055000000000000005</v>
      </c>
      <c r="H209" s="23">
        <v>0.0089</v>
      </c>
      <c r="I209" s="23">
        <v>0.0089</v>
      </c>
      <c r="J209" s="23">
        <v>0.0089</v>
      </c>
      <c r="K209" s="23">
        <v>0.012</v>
      </c>
      <c r="L209" s="23">
        <v>0.012</v>
      </c>
      <c r="M209" s="23">
        <v>0.012</v>
      </c>
      <c r="N209" s="13"/>
    </row>
    <row r="210" spans="1:14" ht="15">
      <c r="A210" s="14" t="s">
        <v>21</v>
      </c>
      <c r="B210" s="24">
        <v>31</v>
      </c>
      <c r="C210" s="24">
        <v>28</v>
      </c>
      <c r="D210" s="24">
        <v>31</v>
      </c>
      <c r="E210" s="24">
        <v>30</v>
      </c>
      <c r="F210" s="24">
        <v>31</v>
      </c>
      <c r="G210" s="24">
        <v>30</v>
      </c>
      <c r="H210" s="24">
        <v>31</v>
      </c>
      <c r="I210" s="24">
        <v>31</v>
      </c>
      <c r="J210" s="24">
        <v>30</v>
      </c>
      <c r="K210" s="24">
        <v>31</v>
      </c>
      <c r="L210" s="24">
        <v>30</v>
      </c>
      <c r="M210" s="24">
        <v>31</v>
      </c>
      <c r="N210" s="25"/>
    </row>
    <row r="211" spans="1:14" ht="15">
      <c r="A211" s="14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3"/>
    </row>
    <row r="212" spans="1:14" ht="15">
      <c r="A212" s="14" t="s">
        <v>14</v>
      </c>
      <c r="B212" s="15">
        <f>M193</f>
        <v>123309.32936898364</v>
      </c>
      <c r="C212" s="15">
        <f>B214</f>
        <v>123378.20389360454</v>
      </c>
      <c r="D212" s="15">
        <f aca="true" t="shared" si="50" ref="D212:M212">C214</f>
        <v>123440.41314164923</v>
      </c>
      <c r="E212" s="15">
        <f t="shared" si="50"/>
        <v>123509.28766627013</v>
      </c>
      <c r="F212" s="15">
        <f t="shared" si="50"/>
        <v>123575.9404320323</v>
      </c>
      <c r="G212" s="15">
        <f t="shared" si="50"/>
        <v>123644.8149566532</v>
      </c>
      <c r="H212" s="15">
        <f t="shared" si="50"/>
        <v>123711.46772241536</v>
      </c>
      <c r="I212" s="15">
        <f t="shared" si="50"/>
        <v>123822.91922589281</v>
      </c>
      <c r="J212" s="15">
        <f t="shared" si="50"/>
        <v>123934.37072937026</v>
      </c>
      <c r="K212" s="15">
        <f t="shared" si="50"/>
        <v>124042.22702305812</v>
      </c>
      <c r="L212" s="15">
        <f t="shared" si="50"/>
        <v>124192.49871314008</v>
      </c>
      <c r="M212" s="15">
        <f t="shared" si="50"/>
        <v>124337.92292934844</v>
      </c>
      <c r="N212" s="16">
        <f>B212</f>
        <v>123309.32936898364</v>
      </c>
    </row>
    <row r="213" spans="1:14" ht="15">
      <c r="A213" s="17" t="s">
        <v>20</v>
      </c>
      <c r="B213" s="18">
        <f aca="true" t="shared" si="51" ref="B213:J213">B199*B209/365*B210</f>
        <v>68.8745246209012</v>
      </c>
      <c r="C213" s="18">
        <f t="shared" si="51"/>
        <v>62.209248044684955</v>
      </c>
      <c r="D213" s="18">
        <f t="shared" si="51"/>
        <v>68.8745246209012</v>
      </c>
      <c r="E213" s="18">
        <f t="shared" si="51"/>
        <v>66.65276576216246</v>
      </c>
      <c r="F213" s="18">
        <f t="shared" si="51"/>
        <v>68.8745246209012</v>
      </c>
      <c r="G213" s="18">
        <f t="shared" si="51"/>
        <v>66.65276576216246</v>
      </c>
      <c r="H213" s="18">
        <f t="shared" si="51"/>
        <v>111.4515034774583</v>
      </c>
      <c r="I213" s="18">
        <f t="shared" si="51"/>
        <v>111.4515034774583</v>
      </c>
      <c r="J213" s="18">
        <f t="shared" si="51"/>
        <v>107.85629368786287</v>
      </c>
      <c r="K213" s="18">
        <f>K199*K209/365*K210</f>
        <v>150.27169008196626</v>
      </c>
      <c r="L213" s="18">
        <f>L199*L209/365*L210</f>
        <v>145.42421620835444</v>
      </c>
      <c r="M213" s="18">
        <f>M199*M209/365*M210</f>
        <v>150.27169008196626</v>
      </c>
      <c r="N213" s="19">
        <f>SUM(B213:M213)</f>
        <v>1178.8652504467798</v>
      </c>
    </row>
    <row r="214" spans="1:14" ht="15">
      <c r="A214" s="20" t="s">
        <v>17</v>
      </c>
      <c r="B214" s="21">
        <f aca="true" t="shared" si="52" ref="B214:N214">SUM(B212:B213)</f>
        <v>123378.20389360454</v>
      </c>
      <c r="C214" s="21">
        <f t="shared" si="52"/>
        <v>123440.41314164923</v>
      </c>
      <c r="D214" s="21">
        <f t="shared" si="52"/>
        <v>123509.28766627013</v>
      </c>
      <c r="E214" s="21">
        <f t="shared" si="52"/>
        <v>123575.9404320323</v>
      </c>
      <c r="F214" s="21">
        <f t="shared" si="52"/>
        <v>123644.8149566532</v>
      </c>
      <c r="G214" s="21">
        <f t="shared" si="52"/>
        <v>123711.46772241536</v>
      </c>
      <c r="H214" s="21">
        <f t="shared" si="52"/>
        <v>123822.91922589281</v>
      </c>
      <c r="I214" s="21">
        <f t="shared" si="52"/>
        <v>123934.37072937026</v>
      </c>
      <c r="J214" s="21">
        <f t="shared" si="52"/>
        <v>124042.22702305812</v>
      </c>
      <c r="K214" s="21">
        <f t="shared" si="52"/>
        <v>124192.49871314008</v>
      </c>
      <c r="L214" s="21">
        <f t="shared" si="52"/>
        <v>124337.92292934844</v>
      </c>
      <c r="M214" s="21">
        <f t="shared" si="52"/>
        <v>124488.1946194304</v>
      </c>
      <c r="N214" s="22">
        <f t="shared" si="52"/>
        <v>124488.19461943042</v>
      </c>
    </row>
    <row r="216" spans="1:14" ht="18.75">
      <c r="A216" s="30" t="s">
        <v>0</v>
      </c>
      <c r="B216" s="32">
        <v>2011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3"/>
    </row>
    <row r="217" spans="1:14" ht="15">
      <c r="A217" s="31"/>
      <c r="B217" s="6" t="s">
        <v>1</v>
      </c>
      <c r="C217" s="6" t="s">
        <v>2</v>
      </c>
      <c r="D217" s="6" t="s">
        <v>3</v>
      </c>
      <c r="E217" s="6" t="s">
        <v>4</v>
      </c>
      <c r="F217" s="6" t="s">
        <v>5</v>
      </c>
      <c r="G217" s="6" t="s">
        <v>6</v>
      </c>
      <c r="H217" s="6" t="s">
        <v>7</v>
      </c>
      <c r="I217" s="6" t="s">
        <v>8</v>
      </c>
      <c r="J217" s="6" t="s">
        <v>9</v>
      </c>
      <c r="K217" s="6" t="s">
        <v>10</v>
      </c>
      <c r="L217" s="6" t="s">
        <v>11</v>
      </c>
      <c r="M217" s="6" t="s">
        <v>12</v>
      </c>
      <c r="N217" s="7" t="s">
        <v>23</v>
      </c>
    </row>
    <row r="218" spans="1:14" ht="15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10"/>
    </row>
    <row r="219" spans="1:14" ht="15">
      <c r="A219" s="11" t="s">
        <v>13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3"/>
    </row>
    <row r="220" spans="1:14" ht="15">
      <c r="A220" s="14" t="s">
        <v>14</v>
      </c>
      <c r="B220" s="15">
        <f>M206</f>
        <v>147443.99698902603</v>
      </c>
      <c r="C220" s="15">
        <f>B227</f>
        <v>147443.99698902603</v>
      </c>
      <c r="D220" s="15">
        <f aca="true" t="shared" si="53" ref="D220:M220">C227</f>
        <v>147443.99698902603</v>
      </c>
      <c r="E220" s="15">
        <f t="shared" si="53"/>
        <v>147443.99698902603</v>
      </c>
      <c r="F220" s="15">
        <f t="shared" si="53"/>
        <v>147443.99698902603</v>
      </c>
      <c r="G220" s="15">
        <f t="shared" si="53"/>
        <v>147443.99698902603</v>
      </c>
      <c r="H220" s="15">
        <f t="shared" si="53"/>
        <v>147443.99698902603</v>
      </c>
      <c r="I220" s="15">
        <f t="shared" si="53"/>
        <v>147443.99698902603</v>
      </c>
      <c r="J220" s="15">
        <f t="shared" si="53"/>
        <v>147443.99698902603</v>
      </c>
      <c r="K220" s="15">
        <f t="shared" si="53"/>
        <v>147443.99698902603</v>
      </c>
      <c r="L220" s="15">
        <f t="shared" si="53"/>
        <v>147443.99698902603</v>
      </c>
      <c r="M220" s="15">
        <f t="shared" si="53"/>
        <v>147443.99698902603</v>
      </c>
      <c r="N220" s="16">
        <f>B220</f>
        <v>147443.99698902603</v>
      </c>
    </row>
    <row r="221" spans="1:14" ht="15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6"/>
    </row>
    <row r="222" spans="1:14" ht="15">
      <c r="A222" s="14" t="s">
        <v>25</v>
      </c>
      <c r="B222" s="26">
        <v>0</v>
      </c>
      <c r="C222" s="26">
        <v>0</v>
      </c>
      <c r="D222" s="26">
        <v>0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16">
        <f>SUM(B222:M222)</f>
        <v>0</v>
      </c>
    </row>
    <row r="223" spans="1:14" ht="15">
      <c r="A223" s="14" t="s">
        <v>15</v>
      </c>
      <c r="B223" s="26"/>
      <c r="C223" s="26"/>
      <c r="D223" s="26"/>
      <c r="E223" s="26"/>
      <c r="F223" s="26"/>
      <c r="G223" s="26">
        <v>0</v>
      </c>
      <c r="H223" s="26"/>
      <c r="I223" s="26"/>
      <c r="J223" s="26"/>
      <c r="K223" s="26"/>
      <c r="L223" s="26"/>
      <c r="M223" s="26"/>
      <c r="N223" s="16"/>
    </row>
    <row r="224" spans="1:14" ht="15">
      <c r="A224" s="14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16"/>
    </row>
    <row r="225" spans="1:14" ht="15">
      <c r="A225" s="14" t="s">
        <v>16</v>
      </c>
      <c r="B225" s="26">
        <v>0</v>
      </c>
      <c r="C225" s="26">
        <v>0</v>
      </c>
      <c r="D225" s="26">
        <v>0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16">
        <f>SUM(B225:M225)</f>
        <v>0</v>
      </c>
    </row>
    <row r="226" spans="1:14" ht="15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9"/>
    </row>
    <row r="227" spans="1:14" ht="15">
      <c r="A227" s="20" t="s">
        <v>17</v>
      </c>
      <c r="B227" s="21">
        <f aca="true" t="shared" si="54" ref="B227:N227">SUM(B220:B226)</f>
        <v>147443.99698902603</v>
      </c>
      <c r="C227" s="21">
        <f t="shared" si="54"/>
        <v>147443.99698902603</v>
      </c>
      <c r="D227" s="21">
        <f t="shared" si="54"/>
        <v>147443.99698902603</v>
      </c>
      <c r="E227" s="21">
        <f t="shared" si="54"/>
        <v>147443.99698902603</v>
      </c>
      <c r="F227" s="21">
        <f t="shared" si="54"/>
        <v>147443.99698902603</v>
      </c>
      <c r="G227" s="21">
        <f t="shared" si="54"/>
        <v>147443.99698902603</v>
      </c>
      <c r="H227" s="21">
        <f t="shared" si="54"/>
        <v>147443.99698902603</v>
      </c>
      <c r="I227" s="21">
        <f t="shared" si="54"/>
        <v>147443.99698902603</v>
      </c>
      <c r="J227" s="21">
        <f t="shared" si="54"/>
        <v>147443.99698902603</v>
      </c>
      <c r="K227" s="21">
        <f t="shared" si="54"/>
        <v>147443.99698902603</v>
      </c>
      <c r="L227" s="21">
        <f t="shared" si="54"/>
        <v>147443.99698902603</v>
      </c>
      <c r="M227" s="21">
        <f t="shared" si="54"/>
        <v>147443.99698902603</v>
      </c>
      <c r="N227" s="22">
        <f t="shared" si="54"/>
        <v>147443.99698902603</v>
      </c>
    </row>
    <row r="228" spans="1:14" ht="15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10"/>
    </row>
    <row r="229" spans="1:14" ht="15">
      <c r="A229" s="11" t="s">
        <v>18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3"/>
    </row>
    <row r="230" spans="1:14" ht="15">
      <c r="A230" s="14" t="s">
        <v>19</v>
      </c>
      <c r="B230" s="23">
        <v>0.0147</v>
      </c>
      <c r="C230" s="23">
        <v>0.0147</v>
      </c>
      <c r="D230" s="23">
        <v>0.0147</v>
      </c>
      <c r="E230" s="23">
        <v>0.0147</v>
      </c>
      <c r="F230" s="23">
        <v>0.0147</v>
      </c>
      <c r="G230" s="23">
        <v>0.0147</v>
      </c>
      <c r="H230" s="23">
        <v>0.0147</v>
      </c>
      <c r="I230" s="23">
        <v>0.0147</v>
      </c>
      <c r="J230" s="23">
        <v>0.0147</v>
      </c>
      <c r="K230" s="23">
        <v>0.0147</v>
      </c>
      <c r="L230" s="23">
        <v>0.0147</v>
      </c>
      <c r="M230" s="23">
        <v>0.0147</v>
      </c>
      <c r="N230" s="13"/>
    </row>
    <row r="231" spans="1:14" ht="15">
      <c r="A231" s="14" t="s">
        <v>21</v>
      </c>
      <c r="B231" s="24">
        <v>31</v>
      </c>
      <c r="C231" s="24">
        <v>28</v>
      </c>
      <c r="D231" s="24">
        <v>31</v>
      </c>
      <c r="E231" s="24">
        <v>30</v>
      </c>
      <c r="F231" s="24">
        <v>31</v>
      </c>
      <c r="G231" s="24">
        <v>30</v>
      </c>
      <c r="H231" s="24">
        <v>31</v>
      </c>
      <c r="I231" s="24">
        <v>31</v>
      </c>
      <c r="J231" s="24">
        <v>30</v>
      </c>
      <c r="K231" s="24">
        <v>31</v>
      </c>
      <c r="L231" s="24">
        <v>30</v>
      </c>
      <c r="M231" s="24">
        <v>31</v>
      </c>
      <c r="N231" s="25"/>
    </row>
    <row r="232" spans="1:14" ht="15">
      <c r="A232" s="14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3"/>
    </row>
    <row r="233" spans="1:14" ht="15">
      <c r="A233" s="14" t="s">
        <v>14</v>
      </c>
      <c r="B233" s="15">
        <f>M214</f>
        <v>124488.1946194304</v>
      </c>
      <c r="C233" s="15">
        <f>B235</f>
        <v>124672.27743978081</v>
      </c>
      <c r="D233" s="15">
        <f aca="true" t="shared" si="55" ref="D233:M233">C235</f>
        <v>124838.5457936457</v>
      </c>
      <c r="E233" s="15">
        <f t="shared" si="55"/>
        <v>125022.6286139961</v>
      </c>
      <c r="F233" s="15">
        <f t="shared" si="55"/>
        <v>125200.77327885134</v>
      </c>
      <c r="G233" s="15">
        <f t="shared" si="55"/>
        <v>125384.85609920174</v>
      </c>
      <c r="H233" s="15">
        <f t="shared" si="55"/>
        <v>125563.00076405698</v>
      </c>
      <c r="I233" s="15">
        <f t="shared" si="55"/>
        <v>125747.08358440739</v>
      </c>
      <c r="J233" s="15">
        <f t="shared" si="55"/>
        <v>125931.1664047578</v>
      </c>
      <c r="K233" s="15">
        <f t="shared" si="55"/>
        <v>126109.31106961303</v>
      </c>
      <c r="L233" s="15">
        <f t="shared" si="55"/>
        <v>126293.39388996344</v>
      </c>
      <c r="M233" s="15">
        <f t="shared" si="55"/>
        <v>126471.53855481868</v>
      </c>
      <c r="N233" s="16">
        <f>B233</f>
        <v>124488.1946194304</v>
      </c>
    </row>
    <row r="234" spans="1:14" ht="15">
      <c r="A234" s="17" t="s">
        <v>20</v>
      </c>
      <c r="B234" s="18">
        <f aca="true" t="shared" si="56" ref="B234:J234">B220*B230/365*B231</f>
        <v>184.08282035040864</v>
      </c>
      <c r="C234" s="18">
        <f t="shared" si="56"/>
        <v>166.26835386488523</v>
      </c>
      <c r="D234" s="18">
        <f t="shared" si="56"/>
        <v>184.08282035040864</v>
      </c>
      <c r="E234" s="18">
        <f t="shared" si="56"/>
        <v>178.14466485523417</v>
      </c>
      <c r="F234" s="18">
        <f t="shared" si="56"/>
        <v>184.08282035040864</v>
      </c>
      <c r="G234" s="18">
        <f t="shared" si="56"/>
        <v>178.14466485523417</v>
      </c>
      <c r="H234" s="18">
        <f t="shared" si="56"/>
        <v>184.08282035040864</v>
      </c>
      <c r="I234" s="18">
        <f t="shared" si="56"/>
        <v>184.08282035040864</v>
      </c>
      <c r="J234" s="18">
        <f t="shared" si="56"/>
        <v>178.14466485523417</v>
      </c>
      <c r="K234" s="18">
        <f>K220*K230/365*K231</f>
        <v>184.08282035040864</v>
      </c>
      <c r="L234" s="18">
        <f>L220*L230/365*L231</f>
        <v>178.14466485523417</v>
      </c>
      <c r="M234" s="18">
        <f>M220*M230/365*M231</f>
        <v>184.08282035040864</v>
      </c>
      <c r="N234" s="19">
        <f>SUM(B234:M234)</f>
        <v>2167.4267557386825</v>
      </c>
    </row>
    <row r="235" spans="1:14" ht="15">
      <c r="A235" s="20" t="s">
        <v>17</v>
      </c>
      <c r="B235" s="21">
        <f aca="true" t="shared" si="57" ref="B235:N235">SUM(B233:B234)</f>
        <v>124672.27743978081</v>
      </c>
      <c r="C235" s="21">
        <f t="shared" si="57"/>
        <v>124838.5457936457</v>
      </c>
      <c r="D235" s="21">
        <f t="shared" si="57"/>
        <v>125022.6286139961</v>
      </c>
      <c r="E235" s="21">
        <f t="shared" si="57"/>
        <v>125200.77327885134</v>
      </c>
      <c r="F235" s="21">
        <f t="shared" si="57"/>
        <v>125384.85609920174</v>
      </c>
      <c r="G235" s="21">
        <f t="shared" si="57"/>
        <v>125563.00076405698</v>
      </c>
      <c r="H235" s="21">
        <f t="shared" si="57"/>
        <v>125747.08358440739</v>
      </c>
      <c r="I235" s="21">
        <f t="shared" si="57"/>
        <v>125931.1664047578</v>
      </c>
      <c r="J235" s="21">
        <f t="shared" si="57"/>
        <v>126109.31106961303</v>
      </c>
      <c r="K235" s="21">
        <f t="shared" si="57"/>
        <v>126293.39388996344</v>
      </c>
      <c r="L235" s="21">
        <f t="shared" si="57"/>
        <v>126471.53855481868</v>
      </c>
      <c r="M235" s="21">
        <f t="shared" si="57"/>
        <v>126655.62137516908</v>
      </c>
      <c r="N235" s="22">
        <f t="shared" si="57"/>
        <v>126655.62137516908</v>
      </c>
    </row>
    <row r="237" spans="1:14" ht="18.75">
      <c r="A237" s="30" t="s">
        <v>0</v>
      </c>
      <c r="B237" s="32">
        <v>2012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3"/>
    </row>
    <row r="238" spans="1:14" ht="15">
      <c r="A238" s="31"/>
      <c r="B238" s="6" t="s">
        <v>1</v>
      </c>
      <c r="C238" s="6" t="s">
        <v>2</v>
      </c>
      <c r="D238" s="6" t="s">
        <v>3</v>
      </c>
      <c r="E238" s="6" t="s">
        <v>4</v>
      </c>
      <c r="F238" s="6" t="s">
        <v>5</v>
      </c>
      <c r="G238" s="6" t="s">
        <v>6</v>
      </c>
      <c r="H238" s="6" t="s">
        <v>7</v>
      </c>
      <c r="I238" s="6" t="s">
        <v>8</v>
      </c>
      <c r="J238" s="6" t="s">
        <v>9</v>
      </c>
      <c r="K238" s="6" t="s">
        <v>10</v>
      </c>
      <c r="L238" s="6" t="s">
        <v>11</v>
      </c>
      <c r="M238" s="6" t="s">
        <v>12</v>
      </c>
      <c r="N238" s="7" t="s">
        <v>23</v>
      </c>
    </row>
    <row r="239" spans="1:14" ht="15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10"/>
    </row>
    <row r="240" spans="1:14" ht="15">
      <c r="A240" s="11" t="s">
        <v>13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3"/>
    </row>
    <row r="241" spans="1:14" ht="15">
      <c r="A241" s="14" t="s">
        <v>14</v>
      </c>
      <c r="B241" s="15">
        <f>M227</f>
        <v>147443.99698902603</v>
      </c>
      <c r="C241" s="15">
        <f>B248</f>
        <v>147443.99698902603</v>
      </c>
      <c r="D241" s="15">
        <f aca="true" t="shared" si="58" ref="D241:M241">C248</f>
        <v>147443.99698902603</v>
      </c>
      <c r="E241" s="15">
        <f t="shared" si="58"/>
        <v>147443.99698902603</v>
      </c>
      <c r="F241" s="15">
        <f t="shared" si="58"/>
        <v>147443.99698902603</v>
      </c>
      <c r="G241" s="15">
        <f t="shared" si="58"/>
        <v>147443.99698902603</v>
      </c>
      <c r="H241" s="15">
        <f t="shared" si="58"/>
        <v>147443.99698902603</v>
      </c>
      <c r="I241" s="15">
        <f t="shared" si="58"/>
        <v>147443.99698902603</v>
      </c>
      <c r="J241" s="15">
        <f t="shared" si="58"/>
        <v>147443.99698902603</v>
      </c>
      <c r="K241" s="15">
        <f t="shared" si="58"/>
        <v>147443.99698902603</v>
      </c>
      <c r="L241" s="15">
        <f t="shared" si="58"/>
        <v>147443.99698902603</v>
      </c>
      <c r="M241" s="15">
        <f t="shared" si="58"/>
        <v>147443.99698902603</v>
      </c>
      <c r="N241" s="16">
        <f>B241</f>
        <v>147443.99698902603</v>
      </c>
    </row>
    <row r="242" spans="1:14" ht="15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6"/>
    </row>
    <row r="243" spans="1:14" ht="15">
      <c r="A243" s="14" t="s">
        <v>25</v>
      </c>
      <c r="B243" s="26">
        <v>0</v>
      </c>
      <c r="C243" s="26">
        <v>0</v>
      </c>
      <c r="D243" s="26">
        <v>0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16">
        <f>SUM(B243:M243)</f>
        <v>0</v>
      </c>
    </row>
    <row r="244" spans="1:14" ht="15">
      <c r="A244" s="14" t="s">
        <v>15</v>
      </c>
      <c r="B244" s="26"/>
      <c r="C244" s="26"/>
      <c r="D244" s="26"/>
      <c r="E244" s="26"/>
      <c r="F244" s="26"/>
      <c r="G244" s="26">
        <v>0</v>
      </c>
      <c r="H244" s="26"/>
      <c r="I244" s="26"/>
      <c r="J244" s="26"/>
      <c r="K244" s="26"/>
      <c r="L244" s="26"/>
      <c r="M244" s="26"/>
      <c r="N244" s="16"/>
    </row>
    <row r="245" spans="1:14" ht="15">
      <c r="A245" s="14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16"/>
    </row>
    <row r="246" spans="1:14" ht="15">
      <c r="A246" s="14" t="s">
        <v>16</v>
      </c>
      <c r="B246" s="26">
        <v>0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16">
        <f>SUM(B246:M246)</f>
        <v>0</v>
      </c>
    </row>
    <row r="247" spans="1:14" ht="15">
      <c r="A247" s="1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9"/>
    </row>
    <row r="248" spans="1:14" ht="15">
      <c r="A248" s="20" t="s">
        <v>17</v>
      </c>
      <c r="B248" s="21">
        <f aca="true" t="shared" si="59" ref="B248:N248">SUM(B241:B247)</f>
        <v>147443.99698902603</v>
      </c>
      <c r="C248" s="21">
        <f t="shared" si="59"/>
        <v>147443.99698902603</v>
      </c>
      <c r="D248" s="21">
        <f t="shared" si="59"/>
        <v>147443.99698902603</v>
      </c>
      <c r="E248" s="21">
        <f t="shared" si="59"/>
        <v>147443.99698902603</v>
      </c>
      <c r="F248" s="21">
        <f t="shared" si="59"/>
        <v>147443.99698902603</v>
      </c>
      <c r="G248" s="21">
        <f t="shared" si="59"/>
        <v>147443.99698902603</v>
      </c>
      <c r="H248" s="21">
        <f t="shared" si="59"/>
        <v>147443.99698902603</v>
      </c>
      <c r="I248" s="21">
        <f t="shared" si="59"/>
        <v>147443.99698902603</v>
      </c>
      <c r="J248" s="21">
        <f t="shared" si="59"/>
        <v>147443.99698902603</v>
      </c>
      <c r="K248" s="21">
        <f t="shared" si="59"/>
        <v>147443.99698902603</v>
      </c>
      <c r="L248" s="21">
        <f t="shared" si="59"/>
        <v>147443.99698902603</v>
      </c>
      <c r="M248" s="21">
        <f t="shared" si="59"/>
        <v>147443.99698902603</v>
      </c>
      <c r="N248" s="22">
        <f t="shared" si="59"/>
        <v>147443.99698902603</v>
      </c>
    </row>
    <row r="249" spans="1:14" ht="15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10"/>
    </row>
    <row r="250" spans="1:14" ht="15">
      <c r="A250" s="11" t="s">
        <v>18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3"/>
    </row>
    <row r="251" spans="1:14" ht="15">
      <c r="A251" s="14" t="s">
        <v>19</v>
      </c>
      <c r="B251" s="23">
        <v>0.0147</v>
      </c>
      <c r="C251" s="23">
        <v>0.0147</v>
      </c>
      <c r="D251" s="23">
        <v>0.0147</v>
      </c>
      <c r="E251" s="23">
        <v>0.0147</v>
      </c>
      <c r="F251" s="23">
        <v>0.0147</v>
      </c>
      <c r="G251" s="23">
        <v>0.0147</v>
      </c>
      <c r="H251" s="23">
        <v>0.0147</v>
      </c>
      <c r="I251" s="23">
        <v>0.0147</v>
      </c>
      <c r="J251" s="23">
        <v>0.0147</v>
      </c>
      <c r="K251" s="23">
        <v>0.0147</v>
      </c>
      <c r="L251" s="23"/>
      <c r="M251" s="23"/>
      <c r="N251" s="13"/>
    </row>
    <row r="252" spans="1:14" ht="15">
      <c r="A252" s="14" t="s">
        <v>21</v>
      </c>
      <c r="B252" s="24">
        <v>31</v>
      </c>
      <c r="C252" s="24">
        <v>29</v>
      </c>
      <c r="D252" s="24">
        <v>31</v>
      </c>
      <c r="E252" s="24">
        <v>30</v>
      </c>
      <c r="F252" s="24">
        <v>31</v>
      </c>
      <c r="G252" s="24">
        <v>30</v>
      </c>
      <c r="H252" s="24">
        <v>31</v>
      </c>
      <c r="I252" s="24">
        <v>31</v>
      </c>
      <c r="J252" s="24">
        <v>30</v>
      </c>
      <c r="K252" s="24">
        <v>31</v>
      </c>
      <c r="L252" s="24"/>
      <c r="M252" s="24"/>
      <c r="N252" s="25"/>
    </row>
    <row r="253" spans="1:14" ht="15">
      <c r="A253" s="14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3"/>
    </row>
    <row r="254" spans="1:14" ht="15">
      <c r="A254" s="14" t="s">
        <v>14</v>
      </c>
      <c r="B254" s="15">
        <f>M235</f>
        <v>126655.62137516908</v>
      </c>
      <c r="C254" s="15">
        <f>B256</f>
        <v>126839.70419551949</v>
      </c>
      <c r="D254" s="15">
        <f aca="true" t="shared" si="60" ref="D254:M254">C256</f>
        <v>127011.91070487954</v>
      </c>
      <c r="E254" s="15">
        <f t="shared" si="60"/>
        <v>127195.99352522995</v>
      </c>
      <c r="F254" s="15">
        <f t="shared" si="60"/>
        <v>127374.13819008518</v>
      </c>
      <c r="G254" s="15">
        <f t="shared" si="60"/>
        <v>127558.22101043559</v>
      </c>
      <c r="H254" s="15">
        <f t="shared" si="60"/>
        <v>127736.36567529083</v>
      </c>
      <c r="I254" s="15">
        <f t="shared" si="60"/>
        <v>127920.44849564123</v>
      </c>
      <c r="J254" s="15">
        <f t="shared" si="60"/>
        <v>128104.53131599164</v>
      </c>
      <c r="K254" s="15">
        <f>J256</f>
        <v>128282.67598084688</v>
      </c>
      <c r="L254" s="15">
        <f>K256</f>
        <v>128466.75880119728</v>
      </c>
      <c r="M254" s="15">
        <f t="shared" si="60"/>
        <v>128466.75880119728</v>
      </c>
      <c r="N254" s="16">
        <f>B254</f>
        <v>126655.62137516908</v>
      </c>
    </row>
    <row r="255" spans="1:14" ht="15">
      <c r="A255" s="17" t="s">
        <v>20</v>
      </c>
      <c r="B255" s="18">
        <f aca="true" t="shared" si="61" ref="B255:J255">B241*B251/365*B252</f>
        <v>184.08282035040864</v>
      </c>
      <c r="C255" s="18">
        <f t="shared" si="61"/>
        <v>172.2065093600597</v>
      </c>
      <c r="D255" s="18">
        <f t="shared" si="61"/>
        <v>184.08282035040864</v>
      </c>
      <c r="E255" s="18">
        <f t="shared" si="61"/>
        <v>178.14466485523417</v>
      </c>
      <c r="F255" s="18">
        <f t="shared" si="61"/>
        <v>184.08282035040864</v>
      </c>
      <c r="G255" s="18">
        <f t="shared" si="61"/>
        <v>178.14466485523417</v>
      </c>
      <c r="H255" s="18">
        <f t="shared" si="61"/>
        <v>184.08282035040864</v>
      </c>
      <c r="I255" s="18">
        <f t="shared" si="61"/>
        <v>184.08282035040864</v>
      </c>
      <c r="J255" s="18">
        <f t="shared" si="61"/>
        <v>178.14466485523417</v>
      </c>
      <c r="K255" s="18">
        <f>K241*K251/365*K252</f>
        <v>184.08282035040864</v>
      </c>
      <c r="L255" s="18">
        <f>L241*L251/365*L252</f>
        <v>0</v>
      </c>
      <c r="M255" s="18">
        <f>M241*M251/365*M252</f>
        <v>0</v>
      </c>
      <c r="N255" s="19">
        <f>SUM(B255:M255)</f>
        <v>1811.137426028214</v>
      </c>
    </row>
    <row r="256" spans="1:14" ht="15">
      <c r="A256" s="20" t="s">
        <v>17</v>
      </c>
      <c r="B256" s="21">
        <f aca="true" t="shared" si="62" ref="B256:N256">SUM(B254:B255)</f>
        <v>126839.70419551949</v>
      </c>
      <c r="C256" s="21">
        <f t="shared" si="62"/>
        <v>127011.91070487954</v>
      </c>
      <c r="D256" s="21">
        <f t="shared" si="62"/>
        <v>127195.99352522995</v>
      </c>
      <c r="E256" s="21">
        <f t="shared" si="62"/>
        <v>127374.13819008518</v>
      </c>
      <c r="F256" s="21">
        <f t="shared" si="62"/>
        <v>127558.22101043559</v>
      </c>
      <c r="G256" s="21">
        <f t="shared" si="62"/>
        <v>127736.36567529083</v>
      </c>
      <c r="H256" s="21">
        <f t="shared" si="62"/>
        <v>127920.44849564123</v>
      </c>
      <c r="I256" s="21">
        <f t="shared" si="62"/>
        <v>128104.53131599164</v>
      </c>
      <c r="J256" s="21">
        <f t="shared" si="62"/>
        <v>128282.67598084688</v>
      </c>
      <c r="K256" s="21">
        <f t="shared" si="62"/>
        <v>128466.75880119728</v>
      </c>
      <c r="L256" s="21">
        <f t="shared" si="62"/>
        <v>128466.75880119728</v>
      </c>
      <c r="M256" s="21">
        <f t="shared" si="62"/>
        <v>128466.75880119728</v>
      </c>
      <c r="N256" s="22">
        <f t="shared" si="62"/>
        <v>128466.7588011973</v>
      </c>
    </row>
    <row r="258" spans="1:14" ht="15">
      <c r="A258" s="27" t="s">
        <v>24</v>
      </c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9">
        <f>ROUND(N248+N256,2)</f>
        <v>275910.76</v>
      </c>
    </row>
  </sheetData>
  <sheetProtection/>
  <mergeCells count="24">
    <mergeCell ref="B6:N6"/>
    <mergeCell ref="A6:A7"/>
    <mergeCell ref="A27:A28"/>
    <mergeCell ref="B27:N27"/>
    <mergeCell ref="A48:A49"/>
    <mergeCell ref="B48:N48"/>
    <mergeCell ref="A69:A70"/>
    <mergeCell ref="B69:N69"/>
    <mergeCell ref="A90:A91"/>
    <mergeCell ref="B90:N90"/>
    <mergeCell ref="A111:A112"/>
    <mergeCell ref="B111:N111"/>
    <mergeCell ref="A132:A133"/>
    <mergeCell ref="B132:N132"/>
    <mergeCell ref="A153:A154"/>
    <mergeCell ref="B153:N153"/>
    <mergeCell ref="A174:A175"/>
    <mergeCell ref="B174:N174"/>
    <mergeCell ref="A195:A196"/>
    <mergeCell ref="B195:N195"/>
    <mergeCell ref="A216:A217"/>
    <mergeCell ref="B216:N216"/>
    <mergeCell ref="A237:A238"/>
    <mergeCell ref="B237:N237"/>
  </mergeCells>
  <printOptions horizontalCentered="1"/>
  <pageMargins left="0.7" right="0.7" top="0.75" bottom="0.75" header="0.3" footer="0.3"/>
  <pageSetup fitToHeight="10" horizontalDpi="600" verticalDpi="600" orientation="landscape" scale="60" r:id="rId1"/>
  <headerFooter>
    <oddFooter>&amp;R&amp;P/&amp;N</oddFooter>
  </headerFooter>
  <rowBreaks count="5" manualBreakCount="5">
    <brk id="47" max="13" man="1"/>
    <brk id="89" max="13" man="1"/>
    <brk id="131" max="13" man="1"/>
    <brk id="173" max="13" man="1"/>
    <brk id="21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Chatham-Kent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Andrya Eagen</dc:creator>
  <cp:keywords/>
  <dc:description/>
  <cp:lastModifiedBy>andrya.eagen</cp:lastModifiedBy>
  <cp:lastPrinted>2012-08-23T14:02:45Z</cp:lastPrinted>
  <dcterms:created xsi:type="dcterms:W3CDTF">2012-03-21T17:27:33Z</dcterms:created>
  <dcterms:modified xsi:type="dcterms:W3CDTF">2012-08-23T14:02:47Z</dcterms:modified>
  <cp:category/>
  <cp:version/>
  <cp:contentType/>
  <cp:contentStatus/>
</cp:coreProperties>
</file>