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576" windowHeight="9816" activeTab="0"/>
  </bookViews>
  <sheets>
    <sheet name="Info" sheetId="1" r:id="rId1"/>
    <sheet name="Data Input Sheet" sheetId="2" r:id="rId2"/>
    <sheet name="Tax Rates &amp; Exemptions" sheetId="3" r:id="rId3"/>
    <sheet name="CCA" sheetId="4" r:id="rId4"/>
    <sheet name="CEC" sheetId="5" r:id="rId5"/>
    <sheet name="Taxable Income" sheetId="6" r:id="rId6"/>
    <sheet name="PILs, Tax Provision" sheetId="7" r:id="rId7"/>
  </sheets>
  <definedNames>
    <definedName name="_xlnm.Print_Area" localSheetId="1">'Data Input Sheet'!$A$1:$J$51</definedName>
    <definedName name="_xlnm.Print_Area" localSheetId="0">'Info'!$A$1:$K$18</definedName>
    <definedName name="_xlnm.Print_Area" localSheetId="6">'PILs, Tax Provision'!$A$1:$J$46</definedName>
    <definedName name="_xlnm.Print_Area" localSheetId="2">'Tax Rates &amp; Exemptions'!$A$1:$I$37</definedName>
  </definedNames>
  <calcPr calcMode="manual" fullCalcOnLoad="1"/>
</workbook>
</file>

<file path=xl/sharedStrings.xml><?xml version="1.0" encoding="utf-8"?>
<sst xmlns="http://schemas.openxmlformats.org/spreadsheetml/2006/main" count="304" uniqueCount="251">
  <si>
    <t>Rate Base</t>
  </si>
  <si>
    <t>Deemed ShortTerm Debt %</t>
  </si>
  <si>
    <t>T</t>
  </si>
  <si>
    <t>W = S * T</t>
  </si>
  <si>
    <t>Deemed Long Term Debt %</t>
  </si>
  <si>
    <t>U</t>
  </si>
  <si>
    <t>X = S * U</t>
  </si>
  <si>
    <t>Deemed Equity %</t>
  </si>
  <si>
    <t>V</t>
  </si>
  <si>
    <t>Y = S * V</t>
  </si>
  <si>
    <t>Short Term Interest Rate</t>
  </si>
  <si>
    <t>Z</t>
  </si>
  <si>
    <t>AC = W * Z</t>
  </si>
  <si>
    <t>Long Term Interest</t>
  </si>
  <si>
    <t>AA</t>
  </si>
  <si>
    <t>AD = X * AA</t>
  </si>
  <si>
    <r>
      <t>Return on Equity (</t>
    </r>
    <r>
      <rPr>
        <b/>
        <sz val="10"/>
        <color indexed="10"/>
        <rFont val="Arial"/>
        <family val="2"/>
      </rPr>
      <t>Regulatory Income</t>
    </r>
    <r>
      <rPr>
        <b/>
        <sz val="10"/>
        <rFont val="Arial"/>
        <family val="2"/>
      </rPr>
      <t>)</t>
    </r>
  </si>
  <si>
    <t>AB</t>
  </si>
  <si>
    <t>AE = Y * AB</t>
  </si>
  <si>
    <t>Return on Rate Base</t>
  </si>
  <si>
    <t>AF = AC + AD + AE</t>
  </si>
  <si>
    <t>Test Year</t>
  </si>
  <si>
    <t>1.   Does the applicant have any Investment Tax Credits (ITC)?</t>
  </si>
  <si>
    <t>Yes</t>
  </si>
  <si>
    <t xml:space="preserve">   </t>
  </si>
  <si>
    <t>2.   Does the applicant have any SRED Expenditures?</t>
  </si>
  <si>
    <t>3.   Does the applicant have any Capital Gains or Losses for tax purposes?</t>
  </si>
  <si>
    <t>No</t>
  </si>
  <si>
    <t>4.   Does the applicant have any Capital Leases?</t>
  </si>
  <si>
    <t>5.   Does the applicant have any Loss Carry-Forwards (non-capital or net capital)?</t>
  </si>
  <si>
    <t xml:space="preserve">6.   Since 1999, has the applicant acquired another regulated applicant's assets?  </t>
  </si>
  <si>
    <t>7.   Did the applicant pay dividends?</t>
  </si>
  <si>
    <t xml:space="preserve">      If Yes, please describe what was the tax treatment in the manager's summary.  </t>
  </si>
  <si>
    <t>8.   Did the applicant elect to capitalize interest incurred on CWIP for tax purposes?</t>
  </si>
  <si>
    <t>Enersource Hydro Mississauga Inc</t>
  </si>
  <si>
    <t>PILs / Income Taxes Work Form</t>
  </si>
  <si>
    <t>2014 Test Year</t>
  </si>
  <si>
    <t>Data Input Sheet - Applicant's Rate Base</t>
  </si>
  <si>
    <t>Tax Rates</t>
  </si>
  <si>
    <t>Federal &amp; Provincial</t>
  </si>
  <si>
    <t>Effective</t>
  </si>
  <si>
    <t>As of March 22, 2011</t>
  </si>
  <si>
    <t>Federal income tax</t>
  </si>
  <si>
    <t>General corporate rate</t>
  </si>
  <si>
    <t>Federal tax abatement</t>
  </si>
  <si>
    <t xml:space="preserve">  Adjusted federal rate</t>
  </si>
  <si>
    <t>Rate reduction</t>
  </si>
  <si>
    <t>(refer to Note 1)</t>
  </si>
  <si>
    <t xml:space="preserve">Ontario income tax </t>
  </si>
  <si>
    <t xml:space="preserve">Combined federal and Ontario </t>
  </si>
  <si>
    <t>Federal &amp; Ontario Small Business</t>
  </si>
  <si>
    <t>Federal small business threshold</t>
  </si>
  <si>
    <t>Ontario Small Business Threshold</t>
  </si>
  <si>
    <t>Federal small business rate</t>
  </si>
  <si>
    <t>Ontario small business rate</t>
  </si>
  <si>
    <t>NOTES:</t>
  </si>
  <si>
    <t>Class</t>
  </si>
  <si>
    <t>Class Description</t>
  </si>
  <si>
    <t>UCC Test Year Opening Balance</t>
  </si>
  <si>
    <t>Additions</t>
  </si>
  <si>
    <t>Disposals  (Negative)</t>
  </si>
  <si>
    <t>UCC Before 1/2 Yr Adjustment</t>
  </si>
  <si>
    <t>1/2 Year Rule {1/2 Additions Less Disposals}</t>
  </si>
  <si>
    <t>Reduced UCC</t>
  </si>
  <si>
    <t>Rate %</t>
  </si>
  <si>
    <t>Test Year CCA</t>
  </si>
  <si>
    <t>UCC End of Test Year</t>
  </si>
  <si>
    <t>Distribution System - post 1987</t>
  </si>
  <si>
    <t>1 Enhanced</t>
  </si>
  <si>
    <t xml:space="preserve">Non-residential Buildings Reg. 1100(1)(a.1) election </t>
  </si>
  <si>
    <t>Distribution System - pre 1988</t>
  </si>
  <si>
    <t>General Office/Stores Equip</t>
  </si>
  <si>
    <t>Computer Hardware/  Vehicles</t>
  </si>
  <si>
    <t>Certain Automobiles</t>
  </si>
  <si>
    <t>Computer Software</t>
  </si>
  <si>
    <t>13 1</t>
  </si>
  <si>
    <t>Lease # 1</t>
  </si>
  <si>
    <t>13 2</t>
  </si>
  <si>
    <t>Lease #2</t>
  </si>
  <si>
    <t>13 3</t>
  </si>
  <si>
    <t>Lease # 3</t>
  </si>
  <si>
    <t>13 4</t>
  </si>
  <si>
    <t>Lease # 4</t>
  </si>
  <si>
    <t>Franchise</t>
  </si>
  <si>
    <t>New Electrical Generating Equipment Acq'd after Feb 27/00 Other Than Bldgs</t>
  </si>
  <si>
    <t>Fibre Optic Cable</t>
  </si>
  <si>
    <t>Certain Energy-Efficient Electrical Generating Equipment</t>
  </si>
  <si>
    <t xml:space="preserve">Certain Clean Energy Generation Equipment </t>
  </si>
  <si>
    <t>Computers &amp; Systems Software acq'd post Mar 22/04</t>
  </si>
  <si>
    <t>Data Network Infrastructure Equipment (acq'd post Mar 22/04)</t>
  </si>
  <si>
    <t>Distribution System - post February 2005</t>
  </si>
  <si>
    <t>Data Network Infrastructure Equipment - post Mar 2007</t>
  </si>
  <si>
    <t xml:space="preserve">Computer Hardware and system software </t>
  </si>
  <si>
    <t>CWIP</t>
  </si>
  <si>
    <t>Buildings - Pre 1988</t>
  </si>
  <si>
    <t/>
  </si>
  <si>
    <t>TOTAL</t>
  </si>
  <si>
    <t>Tax Rate &amp; Exemptions</t>
  </si>
  <si>
    <t>Schedule 8 CCA - 2014 Test Year</t>
  </si>
  <si>
    <t>Adjustment</t>
  </si>
  <si>
    <t>Test Year                         Taxable Income</t>
  </si>
  <si>
    <t>Net Income Before Taxes</t>
  </si>
  <si>
    <t>T2 S1 line #</t>
  </si>
  <si>
    <t>Additions:</t>
  </si>
  <si>
    <t>Interest and penalties on taxes</t>
  </si>
  <si>
    <r>
      <t xml:space="preserve">Amortization of tangible assets
</t>
    </r>
    <r>
      <rPr>
        <i/>
        <sz val="8"/>
        <rFont val="Arial"/>
        <family val="2"/>
      </rPr>
      <t>2-4 ADJUSTED ACCOUNTING DATA P489</t>
    </r>
  </si>
  <si>
    <r>
      <t xml:space="preserve">Amortization of intangible assets
</t>
    </r>
    <r>
      <rPr>
        <i/>
        <sz val="8"/>
        <rFont val="Arial"/>
        <family val="2"/>
      </rPr>
      <t>2-4 ADJUSTED ACCOUNTING DATA P490</t>
    </r>
  </si>
  <si>
    <t>Recapture of capital cost allowance from Schedule 8</t>
  </si>
  <si>
    <t>Gain on sale of eligible capital property from Schedule 10</t>
  </si>
  <si>
    <t>Income or loss for tax purposes- joint ventures or partnerships</t>
  </si>
  <si>
    <t>Loss in equity of subsidiaries and affiliates</t>
  </si>
  <si>
    <t xml:space="preserve">Loss on disposal of assets </t>
  </si>
  <si>
    <t>Charitable donations</t>
  </si>
  <si>
    <t>Taxable Capital Gains</t>
  </si>
  <si>
    <t>Political Donations</t>
  </si>
  <si>
    <t>Deferred and prepaid expenses</t>
  </si>
  <si>
    <t>Scientific research expenditures deducted on financial statements</t>
  </si>
  <si>
    <t>Capitalized interest</t>
  </si>
  <si>
    <t>Non-deductible club dues and fees</t>
  </si>
  <si>
    <t>Non-deductible meals and entertainment expense</t>
  </si>
  <si>
    <t>Non-deductible automobile expenses</t>
  </si>
  <si>
    <t>Non-deductible life insurance premiums</t>
  </si>
  <si>
    <t>Non-deductible company pension plans</t>
  </si>
  <si>
    <t>Tax reserves beginning of year</t>
  </si>
  <si>
    <t>Reserves from financial statements- balance at end of year</t>
  </si>
  <si>
    <t>Soft costs on construction and renovation of buildings</t>
  </si>
  <si>
    <t>Book loss on joint ventures or partnerships</t>
  </si>
  <si>
    <t>Capital items expensed</t>
  </si>
  <si>
    <t>Debt issue expense</t>
  </si>
  <si>
    <t>Development expenses claimed in current year</t>
  </si>
  <si>
    <t>Financing fees deducted in books</t>
  </si>
  <si>
    <t>Gain on settlement of debt</t>
  </si>
  <si>
    <t>Non-deductible advertising</t>
  </si>
  <si>
    <t>Non-deductible interest</t>
  </si>
  <si>
    <t>Non-deductible legal and accounting fees</t>
  </si>
  <si>
    <t>Recapture of SR&amp;ED expenditures</t>
  </si>
  <si>
    <t>Share issue expense</t>
  </si>
  <si>
    <t>Write down of capital property</t>
  </si>
  <si>
    <t>Amounts received in respect of qualifying environment trust per paragraphs 12(1)(z.1) and 12(1)(z.2)</t>
  </si>
  <si>
    <t>Other Additions: (please explain in detail the nature of the item)</t>
  </si>
  <si>
    <t>Interest Expensed on Capital Leases</t>
  </si>
  <si>
    <t>Realized Income from Deferred Credit Accounts</t>
  </si>
  <si>
    <t>Pensions</t>
  </si>
  <si>
    <t>Non-deductible penalties</t>
  </si>
  <si>
    <t>ARO Accretion expense</t>
  </si>
  <si>
    <t>Capital Contributions Received (ITA 12(1)(x))</t>
  </si>
  <si>
    <t>Lease Inducements Received (ITA 12(1)(x))</t>
  </si>
  <si>
    <t>Deferred Revenue (ITA 12(1)(a))</t>
  </si>
  <si>
    <t>Prior Year Investment Tax Credits received</t>
  </si>
  <si>
    <t>Total Additions</t>
  </si>
  <si>
    <t>Deductions:</t>
  </si>
  <si>
    <t>Gain on disposal of assets per financial statements</t>
  </si>
  <si>
    <t>Dividends not taxable under section 83</t>
  </si>
  <si>
    <t>Capital cost allowance from Schedule 8</t>
  </si>
  <si>
    <t>Terminal loss from Schedule 8</t>
  </si>
  <si>
    <t>Cumulative eligible capital deduction from Schedule 10 CEC</t>
  </si>
  <si>
    <t>Allowable business investment loss</t>
  </si>
  <si>
    <t>Scientific research expenses claimed in year</t>
  </si>
  <si>
    <t>Tax reserves end of year</t>
  </si>
  <si>
    <t>Reserves from financial statements - balance at beginning of year</t>
  </si>
  <si>
    <t>Contributions to deferred income plans</t>
  </si>
  <si>
    <t>Book income of joint venture or partnership</t>
  </si>
  <si>
    <t>Equity in income from subsidiary or affiliates</t>
  </si>
  <si>
    <t>Other deductions: (Please explain in detail the nature of the item)</t>
  </si>
  <si>
    <t>Interest capitalized for accounting deducted for tax</t>
  </si>
  <si>
    <t>Capital Lease Payments</t>
  </si>
  <si>
    <t xml:space="preserve">Non-taxable imputed interest income on deferral and variance accounts </t>
  </si>
  <si>
    <t>ARO Payments - Deductible for Tax when Paid</t>
  </si>
  <si>
    <t>ITA 13(7.4) Election - Capital Contributions Received</t>
  </si>
  <si>
    <t>ITA 13(7.4) Election - Apply Lease Inducement to cost of Leaseholds</t>
  </si>
  <si>
    <t>Deferred Revenue - ITA 20(1)(m) reserve</t>
  </si>
  <si>
    <t>Principal portion of lease payments</t>
  </si>
  <si>
    <t>Lease Inducement Book Amortization credit to income</t>
  </si>
  <si>
    <t>Financing fees for tax ITA 20(1)(e) and (e.1)</t>
  </si>
  <si>
    <t>Allowance for Funds Used During Construction</t>
  </si>
  <si>
    <t>Total Deductions</t>
  </si>
  <si>
    <t>NET INCOME FOR TAX PURPOSES</t>
  </si>
  <si>
    <t>Taxable dividends received under section 112 or 113</t>
  </si>
  <si>
    <t>Non-capital losses of preceding taxation years from Schedule 7-1</t>
  </si>
  <si>
    <t>Net-capital losses of preceding taxation years (Please show calculation)</t>
  </si>
  <si>
    <t>Limited partnership losses of preceding taxation years from Schedule 4</t>
  </si>
  <si>
    <t>REGULATORY TAXABLE INCOME</t>
  </si>
  <si>
    <t>Taxable Income - 2014 Test Year</t>
  </si>
  <si>
    <t>Name:</t>
  </si>
  <si>
    <t>Martin Sultana</t>
  </si>
  <si>
    <t>Title:</t>
  </si>
  <si>
    <t>Rates Manager</t>
  </si>
  <si>
    <t>Phone Number:</t>
  </si>
  <si>
    <t>905-283-4255</t>
  </si>
  <si>
    <t>Email Address:</t>
  </si>
  <si>
    <t>msultana@enersource.com</t>
  </si>
  <si>
    <t>Application Contact Information</t>
  </si>
  <si>
    <t>Regulatory Taxable Income</t>
  </si>
  <si>
    <t>A</t>
  </si>
  <si>
    <t>Ontario Income Taxes</t>
  </si>
  <si>
    <t>Income tax payable</t>
  </si>
  <si>
    <t>Ontario Income Tax</t>
  </si>
  <si>
    <t>B</t>
  </si>
  <si>
    <t>C = A * B</t>
  </si>
  <si>
    <t>Small business credit</t>
  </si>
  <si>
    <t>D</t>
  </si>
  <si>
    <t>E</t>
  </si>
  <si>
    <t>F = D * E</t>
  </si>
  <si>
    <t>Ontario Income tax</t>
  </si>
  <si>
    <t xml:space="preserve"> J = C + F</t>
  </si>
  <si>
    <t>Combined Tax Rate and PILs</t>
  </si>
  <si>
    <t>Effective Ontario Tax Rate</t>
  </si>
  <si>
    <t>K = J  / A</t>
  </si>
  <si>
    <t>Federal tax rate</t>
  </si>
  <si>
    <t>L</t>
  </si>
  <si>
    <t>Combined tax rate</t>
  </si>
  <si>
    <t>M = K + L</t>
  </si>
  <si>
    <t>Total Income Taxes</t>
  </si>
  <si>
    <t>N = A * M</t>
  </si>
  <si>
    <t>Investment Tax Credits</t>
  </si>
  <si>
    <t>O</t>
  </si>
  <si>
    <t>Miscellaneous Tax Credits</t>
  </si>
  <si>
    <t>P</t>
  </si>
  <si>
    <t xml:space="preserve"> Total Tax Credits</t>
  </si>
  <si>
    <t>Q = O + P</t>
  </si>
  <si>
    <t>Corporate PILs/Income Tax Provision for Test Year</t>
  </si>
  <si>
    <t>R = N - Q</t>
  </si>
  <si>
    <r>
      <t xml:space="preserve">Corporate PILs/Income Tax Provision Gross Up </t>
    </r>
    <r>
      <rPr>
        <vertAlign val="superscript"/>
        <sz val="10"/>
        <rFont val="Arial"/>
        <family val="2"/>
      </rPr>
      <t>1</t>
    </r>
  </si>
  <si>
    <t>S = 1 - M</t>
  </si>
  <si>
    <t>T = R / S - N</t>
  </si>
  <si>
    <r>
      <t>Income Tax</t>
    </r>
    <r>
      <rPr>
        <sz val="10"/>
        <rFont val="Arial"/>
        <family val="2"/>
      </rPr>
      <t xml:space="preserve"> (grossed-up)</t>
    </r>
  </si>
  <si>
    <t>U = R + T</t>
  </si>
  <si>
    <t>Note:</t>
  </si>
  <si>
    <t>PILs Tax Provision - 2014 Test Year</t>
  </si>
  <si>
    <t>1. Federal Budgets of March 22, 2011 and June 6, 2011 reaffirmed the corporate tax rate 
reductions to 16.5% in 2011 and 15% in 2012.</t>
  </si>
  <si>
    <t>1. This is for the derivation of revenue 
requirement and should not be used for 
sufficiency/deficiency calculations.</t>
  </si>
  <si>
    <t>Easements</t>
  </si>
  <si>
    <t>Certain Automobiles.</t>
  </si>
  <si>
    <t>Certain Automobiles..</t>
  </si>
  <si>
    <t>Schedule 10 CEC - Test Year</t>
  </si>
  <si>
    <t>Cumulative Eligible Capital</t>
  </si>
  <si>
    <t>Cost of Eligible Capital Property Acquired during Test Year</t>
  </si>
  <si>
    <t>Other Adjustments</t>
  </si>
  <si>
    <t>Subtotal</t>
  </si>
  <si>
    <t>x 3/4 =</t>
  </si>
  <si>
    <t>Non-taxable portion of a non-arm's length transferor's gain realized on the</t>
  </si>
  <si>
    <t>x 1/2 =</t>
  </si>
  <si>
    <t>transfer of an ECP to the Corporation after Friday, December 20, 2002</t>
  </si>
  <si>
    <t>Amount transferred on amalgamation or wind-up of subsidiary</t>
  </si>
  <si>
    <t>Deductions</t>
  </si>
  <si>
    <t>Proceeds of sale (less outlays and expenses not otherwise deductible)</t>
  </si>
  <si>
    <t>from the disposition of all ECP during Test Year</t>
  </si>
  <si>
    <t>Cumulative Eligible Capital Balance</t>
  </si>
  <si>
    <t>Current Year Deduction (Carry Forward to Tab "Test Year Taxable Income")</t>
  </si>
  <si>
    <t>x 7% =</t>
  </si>
  <si>
    <t>Cumulative Eligible Capital - Closing Balance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</si>
</sst>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$&quot;* #,##0_-;\-&quot;$&quot;* #,##0_-;_-&quot;$&quot;* &quot;-&quot;??_-;_-@_-"/>
    <numFmt numFmtId="173" formatCode="0.0"/>
    <numFmt numFmtId="174" formatCode="[$-F800]dddd\,\ mmmm\ dd\,\ yyyy"/>
    <numFmt numFmtId="175" formatCode="[$-409]dddd\,\ mmmm\ dd\,\ yyyy"/>
    <numFmt numFmtId="176" formatCode="[$-409]mmmm\ d\,\ yyyy;@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i/>
      <sz val="9"/>
      <name val="Arial"/>
      <family val="2"/>
    </font>
    <font>
      <b/>
      <u val="single"/>
      <sz val="9"/>
      <name val="Arial"/>
      <family val="2"/>
    </font>
    <font>
      <sz val="12"/>
      <name val="Times New Roman"/>
      <family val="1"/>
    </font>
    <font>
      <b/>
      <sz val="10"/>
      <color indexed="63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20"/>
      <color indexed="9"/>
      <name val="Book Antiqua"/>
      <family val="1"/>
    </font>
    <font>
      <b/>
      <sz val="12"/>
      <name val="Book Antiqua"/>
      <family val="1"/>
    </font>
    <font>
      <b/>
      <sz val="11"/>
      <color indexed="4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6"/>
      <color indexed="12"/>
      <name val="Algerian"/>
      <family val="5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>
        <color indexed="10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double"/>
    </border>
    <border>
      <left style="medium">
        <color indexed="22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medium">
        <color indexed="22"/>
      </top>
      <bottom style="thin">
        <color indexed="22"/>
      </bottom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31" fillId="3" borderId="0" applyNumberFormat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0" fontId="0" fillId="6" borderId="0" applyNumberFormat="0" applyBorder="0" applyAlignment="0" applyProtection="0"/>
    <xf numFmtId="0" fontId="31" fillId="7" borderId="0" applyNumberFormat="0" applyBorder="0" applyAlignment="0" applyProtection="0"/>
    <xf numFmtId="0" fontId="0" fillId="8" borderId="0" applyNumberFormat="0" applyBorder="0" applyAlignment="0" applyProtection="0"/>
    <xf numFmtId="0" fontId="31" fillId="9" borderId="0" applyNumberFormat="0" applyBorder="0" applyAlignment="0" applyProtection="0"/>
    <xf numFmtId="0" fontId="0" fillId="10" borderId="0" applyNumberFormat="0" applyBorder="0" applyAlignment="0" applyProtection="0"/>
    <xf numFmtId="0" fontId="31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0" applyNumberFormat="0" applyBorder="0" applyAlignment="0" applyProtection="0"/>
    <xf numFmtId="0" fontId="31" fillId="9" borderId="0" applyNumberFormat="0" applyBorder="0" applyAlignment="0" applyProtection="0"/>
    <xf numFmtId="0" fontId="0" fillId="21" borderId="0" applyNumberFormat="0" applyBorder="0" applyAlignment="0" applyProtection="0"/>
    <xf numFmtId="0" fontId="31" fillId="15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68" fillId="24" borderId="0" applyNumberFormat="0" applyBorder="0" applyAlignment="0" applyProtection="0"/>
    <xf numFmtId="0" fontId="25" fillId="25" borderId="0" applyNumberFormat="0" applyBorder="0" applyAlignment="0" applyProtection="0"/>
    <xf numFmtId="0" fontId="68" fillId="26" borderId="0" applyNumberFormat="0" applyBorder="0" applyAlignment="0" applyProtection="0"/>
    <xf numFmtId="0" fontId="25" fillId="17" borderId="0" applyNumberFormat="0" applyBorder="0" applyAlignment="0" applyProtection="0"/>
    <xf numFmtId="0" fontId="68" fillId="27" borderId="0" applyNumberFormat="0" applyBorder="0" applyAlignment="0" applyProtection="0"/>
    <xf numFmtId="0" fontId="25" fillId="19" borderId="0" applyNumberFormat="0" applyBorder="0" applyAlignment="0" applyProtection="0"/>
    <xf numFmtId="0" fontId="68" fillId="28" borderId="0" applyNumberFormat="0" applyBorder="0" applyAlignment="0" applyProtection="0"/>
    <xf numFmtId="0" fontId="25" fillId="29" borderId="0" applyNumberFormat="0" applyBorder="0" applyAlignment="0" applyProtection="0"/>
    <xf numFmtId="0" fontId="68" fillId="30" borderId="0" applyNumberFormat="0" applyBorder="0" applyAlignment="0" applyProtection="0"/>
    <xf numFmtId="0" fontId="25" fillId="31" borderId="0" applyNumberFormat="0" applyBorder="0" applyAlignment="0" applyProtection="0"/>
    <xf numFmtId="0" fontId="68" fillId="32" borderId="0" applyNumberFormat="0" applyBorder="0" applyAlignment="0" applyProtection="0"/>
    <xf numFmtId="0" fontId="25" fillId="33" borderId="0" applyNumberFormat="0" applyBorder="0" applyAlignment="0" applyProtection="0"/>
    <xf numFmtId="0" fontId="68" fillId="34" borderId="0" applyNumberFormat="0" applyBorder="0" applyAlignment="0" applyProtection="0"/>
    <xf numFmtId="0" fontId="25" fillId="35" borderId="0" applyNumberFormat="0" applyBorder="0" applyAlignment="0" applyProtection="0"/>
    <xf numFmtId="0" fontId="68" fillId="36" borderId="0" applyNumberFormat="0" applyBorder="0" applyAlignment="0" applyProtection="0"/>
    <xf numFmtId="0" fontId="25" fillId="37" borderId="0" applyNumberFormat="0" applyBorder="0" applyAlignment="0" applyProtection="0"/>
    <xf numFmtId="0" fontId="68" fillId="38" borderId="0" applyNumberFormat="0" applyBorder="0" applyAlignment="0" applyProtection="0"/>
    <xf numFmtId="0" fontId="25" fillId="39" borderId="0" applyNumberFormat="0" applyBorder="0" applyAlignment="0" applyProtection="0"/>
    <xf numFmtId="0" fontId="68" fillId="40" borderId="0" applyNumberFormat="0" applyBorder="0" applyAlignment="0" applyProtection="0"/>
    <xf numFmtId="0" fontId="25" fillId="29" borderId="0" applyNumberFormat="0" applyBorder="0" applyAlignment="0" applyProtection="0"/>
    <xf numFmtId="0" fontId="68" fillId="41" borderId="0" applyNumberFormat="0" applyBorder="0" applyAlignment="0" applyProtection="0"/>
    <xf numFmtId="0" fontId="25" fillId="31" borderId="0" applyNumberFormat="0" applyBorder="0" applyAlignment="0" applyProtection="0"/>
    <xf numFmtId="0" fontId="68" fillId="42" borderId="0" applyNumberFormat="0" applyBorder="0" applyAlignment="0" applyProtection="0"/>
    <xf numFmtId="0" fontId="25" fillId="43" borderId="0" applyNumberFormat="0" applyBorder="0" applyAlignment="0" applyProtection="0"/>
    <xf numFmtId="0" fontId="69" fillId="44" borderId="0" applyNumberFormat="0" applyBorder="0" applyAlignment="0" applyProtection="0"/>
    <xf numFmtId="0" fontId="32" fillId="5" borderId="0" applyNumberFormat="0" applyBorder="0" applyAlignment="0" applyProtection="0"/>
    <xf numFmtId="0" fontId="70" fillId="45" borderId="1" applyNumberFormat="0" applyAlignment="0" applyProtection="0"/>
    <xf numFmtId="0" fontId="33" fillId="46" borderId="2" applyNumberFormat="0" applyAlignment="0" applyProtection="0"/>
    <xf numFmtId="0" fontId="71" fillId="47" borderId="3" applyNumberFormat="0" applyAlignment="0" applyProtection="0"/>
    <xf numFmtId="0" fontId="14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49" borderId="0" applyNumberFormat="0" applyBorder="0" applyAlignment="0" applyProtection="0"/>
    <xf numFmtId="0" fontId="35" fillId="7" borderId="0" applyNumberFormat="0" applyBorder="0" applyAlignment="0" applyProtection="0"/>
    <xf numFmtId="0" fontId="75" fillId="0" borderId="5" applyNumberFormat="0" applyFill="0" applyAlignment="0" applyProtection="0"/>
    <xf numFmtId="0" fontId="36" fillId="0" borderId="6" applyNumberFormat="0" applyFill="0" applyAlignment="0" applyProtection="0"/>
    <xf numFmtId="0" fontId="76" fillId="0" borderId="7" applyNumberFormat="0" applyFill="0" applyAlignment="0" applyProtection="0"/>
    <xf numFmtId="0" fontId="37" fillId="0" borderId="8" applyNumberFormat="0" applyFill="0" applyAlignment="0" applyProtection="0"/>
    <xf numFmtId="0" fontId="77" fillId="0" borderId="9" applyNumberFormat="0" applyFill="0" applyAlignment="0" applyProtection="0"/>
    <xf numFmtId="0" fontId="38" fillId="0" borderId="10" applyNumberFormat="0" applyFill="0" applyAlignment="0" applyProtection="0"/>
    <xf numFmtId="0" fontId="7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8" fillId="50" borderId="1" applyNumberFormat="0" applyAlignment="0" applyProtection="0"/>
    <xf numFmtId="0" fontId="39" fillId="13" borderId="2" applyNumberFormat="0" applyAlignment="0" applyProtection="0"/>
    <xf numFmtId="0" fontId="79" fillId="0" borderId="11" applyNumberFormat="0" applyFill="0" applyAlignment="0" applyProtection="0"/>
    <xf numFmtId="0" fontId="40" fillId="0" borderId="12" applyNumberFormat="0" applyFill="0" applyAlignment="0" applyProtection="0"/>
    <xf numFmtId="0" fontId="80" fillId="51" borderId="0" applyNumberFormat="0" applyBorder="0" applyAlignment="0" applyProtection="0"/>
    <xf numFmtId="0" fontId="41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 locked="0"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81" fillId="45" borderId="15" applyNumberFormat="0" applyAlignment="0" applyProtection="0"/>
    <xf numFmtId="0" fontId="23" fillId="46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3" fillId="0" borderId="17" applyNumberFormat="0" applyFill="0" applyAlignment="0" applyProtection="0"/>
    <xf numFmtId="0" fontId="43" fillId="0" borderId="18" applyNumberFormat="0" applyFill="0" applyAlignment="0" applyProtection="0"/>
    <xf numFmtId="0" fontId="84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264">
    <xf numFmtId="0" fontId="0" fillId="0" borderId="0" xfId="0" applyFont="1" applyAlignment="1">
      <alignment/>
    </xf>
    <xf numFmtId="0" fontId="0" fillId="55" borderId="0" xfId="0" applyFill="1" applyAlignment="1">
      <alignment/>
    </xf>
    <xf numFmtId="0" fontId="2" fillId="55" borderId="0" xfId="97" applyFill="1" applyAlignment="1" applyProtection="1">
      <alignment horizontal="left"/>
      <protection/>
    </xf>
    <xf numFmtId="0" fontId="83" fillId="55" borderId="0" xfId="0" applyFont="1" applyFill="1" applyAlignment="1">
      <alignment horizontal="center"/>
    </xf>
    <xf numFmtId="0" fontId="2" fillId="0" borderId="19" xfId="97" applyBorder="1">
      <alignment/>
      <protection/>
    </xf>
    <xf numFmtId="0" fontId="2" fillId="0" borderId="0" xfId="97" applyFill="1" applyBorder="1" applyProtection="1">
      <alignment/>
      <protection locked="0"/>
    </xf>
    <xf numFmtId="0" fontId="2" fillId="0" borderId="0" xfId="97" applyFill="1" applyBorder="1">
      <alignment/>
      <protection/>
    </xf>
    <xf numFmtId="0" fontId="2" fillId="0" borderId="0" xfId="97" applyFill="1" applyBorder="1" applyAlignment="1" applyProtection="1">
      <alignment horizontal="center"/>
      <protection/>
    </xf>
    <xf numFmtId="0" fontId="6" fillId="0" borderId="0" xfId="97" applyFont="1" applyFill="1" applyBorder="1" applyAlignment="1" applyProtection="1">
      <alignment horizontal="center"/>
      <protection/>
    </xf>
    <xf numFmtId="0" fontId="2" fillId="56" borderId="20" xfId="97" applyFill="1" applyBorder="1" applyProtection="1">
      <alignment/>
      <protection locked="0"/>
    </xf>
    <xf numFmtId="172" fontId="9" fillId="57" borderId="0" xfId="75" applyNumberFormat="1" applyFont="1" applyFill="1" applyAlignment="1" applyProtection="1">
      <alignment/>
      <protection/>
    </xf>
    <xf numFmtId="0" fontId="7" fillId="55" borderId="0" xfId="97" applyFont="1" applyFill="1" applyBorder="1" applyProtection="1">
      <alignment/>
      <protection/>
    </xf>
    <xf numFmtId="0" fontId="5" fillId="55" borderId="0" xfId="97" applyFont="1" applyFill="1" applyBorder="1" applyAlignment="1" applyProtection="1">
      <alignment horizontal="left" indent="1"/>
      <protection/>
    </xf>
    <xf numFmtId="0" fontId="2" fillId="55" borderId="0" xfId="97" applyFill="1">
      <alignment/>
      <protection/>
    </xf>
    <xf numFmtId="0" fontId="5" fillId="55" borderId="0" xfId="97" applyFont="1" applyFill="1" applyBorder="1" applyProtection="1">
      <alignment/>
      <protection/>
    </xf>
    <xf numFmtId="0" fontId="5" fillId="55" borderId="0" xfId="97" applyFont="1" applyFill="1" applyBorder="1" applyAlignment="1" applyProtection="1">
      <alignment/>
      <protection/>
    </xf>
    <xf numFmtId="0" fontId="2" fillId="55" borderId="0" xfId="97" applyFill="1" applyBorder="1" applyProtection="1">
      <alignment/>
      <protection/>
    </xf>
    <xf numFmtId="0" fontId="2" fillId="0" borderId="0" xfId="97">
      <alignment/>
      <protection/>
    </xf>
    <xf numFmtId="0" fontId="2" fillId="0" borderId="0" xfId="97" applyProtection="1">
      <alignment/>
      <protection/>
    </xf>
    <xf numFmtId="0" fontId="2" fillId="57" borderId="0" xfId="97" applyFill="1" applyProtection="1">
      <alignment/>
      <protection/>
    </xf>
    <xf numFmtId="0" fontId="2" fillId="57" borderId="0" xfId="97" applyFill="1" applyAlignment="1" applyProtection="1">
      <alignment horizontal="center"/>
      <protection/>
    </xf>
    <xf numFmtId="0" fontId="6" fillId="57" borderId="0" xfId="97" applyFont="1" applyFill="1" applyProtection="1">
      <alignment/>
      <protection/>
    </xf>
    <xf numFmtId="0" fontId="10" fillId="57" borderId="0" xfId="97" applyFont="1" applyFill="1" applyProtection="1">
      <alignment/>
      <protection/>
    </xf>
    <xf numFmtId="0" fontId="2" fillId="56" borderId="19" xfId="97" applyFill="1" applyBorder="1" applyProtection="1">
      <alignment/>
      <protection locked="0"/>
    </xf>
    <xf numFmtId="0" fontId="2" fillId="0" borderId="0" xfId="97" applyAlignment="1" applyProtection="1">
      <alignment horizontal="center"/>
      <protection/>
    </xf>
    <xf numFmtId="10" fontId="26" fillId="7" borderId="0" xfId="106" applyNumberFormat="1" applyFont="1" applyFill="1" applyAlignment="1" applyProtection="1">
      <alignment horizontal="center"/>
      <protection locked="0"/>
    </xf>
    <xf numFmtId="0" fontId="24" fillId="57" borderId="0" xfId="97" applyFont="1" applyFill="1" applyProtection="1">
      <alignment/>
      <protection/>
    </xf>
    <xf numFmtId="172" fontId="26" fillId="57" borderId="0" xfId="75" applyNumberFormat="1" applyFont="1" applyFill="1" applyAlignment="1" applyProtection="1">
      <alignment/>
      <protection/>
    </xf>
    <xf numFmtId="0" fontId="9" fillId="57" borderId="0" xfId="97" applyFont="1" applyFill="1" applyProtection="1">
      <alignment/>
      <protection/>
    </xf>
    <xf numFmtId="172" fontId="9" fillId="57" borderId="0" xfId="97" applyNumberFormat="1" applyFont="1" applyFill="1" applyBorder="1" applyProtection="1">
      <alignment/>
      <protection/>
    </xf>
    <xf numFmtId="0" fontId="7" fillId="57" borderId="0" xfId="97" applyFont="1" applyFill="1" applyBorder="1" applyAlignment="1" applyProtection="1">
      <alignment horizontal="center"/>
      <protection/>
    </xf>
    <xf numFmtId="172" fontId="9" fillId="57" borderId="21" xfId="75" applyNumberFormat="1" applyFont="1" applyFill="1" applyBorder="1" applyAlignment="1" applyProtection="1">
      <alignment/>
      <protection/>
    </xf>
    <xf numFmtId="172" fontId="24" fillId="57" borderId="0" xfId="75" applyNumberFormat="1" applyFont="1" applyFill="1" applyAlignment="1" applyProtection="1">
      <alignment horizontal="center"/>
      <protection/>
    </xf>
    <xf numFmtId="0" fontId="24" fillId="57" borderId="0" xfId="97" applyFont="1" applyFill="1" applyAlignment="1" applyProtection="1">
      <alignment horizontal="center"/>
      <protection/>
    </xf>
    <xf numFmtId="0" fontId="24" fillId="57" borderId="0" xfId="97" applyFont="1" applyFill="1" applyAlignment="1" applyProtection="1">
      <alignment horizontal="right"/>
      <protection/>
    </xf>
    <xf numFmtId="172" fontId="4" fillId="57" borderId="0" xfId="75" applyNumberFormat="1" applyFont="1" applyFill="1" applyAlignment="1" applyProtection="1">
      <alignment horizontal="center"/>
      <protection/>
    </xf>
    <xf numFmtId="172" fontId="4" fillId="57" borderId="0" xfId="97" applyNumberFormat="1" applyFont="1" applyFill="1" applyBorder="1" applyAlignment="1" applyProtection="1">
      <alignment horizontal="center"/>
      <protection/>
    </xf>
    <xf numFmtId="0" fontId="4" fillId="57" borderId="0" xfId="97" applyFont="1" applyFill="1" applyAlignment="1" applyProtection="1">
      <alignment horizontal="center"/>
      <protection/>
    </xf>
    <xf numFmtId="172" fontId="4" fillId="57" borderId="0" xfId="75" applyNumberFormat="1" applyFont="1" applyFill="1" applyBorder="1" applyAlignment="1" applyProtection="1">
      <alignment horizontal="center"/>
      <protection/>
    </xf>
    <xf numFmtId="0" fontId="6" fillId="57" borderId="0" xfId="97" applyFont="1" applyFill="1" applyAlignment="1" applyProtection="1">
      <alignment horizontal="center"/>
      <protection/>
    </xf>
    <xf numFmtId="0" fontId="24" fillId="57" borderId="0" xfId="97" applyFont="1" applyFill="1" applyAlignment="1" applyProtection="1">
      <alignment horizontal="left" vertical="top"/>
      <protection/>
    </xf>
    <xf numFmtId="0" fontId="2" fillId="0" borderId="0" xfId="97" applyAlignment="1" applyProtection="1">
      <alignment/>
      <protection/>
    </xf>
    <xf numFmtId="172" fontId="9" fillId="7" borderId="22" xfId="97" applyNumberFormat="1" applyFont="1" applyFill="1" applyBorder="1" applyProtection="1">
      <alignment/>
      <protection locked="0"/>
    </xf>
    <xf numFmtId="176" fontId="6" fillId="57" borderId="0" xfId="100" applyNumberFormat="1" applyFont="1" applyFill="1" applyAlignment="1" applyProtection="1">
      <alignment horizontal="center"/>
      <protection/>
    </xf>
    <xf numFmtId="0" fontId="5" fillId="57" borderId="0" xfId="98" applyFont="1" applyFill="1" applyBorder="1" applyAlignment="1" applyProtection="1">
      <alignment/>
      <protection/>
    </xf>
    <xf numFmtId="0" fontId="2" fillId="0" borderId="0" xfId="98">
      <alignment/>
      <protection/>
    </xf>
    <xf numFmtId="0" fontId="2" fillId="57" borderId="0" xfId="98" applyFill="1" applyProtection="1">
      <alignment/>
      <protection/>
    </xf>
    <xf numFmtId="0" fontId="6" fillId="57" borderId="0" xfId="100" applyFont="1" applyFill="1" applyProtection="1">
      <alignment/>
      <protection/>
    </xf>
    <xf numFmtId="0" fontId="2" fillId="57" borderId="0" xfId="100" applyFill="1" applyProtection="1">
      <alignment/>
      <protection/>
    </xf>
    <xf numFmtId="0" fontId="6" fillId="57" borderId="0" xfId="100" applyFont="1" applyFill="1" applyAlignment="1" applyProtection="1">
      <alignment horizontal="center"/>
      <protection/>
    </xf>
    <xf numFmtId="0" fontId="2" fillId="57" borderId="0" xfId="100" applyFill="1" applyAlignment="1" applyProtection="1">
      <alignment horizontal="center"/>
      <protection/>
    </xf>
    <xf numFmtId="10" fontId="2" fillId="57" borderId="0" xfId="100" applyNumberFormat="1" applyFill="1" applyAlignment="1" applyProtection="1">
      <alignment horizontal="center"/>
      <protection/>
    </xf>
    <xf numFmtId="10" fontId="2" fillId="57" borderId="23" xfId="100" applyNumberFormat="1" applyFill="1" applyBorder="1" applyAlignment="1" applyProtection="1">
      <alignment horizontal="center"/>
      <protection/>
    </xf>
    <xf numFmtId="10" fontId="2" fillId="57" borderId="0" xfId="100" applyNumberFormat="1" applyFill="1" applyBorder="1" applyAlignment="1" applyProtection="1">
      <alignment horizontal="center"/>
      <protection/>
    </xf>
    <xf numFmtId="10" fontId="2" fillId="57" borderId="22" xfId="100" applyNumberFormat="1" applyFill="1" applyBorder="1" applyAlignment="1" applyProtection="1">
      <alignment horizontal="center"/>
      <protection/>
    </xf>
    <xf numFmtId="10" fontId="6" fillId="57" borderId="0" xfId="100" applyNumberFormat="1" applyFont="1" applyFill="1" applyAlignment="1" applyProtection="1">
      <alignment horizontal="center"/>
      <protection/>
    </xf>
    <xf numFmtId="10" fontId="2" fillId="57" borderId="23" xfId="100" applyNumberFormat="1" applyFont="1" applyFill="1" applyBorder="1" applyAlignment="1" applyProtection="1">
      <alignment horizontal="center"/>
      <protection/>
    </xf>
    <xf numFmtId="10" fontId="2" fillId="57" borderId="24" xfId="100" applyNumberFormat="1" applyFill="1" applyBorder="1" applyAlignment="1" applyProtection="1">
      <alignment horizontal="center"/>
      <protection/>
    </xf>
    <xf numFmtId="0" fontId="2" fillId="57" borderId="0" xfId="100" applyFont="1" applyFill="1" applyProtection="1">
      <alignment/>
      <protection/>
    </xf>
    <xf numFmtId="3" fontId="2" fillId="57" borderId="0" xfId="100" applyNumberFormat="1" applyFill="1" applyBorder="1" applyAlignment="1" applyProtection="1">
      <alignment horizontal="center"/>
      <protection/>
    </xf>
    <xf numFmtId="10" fontId="2" fillId="57" borderId="0" xfId="100" applyNumberFormat="1" applyFill="1" applyProtection="1">
      <alignment/>
      <protection/>
    </xf>
    <xf numFmtId="0" fontId="10" fillId="57" borderId="0" xfId="100" applyFont="1" applyFill="1" applyProtection="1">
      <alignment/>
      <protection/>
    </xf>
    <xf numFmtId="0" fontId="45" fillId="0" borderId="0" xfId="98" applyFont="1" applyFill="1" applyAlignment="1" applyProtection="1">
      <alignment/>
      <protection/>
    </xf>
    <xf numFmtId="172" fontId="6" fillId="0" borderId="19" xfId="76" applyNumberFormat="1" applyFont="1" applyFill="1" applyBorder="1" applyAlignment="1" applyProtection="1">
      <alignment horizontal="right"/>
      <protection locked="0"/>
    </xf>
    <xf numFmtId="0" fontId="16" fillId="57" borderId="19" xfId="98" applyFont="1" applyFill="1" applyBorder="1" applyAlignment="1" applyProtection="1">
      <alignment horizontal="center" vertical="center"/>
      <protection/>
    </xf>
    <xf numFmtId="0" fontId="16" fillId="57" borderId="19" xfId="98" applyFont="1" applyFill="1" applyBorder="1" applyAlignment="1" applyProtection="1">
      <alignment horizontal="center" vertical="center" wrapText="1"/>
      <protection/>
    </xf>
    <xf numFmtId="0" fontId="16" fillId="57" borderId="25" xfId="98" applyFont="1" applyFill="1" applyBorder="1" applyAlignment="1" applyProtection="1">
      <alignment wrapText="1"/>
      <protection/>
    </xf>
    <xf numFmtId="3" fontId="16" fillId="57" borderId="25" xfId="98" applyNumberFormat="1" applyFont="1" applyFill="1" applyBorder="1" applyProtection="1">
      <alignment/>
      <protection/>
    </xf>
    <xf numFmtId="0" fontId="11" fillId="57" borderId="19" xfId="98" applyFont="1" applyFill="1" applyBorder="1" applyAlignment="1" applyProtection="1">
      <alignment horizontal="center" vertical="center"/>
      <protection/>
    </xf>
    <xf numFmtId="0" fontId="11" fillId="57" borderId="19" xfId="98" applyFont="1" applyFill="1" applyBorder="1" applyAlignment="1" applyProtection="1">
      <alignment horizontal="center" vertical="center" wrapText="1"/>
      <protection/>
    </xf>
    <xf numFmtId="0" fontId="11" fillId="57" borderId="26" xfId="98" applyFont="1" applyFill="1" applyBorder="1" applyProtection="1">
      <alignment/>
      <protection/>
    </xf>
    <xf numFmtId="172" fontId="16" fillId="58" borderId="25" xfId="76" applyNumberFormat="1" applyFont="1" applyFill="1" applyBorder="1" applyAlignment="1" applyProtection="1">
      <alignment/>
      <protection/>
    </xf>
    <xf numFmtId="0" fontId="6" fillId="7" borderId="19" xfId="98" applyFont="1" applyFill="1" applyBorder="1" applyAlignment="1" applyProtection="1">
      <alignment horizontal="center"/>
      <protection/>
    </xf>
    <xf numFmtId="0" fontId="6" fillId="7" borderId="19" xfId="98" applyFont="1" applyFill="1" applyBorder="1" applyAlignment="1" applyProtection="1">
      <alignment horizontal="left"/>
      <protection/>
    </xf>
    <xf numFmtId="172" fontId="17" fillId="57" borderId="19" xfId="76" applyNumberFormat="1" applyFont="1" applyFill="1" applyBorder="1" applyAlignment="1" applyProtection="1">
      <alignment/>
      <protection/>
    </xf>
    <xf numFmtId="172" fontId="6" fillId="0" borderId="19" xfId="76" applyNumberFormat="1" applyFont="1" applyFill="1" applyBorder="1" applyAlignment="1" applyProtection="1">
      <alignment horizontal="right"/>
      <protection/>
    </xf>
    <xf numFmtId="3" fontId="2" fillId="7" borderId="19" xfId="98" applyNumberFormat="1" applyFont="1" applyFill="1" applyBorder="1" applyAlignment="1" applyProtection="1">
      <alignment horizontal="right"/>
      <protection locked="0"/>
    </xf>
    <xf numFmtId="0" fontId="27" fillId="57" borderId="0" xfId="98" applyFont="1" applyFill="1" applyProtection="1">
      <alignment/>
      <protection/>
    </xf>
    <xf numFmtId="0" fontId="6" fillId="7" borderId="19" xfId="98" applyFont="1" applyFill="1" applyBorder="1" applyAlignment="1" applyProtection="1">
      <alignment horizontal="center"/>
      <protection locked="0"/>
    </xf>
    <xf numFmtId="0" fontId="6" fillId="7" borderId="19" xfId="98" applyFont="1" applyFill="1" applyBorder="1" applyAlignment="1" applyProtection="1">
      <alignment horizontal="left"/>
      <protection locked="0"/>
    </xf>
    <xf numFmtId="173" fontId="11" fillId="7" borderId="19" xfId="107" applyNumberFormat="1" applyFont="1" applyFill="1" applyBorder="1" applyAlignment="1" applyProtection="1">
      <alignment horizontal="center"/>
      <protection locked="0"/>
    </xf>
    <xf numFmtId="172" fontId="6" fillId="7" borderId="19" xfId="76" applyNumberFormat="1" applyFont="1" applyFill="1" applyBorder="1" applyAlignment="1" applyProtection="1">
      <alignment horizontal="right"/>
      <protection locked="0"/>
    </xf>
    <xf numFmtId="9" fontId="11" fillId="57" borderId="19" xfId="107" applyNumberFormat="1" applyFont="1" applyFill="1" applyBorder="1" applyAlignment="1" applyProtection="1">
      <alignment horizontal="center"/>
      <protection locked="0"/>
    </xf>
    <xf numFmtId="0" fontId="15" fillId="59" borderId="19" xfId="99" applyFont="1" applyFill="1" applyBorder="1" applyAlignment="1" applyProtection="1">
      <alignment horizontal="center" vertical="center" wrapText="1"/>
      <protection/>
    </xf>
    <xf numFmtId="0" fontId="17" fillId="59" borderId="19" xfId="99" applyFont="1" applyFill="1" applyBorder="1" applyAlignment="1" applyProtection="1">
      <alignment horizontal="left" vertical="center" wrapText="1" indent="1"/>
      <protection/>
    </xf>
    <xf numFmtId="0" fontId="17" fillId="57" borderId="19" xfId="99" applyFont="1" applyFill="1" applyBorder="1" applyAlignment="1" applyProtection="1">
      <alignment horizontal="left" vertical="center" wrapText="1" indent="1"/>
      <protection/>
    </xf>
    <xf numFmtId="0" fontId="18" fillId="59" borderId="27" xfId="99" applyFont="1" applyFill="1" applyBorder="1" applyAlignment="1" applyProtection="1">
      <alignment vertical="center" wrapText="1"/>
      <protection/>
    </xf>
    <xf numFmtId="0" fontId="16" fillId="59" borderId="26" xfId="99" applyFont="1" applyFill="1" applyBorder="1" applyAlignment="1" applyProtection="1">
      <alignment horizontal="left" vertical="center" wrapText="1"/>
      <protection/>
    </xf>
    <xf numFmtId="0" fontId="6" fillId="59" borderId="0" xfId="99" applyFont="1" applyFill="1" applyBorder="1" applyAlignment="1" applyProtection="1">
      <alignment horizontal="center" vertical="center" wrapText="1"/>
      <protection/>
    </xf>
    <xf numFmtId="0" fontId="20" fillId="59" borderId="19" xfId="99" applyFont="1" applyFill="1" applyBorder="1" applyAlignment="1" applyProtection="1">
      <alignment horizontal="left" vertical="center" wrapText="1" indent="1"/>
      <protection/>
    </xf>
    <xf numFmtId="0" fontId="8" fillId="59" borderId="0" xfId="99" applyFont="1" applyFill="1" applyProtection="1">
      <alignment vertical="top"/>
      <protection/>
    </xf>
    <xf numFmtId="0" fontId="16" fillId="59" borderId="27" xfId="99" applyFont="1" applyFill="1" applyBorder="1" applyAlignment="1" applyProtection="1">
      <alignment horizontal="center" vertical="center" wrapText="1"/>
      <protection/>
    </xf>
    <xf numFmtId="3" fontId="2" fillId="59" borderId="28" xfId="99" applyNumberFormat="1" applyFont="1" applyFill="1" applyBorder="1" applyAlignment="1" applyProtection="1">
      <alignment horizontal="right" vertical="center" wrapText="1"/>
      <protection/>
    </xf>
    <xf numFmtId="3" fontId="6" fillId="57" borderId="25" xfId="99" applyNumberFormat="1" applyFont="1" applyFill="1" applyBorder="1" applyAlignment="1" applyProtection="1">
      <alignment horizontal="right" vertical="center" wrapText="1"/>
      <protection/>
    </xf>
    <xf numFmtId="3" fontId="2" fillId="57" borderId="29" xfId="98" applyNumberFormat="1" applyFont="1" applyFill="1" applyBorder="1" applyAlignment="1" applyProtection="1">
      <alignment horizontal="right" vertical="center"/>
      <protection/>
    </xf>
    <xf numFmtId="0" fontId="19" fillId="59" borderId="19" xfId="99" applyFont="1" applyFill="1" applyBorder="1" applyAlignment="1" applyProtection="1">
      <alignment horizontal="center" vertical="center" wrapText="1"/>
      <protection/>
    </xf>
    <xf numFmtId="0" fontId="19" fillId="59" borderId="30" xfId="99" applyFont="1" applyFill="1" applyBorder="1" applyAlignment="1" applyProtection="1">
      <alignment horizontal="center" vertical="center" wrapText="1"/>
      <protection/>
    </xf>
    <xf numFmtId="0" fontId="19" fillId="59" borderId="25" xfId="99" applyFont="1" applyFill="1" applyBorder="1" applyAlignment="1" applyProtection="1">
      <alignment horizontal="center" vertical="center" wrapText="1"/>
      <protection/>
    </xf>
    <xf numFmtId="0" fontId="19" fillId="59" borderId="28" xfId="99" applyFont="1" applyFill="1" applyBorder="1" applyAlignment="1" applyProtection="1">
      <alignment horizontal="center" vertical="center" wrapText="1"/>
      <protection/>
    </xf>
    <xf numFmtId="0" fontId="19" fillId="59" borderId="31" xfId="99" applyFont="1" applyFill="1" applyBorder="1" applyAlignment="1" applyProtection="1">
      <alignment horizontal="center" vertical="center" wrapText="1"/>
      <protection/>
    </xf>
    <xf numFmtId="0" fontId="19" fillId="59" borderId="32" xfId="99" applyFont="1" applyFill="1" applyBorder="1" applyAlignment="1" applyProtection="1">
      <alignment horizontal="center" vertical="center" wrapText="1"/>
      <protection/>
    </xf>
    <xf numFmtId="0" fontId="11" fillId="57" borderId="25" xfId="98" applyFont="1" applyFill="1" applyBorder="1" applyAlignment="1" applyProtection="1">
      <alignment horizontal="center"/>
      <protection/>
    </xf>
    <xf numFmtId="0" fontId="13" fillId="57" borderId="19" xfId="98" applyFont="1" applyFill="1" applyBorder="1" applyAlignment="1" applyProtection="1">
      <alignment horizontal="left" vertical="center" wrapText="1"/>
      <protection/>
    </xf>
    <xf numFmtId="3" fontId="2" fillId="7" borderId="19" xfId="99" applyNumberFormat="1" applyFont="1" applyFill="1" applyBorder="1" applyAlignment="1" applyProtection="1">
      <alignment horizontal="left" vertical="center" wrapText="1"/>
      <protection locked="0"/>
    </xf>
    <xf numFmtId="0" fontId="16" fillId="59" borderId="28" xfId="99" applyFont="1" applyFill="1" applyBorder="1" applyAlignment="1" applyProtection="1">
      <alignment horizontal="left" vertical="center" wrapText="1"/>
      <protection/>
    </xf>
    <xf numFmtId="0" fontId="22" fillId="60" borderId="28" xfId="99" applyFont="1" applyFill="1" applyBorder="1" applyAlignment="1" applyProtection="1">
      <alignment horizontal="left" vertical="center" wrapText="1"/>
      <protection locked="0"/>
    </xf>
    <xf numFmtId="0" fontId="22" fillId="60" borderId="29" xfId="99" applyFont="1" applyFill="1" applyBorder="1" applyAlignment="1" applyProtection="1">
      <alignment horizontal="left" vertical="center" wrapText="1"/>
      <protection locked="0"/>
    </xf>
    <xf numFmtId="0" fontId="17" fillId="59" borderId="29" xfId="99" applyFont="1" applyFill="1" applyBorder="1" applyAlignment="1" applyProtection="1">
      <alignment horizontal="left" vertical="center" wrapText="1"/>
      <protection/>
    </xf>
    <xf numFmtId="0" fontId="6" fillId="59" borderId="26" xfId="99" applyFont="1" applyFill="1" applyBorder="1" applyAlignment="1" applyProtection="1">
      <alignment horizontal="left" vertical="center" wrapText="1"/>
      <protection/>
    </xf>
    <xf numFmtId="0" fontId="6" fillId="57" borderId="26" xfId="98" applyFont="1" applyFill="1" applyBorder="1" applyAlignment="1" applyProtection="1">
      <alignment horizontal="left" vertical="center" wrapText="1"/>
      <protection/>
    </xf>
    <xf numFmtId="0" fontId="11" fillId="59" borderId="28" xfId="99" applyFont="1" applyFill="1" applyBorder="1" applyAlignment="1" applyProtection="1">
      <alignment horizontal="center" vertical="center" wrapText="1"/>
      <protection/>
    </xf>
    <xf numFmtId="0" fontId="13" fillId="57" borderId="23" xfId="98" applyFont="1" applyFill="1" applyBorder="1" applyAlignment="1" applyProtection="1">
      <alignment horizontal="left" vertical="center" wrapText="1"/>
      <protection/>
    </xf>
    <xf numFmtId="3" fontId="2" fillId="57" borderId="23" xfId="99" applyNumberFormat="1" applyFont="1" applyFill="1" applyBorder="1" applyAlignment="1" applyProtection="1">
      <alignment horizontal="right" vertical="center"/>
      <protection/>
    </xf>
    <xf numFmtId="0" fontId="11" fillId="59" borderId="33" xfId="99" applyFont="1" applyFill="1" applyBorder="1" applyAlignment="1" applyProtection="1">
      <alignment horizontal="center" vertical="top"/>
      <protection/>
    </xf>
    <xf numFmtId="0" fontId="16" fillId="59" borderId="0" xfId="99" applyFont="1" applyFill="1" applyBorder="1" applyAlignment="1" applyProtection="1">
      <alignment horizontal="left" vertical="center" wrapText="1"/>
      <protection/>
    </xf>
    <xf numFmtId="3" fontId="6" fillId="59" borderId="0" xfId="99" applyNumberFormat="1" applyFont="1" applyFill="1" applyBorder="1" applyAlignment="1" applyProtection="1">
      <alignment horizontal="right" vertical="center" wrapText="1"/>
      <protection/>
    </xf>
    <xf numFmtId="0" fontId="3" fillId="59" borderId="34" xfId="99" applyFont="1" applyFill="1" applyBorder="1" applyAlignment="1" applyProtection="1">
      <alignment horizontal="center" vertical="center" wrapText="1"/>
      <protection/>
    </xf>
    <xf numFmtId="3" fontId="2" fillId="57" borderId="35" xfId="99" applyNumberFormat="1" applyFont="1" applyFill="1" applyBorder="1" applyAlignment="1" applyProtection="1">
      <alignment horizontal="right" vertical="center" wrapText="1"/>
      <protection/>
    </xf>
    <xf numFmtId="3" fontId="6" fillId="57" borderId="36" xfId="99" applyNumberFormat="1" applyFont="1" applyFill="1" applyBorder="1" applyAlignment="1" applyProtection="1">
      <alignment horizontal="right" vertical="center" wrapText="1"/>
      <protection/>
    </xf>
    <xf numFmtId="3" fontId="2" fillId="59" borderId="0" xfId="99" applyNumberFormat="1" applyFont="1" applyFill="1" applyBorder="1" applyAlignment="1" applyProtection="1">
      <alignment horizontal="right" vertical="center"/>
      <protection/>
    </xf>
    <xf numFmtId="0" fontId="11" fillId="59" borderId="22" xfId="99" applyFont="1" applyFill="1" applyBorder="1" applyAlignment="1" applyProtection="1">
      <alignment horizontal="center" vertical="top"/>
      <protection/>
    </xf>
    <xf numFmtId="0" fontId="13" fillId="57" borderId="37" xfId="98" applyFont="1" applyFill="1" applyBorder="1" applyAlignment="1" applyProtection="1">
      <alignment horizontal="left" vertical="center" wrapText="1"/>
      <protection/>
    </xf>
    <xf numFmtId="3" fontId="2" fillId="0" borderId="19" xfId="99" applyNumberFormat="1" applyFont="1" applyFill="1" applyBorder="1" applyAlignment="1" applyProtection="1">
      <alignment vertical="center" wrapText="1"/>
      <protection locked="0"/>
    </xf>
    <xf numFmtId="3" fontId="2" fillId="57" borderId="19" xfId="99" applyNumberFormat="1" applyFont="1" applyFill="1" applyBorder="1" applyAlignment="1" applyProtection="1">
      <alignment horizontal="right" vertical="center" wrapText="1"/>
      <protection locked="0"/>
    </xf>
    <xf numFmtId="3" fontId="2" fillId="57" borderId="27" xfId="99" applyNumberFormat="1" applyFont="1" applyFill="1" applyBorder="1" applyAlignment="1" applyProtection="1">
      <alignment horizontal="right" vertical="center" wrapText="1"/>
      <protection locked="0"/>
    </xf>
    <xf numFmtId="3" fontId="2" fillId="59" borderId="38" xfId="99" applyNumberFormat="1" applyFont="1" applyFill="1" applyBorder="1" applyAlignment="1" applyProtection="1">
      <alignment horizontal="right" vertical="center"/>
      <protection/>
    </xf>
    <xf numFmtId="3" fontId="6" fillId="57" borderId="36" xfId="98" applyNumberFormat="1" applyFont="1" applyFill="1" applyBorder="1" applyAlignment="1" applyProtection="1">
      <alignment horizontal="right" vertical="center"/>
      <protection/>
    </xf>
    <xf numFmtId="3" fontId="17" fillId="57" borderId="39" xfId="99" applyNumberFormat="1" applyFont="1" applyFill="1" applyBorder="1" applyAlignment="1" applyProtection="1">
      <alignment vertical="center" wrapText="1"/>
      <protection locked="0"/>
    </xf>
    <xf numFmtId="3" fontId="17" fillId="57" borderId="40" xfId="99" applyNumberFormat="1" applyFont="1" applyFill="1" applyBorder="1" applyAlignment="1" applyProtection="1">
      <alignment vertical="center" wrapText="1"/>
      <protection locked="0"/>
    </xf>
    <xf numFmtId="3" fontId="17" fillId="57" borderId="0" xfId="99" applyNumberFormat="1" applyFont="1" applyFill="1" applyBorder="1" applyAlignment="1" applyProtection="1">
      <alignment horizontal="right" vertical="top"/>
      <protection/>
    </xf>
    <xf numFmtId="3" fontId="2" fillId="0" borderId="41" xfId="99" applyNumberFormat="1" applyFont="1" applyFill="1" applyBorder="1" applyAlignment="1" applyProtection="1">
      <alignment vertical="center" wrapText="1"/>
      <protection locked="0"/>
    </xf>
    <xf numFmtId="3" fontId="17" fillId="57" borderId="0" xfId="99" applyNumberFormat="1" applyFont="1" applyFill="1" applyBorder="1" applyAlignment="1" applyProtection="1">
      <alignment horizontal="right" vertical="center"/>
      <protection/>
    </xf>
    <xf numFmtId="3" fontId="2" fillId="7" borderId="19" xfId="99" applyNumberFormat="1" applyFont="1" applyFill="1" applyBorder="1" applyAlignment="1" applyProtection="1">
      <alignment horizontal="right" vertical="center" wrapText="1"/>
      <protection locked="0"/>
    </xf>
    <xf numFmtId="3" fontId="17" fillId="57" borderId="39" xfId="99" applyNumberFormat="1" applyFont="1" applyFill="1" applyBorder="1" applyAlignment="1" applyProtection="1">
      <alignment vertical="center" wrapText="1"/>
      <protection/>
    </xf>
    <xf numFmtId="3" fontId="2" fillId="57" borderId="0" xfId="99" applyNumberFormat="1" applyFont="1" applyFill="1" applyBorder="1" applyAlignment="1" applyProtection="1">
      <alignment vertical="center" wrapText="1"/>
      <protection/>
    </xf>
    <xf numFmtId="3" fontId="17" fillId="57" borderId="19" xfId="99" applyNumberFormat="1" applyFont="1" applyFill="1" applyBorder="1" applyAlignment="1" applyProtection="1">
      <alignment vertical="center" wrapText="1"/>
      <protection locked="0"/>
    </xf>
    <xf numFmtId="0" fontId="2" fillId="57" borderId="19" xfId="99" applyFont="1" applyFill="1" applyBorder="1" applyAlignment="1" applyProtection="1">
      <alignment horizontal="center" vertical="top"/>
      <protection locked="0"/>
    </xf>
    <xf numFmtId="0" fontId="21" fillId="59" borderId="42" xfId="99" applyFont="1" applyFill="1" applyBorder="1" applyAlignment="1" applyProtection="1">
      <alignment horizontal="left" vertical="center" wrapText="1"/>
      <protection/>
    </xf>
    <xf numFmtId="0" fontId="17" fillId="59" borderId="19" xfId="99" applyFont="1" applyFill="1" applyBorder="1" applyAlignment="1" applyProtection="1">
      <alignment horizontal="left" vertical="center" wrapText="1"/>
      <protection/>
    </xf>
    <xf numFmtId="0" fontId="18" fillId="59" borderId="19" xfId="99" applyFont="1" applyFill="1" applyBorder="1" applyAlignment="1" applyProtection="1">
      <alignment vertical="center" wrapText="1"/>
      <protection locked="0"/>
    </xf>
    <xf numFmtId="0" fontId="18" fillId="59" borderId="27" xfId="99" applyFont="1" applyFill="1" applyBorder="1" applyAlignment="1" applyProtection="1">
      <alignment vertical="center" wrapText="1"/>
      <protection locked="0"/>
    </xf>
    <xf numFmtId="0" fontId="18" fillId="59" borderId="29" xfId="99" applyFont="1" applyFill="1" applyBorder="1" applyAlignment="1" applyProtection="1">
      <alignment vertical="center" wrapText="1"/>
      <protection locked="0"/>
    </xf>
    <xf numFmtId="0" fontId="19" fillId="59" borderId="19" xfId="99" applyFont="1" applyFill="1" applyBorder="1" applyAlignment="1" applyProtection="1">
      <alignment horizontal="center" vertical="center" wrapText="1"/>
      <protection locked="0"/>
    </xf>
    <xf numFmtId="0" fontId="19" fillId="59" borderId="27" xfId="99" applyFont="1" applyFill="1" applyBorder="1" applyAlignment="1" applyProtection="1">
      <alignment horizontal="center" vertical="center" wrapText="1"/>
      <protection locked="0"/>
    </xf>
    <xf numFmtId="0" fontId="19" fillId="59" borderId="20" xfId="99" applyFont="1" applyFill="1" applyBorder="1" applyAlignment="1" applyProtection="1">
      <alignment horizontal="center" vertical="center" wrapText="1"/>
      <protection/>
    </xf>
    <xf numFmtId="0" fontId="6" fillId="57" borderId="43" xfId="99" applyFont="1" applyFill="1" applyBorder="1" applyAlignment="1" applyProtection="1">
      <alignment horizontal="left" vertical="center" wrapText="1"/>
      <protection locked="0"/>
    </xf>
    <xf numFmtId="3" fontId="6" fillId="57" borderId="43" xfId="99" applyNumberFormat="1" applyFont="1" applyFill="1" applyBorder="1" applyAlignment="1" applyProtection="1">
      <alignment horizontal="right" vertical="center" wrapText="1"/>
      <protection locked="0"/>
    </xf>
    <xf numFmtId="3" fontId="2" fillId="57" borderId="19" xfId="99" applyNumberFormat="1" applyFont="1" applyFill="1" applyBorder="1" applyAlignment="1" applyProtection="1">
      <alignment horizontal="right" vertical="center" wrapText="1"/>
      <protection/>
    </xf>
    <xf numFmtId="3" fontId="2" fillId="57" borderId="27" xfId="99" applyNumberFormat="1" applyFont="1" applyFill="1" applyBorder="1" applyAlignment="1" applyProtection="1">
      <alignment horizontal="right" vertical="center" wrapText="1"/>
      <protection/>
    </xf>
    <xf numFmtId="0" fontId="2" fillId="0" borderId="0" xfId="98" applyProtection="1">
      <alignment/>
      <protection/>
    </xf>
    <xf numFmtId="0" fontId="2" fillId="0" borderId="0" xfId="98" applyAlignment="1" applyProtection="1">
      <alignment horizontal="left"/>
      <protection locked="0"/>
    </xf>
    <xf numFmtId="0" fontId="46" fillId="0" borderId="0" xfId="98" applyFont="1" applyProtection="1">
      <alignment/>
      <protection/>
    </xf>
    <xf numFmtId="0" fontId="48" fillId="57" borderId="0" xfId="98" applyFont="1" applyFill="1" applyBorder="1" applyAlignment="1" applyProtection="1">
      <alignment/>
      <protection/>
    </xf>
    <xf numFmtId="0" fontId="29" fillId="57" borderId="0" xfId="98" applyFont="1" applyFill="1" applyProtection="1">
      <alignment/>
      <protection/>
    </xf>
    <xf numFmtId="0" fontId="12" fillId="57" borderId="0" xfId="98" applyNumberFormat="1" applyFont="1" applyFill="1" applyAlignment="1" applyProtection="1">
      <alignment vertical="top" wrapText="1"/>
      <protection/>
    </xf>
    <xf numFmtId="0" fontId="2" fillId="0" borderId="0" xfId="98" applyAlignment="1" applyProtection="1">
      <alignment horizontal="left"/>
      <protection/>
    </xf>
    <xf numFmtId="0" fontId="6" fillId="0" borderId="0" xfId="98" applyFont="1" applyAlignment="1" applyProtection="1">
      <alignment horizontal="left"/>
      <protection/>
    </xf>
    <xf numFmtId="0" fontId="6" fillId="0" borderId="0" xfId="98" applyFont="1" applyAlignment="1" applyProtection="1">
      <alignment horizontal="center"/>
      <protection/>
    </xf>
    <xf numFmtId="22" fontId="2" fillId="0" borderId="0" xfId="98" applyNumberFormat="1" applyAlignment="1" applyProtection="1">
      <alignment horizontal="left"/>
      <protection/>
    </xf>
    <xf numFmtId="0" fontId="2" fillId="0" borderId="0" xfId="72" applyNumberFormat="1" applyFont="1" applyAlignment="1" applyProtection="1">
      <alignment horizontal="center"/>
      <protection/>
    </xf>
    <xf numFmtId="22" fontId="2" fillId="0" borderId="0" xfId="98" applyNumberFormat="1" applyAlignment="1" applyProtection="1">
      <alignment horizontal="center"/>
      <protection/>
    </xf>
    <xf numFmtId="0" fontId="2" fillId="0" borderId="0" xfId="98" applyFont="1" applyAlignment="1" applyProtection="1">
      <alignment horizontal="left"/>
      <protection/>
    </xf>
    <xf numFmtId="0" fontId="3" fillId="0" borderId="0" xfId="90" applyAlignment="1" applyProtection="1">
      <alignment/>
      <protection/>
    </xf>
    <xf numFmtId="0" fontId="16" fillId="59" borderId="0" xfId="99" applyFont="1" applyFill="1" applyBorder="1" applyAlignment="1" applyProtection="1">
      <alignment horizontal="center" vertical="center" wrapText="1"/>
      <protection/>
    </xf>
    <xf numFmtId="0" fontId="6" fillId="57" borderId="0" xfId="98" applyFont="1" applyFill="1" applyProtection="1">
      <alignment/>
      <protection/>
    </xf>
    <xf numFmtId="0" fontId="10" fillId="59" borderId="0" xfId="99" applyFont="1" applyFill="1" applyBorder="1" applyProtection="1">
      <alignment vertical="top"/>
      <protection/>
    </xf>
    <xf numFmtId="0" fontId="2" fillId="59" borderId="0" xfId="99" applyFont="1" applyFill="1" applyBorder="1" applyProtection="1">
      <alignment vertical="top"/>
      <protection/>
    </xf>
    <xf numFmtId="3" fontId="2" fillId="57" borderId="0" xfId="99" applyNumberFormat="1" applyFont="1" applyFill="1" applyBorder="1" applyProtection="1">
      <alignment vertical="top"/>
      <protection/>
    </xf>
    <xf numFmtId="0" fontId="6" fillId="59" borderId="0" xfId="99" applyFont="1" applyFill="1" applyBorder="1" applyProtection="1">
      <alignment vertical="top"/>
      <protection/>
    </xf>
    <xf numFmtId="3" fontId="2" fillId="59" borderId="0" xfId="99" applyNumberFormat="1" applyFont="1" applyFill="1" applyBorder="1" applyProtection="1">
      <alignment vertical="top"/>
      <protection/>
    </xf>
    <xf numFmtId="0" fontId="10" fillId="59" borderId="0" xfId="99" applyFont="1" applyFill="1" applyBorder="1" applyAlignment="1" applyProtection="1">
      <alignment vertical="center" wrapText="1"/>
      <protection/>
    </xf>
    <xf numFmtId="0" fontId="6" fillId="57" borderId="0" xfId="98" applyFont="1" applyFill="1" applyBorder="1" applyAlignment="1" applyProtection="1">
      <alignment horizontal="center" wrapText="1"/>
      <protection/>
    </xf>
    <xf numFmtId="0" fontId="6" fillId="57" borderId="0" xfId="99" applyFont="1" applyFill="1" applyBorder="1" applyAlignment="1" applyProtection="1">
      <alignment vertical="center"/>
      <protection/>
    </xf>
    <xf numFmtId="0" fontId="2" fillId="59" borderId="0" xfId="99" applyFont="1" applyFill="1" applyBorder="1" applyAlignment="1" applyProtection="1">
      <alignment horizontal="left" vertical="top" indent="2"/>
      <protection/>
    </xf>
    <xf numFmtId="3" fontId="2" fillId="57" borderId="37" xfId="99" applyNumberFormat="1" applyFont="1" applyFill="1" applyBorder="1" applyProtection="1">
      <alignment vertical="top"/>
      <protection/>
    </xf>
    <xf numFmtId="3" fontId="6" fillId="57" borderId="0" xfId="99" applyNumberFormat="1" applyFont="1" applyFill="1" applyBorder="1" applyProtection="1">
      <alignment vertical="top"/>
      <protection/>
    </xf>
    <xf numFmtId="0" fontId="2" fillId="57" borderId="0" xfId="98" applyFill="1" applyAlignment="1" applyProtection="1">
      <alignment horizontal="left"/>
      <protection/>
    </xf>
    <xf numFmtId="0" fontId="6" fillId="59" borderId="0" xfId="99" applyFont="1" applyFill="1" applyBorder="1" applyAlignment="1" applyProtection="1">
      <alignment horizontal="left" vertical="top"/>
      <protection/>
    </xf>
    <xf numFmtId="0" fontId="6" fillId="57" borderId="0" xfId="98" applyFont="1" applyFill="1" applyBorder="1" applyAlignment="1" applyProtection="1">
      <alignment horizontal="center"/>
      <protection/>
    </xf>
    <xf numFmtId="0" fontId="2" fillId="0" borderId="0" xfId="98" applyFill="1" applyBorder="1" applyProtection="1">
      <alignment/>
      <protection/>
    </xf>
    <xf numFmtId="0" fontId="6" fillId="57" borderId="0" xfId="98" applyFont="1" applyFill="1" applyAlignment="1" applyProtection="1">
      <alignment horizontal="left"/>
      <protection/>
    </xf>
    <xf numFmtId="0" fontId="6" fillId="57" borderId="0" xfId="98" applyFont="1" applyFill="1" applyBorder="1" applyAlignment="1" applyProtection="1">
      <alignment horizontal="left"/>
      <protection/>
    </xf>
    <xf numFmtId="0" fontId="2" fillId="59" borderId="0" xfId="99" applyFont="1" applyFill="1" applyBorder="1" applyAlignment="1" applyProtection="1">
      <alignment horizontal="left" vertical="top"/>
      <protection/>
    </xf>
    <xf numFmtId="0" fontId="6" fillId="57" borderId="44" xfId="98" applyFont="1" applyFill="1" applyBorder="1" applyAlignment="1" applyProtection="1">
      <alignment horizontal="left"/>
      <protection/>
    </xf>
    <xf numFmtId="10" fontId="2" fillId="57" borderId="0" xfId="98" applyNumberFormat="1" applyFill="1" applyBorder="1" applyAlignment="1" applyProtection="1">
      <alignment horizontal="left"/>
      <protection/>
    </xf>
    <xf numFmtId="172" fontId="2" fillId="59" borderId="19" xfId="76" applyNumberFormat="1" applyFont="1" applyFill="1" applyBorder="1" applyAlignment="1" applyProtection="1">
      <alignment horizontal="right" vertical="top"/>
      <protection/>
    </xf>
    <xf numFmtId="10" fontId="2" fillId="59" borderId="0" xfId="99" applyNumberFormat="1" applyFont="1" applyFill="1" applyBorder="1" applyAlignment="1" applyProtection="1">
      <alignment horizontal="center" vertical="top"/>
      <protection/>
    </xf>
    <xf numFmtId="10" fontId="2" fillId="59" borderId="0" xfId="107" applyNumberFormat="1" applyFont="1" applyFill="1" applyBorder="1" applyAlignment="1" applyProtection="1">
      <alignment horizontal="center" vertical="top"/>
      <protection/>
    </xf>
    <xf numFmtId="10" fontId="2" fillId="59" borderId="19" xfId="107" applyNumberFormat="1" applyFont="1" applyFill="1" applyBorder="1" applyAlignment="1" applyProtection="1">
      <alignment horizontal="right" vertical="top"/>
      <protection/>
    </xf>
    <xf numFmtId="172" fontId="6" fillId="57" borderId="19" xfId="76" applyNumberFormat="1" applyFont="1" applyFill="1" applyBorder="1" applyAlignment="1" applyProtection="1">
      <alignment vertical="top"/>
      <protection/>
    </xf>
    <xf numFmtId="0" fontId="49" fillId="57" borderId="0" xfId="98" applyFont="1" applyFill="1" applyAlignment="1" applyProtection="1">
      <alignment horizontal="left" indent="1"/>
      <protection/>
    </xf>
    <xf numFmtId="172" fontId="2" fillId="57" borderId="0" xfId="76" applyNumberFormat="1" applyFont="1" applyFill="1" applyBorder="1" applyAlignment="1" applyProtection="1">
      <alignment/>
      <protection/>
    </xf>
    <xf numFmtId="0" fontId="12" fillId="57" borderId="0" xfId="98" applyFont="1" applyFill="1" applyProtection="1">
      <alignment/>
      <protection/>
    </xf>
    <xf numFmtId="172" fontId="2" fillId="57" borderId="0" xfId="76" applyNumberFormat="1" applyFont="1" applyFill="1" applyAlignment="1" applyProtection="1">
      <alignment/>
      <protection/>
    </xf>
    <xf numFmtId="0" fontId="2" fillId="0" borderId="0" xfId="98" applyBorder="1" applyProtection="1">
      <alignment/>
      <protection/>
    </xf>
    <xf numFmtId="10" fontId="2" fillId="57" borderId="0" xfId="107" applyNumberFormat="1" applyFont="1" applyFill="1" applyAlignment="1" applyProtection="1">
      <alignment/>
      <protection/>
    </xf>
    <xf numFmtId="10" fontId="2" fillId="57" borderId="0" xfId="98" applyNumberFormat="1" applyFill="1" applyProtection="1">
      <alignment/>
      <protection/>
    </xf>
    <xf numFmtId="172" fontId="2" fillId="7" borderId="19" xfId="76" applyNumberFormat="1" applyFont="1" applyFill="1" applyBorder="1" applyAlignment="1" applyProtection="1">
      <alignment vertical="top"/>
      <protection locked="0"/>
    </xf>
    <xf numFmtId="10" fontId="2" fillId="59" borderId="0" xfId="107" applyNumberFormat="1" applyFont="1" applyFill="1" applyBorder="1" applyAlignment="1" applyProtection="1">
      <alignment vertical="top"/>
      <protection/>
    </xf>
    <xf numFmtId="0" fontId="6" fillId="57" borderId="0" xfId="100" applyFont="1" applyFill="1" applyAlignment="1" applyProtection="1">
      <alignment horizontal="left" wrapText="1"/>
      <protection/>
    </xf>
    <xf numFmtId="0" fontId="12" fillId="57" borderId="0" xfId="97" applyFont="1" applyFill="1" applyAlignment="1" applyProtection="1">
      <alignment horizontal="left" vertical="top"/>
      <protection/>
    </xf>
    <xf numFmtId="0" fontId="3" fillId="57" borderId="0" xfId="90" applyFill="1" applyAlignment="1" applyProtection="1">
      <alignment/>
      <protection/>
    </xf>
    <xf numFmtId="0" fontId="0" fillId="57" borderId="0" xfId="0" applyFill="1" applyAlignment="1" applyProtection="1">
      <alignment/>
      <protection/>
    </xf>
    <xf numFmtId="0" fontId="7" fillId="57" borderId="0" xfId="0" applyFont="1" applyFill="1" applyAlignment="1" applyProtection="1">
      <alignment/>
      <protection/>
    </xf>
    <xf numFmtId="0" fontId="9" fillId="57" borderId="0" xfId="0" applyFont="1" applyFill="1" applyAlignment="1" applyProtection="1">
      <alignment horizontal="left"/>
      <protection/>
    </xf>
    <xf numFmtId="0" fontId="22" fillId="57" borderId="0" xfId="0" applyFont="1" applyFill="1" applyAlignment="1" applyProtection="1">
      <alignment/>
      <protection/>
    </xf>
    <xf numFmtId="3" fontId="2" fillId="57" borderId="0" xfId="0" applyNumberFormat="1" applyFont="1" applyFill="1" applyAlignment="1" applyProtection="1">
      <alignment horizontal="right"/>
      <protection/>
    </xf>
    <xf numFmtId="3" fontId="6" fillId="57" borderId="19" xfId="0" applyNumberFormat="1" applyFont="1" applyFill="1" applyBorder="1" applyAlignment="1" applyProtection="1">
      <alignment horizontal="right"/>
      <protection/>
    </xf>
    <xf numFmtId="3" fontId="6" fillId="0" borderId="0" xfId="0" applyNumberFormat="1" applyFont="1" applyFill="1" applyBorder="1" applyAlignment="1" applyProtection="1">
      <alignment horizontal="right"/>
      <protection/>
    </xf>
    <xf numFmtId="0" fontId="10" fillId="57" borderId="0" xfId="0" applyFont="1" applyFill="1" applyAlignment="1" applyProtection="1">
      <alignment horizontal="left"/>
      <protection/>
    </xf>
    <xf numFmtId="0" fontId="0" fillId="57" borderId="0" xfId="0" applyFill="1" applyAlignment="1" applyProtection="1">
      <alignment horizontal="right"/>
      <protection/>
    </xf>
    <xf numFmtId="0" fontId="22" fillId="57" borderId="0" xfId="0" applyFont="1" applyFill="1" applyAlignment="1" applyProtection="1">
      <alignment horizontal="right"/>
      <protection/>
    </xf>
    <xf numFmtId="0" fontId="0" fillId="57" borderId="0" xfId="0" applyFill="1" applyAlignment="1" applyProtection="1">
      <alignment horizontal="left"/>
      <protection/>
    </xf>
    <xf numFmtId="0" fontId="0" fillId="57" borderId="0" xfId="0" applyFill="1" applyBorder="1" applyAlignment="1" applyProtection="1">
      <alignment horizontal="left"/>
      <protection/>
    </xf>
    <xf numFmtId="0" fontId="0" fillId="57" borderId="0" xfId="0" applyFill="1" applyBorder="1" applyAlignment="1" applyProtection="1">
      <alignment/>
      <protection/>
    </xf>
    <xf numFmtId="0" fontId="0" fillId="57" borderId="0" xfId="0" applyFill="1" applyBorder="1" applyAlignment="1" applyProtection="1">
      <alignment/>
      <protection/>
    </xf>
    <xf numFmtId="0" fontId="0" fillId="57" borderId="0" xfId="0" applyFill="1" applyAlignment="1" applyProtection="1">
      <alignment/>
      <protection/>
    </xf>
    <xf numFmtId="0" fontId="6" fillId="57" borderId="0" xfId="0" applyFont="1" applyFill="1" applyAlignment="1" applyProtection="1">
      <alignment horizontal="right"/>
      <protection/>
    </xf>
    <xf numFmtId="3" fontId="0" fillId="57" borderId="0" xfId="0" applyNumberFormat="1" applyFill="1" applyAlignment="1" applyProtection="1">
      <alignment horizontal="right"/>
      <protection/>
    </xf>
    <xf numFmtId="3" fontId="0" fillId="57" borderId="0" xfId="0" applyNumberFormat="1" applyFill="1" applyAlignment="1" applyProtection="1">
      <alignment horizontal="center"/>
      <protection/>
    </xf>
    <xf numFmtId="3" fontId="0" fillId="57" borderId="0" xfId="0" applyNumberFormat="1" applyFill="1" applyAlignment="1" applyProtection="1">
      <alignment horizontal="right" vertical="center"/>
      <protection/>
    </xf>
    <xf numFmtId="3" fontId="0" fillId="57" borderId="45" xfId="0" applyNumberFormat="1" applyFill="1" applyBorder="1" applyAlignment="1" applyProtection="1">
      <alignment horizontal="right"/>
      <protection/>
    </xf>
    <xf numFmtId="3" fontId="6" fillId="57" borderId="0" xfId="0" applyNumberFormat="1" applyFont="1" applyFill="1" applyAlignment="1" applyProtection="1">
      <alignment/>
      <protection/>
    </xf>
    <xf numFmtId="3" fontId="0" fillId="57" borderId="0" xfId="0" applyNumberFormat="1" applyFill="1" applyAlignment="1" applyProtection="1">
      <alignment/>
      <protection/>
    </xf>
    <xf numFmtId="3" fontId="6" fillId="57" borderId="22" xfId="0" applyNumberFormat="1" applyFont="1" applyFill="1" applyBorder="1" applyAlignment="1" applyProtection="1">
      <alignment/>
      <protection/>
    </xf>
    <xf numFmtId="0" fontId="6" fillId="57" borderId="0" xfId="0" applyFont="1" applyFill="1" applyAlignment="1" applyProtection="1">
      <alignment horizontal="center"/>
      <protection/>
    </xf>
    <xf numFmtId="3" fontId="2" fillId="57" borderId="0" xfId="0" applyNumberFormat="1" applyFont="1" applyFill="1" applyAlignment="1" applyProtection="1">
      <alignment/>
      <protection/>
    </xf>
    <xf numFmtId="3" fontId="6" fillId="57" borderId="23" xfId="0" applyNumberFormat="1" applyFont="1" applyFill="1" applyBorder="1" applyAlignment="1" applyProtection="1">
      <alignment/>
      <protection/>
    </xf>
    <xf numFmtId="0" fontId="22" fillId="57" borderId="0" xfId="0" applyFont="1" applyFill="1" applyBorder="1" applyAlignment="1" applyProtection="1">
      <alignment/>
      <protection/>
    </xf>
    <xf numFmtId="0" fontId="6" fillId="57" borderId="23" xfId="0" applyFont="1" applyFill="1" applyBorder="1" applyAlignment="1" applyProtection="1">
      <alignment/>
      <protection/>
    </xf>
    <xf numFmtId="0" fontId="0" fillId="57" borderId="23" xfId="0" applyFill="1" applyBorder="1" applyAlignment="1" applyProtection="1">
      <alignment/>
      <protection/>
    </xf>
    <xf numFmtId="0" fontId="22" fillId="57" borderId="23" xfId="0" applyFont="1" applyFill="1" applyBorder="1" applyAlignment="1" applyProtection="1">
      <alignment/>
      <protection/>
    </xf>
    <xf numFmtId="0" fontId="6" fillId="57" borderId="23" xfId="0" applyFont="1" applyFill="1" applyBorder="1" applyAlignment="1" applyProtection="1">
      <alignment/>
      <protection/>
    </xf>
    <xf numFmtId="0" fontId="51" fillId="57" borderId="23" xfId="0" applyFont="1" applyFill="1" applyBorder="1" applyAlignment="1" applyProtection="1">
      <alignment/>
      <protection/>
    </xf>
    <xf numFmtId="3" fontId="6" fillId="57" borderId="23" xfId="0" applyNumberFormat="1" applyFont="1" applyFill="1" applyBorder="1" applyAlignment="1" applyProtection="1">
      <alignment/>
      <protection/>
    </xf>
    <xf numFmtId="0" fontId="6" fillId="57" borderId="23" xfId="0" applyFont="1" applyFill="1" applyBorder="1" applyAlignment="1" applyProtection="1">
      <alignment horizontal="right"/>
      <protection/>
    </xf>
    <xf numFmtId="0" fontId="5" fillId="57" borderId="0" xfId="0" applyFont="1" applyFill="1" applyBorder="1" applyAlignment="1" applyProtection="1">
      <alignment horizontal="left" indent="7"/>
      <protection/>
    </xf>
    <xf numFmtId="0" fontId="50" fillId="57" borderId="0" xfId="0" applyFont="1" applyFill="1" applyAlignment="1" applyProtection="1">
      <alignment vertical="top" wrapText="1"/>
      <protection/>
    </xf>
    <xf numFmtId="0" fontId="5" fillId="57" borderId="0" xfId="0" applyFont="1" applyFill="1" applyBorder="1" applyAlignment="1" applyProtection="1">
      <alignment/>
      <protection/>
    </xf>
    <xf numFmtId="0" fontId="46" fillId="0" borderId="0" xfId="98" applyFont="1" applyAlignment="1" applyProtection="1">
      <alignment horizontal="left" indent="4"/>
      <protection/>
    </xf>
    <xf numFmtId="0" fontId="12" fillId="57" borderId="0" xfId="98" applyNumberFormat="1" applyFont="1" applyFill="1" applyAlignment="1" applyProtection="1">
      <alignment horizontal="left" vertical="top" wrapText="1" indent="4"/>
      <protection/>
    </xf>
    <xf numFmtId="0" fontId="47" fillId="7" borderId="46" xfId="98" applyFont="1" applyFill="1" applyBorder="1" applyAlignment="1" applyProtection="1">
      <alignment horizontal="left"/>
      <protection locked="0"/>
    </xf>
    <xf numFmtId="0" fontId="47" fillId="7" borderId="47" xfId="98" applyFont="1" applyFill="1" applyBorder="1" applyAlignment="1" applyProtection="1">
      <alignment horizontal="left"/>
      <protection locked="0"/>
    </xf>
    <xf numFmtId="0" fontId="47" fillId="7" borderId="48" xfId="98" applyFont="1" applyFill="1" applyBorder="1" applyAlignment="1" applyProtection="1">
      <alignment horizontal="left"/>
      <protection locked="0"/>
    </xf>
    <xf numFmtId="0" fontId="2" fillId="55" borderId="0" xfId="97" applyFill="1" applyAlignment="1" applyProtection="1">
      <alignment horizontal="left"/>
      <protection/>
    </xf>
    <xf numFmtId="0" fontId="2" fillId="57" borderId="0" xfId="97" applyFill="1" applyAlignment="1" applyProtection="1">
      <alignment horizontal="left" vertical="top"/>
      <protection/>
    </xf>
    <xf numFmtId="0" fontId="9" fillId="57" borderId="0" xfId="0" applyFont="1" applyFill="1" applyAlignment="1" applyProtection="1">
      <alignment horizontal="left"/>
      <protection/>
    </xf>
    <xf numFmtId="0" fontId="0" fillId="57" borderId="0" xfId="0" applyFill="1" applyAlignment="1" applyProtection="1">
      <alignment horizontal="left"/>
      <protection/>
    </xf>
    <xf numFmtId="3" fontId="0" fillId="6" borderId="0" xfId="0" applyNumberFormat="1" applyFill="1" applyBorder="1" applyAlignment="1" applyProtection="1">
      <alignment/>
      <protection locked="0"/>
    </xf>
    <xf numFmtId="0" fontId="0" fillId="6" borderId="0" xfId="0" applyFill="1" applyBorder="1" applyAlignment="1" applyProtection="1">
      <alignment/>
      <protection locked="0"/>
    </xf>
    <xf numFmtId="0" fontId="51" fillId="57" borderId="0" xfId="0" applyFont="1" applyFill="1" applyAlignment="1" applyProtection="1">
      <alignment horizontal="right"/>
      <protection/>
    </xf>
    <xf numFmtId="3" fontId="0" fillId="57" borderId="45" xfId="0" applyNumberFormat="1" applyFill="1" applyBorder="1" applyAlignment="1" applyProtection="1">
      <alignment/>
      <protection/>
    </xf>
    <xf numFmtId="3" fontId="0" fillId="6" borderId="0" xfId="0" applyNumberFormat="1" applyFill="1" applyAlignment="1" applyProtection="1">
      <alignment horizontal="right" vertical="center"/>
      <protection locked="0"/>
    </xf>
    <xf numFmtId="0" fontId="6" fillId="57" borderId="0" xfId="0" applyFont="1" applyFill="1" applyAlignment="1" applyProtection="1">
      <alignment horizontal="right" vertical="center"/>
      <protection/>
    </xf>
    <xf numFmtId="3" fontId="0" fillId="57" borderId="0" xfId="0" applyNumberFormat="1" applyFill="1" applyBorder="1" applyAlignment="1" applyProtection="1">
      <alignment horizontal="right" vertical="center"/>
      <protection/>
    </xf>
    <xf numFmtId="3" fontId="0" fillId="57" borderId="23" xfId="0" applyNumberFormat="1" applyFill="1" applyBorder="1" applyAlignment="1" applyProtection="1">
      <alignment horizontal="right" vertical="center"/>
      <protection/>
    </xf>
    <xf numFmtId="174" fontId="0" fillId="57" borderId="0" xfId="0" applyNumberFormat="1" applyFill="1" applyAlignment="1" applyProtection="1">
      <alignment horizontal="left"/>
      <protection/>
    </xf>
    <xf numFmtId="3" fontId="0" fillId="6" borderId="0" xfId="0" applyNumberFormat="1" applyFill="1" applyBorder="1" applyAlignment="1" applyProtection="1">
      <alignment horizontal="right"/>
      <protection locked="0"/>
    </xf>
    <xf numFmtId="0" fontId="0" fillId="57" borderId="0" xfId="0" applyFill="1" applyAlignment="1" applyProtection="1">
      <alignment horizontal="right"/>
      <protection/>
    </xf>
    <xf numFmtId="3" fontId="0" fillId="57" borderId="45" xfId="0" applyNumberFormat="1" applyFill="1" applyBorder="1" applyAlignment="1" applyProtection="1">
      <alignment horizontal="right"/>
      <protection/>
    </xf>
    <xf numFmtId="3" fontId="0" fillId="57" borderId="0" xfId="0" applyNumberFormat="1" applyFill="1" applyAlignment="1" applyProtection="1">
      <alignment/>
      <protection/>
    </xf>
    <xf numFmtId="3" fontId="0" fillId="6" borderId="0" xfId="0" applyNumberFormat="1" applyFill="1" applyBorder="1" applyAlignment="1" applyProtection="1">
      <alignment horizontal="right" vertical="center"/>
      <protection locked="0"/>
    </xf>
    <xf numFmtId="0" fontId="0" fillId="6" borderId="0" xfId="0" applyFill="1" applyBorder="1" applyAlignment="1" applyProtection="1">
      <alignment horizontal="right" vertical="center"/>
      <protection locked="0"/>
    </xf>
    <xf numFmtId="0" fontId="6" fillId="57" borderId="0" xfId="98" applyFont="1" applyFill="1" applyAlignment="1" applyProtection="1">
      <alignment horizontal="left" vertical="top" wrapText="1"/>
      <protection/>
    </xf>
  </cellXfs>
  <cellStyles count="10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urrency" xfId="73"/>
    <cellStyle name="Currency [0]" xfId="74"/>
    <cellStyle name="Currency 2" xfId="75"/>
    <cellStyle name="Currency 3" xfId="76"/>
    <cellStyle name="Explanatory Text" xfId="77"/>
    <cellStyle name="Explanatory Text 2" xfId="78"/>
    <cellStyle name="Followed Hyperlink" xfId="79"/>
    <cellStyle name="Good" xfId="80"/>
    <cellStyle name="Good 2" xfId="81"/>
    <cellStyle name="Heading 1" xfId="82"/>
    <cellStyle name="Heading 1 2" xfId="83"/>
    <cellStyle name="Heading 2" xfId="84"/>
    <cellStyle name="Heading 2 2" xfId="85"/>
    <cellStyle name="Heading 3" xfId="86"/>
    <cellStyle name="Heading 3 2" xfId="87"/>
    <cellStyle name="Heading 4" xfId="88"/>
    <cellStyle name="Heading 4 2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3" xfId="98"/>
    <cellStyle name="Normal_SIMPIL_MODEL_2004_ver2.6 (for rates application) 2" xfId="99"/>
    <cellStyle name="Normal_Tax Rates for 2006-2012_Sep42008 2" xfId="100"/>
    <cellStyle name="Note" xfId="101"/>
    <cellStyle name="Note 2" xfId="102"/>
    <cellStyle name="Output" xfId="103"/>
    <cellStyle name="Output 2" xfId="104"/>
    <cellStyle name="Percent" xfId="105"/>
    <cellStyle name="Percent 2" xfId="106"/>
    <cellStyle name="Percent 3" xfId="107"/>
    <cellStyle name="Title" xfId="108"/>
    <cellStyle name="Title 2" xfId="109"/>
    <cellStyle name="Total" xfId="110"/>
    <cellStyle name="Total 2" xfId="111"/>
    <cellStyle name="Warning Text" xfId="112"/>
    <cellStyle name="Warning Text 2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ndex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6"/>
  <sheetViews>
    <sheetView showGridLines="0" tabSelected="1" view="pageBreakPreview" zoomScale="60" zoomScaleNormal="85" workbookViewId="0" topLeftCell="A1">
      <selection activeCell="P24" sqref="P24"/>
    </sheetView>
  </sheetViews>
  <sheetFormatPr defaultColWidth="9.140625" defaultRowHeight="15"/>
  <sheetData>
    <row r="1" spans="1:33" ht="15" customHeight="1">
      <c r="A1" s="162"/>
      <c r="B1" s="45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45"/>
      <c r="O1" s="45"/>
      <c r="P1" s="45"/>
      <c r="Q1" s="45"/>
      <c r="R1" s="149">
        <v>1</v>
      </c>
      <c r="S1" s="45"/>
      <c r="T1" s="45"/>
      <c r="U1" s="45"/>
      <c r="V1" s="45"/>
      <c r="W1" s="45"/>
      <c r="X1" s="45"/>
      <c r="Y1" s="45"/>
      <c r="Z1" s="45"/>
      <c r="AA1" s="150"/>
      <c r="AB1" s="45"/>
      <c r="AC1" s="45"/>
      <c r="AD1" s="45"/>
      <c r="AE1" s="45"/>
      <c r="AF1" s="45"/>
      <c r="AG1" s="45"/>
    </row>
    <row r="2" spans="1:33" ht="24.75">
      <c r="A2" s="45"/>
      <c r="B2" s="45"/>
      <c r="C2" s="11" t="s">
        <v>34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150"/>
      <c r="AB2" s="45"/>
      <c r="AC2" s="45"/>
      <c r="AD2" s="45"/>
      <c r="AE2" s="155"/>
      <c r="AF2" s="155"/>
      <c r="AG2" s="155"/>
    </row>
    <row r="3" spans="1:33" ht="24.75">
      <c r="A3" s="45"/>
      <c r="B3" s="45"/>
      <c r="C3" s="11" t="s">
        <v>35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</row>
    <row r="4" spans="1:33" ht="24.75">
      <c r="A4" s="45"/>
      <c r="B4" s="45"/>
      <c r="C4" s="11" t="s">
        <v>36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</row>
    <row r="5" ht="17.25">
      <c r="C5" s="11"/>
    </row>
    <row r="6" ht="17.25">
      <c r="C6" s="11" t="s">
        <v>191</v>
      </c>
    </row>
    <row r="8" spans="2:32" ht="15">
      <c r="B8" s="45"/>
      <c r="C8" s="151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156"/>
      <c r="AA8" s="156"/>
      <c r="AB8" s="156"/>
      <c r="AC8" s="156"/>
      <c r="AD8" s="156"/>
      <c r="AE8" s="157"/>
      <c r="AF8" s="157"/>
    </row>
    <row r="9" spans="2:32" ht="15" thickBot="1"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155"/>
      <c r="AA9" s="155"/>
      <c r="AB9" s="158"/>
      <c r="AC9" s="45"/>
      <c r="AD9" s="45"/>
      <c r="AE9" s="159"/>
      <c r="AF9" s="160"/>
    </row>
    <row r="10" spans="2:32" ht="15">
      <c r="B10" s="239" t="s">
        <v>183</v>
      </c>
      <c r="C10" s="239"/>
      <c r="D10" s="45"/>
      <c r="E10" s="241" t="s">
        <v>184</v>
      </c>
      <c r="F10" s="242"/>
      <c r="G10" s="242"/>
      <c r="H10" s="242"/>
      <c r="I10" s="242"/>
      <c r="J10" s="243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155"/>
      <c r="AA10" s="155"/>
      <c r="AB10" s="158"/>
      <c r="AC10" s="45"/>
      <c r="AD10" s="45"/>
      <c r="AE10" s="159"/>
      <c r="AF10" s="160"/>
    </row>
    <row r="11" spans="2:32" ht="15.75" thickBot="1">
      <c r="B11" s="45"/>
      <c r="C11" s="151"/>
      <c r="D11" s="45"/>
      <c r="E11" s="152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155"/>
      <c r="AA11" s="155"/>
      <c r="AB11" s="158"/>
      <c r="AC11" s="45"/>
      <c r="AD11" s="45"/>
      <c r="AE11" s="159"/>
      <c r="AF11" s="160"/>
    </row>
    <row r="12" spans="2:32" ht="15">
      <c r="B12" s="239" t="s">
        <v>185</v>
      </c>
      <c r="C12" s="239" t="s">
        <v>185</v>
      </c>
      <c r="D12" s="45"/>
      <c r="E12" s="241" t="s">
        <v>186</v>
      </c>
      <c r="F12" s="242"/>
      <c r="G12" s="242"/>
      <c r="H12" s="242"/>
      <c r="I12" s="242"/>
      <c r="J12" s="243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155"/>
      <c r="AA12" s="155"/>
      <c r="AB12" s="158"/>
      <c r="AC12" s="45"/>
      <c r="AD12" s="45"/>
      <c r="AE12" s="159"/>
      <c r="AF12" s="160"/>
    </row>
    <row r="13" spans="2:32" ht="15.75" thickBot="1">
      <c r="B13" s="45"/>
      <c r="C13" s="151"/>
      <c r="D13" s="45"/>
      <c r="E13" s="152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155"/>
      <c r="AA13" s="155"/>
      <c r="AB13" s="158"/>
      <c r="AC13" s="45"/>
      <c r="AD13" s="45"/>
      <c r="AE13" s="159"/>
      <c r="AF13" s="160"/>
    </row>
    <row r="14" spans="2:32" ht="15">
      <c r="B14" s="239" t="s">
        <v>187</v>
      </c>
      <c r="C14" s="239"/>
      <c r="D14" s="239"/>
      <c r="E14" s="241" t="s">
        <v>188</v>
      </c>
      <c r="F14" s="242"/>
      <c r="G14" s="242"/>
      <c r="H14" s="242"/>
      <c r="I14" s="242"/>
      <c r="J14" s="243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155"/>
      <c r="AA14" s="155"/>
      <c r="AB14" s="158"/>
      <c r="AC14" s="45"/>
      <c r="AD14" s="45"/>
      <c r="AE14" s="159"/>
      <c r="AF14" s="160"/>
    </row>
    <row r="15" spans="2:32" ht="15.75" thickBot="1">
      <c r="B15" s="45"/>
      <c r="C15" s="151"/>
      <c r="D15" s="45"/>
      <c r="E15" s="153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155"/>
      <c r="AA15" s="155"/>
      <c r="AB15" s="158"/>
      <c r="AC15" s="45"/>
      <c r="AD15" s="45"/>
      <c r="AE15" s="159"/>
      <c r="AF15" s="160"/>
    </row>
    <row r="16" spans="2:32" ht="15">
      <c r="B16" s="239" t="s">
        <v>189</v>
      </c>
      <c r="C16" s="239"/>
      <c r="D16" s="239"/>
      <c r="E16" s="241" t="s">
        <v>190</v>
      </c>
      <c r="F16" s="242"/>
      <c r="G16" s="242"/>
      <c r="H16" s="242"/>
      <c r="I16" s="242"/>
      <c r="J16" s="243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155"/>
      <c r="AA16" s="155"/>
      <c r="AB16" s="158"/>
      <c r="AC16" s="45"/>
      <c r="AD16" s="45"/>
      <c r="AE16" s="159"/>
      <c r="AF16" s="160"/>
    </row>
    <row r="17" spans="2:32" ht="14.25"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155"/>
      <c r="AA17" s="155"/>
      <c r="AB17" s="158"/>
      <c r="AC17" s="45"/>
      <c r="AD17" s="45"/>
      <c r="AE17" s="159"/>
      <c r="AF17" s="160"/>
    </row>
    <row r="18" spans="2:32" ht="14.25"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155"/>
      <c r="AA18" s="155"/>
      <c r="AB18" s="158"/>
      <c r="AC18" s="45"/>
      <c r="AD18" s="45"/>
      <c r="AE18" s="159"/>
      <c r="AF18" s="160"/>
    </row>
    <row r="19" spans="2:32" ht="14.25"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155"/>
      <c r="AA19" s="155"/>
      <c r="AB19" s="158"/>
      <c r="AC19" s="45"/>
      <c r="AD19" s="45"/>
      <c r="AE19" s="159"/>
      <c r="AF19" s="160"/>
    </row>
    <row r="20" spans="2:32" ht="14.25"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155"/>
      <c r="AA20" s="155"/>
      <c r="AB20" s="158"/>
      <c r="AC20" s="45"/>
      <c r="AD20" s="45"/>
      <c r="AE20" s="159"/>
      <c r="AF20" s="160"/>
    </row>
    <row r="21" spans="2:32" ht="14.25"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155"/>
      <c r="AA21" s="155"/>
      <c r="AB21" s="158"/>
      <c r="AC21" s="45"/>
      <c r="AD21" s="45"/>
      <c r="AE21" s="159"/>
      <c r="AF21" s="160"/>
    </row>
    <row r="22" spans="2:32" ht="14.25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155"/>
      <c r="AA22" s="155"/>
      <c r="AB22" s="158"/>
      <c r="AC22" s="45"/>
      <c r="AD22" s="45"/>
      <c r="AE22" s="159"/>
      <c r="AF22" s="160"/>
    </row>
    <row r="23" spans="2:32" ht="14.25"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155"/>
      <c r="AA23" s="155"/>
      <c r="AB23" s="158"/>
      <c r="AC23" s="45"/>
      <c r="AD23" s="45"/>
      <c r="AE23" s="159"/>
      <c r="AF23" s="160"/>
    </row>
    <row r="24" spans="2:32" ht="14.25"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155"/>
      <c r="AA24" s="155"/>
      <c r="AB24" s="158"/>
      <c r="AC24" s="45"/>
      <c r="AD24" s="45"/>
      <c r="AE24" s="159"/>
      <c r="AF24" s="160"/>
    </row>
    <row r="25" spans="2:32" ht="14.25"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155"/>
      <c r="AA25" s="155"/>
      <c r="AB25" s="158"/>
      <c r="AC25" s="45"/>
      <c r="AD25" s="45"/>
      <c r="AE25" s="159"/>
      <c r="AF25" s="160"/>
    </row>
    <row r="26" spans="2:32" ht="14.25"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155"/>
      <c r="AA26" s="155"/>
      <c r="AB26" s="158"/>
      <c r="AC26" s="45"/>
      <c r="AD26" s="45"/>
      <c r="AE26" s="159"/>
      <c r="AF26" s="160"/>
    </row>
    <row r="27" spans="2:32" ht="14.25"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155"/>
      <c r="AA27" s="155"/>
      <c r="AB27" s="158"/>
      <c r="AC27" s="45"/>
      <c r="AD27" s="45"/>
      <c r="AE27" s="159"/>
      <c r="AF27" s="160"/>
    </row>
    <row r="28" spans="2:32" ht="14.25"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155"/>
      <c r="AA28" s="155"/>
      <c r="AB28" s="158"/>
      <c r="AC28" s="45"/>
      <c r="AD28" s="45"/>
      <c r="AE28" s="159"/>
      <c r="AF28" s="160"/>
    </row>
    <row r="29" spans="2:32" ht="14.25"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155"/>
      <c r="AA29" s="155"/>
      <c r="AB29" s="158"/>
      <c r="AC29" s="45"/>
      <c r="AD29" s="45"/>
      <c r="AE29" s="159"/>
      <c r="AF29" s="160"/>
    </row>
    <row r="30" spans="2:32" ht="14.25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155"/>
      <c r="AA30" s="155"/>
      <c r="AB30" s="158"/>
      <c r="AC30" s="45"/>
      <c r="AD30" s="45"/>
      <c r="AE30" s="159"/>
      <c r="AF30" s="160"/>
    </row>
    <row r="31" spans="2:32" ht="14.25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155"/>
      <c r="AA31" s="155"/>
      <c r="AB31" s="158"/>
      <c r="AC31" s="45"/>
      <c r="AD31" s="45"/>
      <c r="AE31" s="159"/>
      <c r="AF31" s="160"/>
    </row>
    <row r="32" spans="2:32" ht="14.25"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155"/>
      <c r="AA32" s="155"/>
      <c r="AB32" s="158"/>
      <c r="AC32" s="45"/>
      <c r="AD32" s="45"/>
      <c r="AE32" s="159"/>
      <c r="AF32" s="160"/>
    </row>
    <row r="33" spans="2:32" ht="14.25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155"/>
      <c r="AA33" s="155"/>
      <c r="AB33" s="158"/>
      <c r="AC33" s="45"/>
      <c r="AD33" s="45"/>
      <c r="AE33" s="159"/>
      <c r="AF33" s="160"/>
    </row>
    <row r="34" spans="2:32" ht="14.25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155"/>
      <c r="AA34" s="155"/>
      <c r="AB34" s="158"/>
      <c r="AC34" s="45"/>
      <c r="AD34" s="45"/>
      <c r="AE34" s="159"/>
      <c r="AF34" s="160"/>
    </row>
    <row r="35" spans="2:32" ht="14.25"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155"/>
      <c r="AA35" s="155"/>
      <c r="AB35" s="158"/>
      <c r="AC35" s="45"/>
      <c r="AD35" s="45"/>
      <c r="AE35" s="159"/>
      <c r="AF35" s="160"/>
    </row>
    <row r="36" spans="2:32" ht="14.25"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155"/>
      <c r="AA36" s="155"/>
      <c r="AB36" s="158"/>
      <c r="AC36" s="45"/>
      <c r="AD36" s="45"/>
      <c r="AE36" s="159"/>
      <c r="AF36" s="160"/>
    </row>
    <row r="37" spans="2:32" ht="14.25">
      <c r="B37" s="154"/>
      <c r="C37" s="154"/>
      <c r="D37" s="154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155"/>
      <c r="AA37" s="155"/>
      <c r="AB37" s="158"/>
      <c r="AC37" s="45"/>
      <c r="AD37" s="45"/>
      <c r="AE37" s="159"/>
      <c r="AF37" s="160"/>
    </row>
    <row r="38" spans="2:32" ht="14.25"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155"/>
      <c r="AA38" s="155"/>
      <c r="AB38" s="158"/>
      <c r="AC38" s="45"/>
      <c r="AD38" s="45"/>
      <c r="AE38" s="159"/>
      <c r="AF38" s="160"/>
    </row>
    <row r="39" spans="2:32" ht="14.25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155"/>
      <c r="AA39" s="155"/>
      <c r="AB39" s="158"/>
      <c r="AC39" s="45"/>
      <c r="AD39" s="45"/>
      <c r="AE39" s="159"/>
      <c r="AF39" s="160"/>
    </row>
    <row r="40" spans="2:32" ht="14.25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155"/>
      <c r="AA40" s="155"/>
      <c r="AB40" s="158"/>
      <c r="AC40" s="45"/>
      <c r="AD40" s="45"/>
      <c r="AE40" s="159"/>
      <c r="AF40" s="160"/>
    </row>
    <row r="41" spans="2:32" ht="14.25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155"/>
      <c r="AA41" s="155"/>
      <c r="AB41" s="158"/>
      <c r="AC41" s="45"/>
      <c r="AD41" s="45"/>
      <c r="AE41" s="159"/>
      <c r="AF41" s="160"/>
    </row>
    <row r="42" spans="2:32" ht="14.25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155"/>
      <c r="AA42" s="155"/>
      <c r="AB42" s="158"/>
      <c r="AC42" s="45"/>
      <c r="AD42" s="45"/>
      <c r="AE42" s="159"/>
      <c r="AF42" s="160"/>
    </row>
    <row r="43" spans="2:32" ht="14.25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155"/>
      <c r="AA43" s="155"/>
      <c r="AB43" s="158"/>
      <c r="AC43" s="45"/>
      <c r="AD43" s="45"/>
      <c r="AE43" s="159"/>
      <c r="AF43" s="160"/>
    </row>
    <row r="44" spans="2:32" ht="14.25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155"/>
      <c r="AA44" s="155"/>
      <c r="AB44" s="158"/>
      <c r="AC44" s="45"/>
      <c r="AD44" s="45"/>
      <c r="AE44" s="159"/>
      <c r="AF44" s="160"/>
    </row>
    <row r="45" spans="2:32" ht="14.25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155"/>
      <c r="AA45" s="155"/>
      <c r="AB45" s="158"/>
      <c r="AC45" s="45"/>
      <c r="AD45" s="45"/>
      <c r="AE45" s="159"/>
      <c r="AF45" s="160"/>
    </row>
    <row r="46" spans="2:32" ht="14.25"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155"/>
      <c r="AA46" s="155"/>
      <c r="AB46" s="158"/>
      <c r="AC46" s="45"/>
      <c r="AD46" s="45"/>
      <c r="AE46" s="159"/>
      <c r="AF46" s="160"/>
    </row>
    <row r="47" spans="2:32" ht="14.25"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155"/>
      <c r="AA47" s="155"/>
      <c r="AB47" s="158"/>
      <c r="AC47" s="45"/>
      <c r="AD47" s="45"/>
      <c r="AE47" s="159"/>
      <c r="AF47" s="160"/>
    </row>
    <row r="48" spans="2:32" ht="14.25"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155"/>
      <c r="AA48" s="155"/>
      <c r="AB48" s="158"/>
      <c r="AC48" s="45"/>
      <c r="AD48" s="45"/>
      <c r="AE48" s="159"/>
      <c r="AF48" s="160"/>
    </row>
    <row r="49" spans="2:32" ht="14.25"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155"/>
      <c r="AA49" s="155"/>
      <c r="AB49" s="158"/>
      <c r="AC49" s="45"/>
      <c r="AD49" s="45"/>
      <c r="AE49" s="159"/>
      <c r="AF49" s="160"/>
    </row>
    <row r="50" spans="2:32" ht="14.25"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155"/>
      <c r="AA50" s="155"/>
      <c r="AB50" s="158"/>
      <c r="AC50" s="45"/>
      <c r="AD50" s="45"/>
      <c r="AE50" s="159"/>
      <c r="AF50" s="160"/>
    </row>
    <row r="51" spans="2:32" ht="14.25"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155"/>
      <c r="AA51" s="155"/>
      <c r="AB51" s="158"/>
      <c r="AC51" s="45"/>
      <c r="AD51" s="45"/>
      <c r="AE51" s="159"/>
      <c r="AF51" s="160"/>
    </row>
    <row r="52" spans="2:32" ht="14.25"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155"/>
      <c r="AA52" s="155"/>
      <c r="AB52" s="158"/>
      <c r="AC52" s="45"/>
      <c r="AD52" s="45"/>
      <c r="AE52" s="159"/>
      <c r="AF52" s="160"/>
    </row>
    <row r="53" spans="26:32" ht="14.25">
      <c r="Z53" s="155"/>
      <c r="AA53" s="155"/>
      <c r="AB53" s="158"/>
      <c r="AC53" s="45"/>
      <c r="AD53" s="45"/>
      <c r="AE53" s="159"/>
      <c r="AF53" s="160"/>
    </row>
    <row r="54" spans="26:32" ht="14.25">
      <c r="Z54" s="155"/>
      <c r="AA54" s="155"/>
      <c r="AB54" s="158"/>
      <c r="AC54" s="45"/>
      <c r="AD54" s="45"/>
      <c r="AE54" s="159"/>
      <c r="AF54" s="160"/>
    </row>
    <row r="55" spans="26:32" ht="14.25">
      <c r="Z55" s="155"/>
      <c r="AA55" s="155"/>
      <c r="AB55" s="158"/>
      <c r="AC55" s="45"/>
      <c r="AD55" s="45"/>
      <c r="AE55" s="159"/>
      <c r="AF55" s="160"/>
    </row>
    <row r="56" spans="26:32" ht="14.25">
      <c r="Z56" s="155"/>
      <c r="AA56" s="155"/>
      <c r="AB56" s="158"/>
      <c r="AC56" s="45"/>
      <c r="AD56" s="45"/>
      <c r="AE56" s="159"/>
      <c r="AF56" s="160"/>
    </row>
    <row r="57" spans="26:32" ht="14.25">
      <c r="Z57" s="155"/>
      <c r="AA57" s="155"/>
      <c r="AB57" s="158"/>
      <c r="AC57" s="45"/>
      <c r="AD57" s="45"/>
      <c r="AE57" s="159"/>
      <c r="AF57" s="160"/>
    </row>
    <row r="58" spans="26:32" ht="14.25">
      <c r="Z58" s="155"/>
      <c r="AA58" s="155"/>
      <c r="AB58" s="158"/>
      <c r="AC58" s="45"/>
      <c r="AD58" s="45"/>
      <c r="AE58" s="159"/>
      <c r="AF58" s="160"/>
    </row>
    <row r="59" spans="26:32" ht="14.25">
      <c r="Z59" s="155"/>
      <c r="AA59" s="155"/>
      <c r="AB59" s="158"/>
      <c r="AC59" s="45"/>
      <c r="AD59" s="45"/>
      <c r="AE59" s="159"/>
      <c r="AF59" s="160"/>
    </row>
    <row r="60" spans="26:32" ht="14.25">
      <c r="Z60" s="155"/>
      <c r="AA60" s="155"/>
      <c r="AB60" s="158"/>
      <c r="AC60" s="45"/>
      <c r="AD60" s="45"/>
      <c r="AE60" s="159"/>
      <c r="AF60" s="160"/>
    </row>
    <row r="61" spans="26:32" ht="14.25">
      <c r="Z61" s="155"/>
      <c r="AA61" s="155"/>
      <c r="AB61" s="158"/>
      <c r="AC61" s="45"/>
      <c r="AD61" s="45"/>
      <c r="AE61" s="159"/>
      <c r="AF61" s="160"/>
    </row>
    <row r="62" spans="26:32" ht="14.25">
      <c r="Z62" s="155"/>
      <c r="AA62" s="155"/>
      <c r="AB62" s="158"/>
      <c r="AC62" s="45"/>
      <c r="AD62" s="45"/>
      <c r="AE62" s="159"/>
      <c r="AF62" s="160"/>
    </row>
    <row r="63" spans="26:32" ht="14.25">
      <c r="Z63" s="155"/>
      <c r="AA63" s="155"/>
      <c r="AB63" s="158"/>
      <c r="AC63" s="45"/>
      <c r="AD63" s="45"/>
      <c r="AE63" s="159"/>
      <c r="AF63" s="160"/>
    </row>
    <row r="64" spans="26:32" ht="14.25">
      <c r="Z64" s="155"/>
      <c r="AA64" s="155"/>
      <c r="AB64" s="158"/>
      <c r="AC64" s="45"/>
      <c r="AD64" s="45"/>
      <c r="AE64" s="159"/>
      <c r="AF64" s="160"/>
    </row>
    <row r="65" spans="26:32" ht="14.25">
      <c r="Z65" s="155"/>
      <c r="AA65" s="155"/>
      <c r="AB65" s="158"/>
      <c r="AC65" s="45"/>
      <c r="AD65" s="45"/>
      <c r="AE65" s="159"/>
      <c r="AF65" s="160"/>
    </row>
    <row r="66" spans="26:32" ht="14.25">
      <c r="Z66" s="155"/>
      <c r="AA66" s="155"/>
      <c r="AB66" s="158"/>
      <c r="AC66" s="45"/>
      <c r="AD66" s="45"/>
      <c r="AE66" s="159"/>
      <c r="AF66" s="160"/>
    </row>
    <row r="67" spans="26:32" ht="14.25">
      <c r="Z67" s="155"/>
      <c r="AA67" s="155"/>
      <c r="AB67" s="158"/>
      <c r="AC67" s="45"/>
      <c r="AD67" s="45"/>
      <c r="AE67" s="159"/>
      <c r="AF67" s="160"/>
    </row>
    <row r="68" spans="26:32" ht="14.25">
      <c r="Z68" s="155"/>
      <c r="AA68" s="155"/>
      <c r="AB68" s="158"/>
      <c r="AC68" s="45"/>
      <c r="AD68" s="45"/>
      <c r="AE68" s="159"/>
      <c r="AF68" s="160"/>
    </row>
    <row r="69" spans="26:32" ht="14.25">
      <c r="Z69" s="155"/>
      <c r="AA69" s="155"/>
      <c r="AB69" s="158"/>
      <c r="AC69" s="45"/>
      <c r="AD69" s="45"/>
      <c r="AE69" s="159"/>
      <c r="AF69" s="160"/>
    </row>
    <row r="70" spans="26:32" ht="14.25">
      <c r="Z70" s="155"/>
      <c r="AA70" s="155"/>
      <c r="AB70" s="158"/>
      <c r="AC70" s="45"/>
      <c r="AD70" s="45"/>
      <c r="AE70" s="159"/>
      <c r="AF70" s="160"/>
    </row>
    <row r="71" spans="26:32" ht="14.25">
      <c r="Z71" s="155"/>
      <c r="AA71" s="155"/>
      <c r="AB71" s="158"/>
      <c r="AC71" s="45"/>
      <c r="AD71" s="45"/>
      <c r="AE71" s="159"/>
      <c r="AF71" s="160"/>
    </row>
    <row r="72" spans="26:32" ht="14.25">
      <c r="Z72" s="155"/>
      <c r="AA72" s="155"/>
      <c r="AB72" s="158"/>
      <c r="AC72" s="45"/>
      <c r="AD72" s="45"/>
      <c r="AE72" s="159"/>
      <c r="AF72" s="160"/>
    </row>
    <row r="73" spans="26:32" ht="14.25">
      <c r="Z73" s="155"/>
      <c r="AA73" s="155"/>
      <c r="AB73" s="158"/>
      <c r="AC73" s="45"/>
      <c r="AD73" s="45"/>
      <c r="AE73" s="159"/>
      <c r="AF73" s="160"/>
    </row>
    <row r="74" spans="26:32" ht="14.25">
      <c r="Z74" s="155"/>
      <c r="AA74" s="155"/>
      <c r="AB74" s="158"/>
      <c r="AC74" s="45"/>
      <c r="AD74" s="45"/>
      <c r="AE74" s="160"/>
      <c r="AF74" s="160"/>
    </row>
    <row r="75" spans="26:32" ht="14.25">
      <c r="Z75" s="155"/>
      <c r="AA75" s="155"/>
      <c r="AB75" s="158"/>
      <c r="AC75" s="45"/>
      <c r="AD75" s="45"/>
      <c r="AE75" s="160"/>
      <c r="AF75" s="160"/>
    </row>
    <row r="76" spans="26:32" ht="14.25">
      <c r="Z76" s="155"/>
      <c r="AA76" s="155"/>
      <c r="AB76" s="158"/>
      <c r="AC76" s="45"/>
      <c r="AD76" s="45"/>
      <c r="AE76" s="160"/>
      <c r="AF76" s="160"/>
    </row>
    <row r="77" spans="26:32" ht="14.25">
      <c r="Z77" s="155"/>
      <c r="AA77" s="155"/>
      <c r="AB77" s="158"/>
      <c r="AC77" s="45"/>
      <c r="AD77" s="45"/>
      <c r="AE77" s="160"/>
      <c r="AF77" s="160"/>
    </row>
    <row r="78" spans="26:32" ht="14.25">
      <c r="Z78" s="155"/>
      <c r="AA78" s="155"/>
      <c r="AB78" s="158"/>
      <c r="AC78" s="45"/>
      <c r="AD78" s="45"/>
      <c r="AE78" s="160"/>
      <c r="AF78" s="160"/>
    </row>
    <row r="79" spans="26:32" ht="14.25">
      <c r="Z79" s="155"/>
      <c r="AA79" s="155"/>
      <c r="AB79" s="158"/>
      <c r="AC79" s="45"/>
      <c r="AD79" s="45"/>
      <c r="AE79" s="160"/>
      <c r="AF79" s="160"/>
    </row>
    <row r="80" spans="26:32" ht="14.25">
      <c r="Z80" s="155"/>
      <c r="AA80" s="155"/>
      <c r="AB80" s="158"/>
      <c r="AC80" s="45"/>
      <c r="AD80" s="45"/>
      <c r="AE80" s="160"/>
      <c r="AF80" s="160"/>
    </row>
    <row r="81" spans="26:32" ht="14.25">
      <c r="Z81" s="155"/>
      <c r="AA81" s="155"/>
      <c r="AB81" s="158"/>
      <c r="AC81" s="45"/>
      <c r="AD81" s="45"/>
      <c r="AE81" s="160"/>
      <c r="AF81" s="160"/>
    </row>
    <row r="82" spans="26:32" ht="14.25">
      <c r="Z82" s="155"/>
      <c r="AA82" s="155"/>
      <c r="AB82" s="158"/>
      <c r="AC82" s="45"/>
      <c r="AD82" s="45"/>
      <c r="AE82" s="160"/>
      <c r="AF82" s="160"/>
    </row>
    <row r="83" spans="26:32" ht="14.25">
      <c r="Z83" s="155"/>
      <c r="AA83" s="155"/>
      <c r="AB83" s="158"/>
      <c r="AC83" s="45"/>
      <c r="AD83" s="45"/>
      <c r="AE83" s="160"/>
      <c r="AF83" s="160"/>
    </row>
    <row r="84" spans="26:32" ht="14.25">
      <c r="Z84" s="155"/>
      <c r="AA84" s="155"/>
      <c r="AB84" s="158"/>
      <c r="AC84" s="45"/>
      <c r="AD84" s="45"/>
      <c r="AE84" s="160"/>
      <c r="AF84" s="160"/>
    </row>
    <row r="85" spans="26:32" ht="14.25">
      <c r="Z85" s="155"/>
      <c r="AA85" s="155"/>
      <c r="AB85" s="158"/>
      <c r="AC85" s="45"/>
      <c r="AD85" s="45"/>
      <c r="AE85" s="160"/>
      <c r="AF85" s="160"/>
    </row>
    <row r="86" spans="26:32" ht="14.25">
      <c r="Z86" s="155"/>
      <c r="AA86" s="155"/>
      <c r="AB86" s="158"/>
      <c r="AC86" s="45"/>
      <c r="AD86" s="45"/>
      <c r="AE86" s="160"/>
      <c r="AF86" s="160"/>
    </row>
    <row r="87" spans="26:32" ht="14.25">
      <c r="Z87" s="155"/>
      <c r="AA87" s="155"/>
      <c r="AB87" s="158"/>
      <c r="AC87" s="45"/>
      <c r="AD87" s="45"/>
      <c r="AE87" s="160"/>
      <c r="AF87" s="160"/>
    </row>
    <row r="88" spans="26:32" ht="14.25">
      <c r="Z88" s="155"/>
      <c r="AA88" s="155"/>
      <c r="AB88" s="158"/>
      <c r="AC88" s="45"/>
      <c r="AD88" s="45"/>
      <c r="AE88" s="160"/>
      <c r="AF88" s="160"/>
    </row>
    <row r="89" spans="26:32" ht="14.25">
      <c r="Z89" s="155"/>
      <c r="AA89" s="155"/>
      <c r="AB89" s="158"/>
      <c r="AC89" s="45"/>
      <c r="AD89" s="45"/>
      <c r="AE89" s="160"/>
      <c r="AF89" s="160"/>
    </row>
    <row r="90" spans="26:32" ht="14.25">
      <c r="Z90" s="155"/>
      <c r="AA90" s="155"/>
      <c r="AB90" s="158"/>
      <c r="AC90" s="45"/>
      <c r="AD90" s="45"/>
      <c r="AE90" s="160"/>
      <c r="AF90" s="160"/>
    </row>
    <row r="91" spans="26:32" ht="14.25">
      <c r="Z91" s="155"/>
      <c r="AA91" s="155"/>
      <c r="AB91" s="158"/>
      <c r="AC91" s="45"/>
      <c r="AD91" s="45"/>
      <c r="AE91" s="160"/>
      <c r="AF91" s="160"/>
    </row>
    <row r="92" spans="26:32" ht="14.25">
      <c r="Z92" s="155"/>
      <c r="AA92" s="155"/>
      <c r="AB92" s="158"/>
      <c r="AC92" s="45"/>
      <c r="AD92" s="45"/>
      <c r="AE92" s="160"/>
      <c r="AF92" s="160"/>
    </row>
    <row r="93" spans="26:32" ht="14.25">
      <c r="Z93" s="155"/>
      <c r="AA93" s="155"/>
      <c r="AB93" s="158"/>
      <c r="AC93" s="45"/>
      <c r="AD93" s="45"/>
      <c r="AE93" s="160"/>
      <c r="AF93" s="160"/>
    </row>
    <row r="94" spans="26:32" ht="14.25">
      <c r="Z94" s="155"/>
      <c r="AA94" s="155"/>
      <c r="AB94" s="158"/>
      <c r="AC94" s="45"/>
      <c r="AD94" s="45"/>
      <c r="AE94" s="160"/>
      <c r="AF94" s="160"/>
    </row>
    <row r="95" spans="26:32" ht="14.25">
      <c r="Z95" s="155"/>
      <c r="AA95" s="155"/>
      <c r="AB95" s="158"/>
      <c r="AC95" s="45"/>
      <c r="AD95" s="45"/>
      <c r="AE95" s="160"/>
      <c r="AF95" s="160"/>
    </row>
    <row r="96" spans="26:32" ht="14.25">
      <c r="Z96" s="161"/>
      <c r="AA96" s="161"/>
      <c r="AB96" s="45"/>
      <c r="AC96" s="45"/>
      <c r="AD96" s="45"/>
      <c r="AE96" s="45"/>
      <c r="AF96" s="45"/>
    </row>
  </sheetData>
  <sheetProtection/>
  <mergeCells count="9">
    <mergeCell ref="B16:D16"/>
    <mergeCell ref="B23:L29"/>
    <mergeCell ref="E16:J16"/>
    <mergeCell ref="E14:J14"/>
    <mergeCell ref="E12:J12"/>
    <mergeCell ref="E10:J10"/>
    <mergeCell ref="B10:C10"/>
    <mergeCell ref="B12:C12"/>
    <mergeCell ref="B14:D14"/>
  </mergeCells>
  <hyperlinks>
    <hyperlink ref="A1" r:id="rId1" display="Back to Index"/>
  </hyperlinks>
  <printOptions/>
  <pageMargins left="0.31496062992125984" right="0.31496062992125984" top="1.7322834645669292" bottom="0.15748031496062992" header="0.5118110236220472" footer="0"/>
  <pageSetup horizontalDpi="600" verticalDpi="600" orientation="landscape" scale="75" r:id="rId2"/>
  <headerFooter>
    <oddHeader>&amp;REnersource Hydro Mississauga Inc.
EB-2012-0033
Filed:  July 23, 2012
Exhibit I 
Issue:  General
Board Staff
IR # 3 
Attachment 4
Page &amp;P of &amp;N</oddHeader>
  </headerFooter>
  <rowBreaks count="1" manualBreakCount="1"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53"/>
  <sheetViews>
    <sheetView showGridLines="0" tabSelected="1" view="pageBreakPreview" zoomScale="60" zoomScaleNormal="70" zoomScalePageLayoutView="0" workbookViewId="0" topLeftCell="A1">
      <selection activeCell="P24" sqref="P24"/>
    </sheetView>
  </sheetViews>
  <sheetFormatPr defaultColWidth="9.140625" defaultRowHeight="15"/>
  <cols>
    <col min="3" max="3" width="61.140625" style="0" bestFit="1" customWidth="1"/>
    <col min="5" max="5" width="10.140625" style="0" bestFit="1" customWidth="1"/>
    <col min="6" max="6" width="3.28125" style="0" bestFit="1" customWidth="1"/>
    <col min="7" max="7" width="23.421875" style="0" bestFit="1" customWidth="1"/>
    <col min="8" max="8" width="15.140625" style="0" bestFit="1" customWidth="1"/>
    <col min="9" max="9" width="9.421875" style="0" bestFit="1" customWidth="1"/>
  </cols>
  <sheetData>
    <row r="1" spans="1:9" ht="14.25">
      <c r="A1" s="1"/>
      <c r="B1" s="1"/>
      <c r="C1" s="1"/>
      <c r="D1" s="1"/>
      <c r="E1" s="1"/>
      <c r="F1" s="1"/>
      <c r="G1" s="1"/>
      <c r="H1" s="1"/>
      <c r="I1" s="1"/>
    </row>
    <row r="2" spans="2:25" ht="17.25">
      <c r="B2" s="16"/>
      <c r="C2" s="11" t="s">
        <v>34</v>
      </c>
      <c r="D2" s="15"/>
      <c r="E2" s="15"/>
      <c r="F2" s="15"/>
      <c r="G2" s="15"/>
      <c r="H2" s="15"/>
      <c r="I2" s="1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ht="17.25">
      <c r="B3" s="16"/>
      <c r="C3" s="11" t="s">
        <v>35</v>
      </c>
      <c r="D3" s="15"/>
      <c r="E3" s="15"/>
      <c r="F3" s="15"/>
      <c r="G3" s="15"/>
      <c r="H3" s="15"/>
      <c r="I3" s="1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5" ht="17.25">
      <c r="B4" s="16"/>
      <c r="C4" s="11" t="s">
        <v>36</v>
      </c>
      <c r="D4" s="15"/>
      <c r="E4" s="15"/>
      <c r="F4" s="15"/>
      <c r="G4" s="15"/>
      <c r="H4" s="15"/>
      <c r="I4" s="1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2:25" ht="17.25">
      <c r="B5" s="16"/>
      <c r="C5" s="11"/>
      <c r="D5" s="13"/>
      <c r="E5" s="12"/>
      <c r="F5" s="14"/>
      <c r="G5" s="13"/>
      <c r="H5" s="13"/>
      <c r="I5" s="1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2:25" ht="17.25">
      <c r="B6" s="16"/>
      <c r="C6" s="11" t="s">
        <v>37</v>
      </c>
      <c r="D6" s="12"/>
      <c r="E6" s="12"/>
      <c r="F6" s="13"/>
      <c r="G6" s="13"/>
      <c r="H6" s="13"/>
      <c r="I6" s="1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7.25">
      <c r="A7" s="13"/>
      <c r="B7" s="13"/>
      <c r="C7" s="2"/>
      <c r="D7" s="12"/>
      <c r="E7" s="12"/>
      <c r="F7" s="13"/>
      <c r="G7" s="13"/>
      <c r="H7" s="13"/>
      <c r="I7" s="1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7.25">
      <c r="A8" s="13"/>
      <c r="B8" s="13"/>
      <c r="C8" s="13"/>
      <c r="D8" s="12"/>
      <c r="E8" s="12"/>
      <c r="F8" s="13"/>
      <c r="G8" s="13"/>
      <c r="H8" s="13"/>
      <c r="I8" s="1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>
      <c r="A9" s="13"/>
      <c r="B9" s="13"/>
      <c r="C9" s="28" t="s">
        <v>0</v>
      </c>
      <c r="D9" s="26"/>
      <c r="E9" s="17"/>
      <c r="F9" s="37"/>
      <c r="G9" s="42">
        <v>643384158</v>
      </c>
      <c r="H9" s="32"/>
      <c r="I9" s="1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">
      <c r="A10" s="13"/>
      <c r="B10" s="13"/>
      <c r="C10" s="28"/>
      <c r="D10" s="26"/>
      <c r="E10" s="13"/>
      <c r="F10" s="37"/>
      <c r="G10" s="29"/>
      <c r="H10" s="33"/>
      <c r="I10" s="1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7.25">
      <c r="A11" s="13"/>
      <c r="B11" s="13"/>
      <c r="C11" s="30"/>
      <c r="D11" s="26"/>
      <c r="E11" s="13"/>
      <c r="F11" s="37"/>
      <c r="G11" s="17"/>
      <c r="H11" s="33"/>
      <c r="I11" s="1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">
      <c r="A12" s="13"/>
      <c r="B12" s="13"/>
      <c r="C12" s="19" t="s">
        <v>1</v>
      </c>
      <c r="D12" s="26"/>
      <c r="E12" s="25">
        <v>0.04</v>
      </c>
      <c r="F12" s="37" t="s">
        <v>2</v>
      </c>
      <c r="G12" s="27">
        <f>+G9*E12</f>
        <v>25735366.32</v>
      </c>
      <c r="H12" s="32" t="s">
        <v>3</v>
      </c>
      <c r="I12" s="17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">
      <c r="A13" s="13"/>
      <c r="B13" s="13"/>
      <c r="C13" s="19" t="s">
        <v>4</v>
      </c>
      <c r="D13" s="26"/>
      <c r="E13" s="25">
        <v>0.56</v>
      </c>
      <c r="F13" s="35" t="s">
        <v>5</v>
      </c>
      <c r="G13" s="27">
        <f>+G9*E13</f>
        <v>360295128.48</v>
      </c>
      <c r="H13" s="33" t="s">
        <v>6</v>
      </c>
      <c r="I13" s="1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5">
      <c r="A14" s="13"/>
      <c r="B14" s="13"/>
      <c r="C14" s="19" t="s">
        <v>7</v>
      </c>
      <c r="D14" s="26"/>
      <c r="E14" s="25">
        <v>0.4</v>
      </c>
      <c r="F14" s="38" t="s">
        <v>8</v>
      </c>
      <c r="G14" s="27">
        <f>+G9*E14</f>
        <v>257353663.20000002</v>
      </c>
      <c r="H14" s="32" t="s">
        <v>9</v>
      </c>
      <c r="I14" s="1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4.25">
      <c r="A15" s="13"/>
      <c r="B15" s="13"/>
      <c r="C15" s="17"/>
      <c r="D15" s="26"/>
      <c r="E15" s="24"/>
      <c r="F15" s="37"/>
      <c r="G15" s="17"/>
      <c r="H15" s="33"/>
      <c r="I15" s="17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">
      <c r="A16" s="13"/>
      <c r="B16" s="13"/>
      <c r="C16" s="19" t="s">
        <v>10</v>
      </c>
      <c r="D16" s="26"/>
      <c r="E16" s="25">
        <v>0.0208</v>
      </c>
      <c r="F16" s="36" t="s">
        <v>11</v>
      </c>
      <c r="G16" s="27">
        <f>+G12*E16</f>
        <v>535295.6194559999</v>
      </c>
      <c r="H16" s="33" t="s">
        <v>12</v>
      </c>
      <c r="I16" s="17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">
      <c r="A17" s="1"/>
      <c r="B17" s="1"/>
      <c r="C17" s="19" t="s">
        <v>13</v>
      </c>
      <c r="D17" s="26"/>
      <c r="E17" s="25">
        <v>0.050914</v>
      </c>
      <c r="F17" s="37" t="s">
        <v>14</v>
      </c>
      <c r="G17" s="27">
        <f>+G13*E17</f>
        <v>18344066.171430722</v>
      </c>
      <c r="H17" s="33" t="s">
        <v>15</v>
      </c>
      <c r="I17" s="17"/>
      <c r="J17" s="17"/>
      <c r="K17" s="1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">
      <c r="A18" s="1"/>
      <c r="B18" s="1"/>
      <c r="C18" s="21" t="s">
        <v>16</v>
      </c>
      <c r="D18" s="26"/>
      <c r="E18" s="25">
        <v>0.0912</v>
      </c>
      <c r="F18" s="37" t="s">
        <v>17</v>
      </c>
      <c r="G18" s="10">
        <f>+G14*E18</f>
        <v>23470654.08384</v>
      </c>
      <c r="H18" s="33" t="s">
        <v>18</v>
      </c>
      <c r="I18" s="17"/>
      <c r="J18" s="17"/>
      <c r="K18" s="1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75" thickBot="1">
      <c r="A19" s="1"/>
      <c r="B19" s="1"/>
      <c r="C19" s="28" t="s">
        <v>19</v>
      </c>
      <c r="D19" s="26"/>
      <c r="E19" s="18"/>
      <c r="F19" s="20"/>
      <c r="G19" s="31">
        <f>SUM(G16:G18)</f>
        <v>42350015.87472673</v>
      </c>
      <c r="H19" s="34" t="s">
        <v>20</v>
      </c>
      <c r="I19" s="17"/>
      <c r="J19" s="17"/>
      <c r="K19" s="1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4.25">
      <c r="A23" s="1"/>
      <c r="B23" s="1"/>
      <c r="C23" s="1"/>
      <c r="D23" s="1"/>
      <c r="E23" s="1"/>
      <c r="F23" s="1"/>
      <c r="G23" s="1"/>
      <c r="H23" s="1"/>
      <c r="I23" s="3">
        <v>2014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4.25">
      <c r="A24" s="1"/>
      <c r="B24" s="1"/>
      <c r="C24" s="17"/>
      <c r="D24" s="17"/>
      <c r="E24" s="17"/>
      <c r="F24" s="17"/>
      <c r="G24" s="8"/>
      <c r="H24" s="8"/>
      <c r="I24" s="39" t="s">
        <v>21</v>
      </c>
      <c r="J24" s="39"/>
      <c r="K24" s="1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4.25">
      <c r="A25" s="1"/>
      <c r="B25" s="1"/>
      <c r="C25" s="22"/>
      <c r="D25" s="17"/>
      <c r="E25" s="17"/>
      <c r="F25" s="17"/>
      <c r="G25" s="7"/>
      <c r="H25" s="6"/>
      <c r="I25" s="20"/>
      <c r="J25" s="17"/>
      <c r="K25" s="1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4.25">
      <c r="A26" s="1"/>
      <c r="B26" s="1"/>
      <c r="C26" s="244" t="s">
        <v>22</v>
      </c>
      <c r="D26" s="244"/>
      <c r="E26" s="244"/>
      <c r="F26" s="17"/>
      <c r="G26" s="5"/>
      <c r="H26" s="5"/>
      <c r="I26" s="23" t="s">
        <v>23</v>
      </c>
      <c r="J26" s="17"/>
      <c r="K26" s="1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4.25">
      <c r="A27" s="1"/>
      <c r="B27" s="1"/>
      <c r="C27" s="19" t="s">
        <v>24</v>
      </c>
      <c r="D27" s="17"/>
      <c r="E27" s="17"/>
      <c r="F27" s="17"/>
      <c r="G27" s="6"/>
      <c r="H27" s="6"/>
      <c r="I27" s="17"/>
      <c r="J27" s="17"/>
      <c r="K27" s="1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4.25">
      <c r="A28" s="1"/>
      <c r="B28" s="1"/>
      <c r="C28" s="245" t="s">
        <v>25</v>
      </c>
      <c r="D28" s="245"/>
      <c r="E28" s="245"/>
      <c r="F28" s="41"/>
      <c r="G28" s="5"/>
      <c r="H28" s="5"/>
      <c r="I28" s="23" t="s">
        <v>23</v>
      </c>
      <c r="J28" s="17"/>
      <c r="K28" s="1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4.25">
      <c r="A29" s="1"/>
      <c r="B29" s="1"/>
      <c r="C29" s="19" t="s">
        <v>24</v>
      </c>
      <c r="D29" s="17"/>
      <c r="E29" s="17"/>
      <c r="F29" s="17"/>
      <c r="G29" s="6"/>
      <c r="H29" s="6"/>
      <c r="I29" s="17"/>
      <c r="J29" s="17"/>
      <c r="K29" s="1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4.25">
      <c r="A30" s="1"/>
      <c r="B30" s="1"/>
      <c r="C30" s="244" t="s">
        <v>26</v>
      </c>
      <c r="D30" s="244"/>
      <c r="E30" s="244"/>
      <c r="F30" s="17"/>
      <c r="G30" s="5"/>
      <c r="H30" s="5"/>
      <c r="I30" s="23" t="s">
        <v>27</v>
      </c>
      <c r="J30" s="17"/>
      <c r="K30" s="1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4.25">
      <c r="A31" s="1"/>
      <c r="B31" s="1"/>
      <c r="C31" s="2" t="s">
        <v>24</v>
      </c>
      <c r="D31" s="17"/>
      <c r="E31" s="17"/>
      <c r="F31" s="17"/>
      <c r="G31" s="6"/>
      <c r="H31" s="6"/>
      <c r="I31" s="17"/>
      <c r="J31" s="17"/>
      <c r="K31" s="1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4.25">
      <c r="A32" s="1"/>
      <c r="B32" s="1"/>
      <c r="C32" s="244" t="s">
        <v>28</v>
      </c>
      <c r="D32" s="244"/>
      <c r="E32" s="244"/>
      <c r="F32" s="17"/>
      <c r="G32" s="5"/>
      <c r="H32" s="5"/>
      <c r="I32" s="23" t="s">
        <v>27</v>
      </c>
      <c r="J32" s="17"/>
      <c r="K32" s="1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4.25">
      <c r="A33" s="1"/>
      <c r="B33" s="1"/>
      <c r="C33" s="2" t="s">
        <v>24</v>
      </c>
      <c r="D33" s="17"/>
      <c r="E33" s="17"/>
      <c r="F33" s="17"/>
      <c r="G33" s="6"/>
      <c r="H33" s="6"/>
      <c r="I33" s="17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4.25">
      <c r="A34" s="1"/>
      <c r="B34" s="1"/>
      <c r="C34" s="244" t="s">
        <v>29</v>
      </c>
      <c r="D34" s="244"/>
      <c r="E34" s="244"/>
      <c r="F34" s="17"/>
      <c r="G34" s="5"/>
      <c r="H34" s="5"/>
      <c r="I34" s="23" t="s">
        <v>23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4.25">
      <c r="A35" s="1"/>
      <c r="B35" s="1"/>
      <c r="C35" s="2" t="s">
        <v>24</v>
      </c>
      <c r="D35" s="17"/>
      <c r="E35" s="17"/>
      <c r="F35" s="17"/>
      <c r="G35" s="6"/>
      <c r="H35" s="6"/>
      <c r="I35" s="17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4.25">
      <c r="A36" s="1"/>
      <c r="B36" s="1"/>
      <c r="C36" s="244" t="s">
        <v>30</v>
      </c>
      <c r="D36" s="244"/>
      <c r="E36" s="244"/>
      <c r="F36" s="17"/>
      <c r="G36" s="5"/>
      <c r="H36" s="5"/>
      <c r="I36" s="9" t="s">
        <v>27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4.25">
      <c r="A37" s="1"/>
      <c r="B37" s="1"/>
      <c r="C37" s="2"/>
      <c r="D37" s="17"/>
      <c r="E37" s="17"/>
      <c r="F37" s="17"/>
      <c r="G37" s="6"/>
      <c r="H37" s="6"/>
      <c r="I37" s="4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41.25" customHeight="1">
      <c r="A38" s="1"/>
      <c r="B38" s="1"/>
      <c r="C38" s="244" t="s">
        <v>31</v>
      </c>
      <c r="D38" s="244"/>
      <c r="E38" s="244"/>
      <c r="F38" s="17"/>
      <c r="G38" s="5"/>
      <c r="H38" s="5"/>
      <c r="I38" s="23" t="s">
        <v>23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30" customHeight="1">
      <c r="A39" s="1"/>
      <c r="B39" s="1"/>
      <c r="C39" s="200" t="s">
        <v>32</v>
      </c>
      <c r="D39" s="17"/>
      <c r="E39" s="17"/>
      <c r="F39" s="17"/>
      <c r="G39" s="6"/>
      <c r="H39" s="6"/>
      <c r="I39" s="17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4.25">
      <c r="A40" s="1"/>
      <c r="B40" s="1"/>
      <c r="C40" s="40"/>
      <c r="D40" s="17"/>
      <c r="E40" s="17"/>
      <c r="F40" s="17"/>
      <c r="G40" s="6"/>
      <c r="H40" s="6"/>
      <c r="I40" s="17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4.25">
      <c r="A41" s="1"/>
      <c r="B41" s="1"/>
      <c r="C41" s="244" t="s">
        <v>33</v>
      </c>
      <c r="D41" s="244"/>
      <c r="E41" s="244"/>
      <c r="F41" s="17"/>
      <c r="G41" s="5"/>
      <c r="H41" s="5"/>
      <c r="I41" s="23" t="s">
        <v>27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sheetProtection/>
  <mergeCells count="8">
    <mergeCell ref="C26:E26"/>
    <mergeCell ref="C38:E38"/>
    <mergeCell ref="C41:E41"/>
    <mergeCell ref="C30:E30"/>
    <mergeCell ref="C32:E32"/>
    <mergeCell ref="C34:E34"/>
    <mergeCell ref="C36:E36"/>
    <mergeCell ref="C28:E28"/>
  </mergeCells>
  <printOptions/>
  <pageMargins left="0.31496062992125984" right="0.31496062992125984" top="1.7322834645669292" bottom="0.15748031496062992" header="0.5118110236220472" footer="0"/>
  <pageSetup horizontalDpi="600" verticalDpi="600" orientation="landscape" scale="75" r:id="rId1"/>
  <headerFooter>
    <oddHeader>&amp;REnersource Hydro Mississauga Inc.
EB-2012-0033
Filed:  July 23, 2012
Exhibit I 
Issue:  General
Board Staff
IR # 3 
Attachment 4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2:I35"/>
  <sheetViews>
    <sheetView showGridLines="0" tabSelected="1" view="pageBreakPreview" zoomScale="60" zoomScaleNormal="85" zoomScalePageLayoutView="0" workbookViewId="0" topLeftCell="A1">
      <selection activeCell="P24" sqref="P24"/>
    </sheetView>
  </sheetViews>
  <sheetFormatPr defaultColWidth="9.140625" defaultRowHeight="15"/>
  <cols>
    <col min="3" max="3" width="30.7109375" style="0" customWidth="1"/>
    <col min="5" max="5" width="15.140625" style="0" customWidth="1"/>
    <col min="6" max="8" width="15.140625" style="0" bestFit="1" customWidth="1"/>
    <col min="9" max="9" width="14.00390625" style="0" bestFit="1" customWidth="1"/>
  </cols>
  <sheetData>
    <row r="2" spans="3:8" ht="17.25">
      <c r="C2" s="11" t="s">
        <v>34</v>
      </c>
      <c r="D2" s="44"/>
      <c r="E2" s="45"/>
      <c r="F2" s="45"/>
      <c r="G2" s="45"/>
      <c r="H2" s="45"/>
    </row>
    <row r="3" spans="3:8" ht="17.25">
      <c r="C3" s="11" t="s">
        <v>35</v>
      </c>
      <c r="D3" s="44"/>
      <c r="E3" s="45"/>
      <c r="F3" s="45"/>
      <c r="G3" s="45"/>
      <c r="H3" s="45"/>
    </row>
    <row r="4" spans="3:8" ht="17.25">
      <c r="C4" s="11" t="s">
        <v>36</v>
      </c>
      <c r="D4" s="44"/>
      <c r="E4" s="45"/>
      <c r="F4" s="45"/>
      <c r="G4" s="45"/>
      <c r="H4" s="45"/>
    </row>
    <row r="5" spans="3:8" ht="17.25">
      <c r="C5" s="11"/>
      <c r="D5" s="45"/>
      <c r="E5" s="45"/>
      <c r="F5" s="45"/>
      <c r="G5" s="45"/>
      <c r="H5" s="45"/>
    </row>
    <row r="6" spans="3:8" ht="17.25">
      <c r="C6" s="11" t="s">
        <v>97</v>
      </c>
      <c r="D6" s="45"/>
      <c r="E6" s="45"/>
      <c r="F6" s="45"/>
      <c r="G6" s="45"/>
      <c r="H6" s="45"/>
    </row>
    <row r="7" spans="3:8" ht="14.25">
      <c r="C7" s="45"/>
      <c r="D7" s="45"/>
      <c r="E7" s="45"/>
      <c r="F7" s="45"/>
      <c r="G7" s="45"/>
      <c r="H7" s="45"/>
    </row>
    <row r="9" spans="3:8" ht="14.25">
      <c r="C9" s="47" t="s">
        <v>38</v>
      </c>
      <c r="D9" s="48"/>
      <c r="E9" s="48"/>
      <c r="F9" s="48"/>
      <c r="G9" s="48"/>
      <c r="H9" s="48"/>
    </row>
    <row r="10" spans="3:8" ht="14.25">
      <c r="C10" s="47" t="s">
        <v>39</v>
      </c>
      <c r="D10" s="48"/>
      <c r="E10" s="49" t="s">
        <v>40</v>
      </c>
      <c r="F10" s="49" t="s">
        <v>40</v>
      </c>
      <c r="G10" s="49" t="s">
        <v>40</v>
      </c>
      <c r="H10" s="49" t="s">
        <v>40</v>
      </c>
    </row>
    <row r="11" spans="3:8" ht="14.25">
      <c r="C11" s="47" t="s">
        <v>41</v>
      </c>
      <c r="D11" s="48"/>
      <c r="E11" s="43">
        <v>40544</v>
      </c>
      <c r="F11" s="43">
        <v>40909</v>
      </c>
      <c r="G11" s="43">
        <v>41275</v>
      </c>
      <c r="H11" s="43">
        <v>41640</v>
      </c>
    </row>
    <row r="12" spans="3:8" ht="14.25">
      <c r="C12" s="48"/>
      <c r="D12" s="48"/>
      <c r="E12" s="49"/>
      <c r="F12" s="49"/>
      <c r="G12" s="49"/>
      <c r="H12" s="49"/>
    </row>
    <row r="13" spans="3:8" ht="14.25">
      <c r="C13" s="47" t="s">
        <v>42</v>
      </c>
      <c r="D13" s="48"/>
      <c r="E13" s="48"/>
      <c r="F13" s="48"/>
      <c r="G13" s="48"/>
      <c r="H13" s="48"/>
    </row>
    <row r="14" spans="3:8" ht="14.25">
      <c r="C14" s="48" t="s">
        <v>43</v>
      </c>
      <c r="D14" s="50"/>
      <c r="E14" s="51">
        <v>0.38</v>
      </c>
      <c r="F14" s="51">
        <v>0.38</v>
      </c>
      <c r="G14" s="51">
        <v>0.38</v>
      </c>
      <c r="H14" s="51">
        <v>0.38</v>
      </c>
    </row>
    <row r="15" spans="3:8" ht="14.25">
      <c r="C15" s="48" t="s">
        <v>44</v>
      </c>
      <c r="D15" s="50"/>
      <c r="E15" s="52">
        <v>-0.1</v>
      </c>
      <c r="F15" s="52">
        <v>-0.1</v>
      </c>
      <c r="G15" s="52">
        <v>-0.1</v>
      </c>
      <c r="H15" s="52">
        <v>-0.1</v>
      </c>
    </row>
    <row r="16" spans="3:8" ht="14.25">
      <c r="C16" s="48" t="s">
        <v>45</v>
      </c>
      <c r="D16" s="50"/>
      <c r="E16" s="51">
        <v>0.28</v>
      </c>
      <c r="F16" s="51">
        <v>0.28</v>
      </c>
      <c r="G16" s="51">
        <v>0.28</v>
      </c>
      <c r="H16" s="51">
        <v>0.28</v>
      </c>
    </row>
    <row r="17" spans="3:9" ht="14.25">
      <c r="C17" s="48"/>
      <c r="D17" s="48"/>
      <c r="E17" s="51"/>
      <c r="F17" s="51"/>
      <c r="G17" s="51"/>
      <c r="H17" s="51"/>
      <c r="I17" s="45"/>
    </row>
    <row r="18" spans="3:9" ht="14.25">
      <c r="C18" s="48" t="s">
        <v>46</v>
      </c>
      <c r="D18" s="50"/>
      <c r="E18" s="53">
        <v>-0.115</v>
      </c>
      <c r="F18" s="53">
        <v>-0.13</v>
      </c>
      <c r="G18" s="53">
        <v>-0.13</v>
      </c>
      <c r="H18" s="53">
        <v>-0.13</v>
      </c>
      <c r="I18" s="45"/>
    </row>
    <row r="19" spans="3:9" ht="14.25">
      <c r="C19" s="48"/>
      <c r="D19" s="48"/>
      <c r="E19" s="54">
        <v>0.16500000000000004</v>
      </c>
      <c r="F19" s="54">
        <v>0.15000000000000002</v>
      </c>
      <c r="G19" s="54">
        <v>0.15000000000000002</v>
      </c>
      <c r="H19" s="54">
        <v>0.15000000000000002</v>
      </c>
      <c r="I19" s="46" t="s">
        <v>47</v>
      </c>
    </row>
    <row r="20" spans="3:9" ht="14.25">
      <c r="C20" s="48"/>
      <c r="D20" s="50"/>
      <c r="E20" s="51"/>
      <c r="F20" s="51"/>
      <c r="G20" s="55"/>
      <c r="H20" s="50"/>
      <c r="I20" s="45"/>
    </row>
    <row r="21" spans="3:9" ht="14.25">
      <c r="C21" s="47" t="s">
        <v>48</v>
      </c>
      <c r="D21" s="50"/>
      <c r="E21" s="52">
        <v>0.1175</v>
      </c>
      <c r="F21" s="52">
        <v>0.115</v>
      </c>
      <c r="G21" s="56">
        <v>0.115</v>
      </c>
      <c r="H21" s="52">
        <v>0.115</v>
      </c>
      <c r="I21" s="45"/>
    </row>
    <row r="22" spans="3:9" ht="14.25">
      <c r="C22" s="48"/>
      <c r="D22" s="50"/>
      <c r="E22" s="51"/>
      <c r="F22" s="51"/>
      <c r="G22" s="55"/>
      <c r="H22" s="50"/>
      <c r="I22" s="45"/>
    </row>
    <row r="23" spans="3:9" ht="15" thickBot="1">
      <c r="C23" s="47" t="s">
        <v>49</v>
      </c>
      <c r="D23" s="50"/>
      <c r="E23" s="57">
        <f>+E19+E21</f>
        <v>0.28250000000000003</v>
      </c>
      <c r="F23" s="57">
        <f>+F19+F21</f>
        <v>0.265</v>
      </c>
      <c r="G23" s="57">
        <f>+G19+G21</f>
        <v>0.265</v>
      </c>
      <c r="H23" s="57">
        <f>+H19+H21</f>
        <v>0.265</v>
      </c>
      <c r="I23" s="45"/>
    </row>
    <row r="24" spans="3:9" ht="14.25">
      <c r="C24" s="48"/>
      <c r="D24" s="50"/>
      <c r="E24" s="51"/>
      <c r="F24" s="51"/>
      <c r="G24" s="50"/>
      <c r="H24" s="50"/>
      <c r="I24" s="45"/>
    </row>
    <row r="25" spans="3:9" ht="14.25">
      <c r="C25" s="47" t="s">
        <v>50</v>
      </c>
      <c r="D25" s="50"/>
      <c r="E25" s="51"/>
      <c r="F25" s="51"/>
      <c r="G25" s="50"/>
      <c r="H25" s="50"/>
      <c r="I25" s="45"/>
    </row>
    <row r="26" spans="3:9" ht="14.25">
      <c r="C26" s="58" t="s">
        <v>51</v>
      </c>
      <c r="D26" s="50"/>
      <c r="E26" s="59">
        <v>500000</v>
      </c>
      <c r="F26" s="59">
        <v>500000</v>
      </c>
      <c r="G26" s="59">
        <v>500000</v>
      </c>
      <c r="H26" s="59">
        <v>500000</v>
      </c>
      <c r="I26" s="45"/>
    </row>
    <row r="27" spans="3:9" ht="14.25">
      <c r="C27" s="48" t="s">
        <v>52</v>
      </c>
      <c r="D27" s="50"/>
      <c r="E27" s="59">
        <v>500000</v>
      </c>
      <c r="F27" s="59">
        <v>500000</v>
      </c>
      <c r="G27" s="59">
        <v>500000</v>
      </c>
      <c r="H27" s="59">
        <v>500000</v>
      </c>
      <c r="I27" s="45"/>
    </row>
    <row r="28" spans="3:9" ht="14.25">
      <c r="C28" s="48"/>
      <c r="D28" s="50"/>
      <c r="E28" s="51"/>
      <c r="F28" s="51"/>
      <c r="G28" s="51"/>
      <c r="H28" s="51"/>
      <c r="I28" s="45"/>
    </row>
    <row r="29" spans="3:9" ht="14.25">
      <c r="C29" s="48" t="s">
        <v>53</v>
      </c>
      <c r="D29" s="50"/>
      <c r="E29" s="51">
        <v>0.11</v>
      </c>
      <c r="F29" s="51">
        <v>0.11</v>
      </c>
      <c r="G29" s="51">
        <v>0.11</v>
      </c>
      <c r="H29" s="51">
        <v>0.11</v>
      </c>
      <c r="I29" s="45"/>
    </row>
    <row r="30" spans="3:9" ht="14.25">
      <c r="C30" s="48"/>
      <c r="D30" s="50"/>
      <c r="E30" s="51"/>
      <c r="F30" s="51"/>
      <c r="G30" s="51"/>
      <c r="H30" s="51"/>
      <c r="I30" s="45"/>
    </row>
    <row r="31" spans="3:9" ht="14.25">
      <c r="C31" s="48" t="s">
        <v>54</v>
      </c>
      <c r="D31" s="50"/>
      <c r="E31" s="51">
        <v>0.045</v>
      </c>
      <c r="F31" s="51">
        <v>0.045</v>
      </c>
      <c r="G31" s="51">
        <v>0.045</v>
      </c>
      <c r="H31" s="51">
        <v>0.045</v>
      </c>
      <c r="I31" s="45"/>
    </row>
    <row r="32" spans="3:9" ht="14.25">
      <c r="C32" s="48"/>
      <c r="D32" s="50"/>
      <c r="E32" s="60"/>
      <c r="F32" s="60"/>
      <c r="G32" s="48"/>
      <c r="H32" s="48"/>
      <c r="I32" s="45"/>
    </row>
    <row r="33" spans="3:8" ht="14.25">
      <c r="C33" s="48"/>
      <c r="D33" s="50"/>
      <c r="E33" s="48"/>
      <c r="F33" s="48"/>
      <c r="G33" s="48"/>
      <c r="H33" s="48"/>
    </row>
    <row r="34" spans="3:8" ht="14.25">
      <c r="C34" s="61" t="s">
        <v>55</v>
      </c>
      <c r="D34" s="50"/>
      <c r="E34" s="48"/>
      <c r="F34" s="48"/>
      <c r="G34" s="48"/>
      <c r="H34" s="48"/>
    </row>
    <row r="35" spans="3:8" ht="66">
      <c r="C35" s="199" t="s">
        <v>229</v>
      </c>
      <c r="D35" s="48"/>
      <c r="E35" s="48"/>
      <c r="F35" s="48"/>
      <c r="G35" s="48"/>
      <c r="H35" s="48"/>
    </row>
  </sheetData>
  <sheetProtection/>
  <printOptions/>
  <pageMargins left="0.31496062992125984" right="0.31496062992125984" top="1.7322834645669292" bottom="0.15748031496062992" header="0.5118110236220472" footer="0"/>
  <pageSetup horizontalDpi="600" verticalDpi="600" orientation="landscape" scale="75" r:id="rId1"/>
  <headerFooter>
    <oddHeader>&amp;REnersource Hydro Mississauga Inc.
EB-2012-0033
Filed:  July 23, 2012
Exhibit I 
Issue:  General
Board Staff
IR # 3 
Attachment 4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1:O42"/>
  <sheetViews>
    <sheetView showGridLines="0" tabSelected="1" zoomScale="70" zoomScaleNormal="70" zoomScalePageLayoutView="0" workbookViewId="0" topLeftCell="A1">
      <selection activeCell="P24" sqref="P24"/>
    </sheetView>
  </sheetViews>
  <sheetFormatPr defaultColWidth="9.140625" defaultRowHeight="15"/>
  <cols>
    <col min="3" max="3" width="13.8515625" style="0" customWidth="1"/>
    <col min="4" max="4" width="72.8515625" style="0" bestFit="1" customWidth="1"/>
    <col min="5" max="5" width="17.28125" style="0" bestFit="1" customWidth="1"/>
    <col min="6" max="7" width="17.28125" style="0" customWidth="1"/>
    <col min="8" max="8" width="15.00390625" style="0" bestFit="1" customWidth="1"/>
    <col min="9" max="9" width="9.57421875" style="0" bestFit="1" customWidth="1"/>
    <col min="10" max="10" width="16.7109375" style="0" bestFit="1" customWidth="1"/>
    <col min="11" max="11" width="13.57421875" style="0" customWidth="1"/>
    <col min="12" max="12" width="15.8515625" style="0" bestFit="1" customWidth="1"/>
    <col min="13" max="13" width="7.140625" style="0" bestFit="1" customWidth="1"/>
    <col min="14" max="14" width="15.7109375" style="0" bestFit="1" customWidth="1"/>
    <col min="15" max="15" width="17.7109375" style="0" bestFit="1" customWidth="1"/>
  </cols>
  <sheetData>
    <row r="1" spans="3:15" ht="17.25">
      <c r="C1" s="44"/>
      <c r="D1" s="44"/>
      <c r="E1" s="44"/>
      <c r="F1" s="44"/>
      <c r="G1" s="44"/>
      <c r="H1" s="44"/>
      <c r="I1" s="44"/>
      <c r="J1" s="44"/>
      <c r="K1" s="44"/>
      <c r="L1" s="45"/>
      <c r="M1" s="45"/>
      <c r="N1" s="45"/>
      <c r="O1" s="45"/>
    </row>
    <row r="2" spans="3:15" ht="17.25">
      <c r="C2" s="11" t="s">
        <v>34</v>
      </c>
      <c r="D2" s="44"/>
      <c r="E2" s="44"/>
      <c r="F2" s="44"/>
      <c r="G2" s="44"/>
      <c r="H2" s="44"/>
      <c r="I2" s="44"/>
      <c r="J2" s="44"/>
      <c r="K2" s="44"/>
      <c r="L2" s="45"/>
      <c r="M2" s="45"/>
      <c r="N2" s="45"/>
      <c r="O2" s="45"/>
    </row>
    <row r="3" spans="3:15" ht="17.25">
      <c r="C3" s="11" t="s">
        <v>35</v>
      </c>
      <c r="D3" s="44"/>
      <c r="E3" s="44"/>
      <c r="F3" s="44"/>
      <c r="G3" s="44"/>
      <c r="H3" s="44"/>
      <c r="I3" s="44"/>
      <c r="J3" s="44"/>
      <c r="K3" s="44"/>
      <c r="L3" s="45"/>
      <c r="M3" s="45"/>
      <c r="N3" s="45"/>
      <c r="O3" s="45"/>
    </row>
    <row r="4" spans="3:15" ht="17.25">
      <c r="C4" s="11" t="s">
        <v>36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3:15" ht="17.25">
      <c r="C5" s="11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3:15" ht="17.25">
      <c r="C6" s="11" t="s">
        <v>98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3:15" ht="22.5">
      <c r="C7" s="45"/>
      <c r="D7" s="77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9" spans="3:15" ht="36">
      <c r="C9" s="68" t="s">
        <v>56</v>
      </c>
      <c r="D9" s="64" t="s">
        <v>57</v>
      </c>
      <c r="E9" s="65" t="s">
        <v>58</v>
      </c>
      <c r="F9" s="65" t="s">
        <v>99</v>
      </c>
      <c r="G9" s="65" t="s">
        <v>58</v>
      </c>
      <c r="H9" s="65" t="s">
        <v>59</v>
      </c>
      <c r="I9" s="65" t="s">
        <v>60</v>
      </c>
      <c r="J9" s="65" t="s">
        <v>61</v>
      </c>
      <c r="K9" s="65" t="s">
        <v>62</v>
      </c>
      <c r="L9" s="65" t="s">
        <v>63</v>
      </c>
      <c r="M9" s="69" t="s">
        <v>64</v>
      </c>
      <c r="N9" s="65" t="s">
        <v>65</v>
      </c>
      <c r="O9" s="65" t="s">
        <v>66</v>
      </c>
    </row>
    <row r="10" spans="3:15" ht="14.25">
      <c r="C10" s="72">
        <v>1</v>
      </c>
      <c r="D10" s="73" t="s">
        <v>67</v>
      </c>
      <c r="E10" s="75">
        <v>301638777.7592</v>
      </c>
      <c r="F10" s="75"/>
      <c r="G10" s="75">
        <f>+E10+F10</f>
        <v>301638777.7592</v>
      </c>
      <c r="H10" s="76">
        <v>4432251</v>
      </c>
      <c r="I10" s="76"/>
      <c r="J10" s="74">
        <f>MAX((SUM(G10:I10)),0)</f>
        <v>306071028.7592</v>
      </c>
      <c r="K10" s="74">
        <f>IF((H10+I10)&lt;=0,0,(H10+I10)*0.5)</f>
        <v>2216125.5</v>
      </c>
      <c r="L10" s="74">
        <f>+J10-K10</f>
        <v>303854903.2592</v>
      </c>
      <c r="M10" s="82">
        <v>0.04</v>
      </c>
      <c r="N10" s="74">
        <f>IF(L10&lt;0,L10,L10*M10)</f>
        <v>12154196.130368</v>
      </c>
      <c r="O10" s="74">
        <f>MAX(0,J10-N10)</f>
        <v>293916832.628832</v>
      </c>
    </row>
    <row r="11" spans="3:15" ht="14.25">
      <c r="C11" s="72" t="s">
        <v>68</v>
      </c>
      <c r="D11" s="73" t="s">
        <v>69</v>
      </c>
      <c r="E11" s="75">
        <v>675461.8348000001</v>
      </c>
      <c r="F11" s="75"/>
      <c r="G11" s="75">
        <f aca="true" t="shared" si="0" ref="G11:G35">+E11+F11</f>
        <v>675461.8348000001</v>
      </c>
      <c r="H11" s="76"/>
      <c r="I11" s="76"/>
      <c r="J11" s="74">
        <f aca="true" t="shared" si="1" ref="J11:J41">MAX((SUM(G11:I11)),0)</f>
        <v>675461.8348000001</v>
      </c>
      <c r="K11" s="74">
        <f aca="true" t="shared" si="2" ref="K11:K41">IF((H11+I11)&lt;=0,0,(H11+I11)*0.5)</f>
        <v>0</v>
      </c>
      <c r="L11" s="74">
        <f aca="true" t="shared" si="3" ref="L11:L41">+J11-K11</f>
        <v>675461.8348000001</v>
      </c>
      <c r="M11" s="82">
        <v>0.06</v>
      </c>
      <c r="N11" s="74">
        <f aca="true" t="shared" si="4" ref="N11:N41">IF(L11&lt;0,L11,L11*M11)</f>
        <v>40527.710088</v>
      </c>
      <c r="O11" s="74">
        <f aca="true" t="shared" si="5" ref="O11:O41">MAX(0,J11-N11)</f>
        <v>634934.124712</v>
      </c>
    </row>
    <row r="12" spans="3:15" ht="14.25">
      <c r="C12" s="72">
        <v>2</v>
      </c>
      <c r="D12" s="73" t="s">
        <v>70</v>
      </c>
      <c r="E12" s="75">
        <v>29162637.4748</v>
      </c>
      <c r="F12" s="75"/>
      <c r="G12" s="75">
        <f t="shared" si="0"/>
        <v>29162637.4748</v>
      </c>
      <c r="H12" s="76"/>
      <c r="I12" s="76"/>
      <c r="J12" s="74">
        <f t="shared" si="1"/>
        <v>29162637.4748</v>
      </c>
      <c r="K12" s="74">
        <f t="shared" si="2"/>
        <v>0</v>
      </c>
      <c r="L12" s="74">
        <f t="shared" si="3"/>
        <v>29162637.4748</v>
      </c>
      <c r="M12" s="82">
        <v>0.06</v>
      </c>
      <c r="N12" s="74">
        <f t="shared" si="4"/>
        <v>1749758.2484880001</v>
      </c>
      <c r="O12" s="74">
        <f t="shared" si="5"/>
        <v>27412879.226312</v>
      </c>
    </row>
    <row r="13" spans="3:15" ht="14.25">
      <c r="C13" s="72">
        <v>8</v>
      </c>
      <c r="D13" s="73" t="s">
        <v>71</v>
      </c>
      <c r="E13" s="75">
        <v>5120964.58</v>
      </c>
      <c r="F13" s="75"/>
      <c r="G13" s="75">
        <f t="shared" si="0"/>
        <v>5120964.58</v>
      </c>
      <c r="H13" s="76">
        <v>1802782</v>
      </c>
      <c r="I13" s="76"/>
      <c r="J13" s="74">
        <f t="shared" si="1"/>
        <v>6923746.58</v>
      </c>
      <c r="K13" s="74">
        <f t="shared" si="2"/>
        <v>901391</v>
      </c>
      <c r="L13" s="74">
        <f t="shared" si="3"/>
        <v>6022355.58</v>
      </c>
      <c r="M13" s="82">
        <v>0.2</v>
      </c>
      <c r="N13" s="74">
        <f t="shared" si="4"/>
        <v>1204471.1160000002</v>
      </c>
      <c r="O13" s="74">
        <f t="shared" si="5"/>
        <v>5719275.464</v>
      </c>
    </row>
    <row r="14" spans="3:15" ht="14.25">
      <c r="C14" s="72">
        <v>10</v>
      </c>
      <c r="D14" s="73" t="s">
        <v>72</v>
      </c>
      <c r="E14" s="75">
        <v>4247712.905</v>
      </c>
      <c r="F14" s="75"/>
      <c r="G14" s="75">
        <f t="shared" si="0"/>
        <v>4247712.905</v>
      </c>
      <c r="H14" s="76">
        <v>1842711</v>
      </c>
      <c r="I14" s="76"/>
      <c r="J14" s="74">
        <f t="shared" si="1"/>
        <v>6090423.905</v>
      </c>
      <c r="K14" s="74">
        <f t="shared" si="2"/>
        <v>921355.5</v>
      </c>
      <c r="L14" s="74">
        <f t="shared" si="3"/>
        <v>5169068.405</v>
      </c>
      <c r="M14" s="82">
        <v>0.3</v>
      </c>
      <c r="N14" s="74">
        <f t="shared" si="4"/>
        <v>1550720.5215</v>
      </c>
      <c r="O14" s="74">
        <f t="shared" si="5"/>
        <v>4539703.3835</v>
      </c>
    </row>
    <row r="15" spans="3:15" ht="14.25">
      <c r="C15" s="72">
        <v>10.1</v>
      </c>
      <c r="D15" s="73" t="s">
        <v>73</v>
      </c>
      <c r="E15" s="75">
        <v>145548.25</v>
      </c>
      <c r="F15" s="75"/>
      <c r="G15" s="75">
        <f t="shared" si="0"/>
        <v>145548.25</v>
      </c>
      <c r="H15" s="76"/>
      <c r="I15" s="76"/>
      <c r="J15" s="74">
        <f t="shared" si="1"/>
        <v>145548.25</v>
      </c>
      <c r="K15" s="74">
        <f t="shared" si="2"/>
        <v>0</v>
      </c>
      <c r="L15" s="74">
        <f t="shared" si="3"/>
        <v>145548.25</v>
      </c>
      <c r="M15" s="82">
        <v>0.3</v>
      </c>
      <c r="N15" s="74">
        <f t="shared" si="4"/>
        <v>43664.475</v>
      </c>
      <c r="O15" s="74">
        <f t="shared" si="5"/>
        <v>101883.775</v>
      </c>
    </row>
    <row r="16" spans="3:15" ht="14.25">
      <c r="C16" s="72">
        <v>12</v>
      </c>
      <c r="D16" s="73" t="s">
        <v>74</v>
      </c>
      <c r="E16" s="75">
        <v>1661414.5</v>
      </c>
      <c r="F16" s="75"/>
      <c r="G16" s="75">
        <f t="shared" si="0"/>
        <v>1661414.5</v>
      </c>
      <c r="H16" s="76">
        <v>3575752</v>
      </c>
      <c r="I16" s="76"/>
      <c r="J16" s="74">
        <f t="shared" si="1"/>
        <v>5237166.5</v>
      </c>
      <c r="K16" s="74">
        <f t="shared" si="2"/>
        <v>1787876</v>
      </c>
      <c r="L16" s="74">
        <f t="shared" si="3"/>
        <v>3449290.5</v>
      </c>
      <c r="M16" s="82">
        <v>1</v>
      </c>
      <c r="N16" s="74">
        <f t="shared" si="4"/>
        <v>3449290.5</v>
      </c>
      <c r="O16" s="74">
        <f t="shared" si="5"/>
        <v>1787876</v>
      </c>
    </row>
    <row r="17" spans="3:15" ht="14.25">
      <c r="C17" s="72" t="s">
        <v>75</v>
      </c>
      <c r="D17" s="73" t="s">
        <v>76</v>
      </c>
      <c r="E17" s="75">
        <v>0</v>
      </c>
      <c r="F17" s="75"/>
      <c r="G17" s="75">
        <f t="shared" si="0"/>
        <v>0</v>
      </c>
      <c r="H17" s="76"/>
      <c r="I17" s="76"/>
      <c r="J17" s="74">
        <f t="shared" si="1"/>
        <v>0</v>
      </c>
      <c r="K17" s="74">
        <f t="shared" si="2"/>
        <v>0</v>
      </c>
      <c r="L17" s="74">
        <f t="shared" si="3"/>
        <v>0</v>
      </c>
      <c r="M17" s="80"/>
      <c r="N17" s="74">
        <f t="shared" si="4"/>
        <v>0</v>
      </c>
      <c r="O17" s="74">
        <f t="shared" si="5"/>
        <v>0</v>
      </c>
    </row>
    <row r="18" spans="3:15" ht="14.25">
      <c r="C18" s="72" t="s">
        <v>77</v>
      </c>
      <c r="D18" s="73" t="s">
        <v>78</v>
      </c>
      <c r="E18" s="75">
        <v>0</v>
      </c>
      <c r="F18" s="75"/>
      <c r="G18" s="75">
        <f t="shared" si="0"/>
        <v>0</v>
      </c>
      <c r="H18" s="76"/>
      <c r="I18" s="76"/>
      <c r="J18" s="74">
        <f t="shared" si="1"/>
        <v>0</v>
      </c>
      <c r="K18" s="74">
        <f t="shared" si="2"/>
        <v>0</v>
      </c>
      <c r="L18" s="74">
        <f t="shared" si="3"/>
        <v>0</v>
      </c>
      <c r="M18" s="80"/>
      <c r="N18" s="74">
        <f t="shared" si="4"/>
        <v>0</v>
      </c>
      <c r="O18" s="74">
        <f t="shared" si="5"/>
        <v>0</v>
      </c>
    </row>
    <row r="19" spans="3:15" ht="14.25">
      <c r="C19" s="72" t="s">
        <v>79</v>
      </c>
      <c r="D19" s="73" t="s">
        <v>80</v>
      </c>
      <c r="E19" s="75">
        <v>0</v>
      </c>
      <c r="F19" s="75"/>
      <c r="G19" s="75">
        <f t="shared" si="0"/>
        <v>0</v>
      </c>
      <c r="H19" s="76"/>
      <c r="I19" s="76"/>
      <c r="J19" s="74">
        <f t="shared" si="1"/>
        <v>0</v>
      </c>
      <c r="K19" s="74">
        <f t="shared" si="2"/>
        <v>0</v>
      </c>
      <c r="L19" s="74">
        <f t="shared" si="3"/>
        <v>0</v>
      </c>
      <c r="M19" s="80"/>
      <c r="N19" s="74">
        <f t="shared" si="4"/>
        <v>0</v>
      </c>
      <c r="O19" s="74">
        <f t="shared" si="5"/>
        <v>0</v>
      </c>
    </row>
    <row r="20" spans="3:15" ht="14.25">
      <c r="C20" s="72" t="s">
        <v>81</v>
      </c>
      <c r="D20" s="73" t="s">
        <v>82</v>
      </c>
      <c r="E20" s="75">
        <v>0</v>
      </c>
      <c r="F20" s="75"/>
      <c r="G20" s="75">
        <f t="shared" si="0"/>
        <v>0</v>
      </c>
      <c r="H20" s="76"/>
      <c r="I20" s="76"/>
      <c r="J20" s="74">
        <f t="shared" si="1"/>
        <v>0</v>
      </c>
      <c r="K20" s="74">
        <f t="shared" si="2"/>
        <v>0</v>
      </c>
      <c r="L20" s="74">
        <f t="shared" si="3"/>
        <v>0</v>
      </c>
      <c r="M20" s="80"/>
      <c r="N20" s="74">
        <f t="shared" si="4"/>
        <v>0</v>
      </c>
      <c r="O20" s="74">
        <f t="shared" si="5"/>
        <v>0</v>
      </c>
    </row>
    <row r="21" spans="3:15" ht="14.25">
      <c r="C21" s="72">
        <v>14</v>
      </c>
      <c r="D21" s="73" t="s">
        <v>83</v>
      </c>
      <c r="E21" s="75">
        <v>0</v>
      </c>
      <c r="F21" s="75"/>
      <c r="G21" s="75">
        <f t="shared" si="0"/>
        <v>0</v>
      </c>
      <c r="H21" s="76"/>
      <c r="I21" s="76"/>
      <c r="J21" s="74">
        <f t="shared" si="1"/>
        <v>0</v>
      </c>
      <c r="K21" s="74">
        <f t="shared" si="2"/>
        <v>0</v>
      </c>
      <c r="L21" s="74">
        <f t="shared" si="3"/>
        <v>0</v>
      </c>
      <c r="M21" s="80"/>
      <c r="N21" s="74">
        <f t="shared" si="4"/>
        <v>0</v>
      </c>
      <c r="O21" s="74">
        <f t="shared" si="5"/>
        <v>0</v>
      </c>
    </row>
    <row r="22" spans="3:15" ht="14.25">
      <c r="C22" s="72">
        <v>17</v>
      </c>
      <c r="D22" s="73" t="s">
        <v>84</v>
      </c>
      <c r="E22" s="75">
        <v>0</v>
      </c>
      <c r="F22" s="75"/>
      <c r="G22" s="75">
        <f t="shared" si="0"/>
        <v>0</v>
      </c>
      <c r="H22" s="76"/>
      <c r="I22" s="76"/>
      <c r="J22" s="74">
        <f t="shared" si="1"/>
        <v>0</v>
      </c>
      <c r="K22" s="74">
        <f t="shared" si="2"/>
        <v>0</v>
      </c>
      <c r="L22" s="74">
        <f t="shared" si="3"/>
        <v>0</v>
      </c>
      <c r="M22" s="82">
        <v>0.08</v>
      </c>
      <c r="N22" s="74">
        <f t="shared" si="4"/>
        <v>0</v>
      </c>
      <c r="O22" s="74">
        <f t="shared" si="5"/>
        <v>0</v>
      </c>
    </row>
    <row r="23" spans="3:15" ht="14.25">
      <c r="C23" s="72">
        <v>42</v>
      </c>
      <c r="D23" s="73" t="s">
        <v>85</v>
      </c>
      <c r="E23" s="75">
        <v>0</v>
      </c>
      <c r="F23" s="75"/>
      <c r="G23" s="75">
        <f t="shared" si="0"/>
        <v>0</v>
      </c>
      <c r="H23" s="76"/>
      <c r="I23" s="76"/>
      <c r="J23" s="74">
        <f t="shared" si="1"/>
        <v>0</v>
      </c>
      <c r="K23" s="74">
        <f t="shared" si="2"/>
        <v>0</v>
      </c>
      <c r="L23" s="74">
        <f t="shared" si="3"/>
        <v>0</v>
      </c>
      <c r="M23" s="82">
        <v>0.12</v>
      </c>
      <c r="N23" s="74">
        <f t="shared" si="4"/>
        <v>0</v>
      </c>
      <c r="O23" s="74">
        <f t="shared" si="5"/>
        <v>0</v>
      </c>
    </row>
    <row r="24" spans="3:15" ht="14.25">
      <c r="C24" s="72">
        <v>43.1</v>
      </c>
      <c r="D24" s="73" t="s">
        <v>86</v>
      </c>
      <c r="E24" s="75">
        <v>0</v>
      </c>
      <c r="F24" s="75"/>
      <c r="G24" s="75">
        <f t="shared" si="0"/>
        <v>0</v>
      </c>
      <c r="H24" s="76"/>
      <c r="I24" s="76"/>
      <c r="J24" s="74">
        <f t="shared" si="1"/>
        <v>0</v>
      </c>
      <c r="K24" s="74">
        <f t="shared" si="2"/>
        <v>0</v>
      </c>
      <c r="L24" s="74">
        <f t="shared" si="3"/>
        <v>0</v>
      </c>
      <c r="M24" s="82">
        <v>0.3</v>
      </c>
      <c r="N24" s="74">
        <f t="shared" si="4"/>
        <v>0</v>
      </c>
      <c r="O24" s="74">
        <f t="shared" si="5"/>
        <v>0</v>
      </c>
    </row>
    <row r="25" spans="3:15" ht="14.25">
      <c r="C25" s="72">
        <v>43.2</v>
      </c>
      <c r="D25" s="73" t="s">
        <v>87</v>
      </c>
      <c r="E25" s="75">
        <v>0</v>
      </c>
      <c r="F25" s="75"/>
      <c r="G25" s="75">
        <f t="shared" si="0"/>
        <v>0</v>
      </c>
      <c r="H25" s="76"/>
      <c r="I25" s="76"/>
      <c r="J25" s="74">
        <f t="shared" si="1"/>
        <v>0</v>
      </c>
      <c r="K25" s="74">
        <f t="shared" si="2"/>
        <v>0</v>
      </c>
      <c r="L25" s="74">
        <f t="shared" si="3"/>
        <v>0</v>
      </c>
      <c r="M25" s="82">
        <v>0.5</v>
      </c>
      <c r="N25" s="74">
        <f t="shared" si="4"/>
        <v>0</v>
      </c>
      <c r="O25" s="74">
        <f t="shared" si="5"/>
        <v>0</v>
      </c>
    </row>
    <row r="26" spans="3:15" ht="14.25">
      <c r="C26" s="72">
        <v>45</v>
      </c>
      <c r="D26" s="73" t="s">
        <v>88</v>
      </c>
      <c r="E26" s="75">
        <v>29873.085</v>
      </c>
      <c r="F26" s="75"/>
      <c r="G26" s="75">
        <f t="shared" si="0"/>
        <v>29873.085</v>
      </c>
      <c r="H26" s="76"/>
      <c r="I26" s="76"/>
      <c r="J26" s="74">
        <f t="shared" si="1"/>
        <v>29873.085</v>
      </c>
      <c r="K26" s="74">
        <f t="shared" si="2"/>
        <v>0</v>
      </c>
      <c r="L26" s="74">
        <f t="shared" si="3"/>
        <v>29873.085</v>
      </c>
      <c r="M26" s="82">
        <v>0.45</v>
      </c>
      <c r="N26" s="74">
        <f t="shared" si="4"/>
        <v>13442.88825</v>
      </c>
      <c r="O26" s="74">
        <f t="shared" si="5"/>
        <v>16430.19675</v>
      </c>
    </row>
    <row r="27" spans="3:15" ht="14.25">
      <c r="C27" s="72">
        <v>46</v>
      </c>
      <c r="D27" s="73" t="s">
        <v>89</v>
      </c>
      <c r="E27" s="75">
        <v>0</v>
      </c>
      <c r="F27" s="75"/>
      <c r="G27" s="75">
        <f t="shared" si="0"/>
        <v>0</v>
      </c>
      <c r="H27" s="76"/>
      <c r="I27" s="76"/>
      <c r="J27" s="74">
        <f t="shared" si="1"/>
        <v>0</v>
      </c>
      <c r="K27" s="74">
        <f t="shared" si="2"/>
        <v>0</v>
      </c>
      <c r="L27" s="74">
        <f t="shared" si="3"/>
        <v>0</v>
      </c>
      <c r="M27" s="82">
        <v>0.3</v>
      </c>
      <c r="N27" s="74">
        <f t="shared" si="4"/>
        <v>0</v>
      </c>
      <c r="O27" s="74">
        <f t="shared" si="5"/>
        <v>0</v>
      </c>
    </row>
    <row r="28" spans="3:15" ht="14.25">
      <c r="C28" s="72">
        <v>47</v>
      </c>
      <c r="D28" s="73" t="s">
        <v>90</v>
      </c>
      <c r="E28" s="75">
        <v>214045596.79360002</v>
      </c>
      <c r="F28" s="75"/>
      <c r="G28" s="75">
        <f t="shared" si="0"/>
        <v>214045596.79360002</v>
      </c>
      <c r="H28" s="76">
        <v>33150289</v>
      </c>
      <c r="I28" s="76"/>
      <c r="J28" s="74">
        <f t="shared" si="1"/>
        <v>247195885.79360002</v>
      </c>
      <c r="K28" s="74">
        <f t="shared" si="2"/>
        <v>16575144.5</v>
      </c>
      <c r="L28" s="74">
        <f t="shared" si="3"/>
        <v>230620741.29360002</v>
      </c>
      <c r="M28" s="82">
        <v>0.08</v>
      </c>
      <c r="N28" s="74">
        <f t="shared" si="4"/>
        <v>18449659.303488</v>
      </c>
      <c r="O28" s="74">
        <f t="shared" si="5"/>
        <v>228746226.490112</v>
      </c>
    </row>
    <row r="29" spans="3:15" ht="14.25">
      <c r="C29" s="72">
        <v>50</v>
      </c>
      <c r="D29" s="73" t="s">
        <v>91</v>
      </c>
      <c r="E29" s="75">
        <v>1249686.50875</v>
      </c>
      <c r="F29" s="75"/>
      <c r="G29" s="75">
        <f t="shared" si="0"/>
        <v>1249686.50875</v>
      </c>
      <c r="H29" s="76">
        <v>547037</v>
      </c>
      <c r="I29" s="76"/>
      <c r="J29" s="74">
        <f t="shared" si="1"/>
        <v>1796723.50875</v>
      </c>
      <c r="K29" s="74">
        <f t="shared" si="2"/>
        <v>273518.5</v>
      </c>
      <c r="L29" s="74">
        <f t="shared" si="3"/>
        <v>1523205.00875</v>
      </c>
      <c r="M29" s="82">
        <v>0.55</v>
      </c>
      <c r="N29" s="74">
        <f t="shared" si="4"/>
        <v>837762.7548125001</v>
      </c>
      <c r="O29" s="74">
        <f t="shared" si="5"/>
        <v>958960.7539375</v>
      </c>
    </row>
    <row r="30" spans="3:15" ht="14.25">
      <c r="C30" s="72">
        <v>52</v>
      </c>
      <c r="D30" s="73" t="s">
        <v>92</v>
      </c>
      <c r="E30" s="75">
        <v>0</v>
      </c>
      <c r="F30" s="75"/>
      <c r="G30" s="75">
        <f t="shared" si="0"/>
        <v>0</v>
      </c>
      <c r="H30" s="76"/>
      <c r="I30" s="76"/>
      <c r="J30" s="74">
        <f t="shared" si="1"/>
        <v>0</v>
      </c>
      <c r="K30" s="74">
        <f t="shared" si="2"/>
        <v>0</v>
      </c>
      <c r="L30" s="74">
        <f t="shared" si="3"/>
        <v>0</v>
      </c>
      <c r="M30" s="82">
        <v>1</v>
      </c>
      <c r="N30" s="74">
        <f t="shared" si="4"/>
        <v>0</v>
      </c>
      <c r="O30" s="74">
        <f t="shared" si="5"/>
        <v>0</v>
      </c>
    </row>
    <row r="31" spans="3:15" ht="14.25">
      <c r="C31" s="72">
        <v>95</v>
      </c>
      <c r="D31" s="73" t="s">
        <v>93</v>
      </c>
      <c r="E31" s="75">
        <v>4589223</v>
      </c>
      <c r="F31" s="75"/>
      <c r="G31" s="75">
        <f t="shared" si="0"/>
        <v>4589223</v>
      </c>
      <c r="H31" s="76"/>
      <c r="I31" s="76"/>
      <c r="J31" s="74">
        <f t="shared" si="1"/>
        <v>4589223</v>
      </c>
      <c r="K31" s="74">
        <f t="shared" si="2"/>
        <v>0</v>
      </c>
      <c r="L31" s="74">
        <f t="shared" si="3"/>
        <v>4589223</v>
      </c>
      <c r="M31" s="82">
        <v>0</v>
      </c>
      <c r="N31" s="74">
        <f t="shared" si="4"/>
        <v>0</v>
      </c>
      <c r="O31" s="74">
        <f t="shared" si="5"/>
        <v>4589223</v>
      </c>
    </row>
    <row r="32" spans="3:15" ht="14.25">
      <c r="C32" s="78">
        <v>3</v>
      </c>
      <c r="D32" s="79" t="s">
        <v>94</v>
      </c>
      <c r="E32" s="75">
        <v>1840748.025</v>
      </c>
      <c r="F32" s="74"/>
      <c r="G32" s="75">
        <f t="shared" si="0"/>
        <v>1840748.025</v>
      </c>
      <c r="H32" s="76"/>
      <c r="I32" s="76"/>
      <c r="J32" s="74">
        <f t="shared" si="1"/>
        <v>1840748.025</v>
      </c>
      <c r="K32" s="74">
        <f t="shared" si="2"/>
        <v>0</v>
      </c>
      <c r="L32" s="74">
        <f t="shared" si="3"/>
        <v>1840748.025</v>
      </c>
      <c r="M32" s="82">
        <v>0.05</v>
      </c>
      <c r="N32" s="74">
        <f t="shared" si="4"/>
        <v>92037.40125</v>
      </c>
      <c r="O32" s="74">
        <f t="shared" si="5"/>
        <v>1748710.6237499998</v>
      </c>
    </row>
    <row r="33" spans="3:15" ht="14.25">
      <c r="C33" s="78">
        <v>17</v>
      </c>
      <c r="D33" s="79" t="s">
        <v>231</v>
      </c>
      <c r="E33" s="75">
        <v>2187628.2944</v>
      </c>
      <c r="F33" s="74"/>
      <c r="G33" s="75">
        <f t="shared" si="0"/>
        <v>2187628.2944</v>
      </c>
      <c r="H33" s="76"/>
      <c r="I33" s="76"/>
      <c r="J33" s="74">
        <f t="shared" si="1"/>
        <v>2187628.2944</v>
      </c>
      <c r="K33" s="74">
        <f t="shared" si="2"/>
        <v>0</v>
      </c>
      <c r="L33" s="74">
        <f t="shared" si="3"/>
        <v>2187628.2944</v>
      </c>
      <c r="M33" s="82">
        <v>0.08</v>
      </c>
      <c r="N33" s="74">
        <f t="shared" si="4"/>
        <v>175010.26355200002</v>
      </c>
      <c r="O33" s="74">
        <f t="shared" si="5"/>
        <v>2012618.030848</v>
      </c>
    </row>
    <row r="34" spans="3:15" ht="14.25">
      <c r="C34" s="78">
        <v>10.1</v>
      </c>
      <c r="D34" s="79" t="s">
        <v>232</v>
      </c>
      <c r="E34" s="75">
        <v>2421.335</v>
      </c>
      <c r="F34" s="63">
        <f>-E34</f>
        <v>-2421.335</v>
      </c>
      <c r="G34" s="75">
        <f t="shared" si="0"/>
        <v>0</v>
      </c>
      <c r="H34" s="76"/>
      <c r="I34" s="76"/>
      <c r="J34" s="74">
        <f t="shared" si="1"/>
        <v>0</v>
      </c>
      <c r="K34" s="74">
        <f t="shared" si="2"/>
        <v>0</v>
      </c>
      <c r="L34" s="74">
        <f t="shared" si="3"/>
        <v>0</v>
      </c>
      <c r="M34" s="82">
        <v>0.3</v>
      </c>
      <c r="N34" s="74">
        <f t="shared" si="4"/>
        <v>0</v>
      </c>
      <c r="O34" s="74">
        <f t="shared" si="5"/>
        <v>0</v>
      </c>
    </row>
    <row r="35" spans="3:15" ht="14.25">
      <c r="C35" s="78">
        <v>10.1</v>
      </c>
      <c r="D35" s="79" t="s">
        <v>233</v>
      </c>
      <c r="E35" s="75">
        <v>2421.335</v>
      </c>
      <c r="F35" s="81">
        <f>-E35</f>
        <v>-2421.335</v>
      </c>
      <c r="G35" s="75">
        <f t="shared" si="0"/>
        <v>0</v>
      </c>
      <c r="H35" s="76"/>
      <c r="I35" s="76"/>
      <c r="J35" s="74">
        <f t="shared" si="1"/>
        <v>0</v>
      </c>
      <c r="K35" s="74">
        <f t="shared" si="2"/>
        <v>0</v>
      </c>
      <c r="L35" s="74">
        <f t="shared" si="3"/>
        <v>0</v>
      </c>
      <c r="M35" s="82">
        <v>0.3</v>
      </c>
      <c r="N35" s="74">
        <f t="shared" si="4"/>
        <v>0</v>
      </c>
      <c r="O35" s="74">
        <f t="shared" si="5"/>
        <v>0</v>
      </c>
    </row>
    <row r="36" spans="3:15" ht="14.25">
      <c r="C36" s="78" t="s">
        <v>95</v>
      </c>
      <c r="D36" s="79" t="s">
        <v>95</v>
      </c>
      <c r="E36" s="81">
        <v>0</v>
      </c>
      <c r="F36" s="81"/>
      <c r="G36" s="81"/>
      <c r="H36" s="76"/>
      <c r="I36" s="76"/>
      <c r="J36" s="74">
        <f t="shared" si="1"/>
        <v>0</v>
      </c>
      <c r="K36" s="74">
        <f t="shared" si="2"/>
        <v>0</v>
      </c>
      <c r="L36" s="74">
        <f t="shared" si="3"/>
        <v>0</v>
      </c>
      <c r="M36" s="82">
        <v>0</v>
      </c>
      <c r="N36" s="74">
        <f t="shared" si="4"/>
        <v>0</v>
      </c>
      <c r="O36" s="74">
        <f t="shared" si="5"/>
        <v>0</v>
      </c>
    </row>
    <row r="37" spans="3:15" ht="14.25">
      <c r="C37" s="78" t="s">
        <v>95</v>
      </c>
      <c r="D37" s="79" t="s">
        <v>95</v>
      </c>
      <c r="E37" s="81">
        <v>0</v>
      </c>
      <c r="F37" s="81"/>
      <c r="G37" s="81"/>
      <c r="H37" s="76"/>
      <c r="I37" s="76"/>
      <c r="J37" s="74">
        <f t="shared" si="1"/>
        <v>0</v>
      </c>
      <c r="K37" s="74">
        <f t="shared" si="2"/>
        <v>0</v>
      </c>
      <c r="L37" s="74">
        <f t="shared" si="3"/>
        <v>0</v>
      </c>
      <c r="M37" s="82">
        <v>0</v>
      </c>
      <c r="N37" s="74">
        <f t="shared" si="4"/>
        <v>0</v>
      </c>
      <c r="O37" s="74">
        <f t="shared" si="5"/>
        <v>0</v>
      </c>
    </row>
    <row r="38" spans="3:15" ht="14.25">
      <c r="C38" s="78" t="s">
        <v>95</v>
      </c>
      <c r="D38" s="79" t="s">
        <v>95</v>
      </c>
      <c r="E38" s="81">
        <v>0</v>
      </c>
      <c r="F38" s="81"/>
      <c r="G38" s="81"/>
      <c r="H38" s="76"/>
      <c r="I38" s="76"/>
      <c r="J38" s="74">
        <f t="shared" si="1"/>
        <v>0</v>
      </c>
      <c r="K38" s="74">
        <f t="shared" si="2"/>
        <v>0</v>
      </c>
      <c r="L38" s="74">
        <f t="shared" si="3"/>
        <v>0</v>
      </c>
      <c r="M38" s="82">
        <v>0</v>
      </c>
      <c r="N38" s="74">
        <f t="shared" si="4"/>
        <v>0</v>
      </c>
      <c r="O38" s="74">
        <f t="shared" si="5"/>
        <v>0</v>
      </c>
    </row>
    <row r="39" spans="3:15" ht="14.25">
      <c r="C39" s="78" t="s">
        <v>95</v>
      </c>
      <c r="D39" s="79" t="s">
        <v>95</v>
      </c>
      <c r="E39" s="81">
        <v>0</v>
      </c>
      <c r="F39" s="81"/>
      <c r="G39" s="81"/>
      <c r="H39" s="76"/>
      <c r="I39" s="76"/>
      <c r="J39" s="74">
        <f t="shared" si="1"/>
        <v>0</v>
      </c>
      <c r="K39" s="74">
        <f t="shared" si="2"/>
        <v>0</v>
      </c>
      <c r="L39" s="74">
        <f t="shared" si="3"/>
        <v>0</v>
      </c>
      <c r="M39" s="82">
        <v>0</v>
      </c>
      <c r="N39" s="74">
        <f t="shared" si="4"/>
        <v>0</v>
      </c>
      <c r="O39" s="74">
        <f t="shared" si="5"/>
        <v>0</v>
      </c>
    </row>
    <row r="40" spans="3:15" ht="14.25">
      <c r="C40" s="78" t="s">
        <v>95</v>
      </c>
      <c r="D40" s="79" t="s">
        <v>95</v>
      </c>
      <c r="E40" s="81">
        <v>0</v>
      </c>
      <c r="F40" s="81"/>
      <c r="G40" s="81"/>
      <c r="H40" s="76"/>
      <c r="I40" s="76"/>
      <c r="J40" s="74">
        <f t="shared" si="1"/>
        <v>0</v>
      </c>
      <c r="K40" s="74">
        <f t="shared" si="2"/>
        <v>0</v>
      </c>
      <c r="L40" s="74">
        <f t="shared" si="3"/>
        <v>0</v>
      </c>
      <c r="M40" s="82">
        <v>0</v>
      </c>
      <c r="N40" s="74">
        <f t="shared" si="4"/>
        <v>0</v>
      </c>
      <c r="O40" s="74">
        <f t="shared" si="5"/>
        <v>0</v>
      </c>
    </row>
    <row r="41" spans="3:15" ht="15" thickBot="1">
      <c r="C41" s="78" t="s">
        <v>95</v>
      </c>
      <c r="D41" s="79" t="s">
        <v>95</v>
      </c>
      <c r="E41" s="81">
        <v>0</v>
      </c>
      <c r="F41" s="81"/>
      <c r="G41" s="81"/>
      <c r="H41" s="76"/>
      <c r="I41" s="76"/>
      <c r="J41" s="74">
        <f t="shared" si="1"/>
        <v>0</v>
      </c>
      <c r="K41" s="74">
        <f t="shared" si="2"/>
        <v>0</v>
      </c>
      <c r="L41" s="74">
        <f t="shared" si="3"/>
        <v>0</v>
      </c>
      <c r="M41" s="82">
        <v>0</v>
      </c>
      <c r="N41" s="74">
        <f t="shared" si="4"/>
        <v>0</v>
      </c>
      <c r="O41" s="74">
        <f t="shared" si="5"/>
        <v>0</v>
      </c>
    </row>
    <row r="42" spans="3:15" ht="15" thickBot="1">
      <c r="C42" s="70"/>
      <c r="D42" s="66" t="s">
        <v>96</v>
      </c>
      <c r="E42" s="71">
        <f aca="true" t="shared" si="6" ref="E42:L42">SUM(E10:E41)</f>
        <v>566600115.68055</v>
      </c>
      <c r="F42" s="71">
        <f t="shared" si="6"/>
        <v>-4842.67</v>
      </c>
      <c r="G42" s="71">
        <f t="shared" si="6"/>
        <v>566595273.0105499</v>
      </c>
      <c r="H42" s="71">
        <f t="shared" si="6"/>
        <v>45350822</v>
      </c>
      <c r="I42" s="71">
        <f t="shared" si="6"/>
        <v>0</v>
      </c>
      <c r="J42" s="71">
        <f t="shared" si="6"/>
        <v>611946095.0105499</v>
      </c>
      <c r="K42" s="71">
        <f t="shared" si="6"/>
        <v>22675411</v>
      </c>
      <c r="L42" s="71">
        <f t="shared" si="6"/>
        <v>589270684.0105499</v>
      </c>
      <c r="M42" s="67"/>
      <c r="N42" s="71">
        <f>SUM(N10:N41)</f>
        <v>39760541.3127965</v>
      </c>
      <c r="O42" s="71">
        <f>SUM(O10:O41)</f>
        <v>572185553.6977534</v>
      </c>
    </row>
  </sheetData>
  <sheetProtection/>
  <printOptions/>
  <pageMargins left="0.31496062992125984" right="0.31496062992125984" top="1.7322834645669292" bottom="0.15748031496062992" header="0.5118110236220472" footer="0"/>
  <pageSetup horizontalDpi="600" verticalDpi="600" orientation="landscape" scale="75" r:id="rId1"/>
  <headerFooter>
    <oddHeader>&amp;REnersource Hydro Mississauga Inc.
EB-2012-0033
Filed:  July 23, 2012
Exhibit I 
Issue:  General
Board Staff
IR # 3 
Attachment 4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25">
      <selection activeCell="P24" sqref="P24"/>
    </sheetView>
  </sheetViews>
  <sheetFormatPr defaultColWidth="9.140625" defaultRowHeight="15"/>
  <cols>
    <col min="3" max="3" width="71.28125" style="0" bestFit="1" customWidth="1"/>
    <col min="6" max="6" width="8.57421875" style="0" bestFit="1" customWidth="1"/>
    <col min="9" max="9" width="10.140625" style="0" bestFit="1" customWidth="1"/>
    <col min="10" max="10" width="6.8515625" style="0" bestFit="1" customWidth="1"/>
    <col min="11" max="11" width="10.140625" style="0" bestFit="1" customWidth="1"/>
  </cols>
  <sheetData>
    <row r="1" spans="1:12" ht="22.5">
      <c r="A1" s="201"/>
      <c r="B1" s="202"/>
      <c r="C1" s="237"/>
      <c r="D1" s="237"/>
      <c r="E1" s="237"/>
      <c r="F1" s="202"/>
      <c r="G1" s="202"/>
      <c r="H1" s="202"/>
      <c r="I1" s="202"/>
      <c r="J1" s="202"/>
      <c r="K1" s="202"/>
      <c r="L1" s="202"/>
    </row>
    <row r="2" spans="1:12" ht="17.25">
      <c r="A2" s="202"/>
      <c r="B2" s="202"/>
      <c r="C2" s="11" t="s">
        <v>34</v>
      </c>
      <c r="D2" s="238"/>
      <c r="E2" s="238"/>
      <c r="F2" s="238"/>
      <c r="G2" s="238"/>
      <c r="H2" s="238"/>
      <c r="I2" s="238"/>
      <c r="J2" s="202"/>
      <c r="K2" s="202"/>
      <c r="L2" s="202"/>
    </row>
    <row r="3" spans="1:12" ht="17.25">
      <c r="A3" s="202"/>
      <c r="B3" s="202"/>
      <c r="C3" s="11" t="s">
        <v>35</v>
      </c>
      <c r="D3" s="236"/>
      <c r="E3" s="236"/>
      <c r="F3" s="236"/>
      <c r="G3" s="236"/>
      <c r="H3" s="236"/>
      <c r="I3" s="236"/>
      <c r="J3" s="202"/>
      <c r="K3" s="202"/>
      <c r="L3" s="202"/>
    </row>
    <row r="4" spans="1:12" ht="17.25">
      <c r="A4" s="202"/>
      <c r="B4" s="202"/>
      <c r="C4" s="11" t="s">
        <v>36</v>
      </c>
      <c r="D4" s="236"/>
      <c r="E4" s="236"/>
      <c r="F4" s="236"/>
      <c r="G4" s="236"/>
      <c r="H4" s="236"/>
      <c r="I4" s="236"/>
      <c r="J4" s="202"/>
      <c r="K4" s="202"/>
      <c r="L4" s="202"/>
    </row>
    <row r="5" spans="1:12" ht="17.25">
      <c r="A5" s="202"/>
      <c r="B5" s="202"/>
      <c r="C5" s="236"/>
      <c r="D5" s="236"/>
      <c r="E5" s="236"/>
      <c r="F5" s="236"/>
      <c r="G5" s="236"/>
      <c r="H5" s="236"/>
      <c r="I5" s="236"/>
      <c r="J5" s="202"/>
      <c r="K5" s="202"/>
      <c r="L5" s="202"/>
    </row>
    <row r="6" spans="1:12" ht="17.25">
      <c r="A6" s="202"/>
      <c r="B6" s="202"/>
      <c r="C6" s="203" t="s">
        <v>234</v>
      </c>
      <c r="D6" s="202"/>
      <c r="E6" s="202"/>
      <c r="F6" s="202"/>
      <c r="G6" s="202"/>
      <c r="H6" s="202"/>
      <c r="I6" s="202"/>
      <c r="J6" s="202"/>
      <c r="K6" s="202"/>
      <c r="L6" s="202"/>
    </row>
    <row r="7" spans="1:12" ht="14.25">
      <c r="A7" s="202"/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</row>
    <row r="8" spans="1:12" ht="15">
      <c r="A8" s="202"/>
      <c r="B8" s="202"/>
      <c r="C8" s="246" t="s">
        <v>235</v>
      </c>
      <c r="D8" s="246"/>
      <c r="E8" s="246"/>
      <c r="F8" s="246"/>
      <c r="G8" s="205"/>
      <c r="H8" s="205"/>
      <c r="I8" s="205"/>
      <c r="J8" s="206"/>
      <c r="K8" s="207">
        <v>12535242.663546</v>
      </c>
      <c r="L8" s="202"/>
    </row>
    <row r="9" spans="1:12" ht="15">
      <c r="A9" s="202"/>
      <c r="B9" s="202"/>
      <c r="C9" s="204"/>
      <c r="D9" s="204"/>
      <c r="E9" s="204"/>
      <c r="F9" s="204"/>
      <c r="G9" s="205"/>
      <c r="H9" s="205"/>
      <c r="I9" s="205"/>
      <c r="J9" s="206"/>
      <c r="K9" s="208"/>
      <c r="L9" s="202"/>
    </row>
    <row r="10" spans="1:12" ht="15">
      <c r="A10" s="202"/>
      <c r="B10" s="202"/>
      <c r="C10" s="209" t="s">
        <v>59</v>
      </c>
      <c r="D10" s="210"/>
      <c r="E10" s="211"/>
      <c r="F10" s="211"/>
      <c r="G10" s="205"/>
      <c r="H10" s="205"/>
      <c r="I10" s="202"/>
      <c r="J10" s="202"/>
      <c r="K10" s="202"/>
      <c r="L10" s="202"/>
    </row>
    <row r="11" spans="1:12" ht="15">
      <c r="A11" s="202"/>
      <c r="B11" s="202"/>
      <c r="C11" s="247" t="s">
        <v>236</v>
      </c>
      <c r="D11" s="247"/>
      <c r="E11" s="247"/>
      <c r="F11" s="247"/>
      <c r="G11" s="248">
        <v>0</v>
      </c>
      <c r="H11" s="249"/>
      <c r="I11" s="205"/>
      <c r="J11" s="205"/>
      <c r="K11" s="202"/>
      <c r="L11" s="202"/>
    </row>
    <row r="12" spans="1:12" ht="14.25">
      <c r="A12" s="202"/>
      <c r="B12" s="202"/>
      <c r="C12" s="212"/>
      <c r="D12" s="212"/>
      <c r="E12" s="213"/>
      <c r="F12" s="213"/>
      <c r="G12" s="214"/>
      <c r="H12" s="214"/>
      <c r="I12" s="215"/>
      <c r="J12" s="202"/>
      <c r="K12" s="202"/>
      <c r="L12" s="202"/>
    </row>
    <row r="13" spans="1:12" ht="14.25">
      <c r="A13" s="202"/>
      <c r="B13" s="202"/>
      <c r="C13" s="247" t="s">
        <v>237</v>
      </c>
      <c r="D13" s="247"/>
      <c r="E13" s="247"/>
      <c r="F13" s="247"/>
      <c r="G13" s="248">
        <v>0</v>
      </c>
      <c r="H13" s="248"/>
      <c r="I13" s="202"/>
      <c r="J13" s="202"/>
      <c r="K13" s="202"/>
      <c r="L13" s="202"/>
    </row>
    <row r="14" spans="1:12" ht="14.25">
      <c r="A14" s="202"/>
      <c r="B14" s="202"/>
      <c r="C14" s="210"/>
      <c r="D14" s="210"/>
      <c r="E14" s="210"/>
      <c r="F14" s="210"/>
      <c r="G14" s="216"/>
      <c r="H14" s="216"/>
      <c r="I14" s="202"/>
      <c r="J14" s="202"/>
      <c r="K14" s="202"/>
      <c r="L14" s="202"/>
    </row>
    <row r="15" spans="1:12" ht="15.75" thickBot="1">
      <c r="A15" s="202"/>
      <c r="B15" s="202"/>
      <c r="C15" s="250" t="s">
        <v>238</v>
      </c>
      <c r="D15" s="250"/>
      <c r="E15" s="250"/>
      <c r="F15" s="250"/>
      <c r="G15" s="251">
        <f>SUM(G11,G13)</f>
        <v>0</v>
      </c>
      <c r="H15" s="251"/>
      <c r="I15" s="217" t="s">
        <v>239</v>
      </c>
      <c r="J15" s="218">
        <f>3/4*G15</f>
        <v>0</v>
      </c>
      <c r="K15" s="219"/>
      <c r="L15" s="202"/>
    </row>
    <row r="16" spans="1:12" ht="15" thickTop="1">
      <c r="A16" s="202"/>
      <c r="B16" s="202"/>
      <c r="C16" s="210"/>
      <c r="D16" s="210"/>
      <c r="E16" s="210"/>
      <c r="F16" s="210"/>
      <c r="G16" s="216"/>
      <c r="H16" s="216"/>
      <c r="I16" s="202"/>
      <c r="J16" s="210"/>
      <c r="K16" s="202"/>
      <c r="L16" s="202"/>
    </row>
    <row r="17" spans="1:12" ht="14.25">
      <c r="A17" s="202"/>
      <c r="B17" s="202"/>
      <c r="C17" s="247" t="s">
        <v>240</v>
      </c>
      <c r="D17" s="247"/>
      <c r="E17" s="247"/>
      <c r="F17" s="247"/>
      <c r="G17" s="252">
        <v>0</v>
      </c>
      <c r="H17" s="252"/>
      <c r="I17" s="253" t="s">
        <v>241</v>
      </c>
      <c r="J17" s="254">
        <f>IF((G17*0.5)&lt;0,0,G17*0.5)</f>
        <v>0</v>
      </c>
      <c r="K17" s="202"/>
      <c r="L17" s="202"/>
    </row>
    <row r="18" spans="1:12" ht="14.25">
      <c r="A18" s="202"/>
      <c r="B18" s="202"/>
      <c r="C18" s="247" t="s">
        <v>242</v>
      </c>
      <c r="D18" s="247"/>
      <c r="E18" s="247"/>
      <c r="F18" s="247"/>
      <c r="G18" s="252"/>
      <c r="H18" s="252"/>
      <c r="I18" s="253"/>
      <c r="J18" s="255"/>
      <c r="K18" s="202"/>
      <c r="L18" s="202"/>
    </row>
    <row r="19" spans="1:12" ht="15" thickBot="1">
      <c r="A19" s="202"/>
      <c r="B19" s="202"/>
      <c r="C19" s="256"/>
      <c r="D19" s="256"/>
      <c r="E19" s="256"/>
      <c r="F19" s="256"/>
      <c r="G19" s="220"/>
      <c r="H19" s="220"/>
      <c r="I19" s="202"/>
      <c r="J19" s="221">
        <f>IF((J15-J17)&lt;0,0,J15-J17)</f>
        <v>0</v>
      </c>
      <c r="K19" s="222">
        <f>J19</f>
        <v>0</v>
      </c>
      <c r="L19" s="202"/>
    </row>
    <row r="20" spans="1:12" ht="15" thickTop="1">
      <c r="A20" s="202"/>
      <c r="B20" s="202"/>
      <c r="C20" s="212"/>
      <c r="D20" s="212"/>
      <c r="E20" s="212"/>
      <c r="F20" s="212"/>
      <c r="G20" s="218"/>
      <c r="H20" s="218"/>
      <c r="I20" s="202"/>
      <c r="J20" s="202"/>
      <c r="K20" s="202"/>
      <c r="L20" s="202"/>
    </row>
    <row r="21" spans="1:12" ht="14.25">
      <c r="A21" s="202"/>
      <c r="B21" s="202"/>
      <c r="C21" s="247" t="s">
        <v>243</v>
      </c>
      <c r="D21" s="247"/>
      <c r="E21" s="247"/>
      <c r="F21" s="247"/>
      <c r="G21" s="257">
        <v>0</v>
      </c>
      <c r="H21" s="257"/>
      <c r="I21" s="202"/>
      <c r="J21" s="202"/>
      <c r="K21" s="222">
        <f>G21</f>
        <v>0</v>
      </c>
      <c r="L21" s="202"/>
    </row>
    <row r="22" spans="1:12" ht="14.25">
      <c r="A22" s="202"/>
      <c r="B22" s="202"/>
      <c r="C22" s="202"/>
      <c r="D22" s="202"/>
      <c r="E22" s="202"/>
      <c r="F22" s="202"/>
      <c r="G22" s="223"/>
      <c r="H22" s="223"/>
      <c r="I22" s="202"/>
      <c r="J22" s="202"/>
      <c r="K22" s="202"/>
      <c r="L22" s="202"/>
    </row>
    <row r="23" spans="1:12" ht="14.25">
      <c r="A23" s="202"/>
      <c r="B23" s="202"/>
      <c r="C23" s="202"/>
      <c r="D23" s="202"/>
      <c r="E23" s="202"/>
      <c r="F23" s="217" t="s">
        <v>238</v>
      </c>
      <c r="G23" s="260"/>
      <c r="H23" s="260"/>
      <c r="I23" s="202"/>
      <c r="J23" s="202"/>
      <c r="K23" s="224">
        <f>SUM(K8,K19,K21)</f>
        <v>12535242.663546</v>
      </c>
      <c r="L23" s="202"/>
    </row>
    <row r="24" spans="1:12" ht="14.25">
      <c r="A24" s="202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</row>
    <row r="25" spans="1:12" ht="14.25">
      <c r="A25" s="202"/>
      <c r="B25" s="202"/>
      <c r="C25" s="209" t="s">
        <v>244</v>
      </c>
      <c r="D25" s="202"/>
      <c r="E25" s="202"/>
      <c r="F25" s="202"/>
      <c r="G25" s="202"/>
      <c r="H25" s="202"/>
      <c r="I25" s="202"/>
      <c r="J25" s="202"/>
      <c r="K25" s="202"/>
      <c r="L25" s="202"/>
    </row>
    <row r="26" spans="1:12" ht="14.25">
      <c r="A26" s="202"/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</row>
    <row r="27" spans="1:12" ht="14.25">
      <c r="A27" s="202"/>
      <c r="B27" s="202"/>
      <c r="C27" s="247" t="s">
        <v>245</v>
      </c>
      <c r="D27" s="247"/>
      <c r="E27" s="247"/>
      <c r="F27" s="247"/>
      <c r="G27" s="261">
        <v>0</v>
      </c>
      <c r="H27" s="262"/>
      <c r="I27" s="202"/>
      <c r="J27" s="202"/>
      <c r="K27" s="202"/>
      <c r="L27" s="202"/>
    </row>
    <row r="28" spans="1:12" ht="14.25">
      <c r="A28" s="202"/>
      <c r="B28" s="202"/>
      <c r="C28" s="247" t="s">
        <v>246</v>
      </c>
      <c r="D28" s="247"/>
      <c r="E28" s="247"/>
      <c r="F28" s="247"/>
      <c r="G28" s="262"/>
      <c r="H28" s="262"/>
      <c r="I28" s="202"/>
      <c r="J28" s="202"/>
      <c r="K28" s="202"/>
      <c r="L28" s="202"/>
    </row>
    <row r="29" spans="1:12" ht="14.25">
      <c r="A29" s="202"/>
      <c r="B29" s="202"/>
      <c r="C29" s="212"/>
      <c r="D29" s="212"/>
      <c r="E29" s="212"/>
      <c r="F29" s="212"/>
      <c r="G29" s="202"/>
      <c r="H29" s="202"/>
      <c r="I29" s="202"/>
      <c r="J29" s="202"/>
      <c r="K29" s="202"/>
      <c r="L29" s="202"/>
    </row>
    <row r="30" spans="1:12" ht="14.25">
      <c r="A30" s="202"/>
      <c r="B30" s="202"/>
      <c r="C30" s="247" t="s">
        <v>237</v>
      </c>
      <c r="D30" s="247"/>
      <c r="E30" s="247"/>
      <c r="F30" s="247"/>
      <c r="G30" s="257">
        <v>0</v>
      </c>
      <c r="H30" s="257"/>
      <c r="I30" s="202"/>
      <c r="J30" s="202"/>
      <c r="K30" s="202"/>
      <c r="L30" s="202"/>
    </row>
    <row r="31" spans="1:12" ht="14.25">
      <c r="A31" s="202"/>
      <c r="B31" s="202"/>
      <c r="C31" s="258"/>
      <c r="D31" s="258"/>
      <c r="E31" s="258"/>
      <c r="F31" s="258"/>
      <c r="G31" s="214"/>
      <c r="H31" s="214"/>
      <c r="I31" s="202"/>
      <c r="J31" s="202"/>
      <c r="K31" s="202"/>
      <c r="L31" s="202"/>
    </row>
    <row r="32" spans="1:12" ht="15.75" thickBot="1">
      <c r="A32" s="202"/>
      <c r="B32" s="202"/>
      <c r="C32" s="205"/>
      <c r="D32" s="205"/>
      <c r="E32" s="205"/>
      <c r="F32" s="217" t="s">
        <v>238</v>
      </c>
      <c r="G32" s="259">
        <f>SUM(G30,G27)</f>
        <v>0</v>
      </c>
      <c r="H32" s="259"/>
      <c r="I32" s="225" t="s">
        <v>239</v>
      </c>
      <c r="J32" s="226"/>
      <c r="K32" s="227">
        <f>G32*3/4</f>
        <v>0</v>
      </c>
      <c r="L32" s="202"/>
    </row>
    <row r="33" spans="1:12" ht="15" thickTop="1">
      <c r="A33" s="202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</row>
    <row r="34" spans="1:12" ht="14.25">
      <c r="A34" s="202"/>
      <c r="B34" s="202"/>
      <c r="C34" s="215"/>
      <c r="D34" s="215"/>
      <c r="E34" s="215"/>
      <c r="F34" s="215"/>
      <c r="G34" s="215"/>
      <c r="H34" s="215"/>
      <c r="I34" s="215"/>
      <c r="J34" s="215"/>
      <c r="K34" s="215"/>
      <c r="L34" s="215"/>
    </row>
    <row r="35" spans="1:12" ht="15">
      <c r="A35" s="202"/>
      <c r="B35" s="202"/>
      <c r="C35" s="228"/>
      <c r="D35" s="228"/>
      <c r="E35" s="228"/>
      <c r="F35" s="215"/>
      <c r="G35" s="215"/>
      <c r="H35" s="215"/>
      <c r="I35" s="215"/>
      <c r="J35" s="215"/>
      <c r="K35" s="215"/>
      <c r="L35" s="215"/>
    </row>
    <row r="36" spans="1:12" ht="15">
      <c r="A36" s="202"/>
      <c r="B36" s="202"/>
      <c r="C36" s="229" t="s">
        <v>247</v>
      </c>
      <c r="D36" s="230"/>
      <c r="E36" s="231"/>
      <c r="F36" s="230"/>
      <c r="G36" s="230"/>
      <c r="H36" s="230"/>
      <c r="I36" s="230"/>
      <c r="J36" s="230"/>
      <c r="K36" s="227">
        <f>K23-K32</f>
        <v>12535242.663546</v>
      </c>
      <c r="L36" s="215"/>
    </row>
    <row r="37" spans="1:12" ht="14.25">
      <c r="A37" s="202"/>
      <c r="B37" s="202"/>
      <c r="C37" s="215"/>
      <c r="D37" s="215"/>
      <c r="E37" s="215"/>
      <c r="F37" s="215"/>
      <c r="G37" s="215"/>
      <c r="H37" s="215"/>
      <c r="I37" s="215"/>
      <c r="J37" s="215"/>
      <c r="K37" s="215"/>
      <c r="L37" s="215"/>
    </row>
    <row r="38" spans="1:12" ht="15">
      <c r="A38" s="202"/>
      <c r="B38" s="202"/>
      <c r="C38" s="232" t="s">
        <v>248</v>
      </c>
      <c r="D38" s="232"/>
      <c r="E38" s="233"/>
      <c r="F38" s="233"/>
      <c r="G38" s="233"/>
      <c r="H38" s="232"/>
      <c r="I38" s="234">
        <f>K36</f>
        <v>12535242.663546</v>
      </c>
      <c r="J38" s="235" t="s">
        <v>249</v>
      </c>
      <c r="K38" s="227">
        <f>I38*0.07</f>
        <v>877466.9864482201</v>
      </c>
      <c r="L38" s="215"/>
    </row>
    <row r="39" spans="1:12" ht="14.25">
      <c r="A39" s="202"/>
      <c r="B39" s="202"/>
      <c r="C39" s="215"/>
      <c r="D39" s="215"/>
      <c r="E39" s="215"/>
      <c r="F39" s="215"/>
      <c r="G39" s="215"/>
      <c r="H39" s="215"/>
      <c r="I39" s="215"/>
      <c r="J39" s="215"/>
      <c r="K39" s="215"/>
      <c r="L39" s="215"/>
    </row>
    <row r="40" spans="1:12" ht="14.25">
      <c r="A40" s="202"/>
      <c r="B40" s="202"/>
      <c r="C40" s="229" t="s">
        <v>250</v>
      </c>
      <c r="D40" s="229"/>
      <c r="E40" s="229"/>
      <c r="F40" s="229"/>
      <c r="G40" s="230"/>
      <c r="H40" s="230"/>
      <c r="I40" s="230"/>
      <c r="J40" s="230"/>
      <c r="K40" s="227">
        <f>K36-K38</f>
        <v>11657775.677097779</v>
      </c>
      <c r="L40" s="215"/>
    </row>
    <row r="41" spans="1:12" ht="14.25">
      <c r="A41" s="202"/>
      <c r="B41" s="202"/>
      <c r="C41" s="215"/>
      <c r="D41" s="215"/>
      <c r="E41" s="215"/>
      <c r="F41" s="215"/>
      <c r="G41" s="215"/>
      <c r="H41" s="215"/>
      <c r="I41" s="215"/>
      <c r="J41" s="215"/>
      <c r="K41" s="215"/>
      <c r="L41" s="215"/>
    </row>
    <row r="42" spans="1:12" ht="14.25">
      <c r="A42" s="202"/>
      <c r="B42" s="202"/>
      <c r="C42" s="215"/>
      <c r="D42" s="215"/>
      <c r="E42" s="215"/>
      <c r="F42" s="215"/>
      <c r="G42" s="215"/>
      <c r="H42" s="215"/>
      <c r="I42" s="215"/>
      <c r="J42" s="215"/>
      <c r="K42" s="215"/>
      <c r="L42" s="215"/>
    </row>
  </sheetData>
  <sheetProtection/>
  <mergeCells count="23">
    <mergeCell ref="C21:F21"/>
    <mergeCell ref="G21:H21"/>
    <mergeCell ref="C31:F31"/>
    <mergeCell ref="G32:H32"/>
    <mergeCell ref="G23:H23"/>
    <mergeCell ref="C27:F27"/>
    <mergeCell ref="G27:H28"/>
    <mergeCell ref="C28:F28"/>
    <mergeCell ref="C30:F30"/>
    <mergeCell ref="G30:H30"/>
    <mergeCell ref="C17:F17"/>
    <mergeCell ref="G17:H18"/>
    <mergeCell ref="I17:I18"/>
    <mergeCell ref="J17:J18"/>
    <mergeCell ref="C18:F18"/>
    <mergeCell ref="C19:F19"/>
    <mergeCell ref="C8:F8"/>
    <mergeCell ref="C11:F11"/>
    <mergeCell ref="G11:H11"/>
    <mergeCell ref="C13:F13"/>
    <mergeCell ref="G13:H13"/>
    <mergeCell ref="C15:F15"/>
    <mergeCell ref="G15:H15"/>
  </mergeCells>
  <printOptions/>
  <pageMargins left="0.31496062992125984" right="0.31496062992125984" top="1.7322834645669292" bottom="0.15748031496062992" header="0.5118110236220472" footer="0"/>
  <pageSetup horizontalDpi="600" verticalDpi="600" orientation="landscape" scale="75" r:id="rId1"/>
  <headerFooter>
    <oddHeader>&amp;REnersource Hydro Mississauga Inc.
EB-2012-0033
Filed:  July 23, 2012
Exhibit I 
Issue:  General
Board Staff
IR # 3 
Attachment 4
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125"/>
  <sheetViews>
    <sheetView showGridLines="0" tabSelected="1" zoomScale="85" zoomScaleNormal="85" zoomScalePageLayoutView="0" workbookViewId="0" topLeftCell="A84">
      <selection activeCell="P24" sqref="P24"/>
    </sheetView>
  </sheetViews>
  <sheetFormatPr defaultColWidth="9.140625" defaultRowHeight="15"/>
  <cols>
    <col min="3" max="3" width="28.57421875" style="0" customWidth="1"/>
    <col min="5" max="5" width="10.421875" style="0" bestFit="1" customWidth="1"/>
  </cols>
  <sheetData>
    <row r="2" spans="2:9" ht="17.25">
      <c r="B2" s="45"/>
      <c r="C2" s="11" t="s">
        <v>34</v>
      </c>
      <c r="D2" s="44"/>
      <c r="E2" s="44"/>
      <c r="F2" s="44"/>
      <c r="G2" s="44"/>
      <c r="H2" s="44"/>
      <c r="I2" s="44"/>
    </row>
    <row r="3" spans="2:9" ht="17.25">
      <c r="B3" s="45"/>
      <c r="C3" s="11" t="s">
        <v>35</v>
      </c>
      <c r="D3" s="44"/>
      <c r="E3" s="44"/>
      <c r="F3" s="44"/>
      <c r="G3" s="44"/>
      <c r="H3" s="44"/>
      <c r="I3" s="44"/>
    </row>
    <row r="4" spans="2:9" ht="17.25">
      <c r="B4" s="45"/>
      <c r="C4" s="11" t="s">
        <v>36</v>
      </c>
      <c r="D4" s="44"/>
      <c r="E4" s="44"/>
      <c r="F4" s="44"/>
      <c r="G4" s="44"/>
      <c r="H4" s="44"/>
      <c r="I4" s="44"/>
    </row>
    <row r="5" spans="2:9" ht="17.25">
      <c r="B5" s="45"/>
      <c r="C5" s="11"/>
      <c r="D5" s="45"/>
      <c r="E5" s="45"/>
      <c r="F5" s="45"/>
      <c r="G5" s="45"/>
      <c r="H5" s="45"/>
      <c r="I5" s="45"/>
    </row>
    <row r="6" spans="2:9" ht="17.25">
      <c r="B6" s="45"/>
      <c r="C6" s="11" t="s">
        <v>182</v>
      </c>
      <c r="D6" s="45"/>
      <c r="E6" s="45"/>
      <c r="F6" s="45"/>
      <c r="G6" s="45"/>
      <c r="H6" s="45"/>
      <c r="I6" s="45"/>
    </row>
    <row r="8" spans="1:9" ht="14.25">
      <c r="A8" s="45"/>
      <c r="B8" s="45"/>
      <c r="C8" s="45"/>
      <c r="D8" s="45"/>
      <c r="E8" s="45"/>
      <c r="F8" s="45"/>
      <c r="G8" s="45"/>
      <c r="H8" s="45"/>
      <c r="I8" s="45"/>
    </row>
    <row r="9" spans="1:9" ht="22.5">
      <c r="A9" s="45"/>
      <c r="B9" s="45"/>
      <c r="C9" s="77"/>
      <c r="D9" s="45"/>
      <c r="E9" s="45"/>
      <c r="F9" s="45"/>
      <c r="G9" s="45"/>
      <c r="H9" s="45"/>
      <c r="I9" s="45"/>
    </row>
    <row r="10" spans="1:9" ht="14.25">
      <c r="A10" s="45"/>
      <c r="B10" s="45"/>
      <c r="C10" s="45"/>
      <c r="D10" s="45"/>
      <c r="E10" s="45"/>
      <c r="F10" s="45"/>
      <c r="G10" s="45"/>
      <c r="H10" s="45"/>
      <c r="I10" s="45"/>
    </row>
    <row r="11" spans="1:9" ht="36" thickBot="1">
      <c r="A11" s="45"/>
      <c r="B11" s="45"/>
      <c r="C11" s="90"/>
      <c r="D11" s="45"/>
      <c r="E11" s="91" t="s">
        <v>100</v>
      </c>
      <c r="F11" s="45"/>
      <c r="G11" s="45"/>
      <c r="H11" s="45"/>
      <c r="I11" s="45"/>
    </row>
    <row r="12" spans="1:9" ht="15" thickBot="1" thickTop="1">
      <c r="A12" s="45"/>
      <c r="B12" s="45"/>
      <c r="C12" s="102" t="s">
        <v>101</v>
      </c>
      <c r="D12" s="113"/>
      <c r="E12" s="125">
        <f>+'Data Input Sheet'!G18</f>
        <v>23470654.08384</v>
      </c>
      <c r="F12" s="45"/>
      <c r="G12" s="114"/>
      <c r="H12" s="88"/>
      <c r="I12" s="115"/>
    </row>
    <row r="13" spans="1:9" ht="15" thickTop="1">
      <c r="A13" s="45"/>
      <c r="B13" s="45"/>
      <c r="C13" s="121"/>
      <c r="D13" s="120"/>
      <c r="E13" s="119"/>
      <c r="F13" s="45"/>
      <c r="G13" s="114"/>
      <c r="H13" s="88"/>
      <c r="I13" s="115"/>
    </row>
    <row r="14" spans="1:9" ht="24">
      <c r="A14" s="45"/>
      <c r="B14" s="45"/>
      <c r="C14" s="111"/>
      <c r="D14" s="83" t="s">
        <v>102</v>
      </c>
      <c r="E14" s="112"/>
      <c r="F14" s="45"/>
      <c r="G14" s="45"/>
      <c r="H14" s="45"/>
      <c r="I14" s="45"/>
    </row>
    <row r="15" spans="1:9" ht="14.25">
      <c r="A15" s="45"/>
      <c r="B15" s="45"/>
      <c r="C15" s="104" t="s">
        <v>103</v>
      </c>
      <c r="D15" s="110"/>
      <c r="E15" s="92"/>
      <c r="F15" s="45"/>
      <c r="G15" s="45"/>
      <c r="H15" s="45"/>
      <c r="I15" s="45"/>
    </row>
    <row r="16" spans="1:9" ht="14.25">
      <c r="A16" s="45"/>
      <c r="B16" s="45"/>
      <c r="C16" s="84" t="s">
        <v>104</v>
      </c>
      <c r="D16" s="95">
        <v>103</v>
      </c>
      <c r="E16" s="123"/>
      <c r="F16" s="45"/>
      <c r="G16" s="45"/>
      <c r="H16" s="45"/>
      <c r="I16" s="45"/>
    </row>
    <row r="17" spans="3:5" ht="31.5">
      <c r="C17" s="84" t="s">
        <v>105</v>
      </c>
      <c r="D17" s="95">
        <v>104</v>
      </c>
      <c r="E17" s="132">
        <v>30304933</v>
      </c>
    </row>
    <row r="18" spans="3:5" ht="31.5">
      <c r="C18" s="84" t="s">
        <v>106</v>
      </c>
      <c r="D18" s="95">
        <v>106</v>
      </c>
      <c r="E18" s="123"/>
    </row>
    <row r="19" spans="3:5" ht="22.5">
      <c r="C19" s="84" t="s">
        <v>107</v>
      </c>
      <c r="D19" s="95">
        <v>107</v>
      </c>
      <c r="E19" s="123"/>
    </row>
    <row r="20" spans="3:5" ht="22.5">
      <c r="C20" s="84" t="s">
        <v>108</v>
      </c>
      <c r="D20" s="95">
        <v>108</v>
      </c>
      <c r="E20" s="123"/>
    </row>
    <row r="21" spans="3:5" ht="22.5">
      <c r="C21" s="84" t="s">
        <v>109</v>
      </c>
      <c r="D21" s="95">
        <v>109</v>
      </c>
      <c r="E21" s="123"/>
    </row>
    <row r="22" spans="3:5" ht="22.5">
      <c r="C22" s="84" t="s">
        <v>110</v>
      </c>
      <c r="D22" s="95">
        <v>110</v>
      </c>
      <c r="E22" s="123"/>
    </row>
    <row r="23" spans="3:5" ht="14.25">
      <c r="C23" s="84" t="s">
        <v>111</v>
      </c>
      <c r="D23" s="95">
        <v>111</v>
      </c>
      <c r="E23" s="123"/>
    </row>
    <row r="24" spans="3:5" ht="14.25">
      <c r="C24" s="84" t="s">
        <v>112</v>
      </c>
      <c r="D24" s="95">
        <v>112</v>
      </c>
      <c r="E24" s="123"/>
    </row>
    <row r="25" spans="3:5" ht="14.25">
      <c r="C25" s="84" t="s">
        <v>113</v>
      </c>
      <c r="D25" s="95">
        <v>113</v>
      </c>
      <c r="E25" s="123"/>
    </row>
    <row r="26" spans="3:5" ht="14.25">
      <c r="C26" s="84" t="s">
        <v>114</v>
      </c>
      <c r="D26" s="95">
        <v>114</v>
      </c>
      <c r="E26" s="123"/>
    </row>
    <row r="27" spans="3:5" ht="14.25">
      <c r="C27" s="84" t="s">
        <v>115</v>
      </c>
      <c r="D27" s="95">
        <v>116</v>
      </c>
      <c r="E27" s="123"/>
    </row>
    <row r="28" spans="3:5" ht="22.5">
      <c r="C28" s="84" t="s">
        <v>116</v>
      </c>
      <c r="D28" s="95">
        <v>118</v>
      </c>
      <c r="E28" s="123"/>
    </row>
    <row r="29" spans="3:5" ht="14.25">
      <c r="C29" s="84" t="s">
        <v>117</v>
      </c>
      <c r="D29" s="95">
        <v>119</v>
      </c>
      <c r="E29" s="123"/>
    </row>
    <row r="30" spans="3:5" ht="14.25">
      <c r="C30" s="84" t="s">
        <v>118</v>
      </c>
      <c r="D30" s="95">
        <v>120</v>
      </c>
      <c r="E30" s="123"/>
    </row>
    <row r="31" spans="3:5" ht="22.5">
      <c r="C31" s="84" t="s">
        <v>119</v>
      </c>
      <c r="D31" s="95">
        <v>121</v>
      </c>
      <c r="E31" s="132"/>
    </row>
    <row r="32" spans="3:5" ht="22.5">
      <c r="C32" s="84" t="s">
        <v>120</v>
      </c>
      <c r="D32" s="95">
        <v>122</v>
      </c>
      <c r="E32" s="123"/>
    </row>
    <row r="33" spans="3:5" ht="22.5">
      <c r="C33" s="84" t="s">
        <v>121</v>
      </c>
      <c r="D33" s="95">
        <v>123</v>
      </c>
      <c r="E33" s="123"/>
    </row>
    <row r="34" spans="3:5" ht="22.5">
      <c r="C34" s="84" t="s">
        <v>122</v>
      </c>
      <c r="D34" s="95">
        <v>124</v>
      </c>
      <c r="E34" s="124"/>
    </row>
    <row r="35" spans="3:5" ht="14.25">
      <c r="C35" s="85" t="s">
        <v>123</v>
      </c>
      <c r="D35" s="96">
        <v>125</v>
      </c>
      <c r="E35" s="148">
        <v>0</v>
      </c>
    </row>
    <row r="36" spans="3:5" ht="22.5">
      <c r="C36" s="84" t="s">
        <v>124</v>
      </c>
      <c r="D36" s="96">
        <v>126</v>
      </c>
      <c r="E36" s="148">
        <v>5929160</v>
      </c>
    </row>
    <row r="37" spans="3:5" ht="22.5">
      <c r="C37" s="84" t="s">
        <v>125</v>
      </c>
      <c r="D37" s="95">
        <v>127</v>
      </c>
      <c r="E37" s="124"/>
    </row>
    <row r="38" spans="3:5" ht="22.5">
      <c r="C38" s="84" t="s">
        <v>126</v>
      </c>
      <c r="D38" s="95">
        <v>205</v>
      </c>
      <c r="E38" s="123"/>
    </row>
    <row r="39" spans="3:5" ht="14.25">
      <c r="C39" s="84" t="s">
        <v>127</v>
      </c>
      <c r="D39" s="95">
        <v>206</v>
      </c>
      <c r="E39" s="123"/>
    </row>
    <row r="40" spans="3:5" ht="14.25">
      <c r="C40" s="84" t="s">
        <v>128</v>
      </c>
      <c r="D40" s="95">
        <v>208</v>
      </c>
      <c r="E40" s="123"/>
    </row>
    <row r="41" spans="3:5" ht="22.5">
      <c r="C41" s="84" t="s">
        <v>129</v>
      </c>
      <c r="D41" s="95">
        <v>212</v>
      </c>
      <c r="E41" s="123"/>
    </row>
    <row r="42" spans="3:5" ht="14.25">
      <c r="C42" s="84" t="s">
        <v>130</v>
      </c>
      <c r="D42" s="95">
        <v>216</v>
      </c>
      <c r="E42" s="123">
        <v>90964</v>
      </c>
    </row>
    <row r="43" spans="3:5" ht="14.25">
      <c r="C43" s="84" t="s">
        <v>131</v>
      </c>
      <c r="D43" s="95">
        <v>220</v>
      </c>
      <c r="E43" s="123"/>
    </row>
    <row r="44" spans="3:5" ht="14.25">
      <c r="C44" s="84" t="s">
        <v>132</v>
      </c>
      <c r="D44" s="95">
        <v>226</v>
      </c>
      <c r="E44" s="123"/>
    </row>
    <row r="45" spans="3:5" ht="14.25">
      <c r="C45" s="84" t="s">
        <v>133</v>
      </c>
      <c r="D45" s="95">
        <v>227</v>
      </c>
      <c r="E45" s="123"/>
    </row>
    <row r="46" spans="3:5" ht="22.5">
      <c r="C46" s="84" t="s">
        <v>134</v>
      </c>
      <c r="D46" s="95">
        <v>228</v>
      </c>
      <c r="E46" s="123"/>
    </row>
    <row r="47" spans="3:5" ht="14.25">
      <c r="C47" s="84" t="s">
        <v>135</v>
      </c>
      <c r="D47" s="95">
        <v>231</v>
      </c>
      <c r="E47" s="123"/>
    </row>
    <row r="48" spans="3:5" ht="14.25">
      <c r="C48" s="84" t="s">
        <v>136</v>
      </c>
      <c r="D48" s="95">
        <v>235</v>
      </c>
      <c r="E48" s="123"/>
    </row>
    <row r="49" spans="3:7" ht="14.25">
      <c r="C49" s="84" t="s">
        <v>137</v>
      </c>
      <c r="D49" s="95">
        <v>236</v>
      </c>
      <c r="E49" s="123"/>
      <c r="F49" s="45"/>
      <c r="G49" s="45"/>
    </row>
    <row r="50" spans="3:7" ht="45">
      <c r="C50" s="84" t="s">
        <v>138</v>
      </c>
      <c r="D50" s="95">
        <v>237</v>
      </c>
      <c r="E50" s="123"/>
      <c r="F50" s="45"/>
      <c r="G50" s="45"/>
    </row>
    <row r="51" spans="3:7" ht="22.5">
      <c r="C51" s="89" t="s">
        <v>139</v>
      </c>
      <c r="D51" s="95"/>
      <c r="E51" s="136"/>
      <c r="F51" s="45"/>
      <c r="G51" s="45"/>
    </row>
    <row r="52" spans="3:7" ht="22.5">
      <c r="C52" s="84" t="s">
        <v>140</v>
      </c>
      <c r="D52" s="95">
        <v>290</v>
      </c>
      <c r="E52" s="123"/>
      <c r="F52" s="45"/>
      <c r="G52" s="45"/>
    </row>
    <row r="53" spans="3:7" ht="22.5">
      <c r="C53" s="84" t="s">
        <v>141</v>
      </c>
      <c r="D53" s="95">
        <v>291</v>
      </c>
      <c r="E53" s="123"/>
      <c r="F53" s="45"/>
      <c r="G53" s="45"/>
    </row>
    <row r="54" spans="3:7" ht="14.25">
      <c r="C54" s="84" t="s">
        <v>142</v>
      </c>
      <c r="D54" s="95">
        <v>292</v>
      </c>
      <c r="E54" s="123"/>
      <c r="F54" s="45"/>
      <c r="G54" s="45"/>
    </row>
    <row r="55" spans="3:7" ht="14.25">
      <c r="C55" s="84" t="s">
        <v>143</v>
      </c>
      <c r="D55" s="95">
        <v>293</v>
      </c>
      <c r="E55" s="123"/>
      <c r="F55" s="45"/>
      <c r="G55" s="45"/>
    </row>
    <row r="56" spans="3:7" ht="14.25">
      <c r="C56" s="103"/>
      <c r="D56" s="142">
        <v>294</v>
      </c>
      <c r="E56" s="132"/>
      <c r="F56" s="45"/>
      <c r="G56" s="45"/>
    </row>
    <row r="57" spans="3:7" ht="14.25">
      <c r="C57" s="103"/>
      <c r="D57" s="142">
        <v>295</v>
      </c>
      <c r="E57" s="123"/>
      <c r="F57" s="45"/>
      <c r="G57" s="45"/>
    </row>
    <row r="58" spans="3:7" ht="14.25">
      <c r="C58" s="103"/>
      <c r="D58" s="142">
        <v>296</v>
      </c>
      <c r="E58" s="132"/>
      <c r="F58" s="45"/>
      <c r="G58" s="45"/>
    </row>
    <row r="59" spans="3:7" ht="14.25">
      <c r="C59" s="103"/>
      <c r="D59" s="142">
        <v>297</v>
      </c>
      <c r="E59" s="124"/>
      <c r="F59" s="45"/>
      <c r="G59" s="45"/>
    </row>
    <row r="60" spans="3:7" ht="14.25">
      <c r="C60" s="133" t="s">
        <v>144</v>
      </c>
      <c r="D60" s="86"/>
      <c r="E60" s="122"/>
      <c r="F60" s="134"/>
      <c r="G60" s="129"/>
    </row>
    <row r="61" spans="3:7" ht="22.5">
      <c r="C61" s="133" t="s">
        <v>145</v>
      </c>
      <c r="D61" s="86"/>
      <c r="E61" s="122">
        <v>2933375</v>
      </c>
      <c r="F61" s="134"/>
      <c r="G61" s="129"/>
    </row>
    <row r="62" spans="3:7" ht="22.5">
      <c r="C62" s="133" t="s">
        <v>146</v>
      </c>
      <c r="D62" s="86"/>
      <c r="E62" s="122"/>
      <c r="F62" s="134"/>
      <c r="G62" s="129"/>
    </row>
    <row r="63" spans="3:7" ht="14.25">
      <c r="C63" s="133" t="s">
        <v>147</v>
      </c>
      <c r="D63" s="86"/>
      <c r="E63" s="122"/>
      <c r="F63" s="134"/>
      <c r="G63" s="129"/>
    </row>
    <row r="64" spans="3:7" ht="22.5">
      <c r="C64" s="133" t="s">
        <v>148</v>
      </c>
      <c r="D64" s="86"/>
      <c r="E64" s="122">
        <v>400000</v>
      </c>
      <c r="F64" s="134"/>
      <c r="G64" s="129"/>
    </row>
    <row r="65" spans="3:7" ht="14.25">
      <c r="C65" s="127"/>
      <c r="D65" s="140"/>
      <c r="E65" s="122"/>
      <c r="F65" s="134"/>
      <c r="G65" s="129"/>
    </row>
    <row r="66" spans="3:7" ht="14.25">
      <c r="C66" s="127"/>
      <c r="D66" s="140"/>
      <c r="E66" s="122"/>
      <c r="F66" s="134"/>
      <c r="G66" s="129"/>
    </row>
    <row r="67" spans="3:7" ht="14.25">
      <c r="C67" s="127"/>
      <c r="D67" s="140"/>
      <c r="E67" s="122"/>
      <c r="F67" s="134"/>
      <c r="G67" s="129"/>
    </row>
    <row r="68" spans="3:7" ht="14.25">
      <c r="C68" s="127"/>
      <c r="D68" s="140"/>
      <c r="E68" s="122"/>
      <c r="F68" s="134"/>
      <c r="G68" s="129"/>
    </row>
    <row r="69" spans="3:7" ht="14.25">
      <c r="C69" s="127"/>
      <c r="D69" s="140"/>
      <c r="E69" s="122"/>
      <c r="F69" s="134"/>
      <c r="G69" s="129"/>
    </row>
    <row r="70" spans="3:7" ht="14.25">
      <c r="C70" s="127"/>
      <c r="D70" s="140"/>
      <c r="E70" s="122"/>
      <c r="F70" s="134"/>
      <c r="G70" s="129"/>
    </row>
    <row r="71" spans="3:7" ht="14.25">
      <c r="C71" s="127"/>
      <c r="D71" s="140"/>
      <c r="E71" s="122"/>
      <c r="F71" s="134"/>
      <c r="G71" s="129"/>
    </row>
    <row r="72" spans="3:7" ht="14.25">
      <c r="C72" s="127"/>
      <c r="D72" s="140"/>
      <c r="E72" s="122"/>
      <c r="F72" s="134"/>
      <c r="G72" s="129"/>
    </row>
    <row r="73" spans="3:7" ht="14.25">
      <c r="C73" s="127"/>
      <c r="D73" s="139"/>
      <c r="E73" s="122"/>
      <c r="F73" s="134"/>
      <c r="G73" s="129"/>
    </row>
    <row r="74" spans="3:7" ht="15" thickBot="1">
      <c r="C74" s="128"/>
      <c r="D74" s="141"/>
      <c r="E74" s="130"/>
      <c r="F74" s="134"/>
      <c r="G74" s="129"/>
    </row>
    <row r="75" spans="3:7" ht="15" thickBot="1">
      <c r="C75" s="87" t="s">
        <v>149</v>
      </c>
      <c r="D75" s="97"/>
      <c r="E75" s="93">
        <f>SUM(E15:E74)</f>
        <v>39658432</v>
      </c>
      <c r="F75" s="45"/>
      <c r="G75" s="45"/>
    </row>
    <row r="76" spans="3:7" ht="14.25">
      <c r="C76" s="104" t="s">
        <v>150</v>
      </c>
      <c r="D76" s="98"/>
      <c r="E76" s="92"/>
      <c r="F76" s="45"/>
      <c r="G76" s="45"/>
    </row>
    <row r="77" spans="3:7" ht="22.5">
      <c r="C77" s="84" t="s">
        <v>151</v>
      </c>
      <c r="D77" s="95">
        <v>401</v>
      </c>
      <c r="E77" s="123">
        <v>161000</v>
      </c>
      <c r="F77" s="45"/>
      <c r="G77" s="45"/>
    </row>
    <row r="78" spans="3:7" ht="22.5">
      <c r="C78" s="85" t="s">
        <v>152</v>
      </c>
      <c r="D78" s="95">
        <v>402</v>
      </c>
      <c r="E78" s="123"/>
      <c r="F78" s="45"/>
      <c r="G78" s="45"/>
    </row>
    <row r="79" spans="3:7" ht="22.5">
      <c r="C79" s="84" t="s">
        <v>153</v>
      </c>
      <c r="D79" s="96">
        <v>403</v>
      </c>
      <c r="E79" s="147">
        <f>+CCA!N42</f>
        <v>39760541.3127965</v>
      </c>
      <c r="F79" s="45"/>
      <c r="G79" s="45"/>
    </row>
    <row r="80" spans="3:7" ht="14.25">
      <c r="C80" s="85" t="s">
        <v>154</v>
      </c>
      <c r="D80" s="95">
        <v>404</v>
      </c>
      <c r="E80" s="123"/>
      <c r="F80" s="45"/>
      <c r="G80" s="45"/>
    </row>
    <row r="81" spans="3:5" ht="22.5">
      <c r="C81" s="84" t="s">
        <v>155</v>
      </c>
      <c r="D81" s="96">
        <v>405</v>
      </c>
      <c r="E81" s="147">
        <f>+CEC!K38</f>
        <v>877466.9864482201</v>
      </c>
    </row>
    <row r="82" spans="3:5" ht="14.25">
      <c r="C82" s="84" t="s">
        <v>156</v>
      </c>
      <c r="D82" s="95">
        <v>406</v>
      </c>
      <c r="E82" s="123"/>
    </row>
    <row r="83" spans="3:5" ht="14.25">
      <c r="C83" s="84" t="s">
        <v>115</v>
      </c>
      <c r="D83" s="95">
        <v>409</v>
      </c>
      <c r="E83" s="123"/>
    </row>
    <row r="84" spans="3:5" ht="22.5">
      <c r="C84" s="84" t="s">
        <v>157</v>
      </c>
      <c r="D84" s="95">
        <v>411</v>
      </c>
      <c r="E84" s="123"/>
    </row>
    <row r="85" spans="3:5" ht="14.25">
      <c r="C85" s="84" t="s">
        <v>158</v>
      </c>
      <c r="D85" s="96">
        <v>413</v>
      </c>
      <c r="E85" s="147">
        <v>0</v>
      </c>
    </row>
    <row r="86" spans="3:5" ht="22.5">
      <c r="C86" s="84" t="s">
        <v>159</v>
      </c>
      <c r="D86" s="96">
        <v>414</v>
      </c>
      <c r="E86" s="147">
        <v>5493160</v>
      </c>
    </row>
    <row r="87" spans="3:5" ht="22.5">
      <c r="C87" s="84" t="s">
        <v>160</v>
      </c>
      <c r="D87" s="95">
        <v>416</v>
      </c>
      <c r="E87" s="123"/>
    </row>
    <row r="88" spans="3:5" ht="22.5">
      <c r="C88" s="84" t="s">
        <v>161</v>
      </c>
      <c r="D88" s="95">
        <v>305</v>
      </c>
      <c r="E88" s="123"/>
    </row>
    <row r="89" spans="3:5" ht="22.5">
      <c r="C89" s="84" t="s">
        <v>162</v>
      </c>
      <c r="D89" s="95">
        <v>306</v>
      </c>
      <c r="E89" s="123"/>
    </row>
    <row r="90" spans="3:5" ht="22.5">
      <c r="C90" s="89" t="s">
        <v>163</v>
      </c>
      <c r="D90" s="95"/>
      <c r="E90" s="123"/>
    </row>
    <row r="91" spans="3:5" ht="22.5">
      <c r="C91" s="85" t="s">
        <v>164</v>
      </c>
      <c r="D91" s="95">
        <v>390</v>
      </c>
      <c r="E91" s="123"/>
    </row>
    <row r="92" spans="3:5" ht="14.25">
      <c r="C92" s="85" t="s">
        <v>165</v>
      </c>
      <c r="D92" s="95">
        <v>391</v>
      </c>
      <c r="E92" s="123"/>
    </row>
    <row r="93" spans="3:5" ht="33.75">
      <c r="C93" s="84" t="s">
        <v>166</v>
      </c>
      <c r="D93" s="95">
        <v>392</v>
      </c>
      <c r="E93" s="123"/>
    </row>
    <row r="94" spans="3:5" ht="15">
      <c r="C94" s="105"/>
      <c r="D94" s="142">
        <v>393</v>
      </c>
      <c r="E94" s="123"/>
    </row>
    <row r="95" spans="3:5" ht="15">
      <c r="C95" s="105"/>
      <c r="D95" s="142">
        <v>394</v>
      </c>
      <c r="E95" s="123"/>
    </row>
    <row r="96" spans="3:5" ht="15">
      <c r="C96" s="105"/>
      <c r="D96" s="142">
        <v>395</v>
      </c>
      <c r="E96" s="123"/>
    </row>
    <row r="97" spans="3:7" ht="15">
      <c r="C97" s="105"/>
      <c r="D97" s="142">
        <v>396</v>
      </c>
      <c r="E97" s="123"/>
      <c r="F97" s="45"/>
      <c r="G97" s="45"/>
    </row>
    <row r="98" spans="3:7" ht="15">
      <c r="C98" s="106"/>
      <c r="D98" s="143">
        <v>397</v>
      </c>
      <c r="E98" s="123"/>
      <c r="F98" s="45"/>
      <c r="G98" s="45"/>
    </row>
    <row r="99" spans="3:7" ht="22.5">
      <c r="C99" s="84" t="s">
        <v>167</v>
      </c>
      <c r="D99" s="140"/>
      <c r="E99" s="122"/>
      <c r="F99" s="134"/>
      <c r="G99" s="129"/>
    </row>
    <row r="100" spans="3:7" ht="22.5">
      <c r="C100" s="84" t="s">
        <v>168</v>
      </c>
      <c r="D100" s="140"/>
      <c r="E100" s="122">
        <v>2933375</v>
      </c>
      <c r="F100" s="134"/>
      <c r="G100" s="129"/>
    </row>
    <row r="101" spans="3:7" ht="22.5">
      <c r="C101" s="84" t="s">
        <v>169</v>
      </c>
      <c r="D101" s="140"/>
      <c r="E101" s="122"/>
      <c r="F101" s="134"/>
      <c r="G101" s="129"/>
    </row>
    <row r="102" spans="3:7" ht="22.5">
      <c r="C102" s="84" t="s">
        <v>170</v>
      </c>
      <c r="D102" s="140"/>
      <c r="E102" s="122"/>
      <c r="F102" s="134"/>
      <c r="G102" s="129"/>
    </row>
    <row r="103" spans="3:7" ht="14.25">
      <c r="C103" s="84" t="s">
        <v>171</v>
      </c>
      <c r="D103" s="140"/>
      <c r="E103" s="122"/>
      <c r="F103" s="134"/>
      <c r="G103" s="129"/>
    </row>
    <row r="104" spans="3:7" ht="22.5">
      <c r="C104" s="84" t="s">
        <v>172</v>
      </c>
      <c r="D104" s="140"/>
      <c r="E104" s="122"/>
      <c r="F104" s="134"/>
      <c r="G104" s="129"/>
    </row>
    <row r="105" spans="3:7" ht="22.5">
      <c r="C105" s="84" t="s">
        <v>173</v>
      </c>
      <c r="D105" s="140"/>
      <c r="E105" s="122">
        <v>438477</v>
      </c>
      <c r="F105" s="134"/>
      <c r="G105" s="129"/>
    </row>
    <row r="106" spans="3:7" ht="22.5">
      <c r="C106" s="135" t="s">
        <v>174</v>
      </c>
      <c r="D106" s="140"/>
      <c r="E106" s="122">
        <v>273836</v>
      </c>
      <c r="F106" s="134"/>
      <c r="G106" s="129"/>
    </row>
    <row r="107" spans="3:7" ht="14.25">
      <c r="C107" s="135"/>
      <c r="D107" s="140"/>
      <c r="E107" s="122"/>
      <c r="F107" s="134"/>
      <c r="G107" s="129"/>
    </row>
    <row r="108" spans="3:7" ht="14.25">
      <c r="C108" s="135"/>
      <c r="D108" s="140"/>
      <c r="E108" s="122"/>
      <c r="F108" s="134"/>
      <c r="G108" s="129"/>
    </row>
    <row r="109" spans="3:7" ht="14.25">
      <c r="C109" s="135"/>
      <c r="D109" s="140"/>
      <c r="E109" s="122"/>
      <c r="F109" s="134"/>
      <c r="G109" s="129"/>
    </row>
    <row r="110" spans="3:7" ht="14.25">
      <c r="C110" s="135"/>
      <c r="D110" s="140"/>
      <c r="E110" s="122"/>
      <c r="F110" s="134"/>
      <c r="G110" s="129"/>
    </row>
    <row r="111" spans="3:7" ht="14.25">
      <c r="C111" s="135"/>
      <c r="D111" s="140"/>
      <c r="E111" s="122"/>
      <c r="F111" s="134"/>
      <c r="G111" s="129"/>
    </row>
    <row r="112" spans="3:7" ht="14.25">
      <c r="C112" s="135"/>
      <c r="D112" s="139"/>
      <c r="E112" s="122"/>
      <c r="F112" s="134"/>
      <c r="G112" s="129"/>
    </row>
    <row r="113" spans="3:7" ht="15" thickBot="1">
      <c r="C113" s="122"/>
      <c r="D113" s="139"/>
      <c r="E113" s="122"/>
      <c r="F113" s="134"/>
      <c r="G113" s="131"/>
    </row>
    <row r="114" spans="3:7" ht="15" thickBot="1">
      <c r="C114" s="87" t="s">
        <v>175</v>
      </c>
      <c r="D114" s="99"/>
      <c r="E114" s="93">
        <f>SUM(E77:E113)</f>
        <v>49937856.299244724</v>
      </c>
      <c r="F114" s="45"/>
      <c r="G114" s="45"/>
    </row>
    <row r="115" spans="3:7" ht="15" thickBot="1">
      <c r="C115" s="107"/>
      <c r="D115" s="100"/>
      <c r="E115" s="94"/>
      <c r="F115" s="45"/>
      <c r="G115" s="45"/>
    </row>
    <row r="116" spans="3:7" ht="27" thickBot="1">
      <c r="C116" s="108" t="s">
        <v>176</v>
      </c>
      <c r="D116" s="99"/>
      <c r="E116" s="118">
        <f>+E12+E75-E114</f>
        <v>13191229.784595273</v>
      </c>
      <c r="F116" s="45"/>
      <c r="G116" s="45"/>
    </row>
    <row r="117" spans="3:7" ht="14.25">
      <c r="C117" s="137"/>
      <c r="D117" s="116"/>
      <c r="E117" s="117"/>
      <c r="F117" s="45"/>
      <c r="G117" s="45"/>
    </row>
    <row r="118" spans="3:7" ht="14.25">
      <c r="C118" s="138" t="s">
        <v>112</v>
      </c>
      <c r="D118" s="144">
        <v>311</v>
      </c>
      <c r="E118" s="123"/>
      <c r="F118" s="45"/>
      <c r="G118" s="45"/>
    </row>
    <row r="119" spans="3:7" ht="22.5">
      <c r="C119" s="138" t="s">
        <v>177</v>
      </c>
      <c r="D119" s="144">
        <v>320</v>
      </c>
      <c r="E119" s="123"/>
      <c r="F119" s="45"/>
      <c r="G119" s="45"/>
    </row>
    <row r="120" spans="3:7" ht="22.5">
      <c r="C120" s="138" t="s">
        <v>178</v>
      </c>
      <c r="D120" s="96">
        <v>331</v>
      </c>
      <c r="E120" s="123"/>
      <c r="F120" s="45"/>
      <c r="G120" s="45"/>
    </row>
    <row r="121" spans="3:7" ht="33.75">
      <c r="C121" s="138" t="s">
        <v>179</v>
      </c>
      <c r="D121" s="96">
        <v>332</v>
      </c>
      <c r="E121" s="123"/>
      <c r="F121" s="45"/>
      <c r="G121" s="45"/>
    </row>
    <row r="122" spans="3:7" ht="33.75">
      <c r="C122" s="138" t="s">
        <v>180</v>
      </c>
      <c r="D122" s="95">
        <v>335</v>
      </c>
      <c r="E122" s="123"/>
      <c r="F122" s="45"/>
      <c r="G122" s="45"/>
    </row>
    <row r="123" spans="3:7" ht="15" thickBot="1">
      <c r="C123" s="145"/>
      <c r="D123" s="143"/>
      <c r="E123" s="146"/>
      <c r="F123" s="45"/>
      <c r="G123" s="45"/>
    </row>
    <row r="124" spans="3:7" ht="27" thickBot="1">
      <c r="C124" s="109" t="s">
        <v>181</v>
      </c>
      <c r="D124" s="101"/>
      <c r="E124" s="126">
        <f>E116-SUM(E118:E122)</f>
        <v>13191229.784595273</v>
      </c>
      <c r="F124" s="45"/>
      <c r="G124" s="45"/>
    </row>
    <row r="125" spans="3:7" ht="14.25">
      <c r="C125" s="45"/>
      <c r="D125" s="46"/>
      <c r="E125" s="45"/>
      <c r="F125" s="45"/>
      <c r="G125" s="45"/>
    </row>
  </sheetData>
  <sheetProtection/>
  <printOptions/>
  <pageMargins left="0.31496062992125984" right="0.31496062992125984" top="1.7322834645669292" bottom="0.15748031496062992" header="0.5118110236220472" footer="0"/>
  <pageSetup horizontalDpi="600" verticalDpi="600" orientation="landscape" scale="75" r:id="rId1"/>
  <headerFooter>
    <oddHeader>&amp;REnersource Hydro Mississauga Inc.
EB-2012-0033
Filed:  July 23, 2012
Exhibit I 
Issue:  General
Board Staff
IR # 3 
Attachment 4
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L46"/>
  <sheetViews>
    <sheetView showGridLines="0" tabSelected="1" view="pageBreakPreview" zoomScale="85" zoomScaleNormal="70" zoomScaleSheetLayoutView="85" zoomScalePageLayoutView="0" workbookViewId="0" topLeftCell="A22">
      <selection activeCell="P24" sqref="P24"/>
    </sheetView>
  </sheetViews>
  <sheetFormatPr defaultColWidth="9.140625" defaultRowHeight="15"/>
  <cols>
    <col min="3" max="3" width="57.28125" style="0" bestFit="1" customWidth="1"/>
    <col min="4" max="4" width="33.57421875" style="0" bestFit="1" customWidth="1"/>
    <col min="5" max="5" width="10.28125" style="0" bestFit="1" customWidth="1"/>
    <col min="6" max="6" width="3.421875" style="0" bestFit="1" customWidth="1"/>
    <col min="7" max="7" width="11.28125" style="0" bestFit="1" customWidth="1"/>
    <col min="8" max="8" width="11.140625" style="0" bestFit="1" customWidth="1"/>
    <col min="9" max="9" width="14.57421875" style="0" bestFit="1" customWidth="1"/>
    <col min="10" max="10" width="14.421875" style="0" bestFit="1" customWidth="1"/>
  </cols>
  <sheetData>
    <row r="2" spans="1:12" ht="17.25">
      <c r="A2" s="45"/>
      <c r="B2" s="45"/>
      <c r="C2" s="11" t="s">
        <v>34</v>
      </c>
      <c r="D2" s="44"/>
      <c r="E2" s="44"/>
      <c r="F2" s="44"/>
      <c r="G2" s="44"/>
      <c r="H2" s="44"/>
      <c r="I2" s="44"/>
      <c r="J2" s="44"/>
      <c r="K2" s="44"/>
      <c r="L2" s="44"/>
    </row>
    <row r="3" spans="1:12" ht="17.25">
      <c r="A3" s="45"/>
      <c r="B3" s="45"/>
      <c r="C3" s="11" t="s">
        <v>35</v>
      </c>
      <c r="D3" s="44"/>
      <c r="E3" s="44"/>
      <c r="F3" s="44"/>
      <c r="G3" s="44"/>
      <c r="H3" s="44"/>
      <c r="I3" s="44"/>
      <c r="J3" s="44"/>
      <c r="K3" s="44"/>
      <c r="L3" s="44"/>
    </row>
    <row r="4" spans="1:12" ht="17.25">
      <c r="A4" s="45"/>
      <c r="B4" s="45"/>
      <c r="C4" s="11" t="s">
        <v>36</v>
      </c>
      <c r="D4" s="44"/>
      <c r="E4" s="44"/>
      <c r="F4" s="44"/>
      <c r="G4" s="44"/>
      <c r="H4" s="44"/>
      <c r="I4" s="44"/>
      <c r="J4" s="44"/>
      <c r="K4" s="44"/>
      <c r="L4" s="44"/>
    </row>
    <row r="5" spans="1:12" ht="17.25">
      <c r="A5" s="45"/>
      <c r="B5" s="45"/>
      <c r="C5" s="11"/>
      <c r="D5" s="45"/>
      <c r="E5" s="45"/>
      <c r="F5" s="45"/>
      <c r="G5" s="45"/>
      <c r="H5" s="45"/>
      <c r="I5" s="45"/>
      <c r="J5" s="45"/>
      <c r="K5" s="45"/>
      <c r="L5" s="45"/>
    </row>
    <row r="6" spans="1:12" ht="17.25">
      <c r="A6" s="45"/>
      <c r="B6" s="45"/>
      <c r="C6" s="11" t="s">
        <v>228</v>
      </c>
      <c r="D6" s="45"/>
      <c r="E6" s="45"/>
      <c r="F6" s="45"/>
      <c r="G6" s="45"/>
      <c r="H6" s="45"/>
      <c r="I6" s="45"/>
      <c r="J6" s="45"/>
      <c r="K6" s="45"/>
      <c r="L6" s="45"/>
    </row>
    <row r="8" spans="1:12" ht="14.25">
      <c r="A8" s="45"/>
      <c r="B8" s="45"/>
      <c r="C8" s="170"/>
      <c r="D8" s="170"/>
      <c r="E8" s="166"/>
      <c r="F8" s="166"/>
      <c r="G8" s="166"/>
      <c r="H8" s="166"/>
      <c r="I8" s="163"/>
      <c r="J8" s="171"/>
      <c r="K8" s="45"/>
      <c r="L8" s="45"/>
    </row>
    <row r="9" spans="1:12" ht="14.25">
      <c r="A9" s="45"/>
      <c r="B9" s="45"/>
      <c r="C9" s="170"/>
      <c r="D9" s="170"/>
      <c r="E9" s="166"/>
      <c r="F9" s="166"/>
      <c r="G9" s="166"/>
      <c r="H9" s="166"/>
      <c r="I9" s="163"/>
      <c r="J9" s="171"/>
      <c r="K9" s="45"/>
      <c r="L9" s="45"/>
    </row>
    <row r="10" spans="1:12" ht="14.25">
      <c r="A10" s="45"/>
      <c r="B10" s="45"/>
      <c r="C10" s="172" t="s">
        <v>192</v>
      </c>
      <c r="D10" s="172"/>
      <c r="E10" s="166"/>
      <c r="F10" s="166"/>
      <c r="G10" s="166"/>
      <c r="H10" s="166"/>
      <c r="I10" s="185">
        <f>+'Taxable Income'!E124</f>
        <v>13191229.784595273</v>
      </c>
      <c r="J10" s="183" t="s">
        <v>193</v>
      </c>
      <c r="K10" s="45"/>
      <c r="L10" s="45"/>
    </row>
    <row r="11" spans="1:12" ht="14.25">
      <c r="A11" s="45"/>
      <c r="B11" s="45"/>
      <c r="C11" s="173"/>
      <c r="D11" s="173"/>
      <c r="E11" s="166"/>
      <c r="F11" s="166"/>
      <c r="G11" s="166"/>
      <c r="H11" s="166"/>
      <c r="I11" s="166"/>
      <c r="J11" s="184"/>
      <c r="K11" s="45"/>
      <c r="L11" s="45"/>
    </row>
    <row r="12" spans="1:12" ht="14.25">
      <c r="A12" s="45"/>
      <c r="B12" s="45"/>
      <c r="C12" s="177" t="s">
        <v>194</v>
      </c>
      <c r="D12" s="177"/>
      <c r="E12" s="166"/>
      <c r="F12" s="166"/>
      <c r="G12" s="166"/>
      <c r="H12" s="166"/>
      <c r="I12" s="166"/>
      <c r="J12" s="184"/>
      <c r="K12" s="45"/>
      <c r="L12" s="45"/>
    </row>
    <row r="13" spans="1:12" ht="14.25">
      <c r="A13" s="45"/>
      <c r="B13" s="45"/>
      <c r="C13" s="190" t="s">
        <v>195</v>
      </c>
      <c r="D13" s="47" t="s">
        <v>196</v>
      </c>
      <c r="E13" s="186">
        <f>+'Tax Rates &amp; Exemptions'!H21</f>
        <v>0.115</v>
      </c>
      <c r="F13" s="181" t="s">
        <v>197</v>
      </c>
      <c r="G13" s="191">
        <f>IF(I10&gt;0,I10*E13)</f>
        <v>1516991.4252284565</v>
      </c>
      <c r="H13" s="181" t="s">
        <v>198</v>
      </c>
      <c r="I13" s="166"/>
      <c r="J13" s="184"/>
      <c r="K13" s="45"/>
      <c r="L13" s="45"/>
    </row>
    <row r="14" spans="1:12" ht="14.25">
      <c r="A14" s="45"/>
      <c r="B14" s="45"/>
      <c r="C14" s="192"/>
      <c r="D14" s="45"/>
      <c r="E14" s="45"/>
      <c r="F14" s="176"/>
      <c r="G14" s="45"/>
      <c r="H14" s="176"/>
      <c r="I14" s="45"/>
      <c r="J14" s="176"/>
      <c r="K14" s="45"/>
      <c r="L14" s="45"/>
    </row>
    <row r="15" spans="1:12" ht="14.25">
      <c r="A15" s="45"/>
      <c r="B15" s="45"/>
      <c r="C15" s="190" t="s">
        <v>199</v>
      </c>
      <c r="D15" s="153" t="s">
        <v>52</v>
      </c>
      <c r="E15" s="193">
        <v>500000</v>
      </c>
      <c r="F15" s="181" t="s">
        <v>200</v>
      </c>
      <c r="G15" s="166"/>
      <c r="H15" s="182"/>
      <c r="I15" s="166"/>
      <c r="J15" s="184"/>
      <c r="K15" s="45"/>
      <c r="L15" s="45"/>
    </row>
    <row r="16" spans="1:12" ht="14.25">
      <c r="A16" s="45"/>
      <c r="B16" s="45"/>
      <c r="C16" s="192"/>
      <c r="D16" s="153" t="s">
        <v>46</v>
      </c>
      <c r="E16" s="186">
        <v>-0.07</v>
      </c>
      <c r="F16" s="181" t="s">
        <v>201</v>
      </c>
      <c r="G16" s="191">
        <f>IF(I10&gt;0,E15*E16)</f>
        <v>-35000</v>
      </c>
      <c r="H16" s="181" t="s">
        <v>202</v>
      </c>
      <c r="I16" s="166"/>
      <c r="J16" s="184"/>
      <c r="K16" s="45"/>
      <c r="L16" s="45"/>
    </row>
    <row r="17" spans="3:10" ht="14.25">
      <c r="C17" s="192"/>
      <c r="D17" s="153"/>
      <c r="E17" s="166"/>
      <c r="F17" s="166"/>
      <c r="G17" s="166"/>
      <c r="H17" s="182"/>
      <c r="I17" s="166"/>
      <c r="J17" s="184"/>
    </row>
    <row r="18" spans="3:10" ht="14.25">
      <c r="C18" s="192"/>
      <c r="D18" s="45"/>
      <c r="E18" s="45"/>
      <c r="F18" s="45"/>
      <c r="G18" s="45"/>
      <c r="H18" s="176"/>
      <c r="I18" s="166"/>
      <c r="J18" s="184"/>
    </row>
    <row r="19" spans="3:10" ht="14.25">
      <c r="C19" s="192"/>
      <c r="D19" s="45"/>
      <c r="E19" s="45"/>
      <c r="F19" s="45"/>
      <c r="G19" s="45"/>
      <c r="H19" s="176"/>
      <c r="I19" s="166"/>
      <c r="J19" s="184"/>
    </row>
    <row r="20" spans="3:10" ht="14.25">
      <c r="C20" s="190" t="s">
        <v>203</v>
      </c>
      <c r="D20" s="173"/>
      <c r="E20" s="166"/>
      <c r="F20" s="166"/>
      <c r="G20" s="166"/>
      <c r="H20" s="182"/>
      <c r="I20" s="185">
        <f>+G13+G16</f>
        <v>1481991.4252284565</v>
      </c>
      <c r="J20" s="183" t="s">
        <v>204</v>
      </c>
    </row>
    <row r="21" spans="3:10" ht="14.25">
      <c r="C21" s="173"/>
      <c r="D21" s="173"/>
      <c r="E21" s="166"/>
      <c r="F21" s="166"/>
      <c r="G21" s="166"/>
      <c r="H21" s="182"/>
      <c r="I21" s="166"/>
      <c r="J21" s="184"/>
    </row>
    <row r="22" spans="3:10" ht="14.25">
      <c r="C22" s="173"/>
      <c r="D22" s="173"/>
      <c r="E22" s="166"/>
      <c r="F22" s="166"/>
      <c r="G22" s="166"/>
      <c r="H22" s="182"/>
      <c r="I22" s="166"/>
      <c r="J22" s="184"/>
    </row>
    <row r="23" spans="3:10" ht="14.25">
      <c r="C23" s="180" t="s">
        <v>205</v>
      </c>
      <c r="D23" s="153" t="s">
        <v>206</v>
      </c>
      <c r="E23" s="166"/>
      <c r="F23" s="45"/>
      <c r="G23" s="187">
        <f>IF(I10&gt;0,I20/I10,0)</f>
        <v>0.11234672198335344</v>
      </c>
      <c r="H23" s="181" t="s">
        <v>207</v>
      </c>
      <c r="I23" s="166"/>
      <c r="J23" s="184"/>
    </row>
    <row r="24" spans="3:10" ht="14.25">
      <c r="C24" s="173"/>
      <c r="D24" s="153" t="s">
        <v>208</v>
      </c>
      <c r="E24" s="198"/>
      <c r="F24" s="166"/>
      <c r="G24" s="187">
        <f>+'Tax Rates &amp; Exemptions'!H19</f>
        <v>0.15000000000000002</v>
      </c>
      <c r="H24" s="181" t="s">
        <v>209</v>
      </c>
      <c r="I24" s="166"/>
      <c r="J24" s="184"/>
    </row>
    <row r="25" spans="3:10" ht="14.25">
      <c r="C25" s="173"/>
      <c r="D25" s="153" t="s">
        <v>210</v>
      </c>
      <c r="E25" s="166"/>
      <c r="F25" s="166"/>
      <c r="G25" s="166"/>
      <c r="H25" s="182"/>
      <c r="I25" s="188">
        <f>+G23+G24</f>
        <v>0.26234672198335346</v>
      </c>
      <c r="J25" s="183" t="s">
        <v>211</v>
      </c>
    </row>
    <row r="26" spans="3:10" ht="14.25">
      <c r="C26" s="173"/>
      <c r="D26" s="173"/>
      <c r="E26" s="166"/>
      <c r="F26" s="166"/>
      <c r="G26" s="179"/>
      <c r="H26" s="182"/>
      <c r="I26" s="166"/>
      <c r="J26" s="184"/>
    </row>
    <row r="27" spans="3:10" ht="14.25">
      <c r="C27" s="166"/>
      <c r="D27" s="166"/>
      <c r="E27" s="166"/>
      <c r="F27" s="166"/>
      <c r="G27" s="166"/>
      <c r="H27" s="182"/>
      <c r="I27" s="166"/>
      <c r="J27" s="184"/>
    </row>
    <row r="28" spans="3:10" ht="14.25">
      <c r="C28" s="168" t="s">
        <v>212</v>
      </c>
      <c r="D28" s="168"/>
      <c r="E28" s="166"/>
      <c r="F28" s="166"/>
      <c r="G28" s="166"/>
      <c r="H28" s="182"/>
      <c r="I28" s="189">
        <f>+I10*I25</f>
        <v>3460675.8929177476</v>
      </c>
      <c r="J28" s="183" t="s">
        <v>213</v>
      </c>
    </row>
    <row r="29" spans="3:10" ht="14.25">
      <c r="C29" s="166"/>
      <c r="D29" s="166"/>
      <c r="E29" s="166"/>
      <c r="F29" s="166"/>
      <c r="G29" s="166"/>
      <c r="H29" s="182"/>
      <c r="I29" s="169"/>
      <c r="J29" s="184"/>
    </row>
    <row r="30" spans="3:10" ht="14.25">
      <c r="C30" s="173" t="s">
        <v>214</v>
      </c>
      <c r="D30" s="166"/>
      <c r="E30" s="166"/>
      <c r="F30" s="166"/>
      <c r="G30" s="166"/>
      <c r="H30" s="182"/>
      <c r="I30" s="197">
        <v>400000</v>
      </c>
      <c r="J30" s="183" t="s">
        <v>215</v>
      </c>
    </row>
    <row r="31" spans="3:10" ht="14.25">
      <c r="C31" s="173" t="s">
        <v>216</v>
      </c>
      <c r="D31" s="166"/>
      <c r="E31" s="166"/>
      <c r="F31" s="166"/>
      <c r="G31" s="166"/>
      <c r="H31" s="182"/>
      <c r="I31" s="197"/>
      <c r="J31" s="183" t="s">
        <v>217</v>
      </c>
    </row>
    <row r="32" spans="3:10" ht="14.25">
      <c r="C32" s="168" t="s">
        <v>218</v>
      </c>
      <c r="D32" s="166"/>
      <c r="E32" s="166"/>
      <c r="F32" s="166"/>
      <c r="G32" s="166"/>
      <c r="H32" s="182"/>
      <c r="I32" s="189">
        <f>+I30+I31</f>
        <v>400000</v>
      </c>
      <c r="J32" s="183" t="s">
        <v>219</v>
      </c>
    </row>
    <row r="33" spans="3:10" ht="14.25">
      <c r="C33" s="166"/>
      <c r="D33" s="166"/>
      <c r="E33" s="166"/>
      <c r="F33" s="166"/>
      <c r="G33" s="166"/>
      <c r="H33" s="182"/>
      <c r="I33" s="174"/>
      <c r="J33" s="184"/>
    </row>
    <row r="34" spans="3:10" ht="14.25">
      <c r="C34" s="168" t="s">
        <v>220</v>
      </c>
      <c r="D34" s="168"/>
      <c r="E34" s="166"/>
      <c r="F34" s="166"/>
      <c r="G34" s="166"/>
      <c r="H34" s="182"/>
      <c r="I34" s="189">
        <f>IF(I28-I32&lt;0,0,I28-I32)</f>
        <v>3060675.8929177476</v>
      </c>
      <c r="J34" s="183" t="s">
        <v>221</v>
      </c>
    </row>
    <row r="35" spans="3:10" ht="14.25">
      <c r="C35" s="166"/>
      <c r="D35" s="166"/>
      <c r="E35" s="166"/>
      <c r="F35" s="166"/>
      <c r="G35" s="166"/>
      <c r="H35" s="182"/>
      <c r="I35" s="175"/>
      <c r="J35" s="184"/>
    </row>
    <row r="36" spans="3:10" ht="15">
      <c r="C36" s="166" t="s">
        <v>222</v>
      </c>
      <c r="D36" s="166"/>
      <c r="E36" s="166"/>
      <c r="F36" s="166"/>
      <c r="G36" s="186">
        <f>(1-I25)</f>
        <v>0.7376532780166465</v>
      </c>
      <c r="H36" s="181" t="s">
        <v>223</v>
      </c>
      <c r="I36" s="189">
        <f>I34/G36-I34</f>
        <v>1088530.765726936</v>
      </c>
      <c r="J36" s="183" t="s">
        <v>224</v>
      </c>
    </row>
    <row r="37" spans="3:10" ht="14.25">
      <c r="C37" s="165"/>
      <c r="D37" s="165"/>
      <c r="E37" s="166"/>
      <c r="F37" s="166"/>
      <c r="G37" s="166"/>
      <c r="H37" s="166"/>
      <c r="I37" s="167"/>
      <c r="J37" s="182"/>
    </row>
    <row r="38" spans="3:10" ht="14.25">
      <c r="C38" s="165"/>
      <c r="D38" s="165"/>
      <c r="E38" s="166"/>
      <c r="F38" s="166"/>
      <c r="G38" s="166"/>
      <c r="H38" s="166"/>
      <c r="I38" s="167"/>
      <c r="J38" s="182"/>
    </row>
    <row r="39" spans="3:10" ht="14.25">
      <c r="C39" s="168" t="s">
        <v>225</v>
      </c>
      <c r="D39" s="168"/>
      <c r="E39" s="166"/>
      <c r="F39" s="166"/>
      <c r="G39" s="166"/>
      <c r="H39" s="166"/>
      <c r="I39" s="189">
        <f>+I34+I36</f>
        <v>4149206.6586446837</v>
      </c>
      <c r="J39" s="183" t="s">
        <v>226</v>
      </c>
    </row>
    <row r="40" spans="3:10" ht="14.25">
      <c r="C40" s="166"/>
      <c r="D40" s="166"/>
      <c r="E40" s="166"/>
      <c r="F40" s="166"/>
      <c r="G40" s="166"/>
      <c r="H40" s="166"/>
      <c r="I40" s="194"/>
      <c r="J40" s="178"/>
    </row>
    <row r="42" spans="3:10" ht="14.25">
      <c r="C42" s="164" t="s">
        <v>227</v>
      </c>
      <c r="D42" s="45"/>
      <c r="E42" s="45"/>
      <c r="F42" s="45"/>
      <c r="G42" s="45"/>
      <c r="H42" s="45"/>
      <c r="I42" s="45"/>
      <c r="J42" s="45"/>
    </row>
    <row r="43" spans="3:10" ht="71.25" customHeight="1">
      <c r="C43" s="263" t="s">
        <v>230</v>
      </c>
      <c r="D43" s="263"/>
      <c r="E43" s="263"/>
      <c r="F43" s="263"/>
      <c r="G43" s="263"/>
      <c r="H43" s="263"/>
      <c r="I43" s="263"/>
      <c r="J43" s="45"/>
    </row>
    <row r="44" spans="3:10" ht="14.25">
      <c r="C44" s="45"/>
      <c r="D44" s="45"/>
      <c r="E44" s="45"/>
      <c r="F44" s="45"/>
      <c r="G44" s="45"/>
      <c r="H44" s="45"/>
      <c r="I44" s="195"/>
      <c r="J44" s="45"/>
    </row>
    <row r="45" spans="3:10" ht="14.25">
      <c r="C45" s="45"/>
      <c r="D45" s="45"/>
      <c r="E45" s="45"/>
      <c r="F45" s="45"/>
      <c r="G45" s="45"/>
      <c r="H45" s="45"/>
      <c r="I45" s="195"/>
      <c r="J45" s="45"/>
    </row>
    <row r="46" spans="3:10" ht="14.25">
      <c r="C46" s="45"/>
      <c r="D46" s="45"/>
      <c r="E46" s="45"/>
      <c r="F46" s="45"/>
      <c r="G46" s="45"/>
      <c r="H46" s="45"/>
      <c r="I46" s="196"/>
      <c r="J46" s="45"/>
    </row>
  </sheetData>
  <sheetProtection/>
  <mergeCells count="1">
    <mergeCell ref="C43:I43"/>
  </mergeCells>
  <printOptions/>
  <pageMargins left="0.31496062992125984" right="0.31496062992125984" top="1.7322834645669292" bottom="0.15748031496062992" header="0.5118110236220472" footer="0"/>
  <pageSetup horizontalDpi="600" verticalDpi="600" orientation="landscape" scale="75" r:id="rId1"/>
  <headerFooter>
    <oddHeader>&amp;REnersource Hydro Mississauga Inc.
EB-2012-0033
Filed:  July 23, 2012
Exhibit I 
Issue:  General
Board Staff
IR # 3 
Attachment 4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2014_Test_Year Income_Tax_PILs_EHM</dc:title>
  <dc:subject/>
  <dc:creator>Martin Sultana</dc:creator>
  <cp:keywords/>
  <dc:description/>
  <cp:lastModifiedBy>Nicki</cp:lastModifiedBy>
  <cp:lastPrinted>2012-07-22T23:44:34Z</cp:lastPrinted>
  <dcterms:created xsi:type="dcterms:W3CDTF">2012-03-20T15:06:05Z</dcterms:created>
  <dcterms:modified xsi:type="dcterms:W3CDTF">2012-07-22T23:44:42Z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