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576" windowHeight="8136" activeTab="0"/>
  </bookViews>
  <sheets>
    <sheet name="App.2-CB_MIFRS_DepExp_2011" sheetId="1" r:id="rId1"/>
  </sheets>
  <externalReferences>
    <externalReference r:id="rId4"/>
    <externalReference r:id="rId5"/>
    <externalReference r:id="rId6"/>
  </externalReferences>
  <definedNames>
    <definedName name="HOEPMay">'[1]Hoep'!$E$7</definedName>
    <definedName name="HOEPNov">'[1]Hoep'!$E$13</definedName>
    <definedName name="HOEPOct">'[1]Hoep'!$E$12</definedName>
    <definedName name="HOEPSep">'[1]Hoep'!$E$11</definedName>
    <definedName name="LDC_LIST">'[2]lists'!$AM$1:$AM$80</definedName>
    <definedName name="LDCLIST">'[3]LDC Info'!$AA$3:$AA$80</definedName>
    <definedName name="_xlnm.Print_Area" localSheetId="0">'App.2-CB_MIFRS_DepExp_2011'!$A$1:$N$125</definedName>
  </definedNames>
  <calcPr fullCalcOnLoad="1"/>
</workbook>
</file>

<file path=xl/sharedStrings.xml><?xml version="1.0" encoding="utf-8"?>
<sst xmlns="http://schemas.openxmlformats.org/spreadsheetml/2006/main" count="159" uniqueCount="133">
  <si>
    <t>Appendix 2-CB</t>
  </si>
  <si>
    <t>Depreciation and Amortization Expense</t>
  </si>
  <si>
    <r>
      <t xml:space="preserve">Assumes the applicant adopted IFRS for financial reporting purposes January 1, </t>
    </r>
    <r>
      <rPr>
        <b/>
        <sz val="10"/>
        <color indexed="10"/>
        <rFont val="Arial"/>
        <family val="2"/>
      </rPr>
      <t>2012</t>
    </r>
  </si>
  <si>
    <t>Year</t>
  </si>
  <si>
    <t>MIFRS</t>
  </si>
  <si>
    <t>Account</t>
  </si>
  <si>
    <t>Description</t>
  </si>
  <si>
    <r>
      <t xml:space="preserve">Opening NBV as at Jan 1, 2011 </t>
    </r>
    <r>
      <rPr>
        <b/>
        <vertAlign val="superscript"/>
        <sz val="10"/>
        <rFont val="Arial"/>
        <family val="2"/>
      </rPr>
      <t>5</t>
    </r>
  </si>
  <si>
    <t>Additions</t>
  </si>
  <si>
    <r>
      <t xml:space="preserve">Average Remaining Life of Opening NBV </t>
    </r>
    <r>
      <rPr>
        <b/>
        <vertAlign val="superscript"/>
        <sz val="10"/>
        <rFont val="Arial"/>
        <family val="2"/>
      </rPr>
      <t>4</t>
    </r>
  </si>
  <si>
    <r>
      <t xml:space="preserve">Years (new additions only) </t>
    </r>
    <r>
      <rPr>
        <b/>
        <vertAlign val="superscript"/>
        <sz val="10"/>
        <rFont val="Arial"/>
        <family val="2"/>
      </rPr>
      <t>3</t>
    </r>
  </si>
  <si>
    <t>Depreciation Rate on New Additions</t>
  </si>
  <si>
    <t>Depreciation Expense on Opening NBV</t>
  </si>
  <si>
    <r>
      <t xml:space="preserve">Depreciation Expense on Additions </t>
    </r>
    <r>
      <rPr>
        <b/>
        <vertAlign val="superscript"/>
        <sz val="10"/>
        <rFont val="Arial"/>
        <family val="2"/>
      </rPr>
      <t>1</t>
    </r>
  </si>
  <si>
    <t>2011 Depreciation Expense</t>
  </si>
  <si>
    <t>2011 Depreciation Expense per Appendix 2-B Fixed Assets, Columns K &amp; L
 (l)</t>
  </si>
  <si>
    <r>
      <t xml:space="preserve">Variance </t>
    </r>
    <r>
      <rPr>
        <b/>
        <vertAlign val="superscript"/>
        <sz val="10"/>
        <rFont val="Arial"/>
        <family val="2"/>
      </rPr>
      <t>2</t>
    </r>
  </si>
  <si>
    <t>Depreciation Expense on 2011 Full Year Additions</t>
  </si>
  <si>
    <t>2011 Full Year Depreciation</t>
  </si>
  <si>
    <t>(a)</t>
  </si>
  <si>
    <t>(d)</t>
  </si>
  <si>
    <t>(i)</t>
  </si>
  <si>
    <t>(f)</t>
  </si>
  <si>
    <t>(g) = 1 / (f)</t>
  </si>
  <si>
    <t>(j) = (a) / (i)</t>
  </si>
  <si>
    <t xml:space="preserve">(h)=((d)*0.5)/(f) </t>
  </si>
  <si>
    <t>(k) = (j) + (h)</t>
  </si>
  <si>
    <t>(m) = (k) - (l)</t>
  </si>
  <si>
    <t xml:space="preserve">(n) = (d)/(f) </t>
  </si>
  <si>
    <t>(o) = (j) + (n)</t>
  </si>
  <si>
    <t>Land</t>
  </si>
  <si>
    <t>Land Rights (Formally known as Account 1906)</t>
  </si>
  <si>
    <t>Buildings and Fixtures</t>
  </si>
  <si>
    <t>Buildings and Fixtures (Improvements)</t>
  </si>
  <si>
    <t>Distribution Station Equipment &lt;50 kV</t>
  </si>
  <si>
    <t>Wholesale Meters</t>
  </si>
  <si>
    <t>System Supervisor Equipment (Scadamate/Reclosures)</t>
  </si>
  <si>
    <t>System Supervisor Equipment (Scada/Pro &amp; DC Systems)</t>
  </si>
  <si>
    <t>O/H Wood Pole Systems</t>
  </si>
  <si>
    <t>O/H Concrete Pole Syst</t>
  </si>
  <si>
    <t>O/H Transformer System</t>
  </si>
  <si>
    <t>O/H Switches/Fuses</t>
  </si>
  <si>
    <t>O/H Fault Indicators</t>
  </si>
  <si>
    <t>Underground Cable</t>
  </si>
  <si>
    <t>PadMounted Transformers</t>
  </si>
  <si>
    <t>Duct &amp; Foundations</t>
  </si>
  <si>
    <t>Underground Accessories</t>
  </si>
  <si>
    <t>Air Insulated Switchgear</t>
  </si>
  <si>
    <t>Solid Dielectric Switchgear</t>
  </si>
  <si>
    <t>Other Conventional Meters</t>
  </si>
  <si>
    <t>Meters (Smart Meters)</t>
  </si>
  <si>
    <t>Meters (Smart Meters - New)</t>
  </si>
  <si>
    <t>Meters (Smart Meters Hazardous Meters)</t>
  </si>
  <si>
    <t>Meters (Smart Meters New Condos)</t>
  </si>
  <si>
    <t>Green Energy - FIT/Micro</t>
  </si>
  <si>
    <t>Office Furniture &amp; Equipment (10 years)</t>
  </si>
  <si>
    <t>Transportation Equipment (Cars and Supervisor Vehicles)</t>
  </si>
  <si>
    <t>Transportation Equipment (Double Bucket &amp; RBDs)</t>
  </si>
  <si>
    <t>Transportation Equipment (Single Buckets, Dump trucks, &amp; Cranes)</t>
  </si>
  <si>
    <t>Transportation Equipment (Trailers)</t>
  </si>
  <si>
    <t>Transportation Equipment (Trucks &amp; Vans)</t>
  </si>
  <si>
    <t>Major Tools</t>
  </si>
  <si>
    <t>Computer Equip - Smart Meters</t>
  </si>
  <si>
    <t>Computer Equipment - Hardware (Desktop)</t>
  </si>
  <si>
    <t>Computer Equipment - Hardware (Network)</t>
  </si>
  <si>
    <t>Computer Equipment - Hardware (Corporate)</t>
  </si>
  <si>
    <t>Computer Software (10 year)</t>
  </si>
  <si>
    <t>Computer Software (2 year)</t>
  </si>
  <si>
    <t>Computer Software (5 year)</t>
  </si>
  <si>
    <t>Computer Software (Smart Meters)</t>
  </si>
  <si>
    <t>Contributions &amp; Grants - Wood Poles</t>
  </si>
  <si>
    <t>Contributions &amp; Grants - Concrete Poles</t>
  </si>
  <si>
    <t>Contributions &amp; Grants - OH TX</t>
  </si>
  <si>
    <t>Contributions &amp; Grants - OH Switches</t>
  </si>
  <si>
    <t>Contributions &amp; Grants - OH Fault Indicators</t>
  </si>
  <si>
    <t>Contributions &amp; Grants - UG Cable</t>
  </si>
  <si>
    <t>Contributions &amp; Grants - Padmounted TX</t>
  </si>
  <si>
    <t>Contributions &amp; Grants - Duct &amp; Foundation</t>
  </si>
  <si>
    <t>Contributions &amp; Grants - UG Accessories</t>
  </si>
  <si>
    <t>Contributions &amp; Grants - Switchgear</t>
  </si>
  <si>
    <t>Total</t>
  </si>
  <si>
    <t>Notes:</t>
  </si>
  <si>
    <t>Board policy of the "half-year" rule - the applicant must ensure that additions in the year attract a half-year depreciation expense in the first year.  Deviations from this standard practice must be supported in the application.</t>
  </si>
  <si>
    <t>The applicant must provide an explanation of material variances in evidence</t>
  </si>
  <si>
    <t xml:space="preserve">The applicant should ensure that the years for new additions of assets are the asset useful lives determined by management in accordance with IFRS. </t>
  </si>
  <si>
    <t>A recalculation should be performed to determine the average remaining life of opening balance of assets (i.e. excluding 2011 additions) under IFRS.  For example, Asset A had a useful life of 20 years under CGAAP.  On January 1, 2011, the date of transition, Asset A was 3 years depreciated. As a result, Asset A would have a remaining service life of 17 years (20 years less 3 years) under CGAAP as of January 1, 2011.  Due to the transition to IFRS, management re-assessed the asset useful lives under IFRS principles and concluded that the revised useful life of Asset A is now 30 years. Therefore, the average remaining useful life of opening balance of Asset A is determined to be 27 years (30 years less 3 years) under IFRS as of January 1, 2011.</t>
  </si>
  <si>
    <r>
      <t xml:space="preserve"> </t>
    </r>
    <r>
      <rPr>
        <sz val="10"/>
        <rFont val="Arial"/>
        <family val="2"/>
      </rPr>
      <t>NBV must exclude assets still on the books but which have been fully amortized or depreciated.</t>
    </r>
  </si>
  <si>
    <t>General:</t>
  </si>
  <si>
    <t>Applicants must provide a breakdown of depreciation and amortization expense in the above format for all relevant accounts.  Asset Retirement Obligations (AROs), depreciation and accretion expense should be disclosed separately consistent with the Notes of historical Audited Financial Statements.</t>
  </si>
  <si>
    <t>Enersource Notes:</t>
  </si>
  <si>
    <t>The average useful life was determined by taking the average of the remaining useful life of all the individual assets within the particular asset class. For example, see the detail provided for Concrete Pole System asset category below.</t>
  </si>
  <si>
    <t>The  variance shown in column (m) arises because the template uses an average useful life for each asset category, regardless of their population by vintage year, to calculate the depreciation on opening NBV balance. However, Appendix 2-B depreciation is based on the actual depreciation per individual asset for each asset class. This formula can work only on the assumption that same amount of capital additions is added every year for the same asset category . Please see the details below:</t>
  </si>
  <si>
    <t>Concrete Poles for the year 2011</t>
  </si>
  <si>
    <t>Asset Number</t>
  </si>
  <si>
    <t>Life Months</t>
  </si>
  <si>
    <t xml:space="preserve">Cost
</t>
  </si>
  <si>
    <t>Accumulated Depreciation</t>
  </si>
  <si>
    <t>Disposals (Cost)</t>
  </si>
  <si>
    <t>Disposals (Acc Dep)</t>
  </si>
  <si>
    <t>Closing Net Book Value</t>
  </si>
  <si>
    <t>Remaining Life Months at opening (months)</t>
  </si>
  <si>
    <t>Depreciation Expense</t>
  </si>
  <si>
    <t>47448 - 1987 OH Concrete Pole System</t>
  </si>
  <si>
    <t>660</t>
  </si>
  <si>
    <t>47449 - 1988 OH Concrete Pole System</t>
  </si>
  <si>
    <t>47450 - 1989 OH Concrete Pole System</t>
  </si>
  <si>
    <t>47451 - 1990 OH Concrete Pole System</t>
  </si>
  <si>
    <t>47452 - 1991 OH Concrete Pole System</t>
  </si>
  <si>
    <t>47453 - 1992 OH Concrete Pole System</t>
  </si>
  <si>
    <t>47454 - 1993 OH Concrete Pole System</t>
  </si>
  <si>
    <t>47455 - 1994 OH Concrete Pole System</t>
  </si>
  <si>
    <t>47456 - 1995 OH Concrete Pole System</t>
  </si>
  <si>
    <t>47457 - 1996 OH Concrete Pole System</t>
  </si>
  <si>
    <t>47458 - 1997 OH Concrete Pole System</t>
  </si>
  <si>
    <t>47459 - 1998 OH Concrete Pole System</t>
  </si>
  <si>
    <t>47460 - 1999 OH Concrete Pole System</t>
  </si>
  <si>
    <t>47461 - 2000 OH Concrete Pole System</t>
  </si>
  <si>
    <t>47462 - 2001 OH Concrete Pole System</t>
  </si>
  <si>
    <t>47463 - 2002 OH Concrete Pole System</t>
  </si>
  <si>
    <t>47464 - 2003 OH Concrete Pole System</t>
  </si>
  <si>
    <t>47465 - 2004 OH Concrete Pole System</t>
  </si>
  <si>
    <t>47466 - 2005 OH Concrete Pole System</t>
  </si>
  <si>
    <t>47467 - 2006 OH Concrete Pole System</t>
  </si>
  <si>
    <t>47468 - 2007 OH Concrete Pole System</t>
  </si>
  <si>
    <t>47469 - 2008 OH Concrete Pole System</t>
  </si>
  <si>
    <t>47470 - 2009 OH Concrete Pole System</t>
  </si>
  <si>
    <t>47818 - 2010 OH Concrete Pole System</t>
  </si>
  <si>
    <t>Opening Balances</t>
  </si>
  <si>
    <t>Average remaining useful life (months)</t>
  </si>
  <si>
    <t>47992 - 2011 OH Concrete Pole System</t>
  </si>
  <si>
    <t>Total Depreciation for 2011</t>
  </si>
  <si>
    <t>* Opening 2011 NBV is equal to the cost of 1987 to 2010 assets. There is no accumulated depreciation for opening 2011 IFRS assets therefore the cost = NBV = $54,102,325</t>
  </si>
  <si>
    <t>* Average of remaining useful life of 1987 to 2010 assets is 516 or to 43 years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</si>
</sst>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09]mmmm\ d\,\ yyyy;@"/>
    <numFmt numFmtId="173" formatCode="0_ ;\-0\ "/>
    <numFmt numFmtId="174" formatCode="_-&quot;$&quot;* #,##0_-;\-&quot;$&quot;* #,##0_-;_-&quot;$&quot;* &quot;-&quot;??_-;_-@_-"/>
    <numFmt numFmtId="175" formatCode="_(* #,##0.0_);_(* \(#,##0.0\);_(* &quot;-&quot;??_);_(@_)"/>
    <numFmt numFmtId="176" formatCode="#,##0.0"/>
    <numFmt numFmtId="177" formatCode="mm/dd/yyyy"/>
    <numFmt numFmtId="178" formatCode="0\-0"/>
    <numFmt numFmtId="179" formatCode="_(&quot;$&quot;* #,##0_);_(&quot;$&quot;* \(#,##0\);_(&quot;$&quot;* &quot;-&quot;??_);_(@_)"/>
    <numFmt numFmtId="180" formatCode="&quot;$&quot;#,##0.00"/>
    <numFmt numFmtId="181" formatCode="&quot;$&quot;#,##0\ ;\(&quot;$&quot;#,##0\)"/>
    <numFmt numFmtId="182" formatCode="0.000%"/>
    <numFmt numFmtId="183" formatCode="_([$€-2]* #,##0.00_);_([$€-2]* \(#,##0.00\);_([$€-2]* &quot;-&quot;??_)"/>
    <numFmt numFmtId="184" formatCode="##\-#"/>
    <numFmt numFmtId="185" formatCode="_(* #,##0_);_(* \(#,##0\);_(* &quot;-&quot;??_);_(@_)"/>
    <numFmt numFmtId="186" formatCode="&quot;£ &quot;#,##0.00;[Red]\-&quot;£ &quot;#,##0.00"/>
    <numFmt numFmtId="187" formatCode="[$-409]mmm\-yy;@"/>
  </numFmts>
  <fonts count="79">
    <font>
      <sz val="11"/>
      <color theme="1"/>
      <name val="Calibri"/>
      <family val="2"/>
    </font>
    <font>
      <sz val="11"/>
      <color indexed="8"/>
      <name val="Calibri"/>
      <family val="2"/>
    </font>
    <font>
      <sz val="10"/>
      <name val="Arial"/>
      <family val="2"/>
    </font>
    <font>
      <b/>
      <sz val="10"/>
      <name val="Arial"/>
      <family val="2"/>
    </font>
    <font>
      <sz val="8"/>
      <name val="Arial"/>
      <family val="2"/>
    </font>
    <font>
      <b/>
      <sz val="14"/>
      <name val="Arial"/>
      <family val="2"/>
    </font>
    <font>
      <b/>
      <sz val="10"/>
      <color indexed="10"/>
      <name val="Arial"/>
      <family val="2"/>
    </font>
    <font>
      <b/>
      <sz val="12"/>
      <name val="Arial"/>
      <family val="2"/>
    </font>
    <font>
      <b/>
      <vertAlign val="superscript"/>
      <sz val="10"/>
      <name val="Arial"/>
      <family val="2"/>
    </font>
    <font>
      <vertAlign val="superscript"/>
      <sz val="10"/>
      <name val="Arial"/>
      <family val="2"/>
    </font>
    <font>
      <sz val="8"/>
      <name val="Microsoft Sans Serif"/>
      <family val="2"/>
    </font>
    <font>
      <b/>
      <sz val="8"/>
      <name val="Microsoft Sans Serif"/>
      <family val="2"/>
    </font>
    <font>
      <sz val="7"/>
      <name val="Arial"/>
      <family val="2"/>
    </font>
    <font>
      <sz val="10"/>
      <color indexed="8"/>
      <name val="Tahoma"/>
      <family val="2"/>
    </font>
    <font>
      <sz val="10"/>
      <color indexed="9"/>
      <name val="Tahoma"/>
      <family val="2"/>
    </font>
    <font>
      <sz val="10"/>
      <color indexed="20"/>
      <name val="Tahoma"/>
      <family val="2"/>
    </font>
    <font>
      <b/>
      <sz val="10"/>
      <color indexed="52"/>
      <name val="Arial"/>
      <family val="2"/>
    </font>
    <font>
      <b/>
      <sz val="10"/>
      <color indexed="52"/>
      <name val="Tahoma"/>
      <family val="2"/>
    </font>
    <font>
      <b/>
      <sz val="10"/>
      <color indexed="9"/>
      <name val="Tahoma"/>
      <family val="2"/>
    </font>
    <font>
      <sz val="10"/>
      <color indexed="24"/>
      <name val="Courier New"/>
      <family val="3"/>
    </font>
    <font>
      <sz val="10"/>
      <name val="MS Sans Serif"/>
      <family val="2"/>
    </font>
    <font>
      <sz val="10"/>
      <name val="Tahoma"/>
      <family val="2"/>
    </font>
    <font>
      <i/>
      <sz val="10"/>
      <color indexed="23"/>
      <name val="Tahoma"/>
      <family val="2"/>
    </font>
    <font>
      <sz val="10"/>
      <color indexed="17"/>
      <name val="Tahoma"/>
      <family val="2"/>
    </font>
    <font>
      <b/>
      <sz val="16"/>
      <name val="Times New Roman"/>
      <family val="1"/>
    </font>
    <font>
      <b/>
      <sz val="12"/>
      <color indexed="24"/>
      <name val="Times New Roman"/>
      <family val="1"/>
    </font>
    <font>
      <sz val="10"/>
      <color indexed="24"/>
      <name val="Times New Roman"/>
      <family val="1"/>
    </font>
    <font>
      <b/>
      <sz val="11"/>
      <color indexed="56"/>
      <name val="Tahoma"/>
      <family val="2"/>
    </font>
    <font>
      <u val="single"/>
      <sz val="10"/>
      <color indexed="12"/>
      <name val="Arial"/>
      <family val="2"/>
    </font>
    <font>
      <sz val="10"/>
      <color indexed="62"/>
      <name val="Arial"/>
      <family val="2"/>
    </font>
    <font>
      <sz val="10"/>
      <color indexed="62"/>
      <name val="Tahoma"/>
      <family val="2"/>
    </font>
    <font>
      <sz val="10"/>
      <color indexed="52"/>
      <name val="Tahoma"/>
      <family val="2"/>
    </font>
    <font>
      <sz val="10"/>
      <color indexed="60"/>
      <name val="Tahoma"/>
      <family val="2"/>
    </font>
    <font>
      <b/>
      <sz val="10"/>
      <name val="Helv"/>
      <family val="0"/>
    </font>
    <font>
      <b/>
      <sz val="10"/>
      <color indexed="63"/>
      <name val="Arial"/>
      <family val="2"/>
    </font>
    <font>
      <b/>
      <sz val="10"/>
      <color indexed="63"/>
      <name val="Tahoma"/>
      <family val="2"/>
    </font>
    <font>
      <b/>
      <sz val="10"/>
      <color indexed="9"/>
      <name val="Arial"/>
      <family val="2"/>
    </font>
    <font>
      <b/>
      <sz val="10"/>
      <color indexed="8"/>
      <name val="Arial"/>
      <family val="2"/>
    </font>
    <font>
      <sz val="10"/>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0"/>
      <name val="Arial"/>
      <family val="2"/>
    </font>
    <font>
      <sz val="10"/>
      <color indexed="30"/>
      <name val="Arial"/>
      <family val="2"/>
    </font>
    <font>
      <b/>
      <u val="single"/>
      <sz val="10"/>
      <color indexed="62"/>
      <name val="Arial"/>
      <family val="2"/>
    </font>
    <font>
      <b/>
      <sz val="8"/>
      <color indexed="8"/>
      <name val="Microsoft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Arial"/>
      <family val="2"/>
    </font>
    <font>
      <sz val="10"/>
      <color rgb="FF0070C0"/>
      <name val="Arial"/>
      <family val="2"/>
    </font>
    <font>
      <b/>
      <u val="single"/>
      <sz val="10"/>
      <color theme="4"/>
      <name val="Arial"/>
      <family val="2"/>
    </font>
    <font>
      <b/>
      <sz val="8"/>
      <color rgb="FF000000"/>
      <name val="Microsoft Sans Serif"/>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rgb="FFFFFF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color indexed="30"/>
      </bottom>
    </border>
    <border>
      <left style="thin"/>
      <right style="thin"/>
      <top style="thin"/>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top style="double"/>
      <bottom/>
    </border>
    <border>
      <left style="thin"/>
      <right style="thin"/>
      <top style="medium"/>
      <bottom/>
    </border>
    <border>
      <left style="thin"/>
      <right/>
      <top style="medium"/>
      <bottom/>
    </border>
    <border>
      <left style="thin"/>
      <right style="medium"/>
      <top style="medium"/>
      <bottom/>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medium"/>
      <top style="thin"/>
      <bottom style="thin"/>
    </border>
    <border>
      <left style="thin"/>
      <right style="thin"/>
      <top/>
      <bottom/>
    </border>
    <border>
      <left style="medium"/>
      <right style="thin"/>
      <top style="thin"/>
      <bottom style="double"/>
    </border>
    <border>
      <left style="thin"/>
      <right style="thin"/>
      <top style="thin"/>
      <bottom style="double"/>
    </border>
    <border>
      <left style="medium"/>
      <right style="thin"/>
      <top/>
      <bottom style="medium"/>
    </border>
    <border>
      <left style="thin"/>
      <right style="thin"/>
      <top/>
      <bottom style="medium"/>
    </border>
    <border>
      <left style="thin"/>
      <right style="thin"/>
      <top style="thin"/>
      <bottom style="medium"/>
    </border>
    <border>
      <left style="thin">
        <color rgb="FFFFFFFF"/>
      </left>
      <right style="thin">
        <color rgb="FFFFFFFF"/>
      </right>
      <top style="thin">
        <color rgb="FFFFFFFF"/>
      </top>
      <bottom style="thin"/>
    </border>
    <border>
      <left/>
      <right style="thin">
        <color indexed="23"/>
      </right>
      <top/>
      <bottom/>
    </border>
    <border>
      <left style="thin">
        <color rgb="FF808080"/>
      </left>
      <right style="thin">
        <color rgb="FF808080"/>
      </right>
      <top style="thin">
        <color rgb="FF808080"/>
      </top>
      <bottom style="thin">
        <color rgb="FF808080"/>
      </bottom>
    </border>
    <border>
      <left style="thin">
        <color indexed="23"/>
      </left>
      <right style="thin">
        <color indexed="23"/>
      </right>
      <top style="thin">
        <color indexed="23"/>
      </top>
      <bottom style="thin"/>
    </border>
    <border>
      <left style="thin">
        <color rgb="FF808080"/>
      </left>
      <right style="thin">
        <color rgb="FF808080"/>
      </right>
      <top style="thin">
        <color rgb="FF808080"/>
      </top>
      <bottom style="thin"/>
    </border>
    <border>
      <left/>
      <right/>
      <top/>
      <bottom style="thin">
        <color theme="0"/>
      </bottom>
    </border>
    <border>
      <left style="medium"/>
      <right style="thin"/>
      <top style="medium"/>
      <bottom/>
    </border>
    <border>
      <left style="medium"/>
      <right style="thin"/>
      <top/>
      <bottom style="thin"/>
    </border>
    <border>
      <left style="medium"/>
      <right style="medium"/>
      <top style="medium"/>
      <bottom/>
    </border>
    <border>
      <left style="medium"/>
      <right style="medium"/>
      <top/>
      <bottom style="thin"/>
    </border>
  </borders>
  <cellStyleXfs count="3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2" fillId="0" borderId="0">
      <alignment/>
      <protection/>
    </xf>
    <xf numFmtId="175" fontId="2" fillId="0" borderId="0">
      <alignment/>
      <protection/>
    </xf>
    <xf numFmtId="175" fontId="2" fillId="0" borderId="0">
      <alignment/>
      <protection/>
    </xf>
    <xf numFmtId="176" fontId="2" fillId="0" borderId="0">
      <alignment/>
      <protection/>
    </xf>
    <xf numFmtId="176" fontId="2" fillId="0" borderId="0">
      <alignment/>
      <protection/>
    </xf>
    <xf numFmtId="176" fontId="2" fillId="0" borderId="0">
      <alignment/>
      <protection/>
    </xf>
    <xf numFmtId="175" fontId="2" fillId="0" borderId="0">
      <alignment/>
      <protection/>
    </xf>
    <xf numFmtId="175" fontId="2" fillId="0" borderId="0">
      <alignment/>
      <protection/>
    </xf>
    <xf numFmtId="175" fontId="2" fillId="0" borderId="0">
      <alignment/>
      <protection/>
    </xf>
    <xf numFmtId="177" fontId="2" fillId="0" borderId="0">
      <alignment/>
      <protection/>
    </xf>
    <xf numFmtId="177" fontId="2" fillId="0" borderId="0">
      <alignment/>
      <protection/>
    </xf>
    <xf numFmtId="177" fontId="2" fillId="0" borderId="0">
      <alignment/>
      <protection/>
    </xf>
    <xf numFmtId="178" fontId="2" fillId="0" borderId="0">
      <alignment/>
      <protection/>
    </xf>
    <xf numFmtId="178" fontId="2" fillId="0" borderId="0">
      <alignment/>
      <protection/>
    </xf>
    <xf numFmtId="178" fontId="2" fillId="0" borderId="0">
      <alignment/>
      <protection/>
    </xf>
    <xf numFmtId="177" fontId="2" fillId="0" borderId="0">
      <alignment/>
      <protection/>
    </xf>
    <xf numFmtId="0" fontId="0" fillId="2" borderId="0" applyNumberFormat="0" applyBorder="0" applyAlignment="0" applyProtection="0"/>
    <xf numFmtId="0" fontId="0" fillId="2" borderId="0" applyNumberFormat="0" applyBorder="0" applyAlignment="0" applyProtection="0"/>
    <xf numFmtId="0" fontId="13"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3"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3"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3"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3"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3"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3"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3"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14"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4"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14"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4"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14"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14"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14"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14"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14"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4"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4"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4"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15"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16" fillId="46" borderId="2" applyNumberFormat="0" applyAlignment="0" applyProtection="0"/>
    <xf numFmtId="0" fontId="17" fillId="46" borderId="2" applyNumberFormat="0" applyAlignment="0" applyProtection="0"/>
    <xf numFmtId="0" fontId="17" fillId="46" borderId="2" applyNumberFormat="0" applyAlignment="0" applyProtection="0"/>
    <xf numFmtId="0" fontId="62" fillId="47" borderId="3" applyNumberFormat="0" applyAlignment="0" applyProtection="0"/>
    <xf numFmtId="0" fontId="62" fillId="47" borderId="3" applyNumberFormat="0" applyAlignment="0" applyProtection="0"/>
    <xf numFmtId="0" fontId="18" fillId="48" borderId="4" applyNumberFormat="0" applyAlignment="0" applyProtection="0"/>
    <xf numFmtId="43" fontId="2"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71" fontId="0" fillId="0" borderId="0" applyFont="0" applyFill="0" applyBorder="0" applyAlignment="0" applyProtection="0"/>
    <xf numFmtId="181" fontId="2" fillId="0" borderId="0" applyFont="0" applyFill="0" applyBorder="0" applyAlignment="0" applyProtection="0"/>
    <xf numFmtId="171" fontId="0" fillId="0" borderId="0" applyFont="0" applyFill="0" applyBorder="0" applyAlignment="0" applyProtection="0"/>
    <xf numFmtId="181" fontId="2"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19" fillId="0" borderId="0" applyFont="0" applyFill="0" applyBorder="0" applyAlignment="0" applyProtection="0"/>
    <xf numFmtId="44" fontId="2" fillId="0" borderId="0" applyFont="0" applyFill="0" applyBorder="0" applyAlignment="0" applyProtection="0"/>
    <xf numFmtId="168" fontId="0" fillId="0" borderId="0" applyFont="0" applyFill="0" applyBorder="0" applyAlignment="0" applyProtection="0"/>
    <xf numFmtId="44" fontId="2" fillId="0" borderId="0" applyFont="0" applyFill="0" applyBorder="0" applyAlignment="0" applyProtection="0"/>
    <xf numFmtId="167" fontId="2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2"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39"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39" fontId="2" fillId="0" borderId="0" applyFont="0" applyFill="0" applyBorder="0" applyAlignment="0" applyProtection="0"/>
    <xf numFmtId="44" fontId="2" fillId="0" borderId="0" applyFont="0" applyFill="0" applyBorder="0" applyAlignment="0" applyProtection="0"/>
    <xf numFmtId="39" fontId="2" fillId="0" borderId="0" applyFont="0" applyFill="0" applyBorder="0" applyAlignment="0" applyProtection="0"/>
    <xf numFmtId="170" fontId="1"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1" fontId="19" fillId="0" borderId="0" applyFont="0" applyFill="0" applyBorder="0" applyAlignment="0" applyProtection="0"/>
    <xf numFmtId="4" fontId="21" fillId="0" borderId="0">
      <alignment/>
      <protection/>
    </xf>
    <xf numFmtId="14" fontId="2" fillId="0" borderId="0" applyFont="0" applyFill="0" applyBorder="0" applyAlignment="0" applyProtection="0"/>
    <xf numFmtId="14" fontId="2" fillId="0" borderId="0" applyFont="0" applyFill="0" applyBorder="0" applyAlignment="0" applyProtection="0"/>
    <xf numFmtId="0" fontId="19"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2"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19" fillId="0" borderId="0" applyFon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23" fillId="7" borderId="0" applyNumberFormat="0" applyBorder="0" applyAlignment="0" applyProtection="0"/>
    <xf numFmtId="38" fontId="4" fillId="46" borderId="0" applyNumberFormat="0" applyBorder="0" applyAlignment="0" applyProtection="0"/>
    <xf numFmtId="0" fontId="24" fillId="0" borderId="0">
      <alignment/>
      <protection/>
    </xf>
    <xf numFmtId="0" fontId="7" fillId="0" borderId="5" applyNumberFormat="0" applyAlignment="0" applyProtection="0"/>
    <xf numFmtId="0" fontId="7" fillId="0" borderId="6">
      <alignment horizontal="left" vertical="center"/>
      <protection/>
    </xf>
    <xf numFmtId="0" fontId="7" fillId="0" borderId="6">
      <alignment horizontal="left" vertical="center"/>
      <protection/>
    </xf>
    <xf numFmtId="0" fontId="7" fillId="0" borderId="6">
      <alignment horizontal="left" vertical="center"/>
      <protection/>
    </xf>
    <xf numFmtId="0" fontId="7" fillId="0" borderId="6">
      <alignment horizontal="left" vertical="center"/>
      <protection/>
    </xf>
    <xf numFmtId="0" fontId="7" fillId="0" borderId="6">
      <alignment horizontal="left" vertical="center"/>
      <protection/>
    </xf>
    <xf numFmtId="0" fontId="65" fillId="0" borderId="7" applyNumberFormat="0" applyFill="0" applyAlignment="0" applyProtection="0"/>
    <xf numFmtId="0" fontId="65" fillId="0" borderId="7" applyNumberFormat="0" applyFill="0" applyAlignment="0" applyProtection="0"/>
    <xf numFmtId="0" fontId="25" fillId="0" borderId="0" applyNumberFormat="0" applyFill="0" applyBorder="0" applyAlignment="0" applyProtection="0"/>
    <xf numFmtId="0" fontId="66" fillId="0" borderId="8" applyNumberFormat="0" applyFill="0" applyAlignment="0" applyProtection="0"/>
    <xf numFmtId="0" fontId="66" fillId="0" borderId="8" applyNumberFormat="0" applyFill="0" applyAlignment="0" applyProtection="0"/>
    <xf numFmtId="0" fontId="26" fillId="0" borderId="0" applyNumberFormat="0" applyFill="0" applyBorder="0" applyAlignment="0" applyProtection="0"/>
    <xf numFmtId="0" fontId="67" fillId="0" borderId="9" applyNumberFormat="0" applyFill="0" applyAlignment="0" applyProtection="0"/>
    <xf numFmtId="0" fontId="67" fillId="0" borderId="9" applyNumberFormat="0" applyFill="0" applyAlignment="0" applyProtection="0"/>
    <xf numFmtId="0" fontId="27"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68" fillId="50" borderId="1" applyNumberFormat="0" applyAlignment="0" applyProtection="0"/>
    <xf numFmtId="10" fontId="4" fillId="51" borderId="11" applyNumberFormat="0" applyBorder="0" applyAlignment="0" applyProtection="0"/>
    <xf numFmtId="10" fontId="4" fillId="51" borderId="11" applyNumberFormat="0" applyBorder="0" applyAlignment="0" applyProtection="0"/>
    <xf numFmtId="10" fontId="4" fillId="51" borderId="11" applyNumberFormat="0" applyBorder="0" applyAlignment="0" applyProtection="0"/>
    <xf numFmtId="0" fontId="68" fillId="50" borderId="1" applyNumberFormat="0" applyAlignment="0" applyProtection="0"/>
    <xf numFmtId="0" fontId="29" fillId="13" borderId="2" applyNumberFormat="0" applyAlignment="0" applyProtection="0"/>
    <xf numFmtId="0" fontId="30" fillId="13" borderId="2" applyNumberFormat="0" applyAlignment="0" applyProtection="0"/>
    <xf numFmtId="0" fontId="30" fillId="13" borderId="2" applyNumberFormat="0" applyAlignment="0" applyProtection="0"/>
    <xf numFmtId="0" fontId="69" fillId="0" borderId="12" applyNumberFormat="0" applyFill="0" applyAlignment="0" applyProtection="0"/>
    <xf numFmtId="0" fontId="69" fillId="0" borderId="12" applyNumberFormat="0" applyFill="0" applyAlignment="0" applyProtection="0"/>
    <xf numFmtId="0" fontId="31" fillId="0" borderId="13" applyNumberFormat="0" applyFill="0" applyAlignment="0" applyProtection="0"/>
    <xf numFmtId="184" fontId="2" fillId="0" borderId="0">
      <alignment/>
      <protection/>
    </xf>
    <xf numFmtId="184" fontId="2" fillId="0" borderId="0">
      <alignment/>
      <protection/>
    </xf>
    <xf numFmtId="184" fontId="2" fillId="0" borderId="0">
      <alignment/>
      <protection/>
    </xf>
    <xf numFmtId="185" fontId="2" fillId="0" borderId="0">
      <alignment/>
      <protection/>
    </xf>
    <xf numFmtId="185" fontId="2" fillId="0" borderId="0">
      <alignment/>
      <protection/>
    </xf>
    <xf numFmtId="185" fontId="2" fillId="0" borderId="0">
      <alignment/>
      <protection/>
    </xf>
    <xf numFmtId="184" fontId="2" fillId="0" borderId="0">
      <alignment/>
      <protection/>
    </xf>
    <xf numFmtId="184" fontId="2" fillId="0" borderId="0">
      <alignment/>
      <protection/>
    </xf>
    <xf numFmtId="184" fontId="2" fillId="0" borderId="0">
      <alignment/>
      <protection/>
    </xf>
    <xf numFmtId="0" fontId="70" fillId="52" borderId="0" applyNumberFormat="0" applyBorder="0" applyAlignment="0" applyProtection="0"/>
    <xf numFmtId="0" fontId="70" fillId="52" borderId="0" applyNumberFormat="0" applyBorder="0" applyAlignment="0" applyProtection="0"/>
    <xf numFmtId="0" fontId="32" fillId="53" borderId="0" applyNumberFormat="0" applyBorder="0" applyAlignment="0" applyProtection="0"/>
    <xf numFmtId="186" fontId="2" fillId="0" borderId="0">
      <alignment/>
      <protection/>
    </xf>
    <xf numFmtId="0" fontId="2" fillId="0" borderId="0">
      <alignment/>
      <protection/>
    </xf>
    <xf numFmtId="0" fontId="2" fillId="0" borderId="0">
      <alignment/>
      <protection/>
    </xf>
    <xf numFmtId="0" fontId="2" fillId="0" borderId="0">
      <alignment/>
      <protection/>
    </xf>
    <xf numFmtId="186" fontId="2" fillId="0" borderId="0">
      <alignment/>
      <protection/>
    </xf>
    <xf numFmtId="0" fontId="2" fillId="0" borderId="0">
      <alignment/>
      <protection/>
    </xf>
    <xf numFmtId="186"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3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7"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54" borderId="14" applyNumberFormat="0" applyFont="0" applyAlignment="0" applyProtection="0"/>
    <xf numFmtId="0" fontId="0" fillId="54" borderId="14" applyNumberFormat="0" applyFont="0" applyAlignment="0" applyProtection="0"/>
    <xf numFmtId="0" fontId="2" fillId="51" borderId="15" applyNumberFormat="0" applyFont="0" applyAlignment="0" applyProtection="0"/>
    <xf numFmtId="0" fontId="21" fillId="51" borderId="15" applyNumberFormat="0" applyFont="0" applyAlignment="0" applyProtection="0"/>
    <xf numFmtId="0" fontId="21" fillId="51" borderId="15" applyNumberFormat="0" applyFont="0" applyAlignment="0" applyProtection="0"/>
    <xf numFmtId="0" fontId="71" fillId="45" borderId="16" applyNumberFormat="0" applyAlignment="0" applyProtection="0"/>
    <xf numFmtId="0" fontId="71" fillId="45" borderId="16" applyNumberFormat="0" applyAlignment="0" applyProtection="0"/>
    <xf numFmtId="0" fontId="34" fillId="46" borderId="17" applyNumberFormat="0" applyAlignment="0" applyProtection="0"/>
    <xf numFmtId="0" fontId="35" fillId="46" borderId="17" applyNumberFormat="0" applyAlignment="0" applyProtection="0"/>
    <xf numFmtId="0" fontId="35" fillId="46" borderId="17" applyNumberFormat="0" applyAlignment="0" applyProtection="0"/>
    <xf numFmtId="0" fontId="36" fillId="55" borderId="0">
      <alignment/>
      <protection/>
    </xf>
    <xf numFmtId="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18" applyNumberFormat="0" applyFill="0" applyAlignment="0" applyProtection="0"/>
    <xf numFmtId="0" fontId="73" fillId="0" borderId="18" applyNumberFormat="0" applyFill="0" applyAlignment="0" applyProtection="0"/>
    <xf numFmtId="0" fontId="37" fillId="0" borderId="19" applyNumberFormat="0" applyFill="0" applyAlignment="0" applyProtection="0"/>
    <xf numFmtId="0" fontId="19" fillId="0" borderId="20" applyNumberFormat="0" applyFon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cellStyleXfs>
  <cellXfs count="91">
    <xf numFmtId="0" fontId="0" fillId="0" borderId="0" xfId="0" applyFont="1" applyAlignment="1">
      <alignment/>
    </xf>
    <xf numFmtId="0" fontId="2" fillId="0" borderId="0" xfId="265">
      <alignment/>
      <protection/>
    </xf>
    <xf numFmtId="0" fontId="3" fillId="0" borderId="0" xfId="265" applyFont="1" applyFill="1">
      <alignment/>
      <protection/>
    </xf>
    <xf numFmtId="0" fontId="2" fillId="0" borderId="0" xfId="265" applyFill="1">
      <alignment/>
      <protection/>
    </xf>
    <xf numFmtId="0" fontId="3" fillId="0" borderId="0" xfId="265" applyFont="1">
      <alignment/>
      <protection/>
    </xf>
    <xf numFmtId="172" fontId="2" fillId="0" borderId="0" xfId="265" applyNumberFormat="1" applyFill="1">
      <alignment/>
      <protection/>
    </xf>
    <xf numFmtId="0" fontId="5" fillId="0" borderId="0" xfId="265" applyFont="1" applyAlignment="1">
      <alignment horizontal="center"/>
      <protection/>
    </xf>
    <xf numFmtId="0" fontId="7" fillId="0" borderId="0" xfId="265" applyFont="1" applyAlignment="1">
      <alignment horizontal="center"/>
      <protection/>
    </xf>
    <xf numFmtId="173" fontId="2" fillId="6" borderId="11" xfId="166" applyNumberFormat="1" applyFill="1" applyBorder="1" applyAlignment="1">
      <alignment/>
    </xf>
    <xf numFmtId="0" fontId="3" fillId="56" borderId="21" xfId="265" applyFont="1" applyFill="1" applyBorder="1" applyAlignment="1">
      <alignment horizontal="center" vertical="center" wrapText="1"/>
      <protection/>
    </xf>
    <xf numFmtId="0" fontId="3" fillId="56" borderId="22" xfId="265" applyFont="1" applyFill="1" applyBorder="1" applyAlignment="1">
      <alignment horizontal="center" vertical="center" wrapText="1"/>
      <protection/>
    </xf>
    <xf numFmtId="0" fontId="3" fillId="56" borderId="23" xfId="265" applyFont="1" applyFill="1" applyBorder="1" applyAlignment="1">
      <alignment horizontal="center" vertical="center" wrapText="1"/>
      <protection/>
    </xf>
    <xf numFmtId="0" fontId="3" fillId="56" borderId="24" xfId="265" applyFont="1" applyFill="1" applyBorder="1" applyAlignment="1" quotePrefix="1">
      <alignment horizontal="center"/>
      <protection/>
    </xf>
    <xf numFmtId="0" fontId="3" fillId="56" borderId="24" xfId="265" applyFont="1" applyFill="1" applyBorder="1" applyAlignment="1">
      <alignment horizontal="center" wrapText="1"/>
      <protection/>
    </xf>
    <xf numFmtId="0" fontId="3" fillId="56" borderId="25" xfId="265" applyFont="1" applyFill="1" applyBorder="1" applyAlignment="1">
      <alignment horizontal="center"/>
      <protection/>
    </xf>
    <xf numFmtId="0" fontId="3" fillId="56" borderId="26" xfId="265" applyFont="1" applyFill="1" applyBorder="1" applyAlignment="1" quotePrefix="1">
      <alignment horizontal="center"/>
      <protection/>
    </xf>
    <xf numFmtId="0" fontId="3" fillId="56" borderId="26" xfId="265" applyFont="1" applyFill="1" applyBorder="1" applyAlignment="1">
      <alignment horizontal="center"/>
      <protection/>
    </xf>
    <xf numFmtId="0" fontId="2" fillId="0" borderId="11" xfId="265" applyFill="1" applyBorder="1" applyAlignment="1">
      <alignment horizontal="center" vertical="center"/>
      <protection/>
    </xf>
    <xf numFmtId="0" fontId="2" fillId="0" borderId="11" xfId="265" applyFill="1" applyBorder="1" applyAlignment="1">
      <alignment vertical="center" wrapText="1"/>
      <protection/>
    </xf>
    <xf numFmtId="174" fontId="2" fillId="6" borderId="11" xfId="166" applyNumberFormat="1" applyFill="1" applyBorder="1" applyAlignment="1">
      <alignment/>
    </xf>
    <xf numFmtId="1" fontId="2" fillId="6" borderId="11" xfId="114" applyNumberFormat="1" applyFill="1" applyBorder="1" applyAlignment="1">
      <alignment/>
    </xf>
    <xf numFmtId="1" fontId="2" fillId="6" borderId="11" xfId="166" applyNumberFormat="1" applyFill="1" applyBorder="1" applyAlignment="1">
      <alignment/>
    </xf>
    <xf numFmtId="10" fontId="2" fillId="0" borderId="11" xfId="314" applyNumberFormat="1" applyBorder="1" applyAlignment="1">
      <alignment/>
    </xf>
    <xf numFmtId="174" fontId="2" fillId="0" borderId="11" xfId="166" applyNumberFormat="1" applyBorder="1" applyAlignment="1">
      <alignment/>
    </xf>
    <xf numFmtId="174" fontId="2" fillId="0" borderId="27" xfId="166" applyNumberFormat="1" applyBorder="1" applyAlignment="1">
      <alignment/>
    </xf>
    <xf numFmtId="174" fontId="2" fillId="0" borderId="28" xfId="265" applyNumberFormat="1" applyBorder="1">
      <alignment/>
      <protection/>
    </xf>
    <xf numFmtId="0" fontId="2" fillId="0" borderId="11" xfId="265" applyFont="1" applyFill="1" applyBorder="1" applyAlignment="1">
      <alignment vertical="center" wrapText="1"/>
      <protection/>
    </xf>
    <xf numFmtId="0" fontId="2" fillId="0" borderId="11" xfId="265" applyFill="1" applyBorder="1" applyAlignment="1">
      <alignment horizontal="center"/>
      <protection/>
    </xf>
    <xf numFmtId="0" fontId="2" fillId="0" borderId="11" xfId="265" applyFill="1" applyBorder="1">
      <alignment/>
      <protection/>
    </xf>
    <xf numFmtId="0" fontId="2" fillId="0" borderId="29" xfId="265" applyFill="1" applyBorder="1">
      <alignment/>
      <protection/>
    </xf>
    <xf numFmtId="0" fontId="2" fillId="0" borderId="30" xfId="265" applyFont="1" applyBorder="1" applyAlignment="1">
      <alignment horizontal="center"/>
      <protection/>
    </xf>
    <xf numFmtId="0" fontId="2" fillId="0" borderId="31" xfId="265" applyFont="1" applyBorder="1">
      <alignment/>
      <protection/>
    </xf>
    <xf numFmtId="174" fontId="2" fillId="6" borderId="31" xfId="166" applyNumberFormat="1" applyFill="1" applyBorder="1" applyAlignment="1">
      <alignment/>
    </xf>
    <xf numFmtId="1" fontId="2" fillId="6" borderId="31" xfId="114" applyNumberFormat="1" applyFill="1" applyBorder="1" applyAlignment="1">
      <alignment/>
    </xf>
    <xf numFmtId="174" fontId="2" fillId="6" borderId="31" xfId="114" applyNumberFormat="1" applyFill="1" applyBorder="1" applyAlignment="1">
      <alignment/>
    </xf>
    <xf numFmtId="0" fontId="2" fillId="0" borderId="32" xfId="265" applyFont="1" applyBorder="1" applyAlignment="1">
      <alignment horizontal="center"/>
      <protection/>
    </xf>
    <xf numFmtId="0" fontId="3" fillId="0" borderId="33" xfId="265" applyFont="1" applyBorder="1">
      <alignment/>
      <protection/>
    </xf>
    <xf numFmtId="174" fontId="2" fillId="0" borderId="33" xfId="166" applyNumberFormat="1" applyBorder="1" applyAlignment="1">
      <alignment/>
    </xf>
    <xf numFmtId="174" fontId="2" fillId="0" borderId="33" xfId="114" applyNumberFormat="1" applyBorder="1" applyAlignment="1">
      <alignment/>
    </xf>
    <xf numFmtId="10" fontId="2" fillId="0" borderId="34" xfId="314" applyNumberFormat="1" applyBorder="1" applyAlignment="1">
      <alignment/>
    </xf>
    <xf numFmtId="0" fontId="2" fillId="0" borderId="0" xfId="265" applyFont="1">
      <alignment/>
      <protection/>
    </xf>
    <xf numFmtId="0" fontId="2" fillId="0" borderId="0" xfId="265" applyAlignment="1">
      <alignment horizontal="center" vertical="center"/>
      <protection/>
    </xf>
    <xf numFmtId="0" fontId="2" fillId="0" borderId="0" xfId="265" applyAlignment="1">
      <alignment horizontal="center" vertical="top"/>
      <protection/>
    </xf>
    <xf numFmtId="0" fontId="2" fillId="0" borderId="0" xfId="265" applyFont="1" applyAlignment="1">
      <alignment vertical="top" wrapText="1"/>
      <protection/>
    </xf>
    <xf numFmtId="0" fontId="3" fillId="0" borderId="0" xfId="265" applyFont="1" applyAlignment="1">
      <alignment vertical="top" wrapText="1"/>
      <protection/>
    </xf>
    <xf numFmtId="0" fontId="75" fillId="0" borderId="0" xfId="265" applyFont="1" applyAlignment="1">
      <alignment horizontal="left" vertical="center"/>
      <protection/>
    </xf>
    <xf numFmtId="0" fontId="76" fillId="0" borderId="0" xfId="265" applyFont="1" applyAlignment="1">
      <alignment horizontal="center" vertical="center"/>
      <protection/>
    </xf>
    <xf numFmtId="0" fontId="2" fillId="0" borderId="0" xfId="265" applyAlignment="1">
      <alignment horizontal="right"/>
      <protection/>
    </xf>
    <xf numFmtId="0" fontId="77" fillId="0" borderId="0" xfId="265" applyFont="1" applyAlignment="1">
      <alignment horizontal="left"/>
      <protection/>
    </xf>
    <xf numFmtId="0" fontId="78" fillId="57" borderId="35" xfId="302" applyFont="1" applyFill="1" applyBorder="1" applyAlignment="1">
      <alignment horizontal="center" vertical="center" wrapText="1"/>
      <protection/>
    </xf>
    <xf numFmtId="39" fontId="10" fillId="0" borderId="36" xfId="302" applyNumberFormat="1" applyFont="1" applyFill="1" applyBorder="1" applyAlignment="1">
      <alignment horizontal="left" vertical="center"/>
      <protection/>
    </xf>
    <xf numFmtId="39" fontId="10" fillId="0" borderId="2" xfId="300" applyNumberFormat="1" applyFont="1" applyBorder="1" applyAlignment="1">
      <alignment horizontal="left" vertical="center"/>
      <protection/>
    </xf>
    <xf numFmtId="39" fontId="10" fillId="0" borderId="37" xfId="302" applyNumberFormat="1" applyFont="1" applyFill="1" applyBorder="1" applyAlignment="1">
      <alignment horizontal="left" vertical="center"/>
      <protection/>
    </xf>
    <xf numFmtId="39" fontId="10" fillId="0" borderId="37" xfId="302" applyNumberFormat="1" applyFont="1" applyFill="1" applyBorder="1" applyAlignment="1">
      <alignment horizontal="right" vertical="center"/>
      <protection/>
    </xf>
    <xf numFmtId="39" fontId="10" fillId="0" borderId="37" xfId="301" applyNumberFormat="1" applyFont="1" applyFill="1" applyBorder="1" applyAlignment="1">
      <alignment horizontal="right" vertical="center"/>
      <protection/>
    </xf>
    <xf numFmtId="37" fontId="10" fillId="0" borderId="37" xfId="302" applyNumberFormat="1" applyFont="1" applyFill="1" applyBorder="1" applyAlignment="1">
      <alignment horizontal="right" vertical="center"/>
      <protection/>
    </xf>
    <xf numFmtId="39" fontId="2" fillId="0" borderId="0" xfId="265" applyNumberFormat="1">
      <alignment/>
      <protection/>
    </xf>
    <xf numFmtId="39" fontId="11" fillId="0" borderId="37" xfId="302" applyNumberFormat="1" applyFont="1" applyFill="1" applyBorder="1" applyAlignment="1">
      <alignment horizontal="right" vertical="center"/>
      <protection/>
    </xf>
    <xf numFmtId="39" fontId="11" fillId="0" borderId="37" xfId="301" applyNumberFormat="1" applyFont="1" applyFill="1" applyBorder="1" applyAlignment="1">
      <alignment horizontal="right" vertical="center"/>
      <protection/>
    </xf>
    <xf numFmtId="37" fontId="11" fillId="0" borderId="37" xfId="302" applyNumberFormat="1" applyFont="1" applyFill="1" applyBorder="1" applyAlignment="1">
      <alignment horizontal="right" vertical="center"/>
      <protection/>
    </xf>
    <xf numFmtId="37" fontId="3" fillId="0" borderId="0" xfId="265" applyNumberFormat="1" applyFont="1" applyBorder="1">
      <alignment/>
      <protection/>
    </xf>
    <xf numFmtId="37" fontId="2" fillId="0" borderId="0" xfId="265" applyNumberFormat="1" applyFont="1" applyBorder="1">
      <alignment/>
      <protection/>
    </xf>
    <xf numFmtId="37" fontId="2" fillId="0" borderId="0" xfId="265" applyNumberFormat="1" applyFont="1" applyBorder="1" applyAlignment="1">
      <alignment horizontal="right"/>
      <protection/>
    </xf>
    <xf numFmtId="37" fontId="2" fillId="0" borderId="0" xfId="265" applyNumberFormat="1">
      <alignment/>
      <protection/>
    </xf>
    <xf numFmtId="39" fontId="10" fillId="0" borderId="2" xfId="301" applyNumberFormat="1" applyFont="1" applyBorder="1" applyAlignment="1">
      <alignment horizontal="left" vertical="center"/>
      <protection/>
    </xf>
    <xf numFmtId="39" fontId="10" fillId="0" borderId="38" xfId="301" applyNumberFormat="1" applyFont="1" applyBorder="1" applyAlignment="1">
      <alignment horizontal="right" vertical="center"/>
      <protection/>
    </xf>
    <xf numFmtId="37" fontId="10" fillId="0" borderId="39" xfId="302" applyNumberFormat="1" applyFont="1" applyFill="1" applyBorder="1" applyAlignment="1">
      <alignment horizontal="right" vertical="center"/>
      <protection/>
    </xf>
    <xf numFmtId="0" fontId="12" fillId="0" borderId="0" xfId="265" applyFont="1" applyFill="1">
      <alignment/>
      <protection/>
    </xf>
    <xf numFmtId="4" fontId="12" fillId="0" borderId="0" xfId="265" applyNumberFormat="1" applyFont="1">
      <alignment/>
      <protection/>
    </xf>
    <xf numFmtId="39" fontId="10" fillId="0" borderId="0" xfId="302" applyNumberFormat="1" applyFont="1" applyFill="1" applyBorder="1" applyAlignment="1">
      <alignment horizontal="left" vertical="center"/>
      <protection/>
    </xf>
    <xf numFmtId="39" fontId="10" fillId="0" borderId="0" xfId="300" applyNumberFormat="1" applyFont="1" applyBorder="1" applyAlignment="1">
      <alignment horizontal="left" vertical="center"/>
      <protection/>
    </xf>
    <xf numFmtId="39" fontId="10" fillId="0" borderId="0" xfId="301" applyNumberFormat="1" applyFont="1" applyBorder="1" applyAlignment="1">
      <alignment horizontal="left" vertical="center"/>
      <protection/>
    </xf>
    <xf numFmtId="39" fontId="10" fillId="0" borderId="0" xfId="301" applyNumberFormat="1" applyFont="1" applyBorder="1" applyAlignment="1">
      <alignment horizontal="right" vertical="center"/>
      <protection/>
    </xf>
    <xf numFmtId="37" fontId="10" fillId="0" borderId="0" xfId="302" applyNumberFormat="1" applyFont="1" applyFill="1" applyBorder="1" applyAlignment="1">
      <alignment horizontal="right" vertical="center"/>
      <protection/>
    </xf>
    <xf numFmtId="39" fontId="10" fillId="0" borderId="0" xfId="301" applyNumberFormat="1" applyFont="1" applyFill="1" applyBorder="1" applyAlignment="1">
      <alignment horizontal="right" vertical="center"/>
      <protection/>
    </xf>
    <xf numFmtId="39" fontId="11" fillId="0" borderId="0" xfId="301" applyNumberFormat="1" applyFont="1" applyBorder="1" applyAlignment="1">
      <alignment horizontal="right" vertical="center"/>
      <protection/>
    </xf>
    <xf numFmtId="43" fontId="11" fillId="0" borderId="0" xfId="114" applyFont="1" applyFill="1" applyBorder="1" applyAlignment="1">
      <alignment horizontal="right" vertical="center"/>
    </xf>
    <xf numFmtId="0" fontId="4" fillId="0" borderId="0" xfId="265" applyFont="1" applyFill="1" applyAlignment="1">
      <alignment horizontal="right" vertical="top"/>
      <protection/>
    </xf>
    <xf numFmtId="0" fontId="4" fillId="0" borderId="40" xfId="265" applyFont="1" applyFill="1" applyBorder="1" applyAlignment="1">
      <alignment horizontal="right" vertical="top"/>
      <protection/>
    </xf>
    <xf numFmtId="0" fontId="5" fillId="0" borderId="0" xfId="265" applyFont="1" applyAlignment="1">
      <alignment horizontal="center"/>
      <protection/>
    </xf>
    <xf numFmtId="0" fontId="3" fillId="0" borderId="0" xfId="265" applyFont="1" applyAlignment="1">
      <alignment horizontal="center" vertical="center"/>
      <protection/>
    </xf>
    <xf numFmtId="0" fontId="3" fillId="56" borderId="41" xfId="265" applyFont="1" applyFill="1" applyBorder="1" applyAlignment="1">
      <alignment vertical="center"/>
      <protection/>
    </xf>
    <xf numFmtId="0" fontId="3" fillId="56" borderId="42" xfId="265" applyFont="1" applyFill="1" applyBorder="1" applyAlignment="1">
      <alignment vertical="center"/>
      <protection/>
    </xf>
    <xf numFmtId="0" fontId="3" fillId="56" borderId="21" xfId="265" applyFont="1" applyFill="1" applyBorder="1" applyAlignment="1">
      <alignment vertical="center"/>
      <protection/>
    </xf>
    <xf numFmtId="0" fontId="3" fillId="56" borderId="24" xfId="265" applyFont="1" applyFill="1" applyBorder="1" applyAlignment="1">
      <alignment vertical="center"/>
      <protection/>
    </xf>
    <xf numFmtId="0" fontId="3" fillId="56" borderId="43" xfId="265" applyFont="1" applyFill="1" applyBorder="1" applyAlignment="1">
      <alignment horizontal="center" vertical="center" wrapText="1"/>
      <protection/>
    </xf>
    <xf numFmtId="0" fontId="2" fillId="0" borderId="44" xfId="265" applyBorder="1" applyAlignment="1">
      <alignment horizontal="center" wrapText="1"/>
      <protection/>
    </xf>
    <xf numFmtId="0" fontId="76" fillId="0" borderId="0" xfId="265" applyFont="1" applyAlignment="1">
      <alignment horizontal="left" wrapText="1"/>
      <protection/>
    </xf>
    <xf numFmtId="0" fontId="2" fillId="0" borderId="0" xfId="265" applyFont="1" applyAlignment="1">
      <alignment horizontal="left" vertical="top" wrapText="1"/>
      <protection/>
    </xf>
    <xf numFmtId="0" fontId="9" fillId="0" borderId="0" xfId="265" applyFont="1" applyAlignment="1">
      <alignment horizontal="left" vertical="top" wrapText="1"/>
      <protection/>
    </xf>
    <xf numFmtId="0" fontId="3" fillId="0" borderId="0" xfId="265" applyFont="1" applyAlignment="1">
      <alignment horizontal="left" vertical="top" wrapText="1"/>
      <protection/>
    </xf>
  </cellXfs>
  <cellStyles count="325">
    <cellStyle name="Normal" xfId="0"/>
    <cellStyle name="$" xfId="15"/>
    <cellStyle name="$ 2" xfId="16"/>
    <cellStyle name="$ 3" xfId="17"/>
    <cellStyle name="$.00" xfId="18"/>
    <cellStyle name="$.00 2" xfId="19"/>
    <cellStyle name="$.00 3" xfId="20"/>
    <cellStyle name="$_CGAAP FA Budget Model v2 james" xfId="21"/>
    <cellStyle name="$_Oct 2010 SM PILs Recognition" xfId="22"/>
    <cellStyle name="$_Xl0000180" xfId="23"/>
    <cellStyle name="$M" xfId="24"/>
    <cellStyle name="$M 2" xfId="25"/>
    <cellStyle name="$M 3" xfId="26"/>
    <cellStyle name="$M.00" xfId="27"/>
    <cellStyle name="$M.00 2" xfId="28"/>
    <cellStyle name="$M.00 3" xfId="29"/>
    <cellStyle name="$M_CGAAP FA Budget Model v2 james" xfId="30"/>
    <cellStyle name="20% - Accent1" xfId="31"/>
    <cellStyle name="20% - Accent1 2" xfId="32"/>
    <cellStyle name="20% - Accent1 3" xfId="33"/>
    <cellStyle name="20% - Accent2" xfId="34"/>
    <cellStyle name="20% - Accent2 2" xfId="35"/>
    <cellStyle name="20% - Accent2 3" xfId="36"/>
    <cellStyle name="20% - Accent3" xfId="37"/>
    <cellStyle name="20% - Accent3 2" xfId="38"/>
    <cellStyle name="20% - Accent3 3" xfId="39"/>
    <cellStyle name="20% - Accent4" xfId="40"/>
    <cellStyle name="20% - Accent4 2" xfId="41"/>
    <cellStyle name="20% - Accent4 3" xfId="42"/>
    <cellStyle name="20% - Accent5" xfId="43"/>
    <cellStyle name="20% - Accent5 2" xfId="44"/>
    <cellStyle name="20% - Accent5 3" xfId="45"/>
    <cellStyle name="20% - Accent6" xfId="46"/>
    <cellStyle name="20% - Accent6 2" xfId="47"/>
    <cellStyle name="20% - Accent6 3" xfId="48"/>
    <cellStyle name="40% - Accent1" xfId="49"/>
    <cellStyle name="40% - Accent1 2" xfId="50"/>
    <cellStyle name="40% - Accent1 3" xfId="51"/>
    <cellStyle name="40% - Accent2" xfId="52"/>
    <cellStyle name="40% - Accent2 2" xfId="53"/>
    <cellStyle name="40% - Accent2 3" xfId="54"/>
    <cellStyle name="40% - Accent3" xfId="55"/>
    <cellStyle name="40% - Accent3 2" xfId="56"/>
    <cellStyle name="40% - Accent3 3" xfId="57"/>
    <cellStyle name="40% - Accent4" xfId="58"/>
    <cellStyle name="40% - Accent4 2" xfId="59"/>
    <cellStyle name="40% - Accent4 3" xfId="60"/>
    <cellStyle name="40% - Accent5" xfId="61"/>
    <cellStyle name="40% - Accent5 2" xfId="62"/>
    <cellStyle name="40% - Accent5 3" xfId="63"/>
    <cellStyle name="40% - Accent6" xfId="64"/>
    <cellStyle name="40% - Accent6 2" xfId="65"/>
    <cellStyle name="40% - Accent6 3" xfId="66"/>
    <cellStyle name="60% - Accent1" xfId="67"/>
    <cellStyle name="60% - Accent1 2" xfId="68"/>
    <cellStyle name="60% - Accent1 3" xfId="69"/>
    <cellStyle name="60% - Accent2" xfId="70"/>
    <cellStyle name="60% - Accent2 2" xfId="71"/>
    <cellStyle name="60% - Accent2 3" xfId="72"/>
    <cellStyle name="60% - Accent3" xfId="73"/>
    <cellStyle name="60% - Accent3 2" xfId="74"/>
    <cellStyle name="60% - Accent3 3" xfId="75"/>
    <cellStyle name="60% - Accent4" xfId="76"/>
    <cellStyle name="60% - Accent4 2" xfId="77"/>
    <cellStyle name="60% - Accent4 3" xfId="78"/>
    <cellStyle name="60% - Accent5" xfId="79"/>
    <cellStyle name="60% - Accent5 2" xfId="80"/>
    <cellStyle name="60% - Accent5 3" xfId="81"/>
    <cellStyle name="60% - Accent6" xfId="82"/>
    <cellStyle name="60% - Accent6 2" xfId="83"/>
    <cellStyle name="60% - Accent6 3" xfId="84"/>
    <cellStyle name="Accent1" xfId="85"/>
    <cellStyle name="Accent1 2" xfId="86"/>
    <cellStyle name="Accent1 3" xfId="87"/>
    <cellStyle name="Accent2" xfId="88"/>
    <cellStyle name="Accent2 2" xfId="89"/>
    <cellStyle name="Accent2 3" xfId="90"/>
    <cellStyle name="Accent3" xfId="91"/>
    <cellStyle name="Accent3 2" xfId="92"/>
    <cellStyle name="Accent3 3" xfId="93"/>
    <cellStyle name="Accent4" xfId="94"/>
    <cellStyle name="Accent4 2" xfId="95"/>
    <cellStyle name="Accent4 3" xfId="96"/>
    <cellStyle name="Accent5" xfId="97"/>
    <cellStyle name="Accent5 2" xfId="98"/>
    <cellStyle name="Accent5 3" xfId="99"/>
    <cellStyle name="Accent6" xfId="100"/>
    <cellStyle name="Accent6 2" xfId="101"/>
    <cellStyle name="Accent6 3" xfId="102"/>
    <cellStyle name="Bad" xfId="103"/>
    <cellStyle name="Bad 2" xfId="104"/>
    <cellStyle name="Bad 3" xfId="105"/>
    <cellStyle name="Calculation" xfId="106"/>
    <cellStyle name="Calculation 2" xfId="107"/>
    <cellStyle name="Calculation 2 2" xfId="108"/>
    <cellStyle name="Calculation 3" xfId="109"/>
    <cellStyle name="Calculation 4" xfId="110"/>
    <cellStyle name="Check Cell" xfId="111"/>
    <cellStyle name="Check Cell 2" xfId="112"/>
    <cellStyle name="Check Cell 3" xfId="113"/>
    <cellStyle name="Comma" xfId="114"/>
    <cellStyle name="Comma [0]" xfId="115"/>
    <cellStyle name="Comma 10" xfId="116"/>
    <cellStyle name="Comma 10 2" xfId="117"/>
    <cellStyle name="Comma 11" xfId="118"/>
    <cellStyle name="Comma 11 2" xfId="119"/>
    <cellStyle name="Comma 12" xfId="120"/>
    <cellStyle name="Comma 13" xfId="121"/>
    <cellStyle name="Comma 14" xfId="122"/>
    <cellStyle name="Comma 15" xfId="123"/>
    <cellStyle name="Comma 16" xfId="124"/>
    <cellStyle name="Comma 2" xfId="125"/>
    <cellStyle name="Comma 2 10" xfId="126"/>
    <cellStyle name="Comma 2 11" xfId="127"/>
    <cellStyle name="Comma 2 12" xfId="128"/>
    <cellStyle name="Comma 2 2" xfId="129"/>
    <cellStyle name="Comma 2 2 2" xfId="130"/>
    <cellStyle name="Comma 2 3" xfId="131"/>
    <cellStyle name="Comma 2 4" xfId="132"/>
    <cellStyle name="Comma 2 5" xfId="133"/>
    <cellStyle name="Comma 2 6" xfId="134"/>
    <cellStyle name="Comma 2 7" xfId="135"/>
    <cellStyle name="Comma 2 8" xfId="136"/>
    <cellStyle name="Comma 2 9" xfId="137"/>
    <cellStyle name="Comma 3" xfId="138"/>
    <cellStyle name="Comma 3 2" xfId="139"/>
    <cellStyle name="Comma 3 2 2" xfId="140"/>
    <cellStyle name="Comma 3 3" xfId="141"/>
    <cellStyle name="Comma 3 4" xfId="142"/>
    <cellStyle name="Comma 3 5" xfId="143"/>
    <cellStyle name="Comma 3 6" xfId="144"/>
    <cellStyle name="Comma 3 7" xfId="145"/>
    <cellStyle name="Comma 4" xfId="146"/>
    <cellStyle name="Comma 4 2" xfId="147"/>
    <cellStyle name="Comma 4 2 2" xfId="148"/>
    <cellStyle name="Comma 4 2 3" xfId="149"/>
    <cellStyle name="Comma 4 3" xfId="150"/>
    <cellStyle name="Comma 5" xfId="151"/>
    <cellStyle name="Comma 5 2" xfId="152"/>
    <cellStyle name="Comma 5 2 2" xfId="153"/>
    <cellStyle name="Comma 5 3" xfId="154"/>
    <cellStyle name="Comma 6" xfId="155"/>
    <cellStyle name="Comma 6 2" xfId="156"/>
    <cellStyle name="Comma 7" xfId="157"/>
    <cellStyle name="Comma 7 2" xfId="158"/>
    <cellStyle name="Comma 8" xfId="159"/>
    <cellStyle name="Comma 8 2" xfId="160"/>
    <cellStyle name="Comma 9" xfId="161"/>
    <cellStyle name="Comma 9 2" xfId="162"/>
    <cellStyle name="Comma0" xfId="163"/>
    <cellStyle name="Comma0 2" xfId="164"/>
    <cellStyle name="Comma0 3" xfId="165"/>
    <cellStyle name="Currency" xfId="166"/>
    <cellStyle name="Currency [0]" xfId="167"/>
    <cellStyle name="Currency 2" xfId="168"/>
    <cellStyle name="Currency 2 2" xfId="169"/>
    <cellStyle name="Currency 2 2 2" xfId="170"/>
    <cellStyle name="Currency 2 3" xfId="171"/>
    <cellStyle name="Currency 2 3 2" xfId="172"/>
    <cellStyle name="Currency 2 3 3" xfId="173"/>
    <cellStyle name="Currency 3" xfId="174"/>
    <cellStyle name="Currency 3 2" xfId="175"/>
    <cellStyle name="Currency 3 3" xfId="176"/>
    <cellStyle name="Currency 4" xfId="177"/>
    <cellStyle name="Currency 4 2" xfId="178"/>
    <cellStyle name="Currency 4 3" xfId="179"/>
    <cellStyle name="Currency 5" xfId="180"/>
    <cellStyle name="Currency 5 2" xfId="181"/>
    <cellStyle name="Currency 5 3" xfId="182"/>
    <cellStyle name="Currency 6" xfId="183"/>
    <cellStyle name="Currency 7" xfId="184"/>
    <cellStyle name="Currency0" xfId="185"/>
    <cellStyle name="Currency0 2" xfId="186"/>
    <cellStyle name="Currency0 3" xfId="187"/>
    <cellStyle name="custom" xfId="188"/>
    <cellStyle name="Date" xfId="189"/>
    <cellStyle name="Date 2" xfId="190"/>
    <cellStyle name="Date 3" xfId="191"/>
    <cellStyle name="Euro" xfId="192"/>
    <cellStyle name="Euro 2" xfId="193"/>
    <cellStyle name="Explanatory Text" xfId="194"/>
    <cellStyle name="Explanatory Text 2" xfId="195"/>
    <cellStyle name="Explanatory Text 3" xfId="196"/>
    <cellStyle name="Fixed" xfId="197"/>
    <cellStyle name="Fixed 2" xfId="198"/>
    <cellStyle name="Fixed 3" xfId="199"/>
    <cellStyle name="Good" xfId="200"/>
    <cellStyle name="Good 2" xfId="201"/>
    <cellStyle name="Good 3" xfId="202"/>
    <cellStyle name="Grey" xfId="203"/>
    <cellStyle name="header" xfId="204"/>
    <cellStyle name="Header1" xfId="205"/>
    <cellStyle name="Header2" xfId="206"/>
    <cellStyle name="Header2 2" xfId="207"/>
    <cellStyle name="Header2 2 2" xfId="208"/>
    <cellStyle name="Header2 3" xfId="209"/>
    <cellStyle name="Header2 3 2" xfId="210"/>
    <cellStyle name="Heading 1" xfId="211"/>
    <cellStyle name="Heading 1 2" xfId="212"/>
    <cellStyle name="Heading 1 3" xfId="213"/>
    <cellStyle name="Heading 2" xfId="214"/>
    <cellStyle name="Heading 2 2" xfId="215"/>
    <cellStyle name="Heading 2 3" xfId="216"/>
    <cellStyle name="Heading 3" xfId="217"/>
    <cellStyle name="Heading 3 2" xfId="218"/>
    <cellStyle name="Heading 3 3" xfId="219"/>
    <cellStyle name="Heading 4" xfId="220"/>
    <cellStyle name="Heading 4 2" xfId="221"/>
    <cellStyle name="Heading 4 3" xfId="222"/>
    <cellStyle name="Hyperlink 2" xfId="223"/>
    <cellStyle name="Input" xfId="224"/>
    <cellStyle name="Input [yellow]" xfId="225"/>
    <cellStyle name="Input [yellow] 2" xfId="226"/>
    <cellStyle name="Input [yellow] 2 2" xfId="227"/>
    <cellStyle name="Input 2" xfId="228"/>
    <cellStyle name="Input 2 2" xfId="229"/>
    <cellStyle name="Input 3" xfId="230"/>
    <cellStyle name="Input 4" xfId="231"/>
    <cellStyle name="Linked Cell" xfId="232"/>
    <cellStyle name="Linked Cell 2" xfId="233"/>
    <cellStyle name="Linked Cell 3" xfId="234"/>
    <cellStyle name="M" xfId="235"/>
    <cellStyle name="M 2" xfId="236"/>
    <cellStyle name="M 3" xfId="237"/>
    <cellStyle name="M.00" xfId="238"/>
    <cellStyle name="M.00 2" xfId="239"/>
    <cellStyle name="M.00 3" xfId="240"/>
    <cellStyle name="M_CGAAP FA Budget Model v2 james" xfId="241"/>
    <cellStyle name="M_Oct 2010 SM PILs Recognition" xfId="242"/>
    <cellStyle name="M_Xl0000180" xfId="243"/>
    <cellStyle name="Neutral" xfId="244"/>
    <cellStyle name="Neutral 2" xfId="245"/>
    <cellStyle name="Neutral 3" xfId="246"/>
    <cellStyle name="Normal - Style1" xfId="247"/>
    <cellStyle name="Normal - Style1 2" xfId="248"/>
    <cellStyle name="Normal - Style1 2 2" xfId="249"/>
    <cellStyle name="Normal - Style1 3" xfId="250"/>
    <cellStyle name="Normal - Style1 4" xfId="251"/>
    <cellStyle name="Normal - Style1 5" xfId="252"/>
    <cellStyle name="Normal - Style1_1595 FIT Support" xfId="253"/>
    <cellStyle name="Normal 10" xfId="254"/>
    <cellStyle name="Normal 10 2" xfId="255"/>
    <cellStyle name="Normal 11" xfId="256"/>
    <cellStyle name="Normal 12" xfId="257"/>
    <cellStyle name="Normal 13" xfId="258"/>
    <cellStyle name="Normal 14" xfId="259"/>
    <cellStyle name="Normal 15" xfId="260"/>
    <cellStyle name="Normal 16" xfId="261"/>
    <cellStyle name="Normal 17" xfId="262"/>
    <cellStyle name="Normal 18" xfId="263"/>
    <cellStyle name="Normal 19" xfId="264"/>
    <cellStyle name="Normal 2" xfId="265"/>
    <cellStyle name="Normal 2 2" xfId="266"/>
    <cellStyle name="Normal 2 2 2" xfId="267"/>
    <cellStyle name="Normal 2 2 3" xfId="268"/>
    <cellStyle name="Normal 2 2 4" xfId="269"/>
    <cellStyle name="Normal 2 2 5" xfId="270"/>
    <cellStyle name="Normal 2 3" xfId="271"/>
    <cellStyle name="Normal 3" xfId="272"/>
    <cellStyle name="Normal 3 2" xfId="273"/>
    <cellStyle name="Normal 3 2 2" xfId="274"/>
    <cellStyle name="Normal 3 2 3" xfId="275"/>
    <cellStyle name="Normal 3 2 4" xfId="276"/>
    <cellStyle name="Normal 3 2 5" xfId="277"/>
    <cellStyle name="Normal 3 3" xfId="278"/>
    <cellStyle name="Normal 3 4" xfId="279"/>
    <cellStyle name="Normal 3 5" xfId="280"/>
    <cellStyle name="Normal 3 6" xfId="281"/>
    <cellStyle name="Normal 4" xfId="282"/>
    <cellStyle name="Normal 4 2" xfId="283"/>
    <cellStyle name="Normal 4 3" xfId="284"/>
    <cellStyle name="Normal 4 4" xfId="285"/>
    <cellStyle name="Normal 4 5" xfId="286"/>
    <cellStyle name="Normal 4 6" xfId="287"/>
    <cellStyle name="Normal 5" xfId="288"/>
    <cellStyle name="Normal 5 2" xfId="289"/>
    <cellStyle name="Normal 5 3" xfId="290"/>
    <cellStyle name="Normal 5 4" xfId="291"/>
    <cellStyle name="Normal 5 5" xfId="292"/>
    <cellStyle name="Normal 5 6" xfId="293"/>
    <cellStyle name="Normal 6" xfId="294"/>
    <cellStyle name="Normal 7" xfId="295"/>
    <cellStyle name="Normal 7 2" xfId="296"/>
    <cellStyle name="Normal 8" xfId="297"/>
    <cellStyle name="Normal 8 2" xfId="298"/>
    <cellStyle name="Normal 9" xfId="299"/>
    <cellStyle name="Normal_Concrete working copy" xfId="300"/>
    <cellStyle name="Normal_DEC (2)" xfId="301"/>
    <cellStyle name="Normal_JAN" xfId="302"/>
    <cellStyle name="Note" xfId="303"/>
    <cellStyle name="Note 2" xfId="304"/>
    <cellStyle name="Note 2 2" xfId="305"/>
    <cellStyle name="Note 3" xfId="306"/>
    <cellStyle name="Note 4" xfId="307"/>
    <cellStyle name="Output" xfId="308"/>
    <cellStyle name="Output 2" xfId="309"/>
    <cellStyle name="Output 2 2" xfId="310"/>
    <cellStyle name="Output 3" xfId="311"/>
    <cellStyle name="Output 4" xfId="312"/>
    <cellStyle name="Output Line Items" xfId="313"/>
    <cellStyle name="Percent" xfId="314"/>
    <cellStyle name="Percent [2]" xfId="315"/>
    <cellStyle name="Percent [2] 2" xfId="316"/>
    <cellStyle name="Percent [2] 3" xfId="317"/>
    <cellStyle name="Percent [2] 4" xfId="318"/>
    <cellStyle name="Percent 2" xfId="319"/>
    <cellStyle name="Percent 2 2" xfId="320"/>
    <cellStyle name="Percent 3" xfId="321"/>
    <cellStyle name="Percent 3 2" xfId="322"/>
    <cellStyle name="Percent 3 3" xfId="323"/>
    <cellStyle name="Percent 4" xfId="324"/>
    <cellStyle name="Percent 4 2" xfId="325"/>
    <cellStyle name="Percent 5" xfId="326"/>
    <cellStyle name="Percent 6" xfId="327"/>
    <cellStyle name="Percent 7" xfId="328"/>
    <cellStyle name="Percent 8" xfId="329"/>
    <cellStyle name="Title" xfId="330"/>
    <cellStyle name="Title 2" xfId="331"/>
    <cellStyle name="Total" xfId="332"/>
    <cellStyle name="Total 2" xfId="333"/>
    <cellStyle name="Total 2 2" xfId="334"/>
    <cellStyle name="Total 3" xfId="335"/>
    <cellStyle name="Warning Text" xfId="336"/>
    <cellStyle name="Warning Text 2" xfId="337"/>
    <cellStyle name="Warning Text 3" xfId="3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search:9096/users$\ramar\My%20Documents\BY%20APPLICATION\EXCEL\RATES\2004\2004%20Budget%20rev.%20before%204_1_04%20Adj\2004%20Det%20Bud%20Calend%20BEFORE4_1%20Adj.%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psearch:9096/Finance\2013%20COS%20Application\Interrogatories\Board%20Staff\Response%20draft\5.%20Filing%20Requirements\Capital%20appendices\Filing_Requirements_Chapter2_Appendices%20completed%20copy%20no%20link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Monthly inputs"/>
      <sheetName val="Sheet3"/>
      <sheetName val="InputSheet"/>
      <sheetName val="Grouping"/>
      <sheetName val="Upload"/>
      <sheetName val="Hoep"/>
      <sheetName val="Customer Allocation"/>
      <sheetName val="MODEL"/>
    </sheetNames>
    <sheetDataSet>
      <sheetData sheetId="7">
        <row r="7">
          <cell r="E7">
            <v>0.046186384399659976</v>
          </cell>
        </row>
        <row r="11">
          <cell r="E11">
            <v>0.06108752422346377</v>
          </cell>
        </row>
        <row r="12">
          <cell r="E12">
            <v>0.06108752422346377</v>
          </cell>
        </row>
        <row r="13">
          <cell r="E13">
            <v>0.053984779069158426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DC Info"/>
      <sheetName val="Index"/>
      <sheetName val="App.2-A_Capital Projects"/>
      <sheetName val="App.2-B_Fixed Asset Continuity"/>
      <sheetName val="App.2-CA_CGAAP_DepExp_2011"/>
      <sheetName val="App.2-CB_MIFRS_DepExp_2011"/>
      <sheetName val="App.2-CC_MIFRS_DepExp_2012"/>
      <sheetName val="App.2-CD_MIFRS_DepExp_2013"/>
      <sheetName val="App.2-CE_CGAAP_DepExp_2011"/>
      <sheetName val="App.2-CF_CGAAP_DepExp_2012"/>
      <sheetName val="App.2-CG_MIFRS_DepExp_2012"/>
      <sheetName val="App.2-CH_MIFRS_DepExp_2013"/>
      <sheetName val="App.2-CI_AltAccStd_DepExp"/>
      <sheetName val="App.2-D_Overhead"/>
      <sheetName val="App.2-EA_PP&amp;E Deferral Account"/>
      <sheetName val="App.2-EB_PP&amp;E Deferral Account"/>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_1592_Tax_Variance"/>
      <sheetName val="App.2-U_IFRS Transition Costs"/>
      <sheetName val="App.2-V_Rev_Reconciliation"/>
      <sheetName val="App.2-W_Bill Impacts"/>
      <sheetName val="App.2-X_CoS_Flowchart"/>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AA26" t="str">
            <v>Greater Sudbury Hydro Inc.</v>
          </cell>
        </row>
        <row r="27">
          <cell r="AA27" t="str">
            <v>Grimsby Power Inc.</v>
          </cell>
        </row>
        <row r="28">
          <cell r="AA28" t="str">
            <v>Guelph Hydro Electric Systems Inc.</v>
          </cell>
        </row>
        <row r="29">
          <cell r="AA29" t="str">
            <v>Haldimand County Hydro Inc.</v>
          </cell>
        </row>
        <row r="30">
          <cell r="AA30" t="str">
            <v>Guelph Hydro Electric Systems Inc.</v>
          </cell>
        </row>
        <row r="31">
          <cell r="AA31" t="str">
            <v>Halton Hills Hydro Inc.</v>
          </cell>
        </row>
        <row r="32">
          <cell r="AA32" t="str">
            <v>Hearst Power Distribution Co. Ltd.</v>
          </cell>
        </row>
        <row r="33">
          <cell r="AA33" t="str">
            <v>Horizon Utilities Corporation</v>
          </cell>
        </row>
        <row r="34">
          <cell r="AA34" t="str">
            <v>Hydro 2000 Inc.</v>
          </cell>
        </row>
        <row r="35">
          <cell r="AA35" t="str">
            <v>Hydro Hawkesbury Inc.</v>
          </cell>
        </row>
        <row r="36">
          <cell r="AA36" t="str">
            <v>Hydro One Brampton Networks Inc.</v>
          </cell>
        </row>
        <row r="37">
          <cell r="AA37" t="str">
            <v>Hydro One Networks Inc.</v>
          </cell>
        </row>
        <row r="38">
          <cell r="AA38" t="str">
            <v>Hydro One Remote Communities Inc.</v>
          </cell>
        </row>
        <row r="39">
          <cell r="AA39" t="str">
            <v>Hydro Ottawa Limited</v>
          </cell>
        </row>
        <row r="40">
          <cell r="AA40" t="str">
            <v>Innisfil Hydro Dist. Systems Limited</v>
          </cell>
        </row>
        <row r="41">
          <cell r="AA41" t="str">
            <v>Kashechewan Power Corporation</v>
          </cell>
        </row>
        <row r="42">
          <cell r="AA42" t="str">
            <v>Kenora Hydro Electric Corporation Ltd.</v>
          </cell>
        </row>
        <row r="43">
          <cell r="AA43" t="str">
            <v>Kingston Hydro Corporation</v>
          </cell>
        </row>
        <row r="44">
          <cell r="AA44" t="str">
            <v>Kitchener-Wilmot Hydro Inc.</v>
          </cell>
        </row>
        <row r="45">
          <cell r="AA45" t="str">
            <v>Lakefront Utilities Inc.</v>
          </cell>
        </row>
        <row r="46">
          <cell r="AA46" t="str">
            <v>Lakeland Power Distribution Ltd.</v>
          </cell>
        </row>
        <row r="47">
          <cell r="AA47" t="str">
            <v>London Hydro Inc.</v>
          </cell>
        </row>
        <row r="48">
          <cell r="AA48" t="str">
            <v>Midland Power Utility Corporation</v>
          </cell>
        </row>
        <row r="49">
          <cell r="AA49" t="str">
            <v>Milton Hydro Distribution Inc.</v>
          </cell>
        </row>
        <row r="50">
          <cell r="AA50" t="str">
            <v>Newmarket – Tay Power Distribution Ltd.</v>
          </cell>
        </row>
        <row r="51">
          <cell r="AA51" t="str">
            <v>Niagara Peninsula Energy Inc.</v>
          </cell>
        </row>
        <row r="52">
          <cell r="AA52" t="str">
            <v>Niagara-on-the-Lake Hydro Inc.</v>
          </cell>
        </row>
        <row r="53">
          <cell r="AA53" t="str">
            <v>Norfolk Power Distribution Ltd.</v>
          </cell>
        </row>
        <row r="54">
          <cell r="AA54" t="str">
            <v>North Bay Hydro Distribution Limited</v>
          </cell>
        </row>
        <row r="55">
          <cell r="AA55" t="str">
            <v>Northern Ontario Wires Inc.</v>
          </cell>
        </row>
        <row r="56">
          <cell r="AA56" t="str">
            <v>Oakville Hydro Distribution Inc.</v>
          </cell>
        </row>
        <row r="57">
          <cell r="AA57" t="str">
            <v>Orangeville Hydro Limited</v>
          </cell>
        </row>
        <row r="58">
          <cell r="AA58" t="str">
            <v>Orillia Power Distribution Corp.</v>
          </cell>
        </row>
        <row r="59">
          <cell r="AA59" t="str">
            <v>Oshawa PUC Networks Inc.</v>
          </cell>
        </row>
        <row r="60">
          <cell r="AA60" t="str">
            <v>Ottawa River Power Corporation</v>
          </cell>
        </row>
        <row r="61">
          <cell r="AA61" t="str">
            <v>Parry Sound Power Corporation</v>
          </cell>
        </row>
        <row r="62">
          <cell r="AA62" t="str">
            <v>Peterborough Distribution Inc.</v>
          </cell>
        </row>
        <row r="63">
          <cell r="AA63" t="str">
            <v>PowerStream Inc.</v>
          </cell>
        </row>
        <row r="64">
          <cell r="AA64" t="str">
            <v>PUC Distribution Inc.</v>
          </cell>
        </row>
        <row r="65">
          <cell r="AA65" t="str">
            <v>Renfrew Hydro Inc.</v>
          </cell>
        </row>
        <row r="66">
          <cell r="AA66" t="str">
            <v>Rideau St. Lawrence Distribution Inc.</v>
          </cell>
        </row>
        <row r="67">
          <cell r="AA67" t="str">
            <v>St. Thomas Energy Inc.</v>
          </cell>
        </row>
        <row r="68">
          <cell r="AA68" t="str">
            <v>Sioux Lookout Hydro Inc.</v>
          </cell>
        </row>
        <row r="69">
          <cell r="AA69" t="str">
            <v>Thunder Bay Hydro Electricity Distribution</v>
          </cell>
        </row>
        <row r="70">
          <cell r="AA70" t="str">
            <v>Tillsonburg Hydro Inc.</v>
          </cell>
        </row>
        <row r="71">
          <cell r="AA71" t="str">
            <v>Toronto Hydro-Electric System Limited</v>
          </cell>
        </row>
        <row r="72">
          <cell r="AA72" t="str">
            <v>Veridian Connections Inc.</v>
          </cell>
        </row>
        <row r="73">
          <cell r="AA73" t="str">
            <v>Wasaga Distribution Inc.</v>
          </cell>
        </row>
        <row r="74">
          <cell r="AA74" t="str">
            <v>Waterloo North Hydro Inc.</v>
          </cell>
        </row>
        <row r="75">
          <cell r="AA75" t="str">
            <v>Welland Hydro Electric System Corp.</v>
          </cell>
        </row>
        <row r="76">
          <cell r="AA76" t="str">
            <v>Wellington North Power Inc.</v>
          </cell>
        </row>
        <row r="77">
          <cell r="AA77" t="str">
            <v>West Coast Huron Energy Inc.</v>
          </cell>
        </row>
        <row r="78">
          <cell r="AA78" t="str">
            <v>Westario Power Inc.</v>
          </cell>
        </row>
        <row r="79">
          <cell r="AA79" t="str">
            <v>Whitby Hydro Electric Corporation</v>
          </cell>
        </row>
        <row r="80">
          <cell r="AA80"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R124"/>
  <sheetViews>
    <sheetView showGridLines="0" tabSelected="1" zoomScalePageLayoutView="0" workbookViewId="0" topLeftCell="A1">
      <selection activeCell="M1" sqref="M1:N7"/>
    </sheetView>
  </sheetViews>
  <sheetFormatPr defaultColWidth="2.7109375" defaultRowHeight="15"/>
  <cols>
    <col min="1" max="1" width="9.140625" style="1" customWidth="1"/>
    <col min="2" max="2" width="40.28125" style="1" bestFit="1" customWidth="1"/>
    <col min="3" max="3" width="13.7109375" style="1" bestFit="1" customWidth="1"/>
    <col min="4" max="4" width="14.8515625" style="1" bestFit="1" customWidth="1"/>
    <col min="5" max="5" width="13.00390625" style="1" customWidth="1"/>
    <col min="6" max="6" width="11.421875" style="1" customWidth="1"/>
    <col min="7" max="7" width="12.8515625" style="1" customWidth="1"/>
    <col min="8" max="8" width="13.28125" style="1" customWidth="1"/>
    <col min="9" max="9" width="16.00390625" style="1" customWidth="1"/>
    <col min="10" max="10" width="13.7109375" style="1" bestFit="1" customWidth="1"/>
    <col min="11" max="11" width="17.7109375" style="1" customWidth="1"/>
    <col min="12" max="12" width="12.7109375" style="1" customWidth="1"/>
    <col min="13" max="13" width="13.421875" style="1" customWidth="1"/>
    <col min="14" max="14" width="13.140625" style="1" customWidth="1"/>
    <col min="15" max="15" width="9.7109375" style="1" bestFit="1" customWidth="1"/>
    <col min="16" max="18" width="9.140625" style="1" customWidth="1"/>
    <col min="19" max="19" width="10.28125" style="1" bestFit="1" customWidth="1"/>
    <col min="20" max="255" width="9.140625" style="1" customWidth="1"/>
    <col min="256" max="16384" width="2.7109375" style="1" customWidth="1"/>
  </cols>
  <sheetData>
    <row r="1" spans="6:15" ht="12.75">
      <c r="F1" s="2"/>
      <c r="G1" s="3"/>
      <c r="H1" s="3"/>
      <c r="I1" s="3"/>
      <c r="J1" s="3"/>
      <c r="K1" s="3"/>
      <c r="L1" s="3"/>
      <c r="M1" s="2"/>
      <c r="N1" s="77"/>
      <c r="O1" s="3"/>
    </row>
    <row r="2" spans="6:15" ht="12.75">
      <c r="F2" s="2"/>
      <c r="G2" s="3"/>
      <c r="H2" s="3"/>
      <c r="I2" s="3"/>
      <c r="J2" s="3"/>
      <c r="K2" s="3"/>
      <c r="L2" s="3"/>
      <c r="M2" s="2"/>
      <c r="N2" s="78"/>
      <c r="O2" s="3"/>
    </row>
    <row r="3" spans="6:15" ht="12.75">
      <c r="F3" s="2"/>
      <c r="G3" s="3"/>
      <c r="H3" s="3"/>
      <c r="I3" s="3"/>
      <c r="J3" s="3"/>
      <c r="K3" s="3"/>
      <c r="L3" s="3"/>
      <c r="M3" s="2"/>
      <c r="N3" s="78"/>
      <c r="O3" s="3"/>
    </row>
    <row r="4" spans="6:15" ht="12.75">
      <c r="F4" s="2"/>
      <c r="G4" s="3"/>
      <c r="H4" s="3"/>
      <c r="I4" s="3"/>
      <c r="J4" s="3"/>
      <c r="K4" s="3"/>
      <c r="L4" s="3"/>
      <c r="M4" s="2"/>
      <c r="N4" s="78"/>
      <c r="O4" s="3"/>
    </row>
    <row r="5" spans="6:15" ht="12.75">
      <c r="F5" s="2"/>
      <c r="G5" s="3"/>
      <c r="H5" s="3"/>
      <c r="I5" s="3"/>
      <c r="J5" s="3"/>
      <c r="K5" s="3"/>
      <c r="L5" s="3"/>
      <c r="M5" s="2"/>
      <c r="N5" s="77"/>
      <c r="O5" s="3"/>
    </row>
    <row r="6" spans="6:15" ht="12.75">
      <c r="F6" s="2"/>
      <c r="G6" s="3"/>
      <c r="H6" s="3"/>
      <c r="I6" s="3"/>
      <c r="J6" s="3"/>
      <c r="K6" s="3"/>
      <c r="L6" s="3"/>
      <c r="M6" s="2"/>
      <c r="N6" s="77"/>
      <c r="O6" s="3"/>
    </row>
    <row r="7" spans="6:15" ht="12.75">
      <c r="F7" s="2"/>
      <c r="G7" s="3"/>
      <c r="H7" s="3"/>
      <c r="I7" s="3"/>
      <c r="J7" s="3"/>
      <c r="K7" s="3"/>
      <c r="L7" s="5"/>
      <c r="M7" s="2"/>
      <c r="N7" s="77"/>
      <c r="O7" s="5"/>
    </row>
    <row r="9" spans="1:14" ht="17.25">
      <c r="A9" s="79" t="s">
        <v>0</v>
      </c>
      <c r="B9" s="79"/>
      <c r="C9" s="79"/>
      <c r="D9" s="79"/>
      <c r="E9" s="79"/>
      <c r="F9" s="79"/>
      <c r="G9" s="79"/>
      <c r="H9" s="79"/>
      <c r="I9" s="79"/>
      <c r="J9" s="79"/>
      <c r="K9" s="79"/>
      <c r="L9" s="79"/>
      <c r="M9" s="79"/>
      <c r="N9" s="79"/>
    </row>
    <row r="10" spans="1:14" ht="17.25">
      <c r="A10" s="79" t="s">
        <v>1</v>
      </c>
      <c r="B10" s="79"/>
      <c r="C10" s="79"/>
      <c r="D10" s="79"/>
      <c r="E10" s="79"/>
      <c r="F10" s="79"/>
      <c r="G10" s="79"/>
      <c r="H10" s="79"/>
      <c r="I10" s="79"/>
      <c r="J10" s="79"/>
      <c r="K10" s="79"/>
      <c r="L10" s="79"/>
      <c r="M10" s="79"/>
      <c r="N10" s="79"/>
    </row>
    <row r="11" spans="1:14" ht="23.25" customHeight="1">
      <c r="A11" s="80" t="s">
        <v>2</v>
      </c>
      <c r="B11" s="80"/>
      <c r="C11" s="80"/>
      <c r="D11" s="80"/>
      <c r="E11" s="80"/>
      <c r="F11" s="80"/>
      <c r="G11" s="80"/>
      <c r="H11" s="80"/>
      <c r="I11" s="80"/>
      <c r="J11" s="80"/>
      <c r="K11" s="80"/>
      <c r="L11" s="80"/>
      <c r="M11" s="80"/>
      <c r="N11" s="80"/>
    </row>
    <row r="12" spans="1:12" ht="13.5" customHeight="1">
      <c r="A12" s="6"/>
      <c r="B12" s="6"/>
      <c r="C12" s="7" t="s">
        <v>3</v>
      </c>
      <c r="D12" s="8">
        <v>2011</v>
      </c>
      <c r="E12" s="7" t="s">
        <v>4</v>
      </c>
      <c r="F12" s="6"/>
      <c r="G12" s="6"/>
      <c r="H12" s="6"/>
      <c r="I12" s="6"/>
      <c r="J12" s="6"/>
      <c r="K12" s="6"/>
      <c r="L12" s="6"/>
    </row>
    <row r="13" ht="13.5" thickBot="1"/>
    <row r="14" spans="1:14" ht="61.5" customHeight="1">
      <c r="A14" s="81" t="s">
        <v>5</v>
      </c>
      <c r="B14" s="83" t="s">
        <v>6</v>
      </c>
      <c r="C14" s="9" t="s">
        <v>7</v>
      </c>
      <c r="D14" s="9" t="s">
        <v>8</v>
      </c>
      <c r="E14" s="9" t="s">
        <v>9</v>
      </c>
      <c r="F14" s="9" t="s">
        <v>10</v>
      </c>
      <c r="G14" s="9" t="s">
        <v>11</v>
      </c>
      <c r="H14" s="10" t="s">
        <v>12</v>
      </c>
      <c r="I14" s="11" t="s">
        <v>13</v>
      </c>
      <c r="J14" s="11" t="s">
        <v>14</v>
      </c>
      <c r="K14" s="85" t="s">
        <v>15</v>
      </c>
      <c r="L14" s="11" t="s">
        <v>16</v>
      </c>
      <c r="M14" s="11" t="s">
        <v>17</v>
      </c>
      <c r="N14" s="11" t="s">
        <v>18</v>
      </c>
    </row>
    <row r="15" spans="1:14" ht="19.5" customHeight="1">
      <c r="A15" s="82"/>
      <c r="B15" s="84"/>
      <c r="C15" s="12" t="s">
        <v>19</v>
      </c>
      <c r="D15" s="12" t="s">
        <v>20</v>
      </c>
      <c r="E15" s="13" t="s">
        <v>21</v>
      </c>
      <c r="F15" s="12" t="s">
        <v>22</v>
      </c>
      <c r="G15" s="12" t="s">
        <v>23</v>
      </c>
      <c r="H15" s="14" t="s">
        <v>24</v>
      </c>
      <c r="I15" s="15" t="s">
        <v>25</v>
      </c>
      <c r="J15" s="16" t="s">
        <v>26</v>
      </c>
      <c r="K15" s="86"/>
      <c r="L15" s="15" t="s">
        <v>27</v>
      </c>
      <c r="M15" s="15" t="s">
        <v>28</v>
      </c>
      <c r="N15" s="16" t="s">
        <v>29</v>
      </c>
    </row>
    <row r="16" spans="1:14" ht="12.75">
      <c r="A16" s="17">
        <v>1905</v>
      </c>
      <c r="B16" s="18" t="s">
        <v>30</v>
      </c>
      <c r="C16" s="19">
        <v>4070367.11</v>
      </c>
      <c r="D16" s="19">
        <v>0</v>
      </c>
      <c r="E16" s="20"/>
      <c r="F16" s="21"/>
      <c r="G16" s="22">
        <f aca="true" t="shared" si="0" ref="G16:G41">IF(F16=0,0,1/F16)</f>
        <v>0</v>
      </c>
      <c r="H16" s="23">
        <f aca="true" t="shared" si="1" ref="H16:H41">IF(E16=0,0,+C16/E16)</f>
        <v>0</v>
      </c>
      <c r="I16" s="23">
        <f aca="true" t="shared" si="2" ref="I16:I41">IF(F16=0,0,+(D16*0.5)/F16)</f>
        <v>0</v>
      </c>
      <c r="J16" s="24">
        <f aca="true" t="shared" si="3" ref="J16:J41">IF(ISERROR(+H16+I16),0,+H16+I16)</f>
        <v>0</v>
      </c>
      <c r="K16" s="19">
        <v>0</v>
      </c>
      <c r="L16" s="24">
        <f aca="true" t="shared" si="4" ref="L16:L41">IF(ISERROR(+J16-K16),0,+J16-K16)</f>
        <v>0</v>
      </c>
      <c r="M16" s="23">
        <f aca="true" t="shared" si="5" ref="M16:M41">IF(F16=0,0,+(D16)/F16)</f>
        <v>0</v>
      </c>
      <c r="N16" s="25">
        <f aca="true" t="shared" si="6" ref="N16:N41">IF(ISERROR(+M16+H16),0,+M16+H16)</f>
        <v>0</v>
      </c>
    </row>
    <row r="17" spans="1:14" ht="12.75">
      <c r="A17" s="17">
        <v>1612</v>
      </c>
      <c r="B17" s="26" t="s">
        <v>31</v>
      </c>
      <c r="C17" s="19">
        <v>35545.95</v>
      </c>
      <c r="D17" s="19">
        <v>296669.08</v>
      </c>
      <c r="E17" s="20"/>
      <c r="F17" s="21"/>
      <c r="G17" s="22">
        <f t="shared" si="0"/>
        <v>0</v>
      </c>
      <c r="H17" s="23">
        <f t="shared" si="1"/>
        <v>0</v>
      </c>
      <c r="I17" s="23">
        <f t="shared" si="2"/>
        <v>0</v>
      </c>
      <c r="J17" s="24">
        <f t="shared" si="3"/>
        <v>0</v>
      </c>
      <c r="K17" s="19">
        <v>0</v>
      </c>
      <c r="L17" s="24">
        <f t="shared" si="4"/>
        <v>0</v>
      </c>
      <c r="M17" s="23">
        <f t="shared" si="5"/>
        <v>0</v>
      </c>
      <c r="N17" s="25">
        <f t="shared" si="6"/>
        <v>0</v>
      </c>
    </row>
    <row r="18" spans="1:14" ht="12.75">
      <c r="A18" s="17">
        <v>1808</v>
      </c>
      <c r="B18" s="18" t="s">
        <v>32</v>
      </c>
      <c r="C18" s="19">
        <v>8798017.43</v>
      </c>
      <c r="D18" s="19">
        <v>520891.25</v>
      </c>
      <c r="E18" s="20">
        <v>29.925531914893615</v>
      </c>
      <c r="F18" s="21">
        <v>60</v>
      </c>
      <c r="G18" s="22">
        <f t="shared" si="0"/>
        <v>0.016666666666666666</v>
      </c>
      <c r="H18" s="23">
        <f t="shared" si="1"/>
        <v>293997.0275222183</v>
      </c>
      <c r="I18" s="23">
        <f t="shared" si="2"/>
        <v>4340.760416666667</v>
      </c>
      <c r="J18" s="24">
        <f t="shared" si="3"/>
        <v>298337.787938885</v>
      </c>
      <c r="K18" s="19">
        <v>221083.69</v>
      </c>
      <c r="L18" s="24">
        <f t="shared" si="4"/>
        <v>77254.09793888498</v>
      </c>
      <c r="M18" s="23">
        <f t="shared" si="5"/>
        <v>8681.520833333334</v>
      </c>
      <c r="N18" s="25">
        <f t="shared" si="6"/>
        <v>302678.5483555516</v>
      </c>
    </row>
    <row r="19" spans="1:14" ht="12.75">
      <c r="A19" s="17">
        <v>1808</v>
      </c>
      <c r="B19" s="18" t="s">
        <v>33</v>
      </c>
      <c r="C19" s="19">
        <v>3653295.77</v>
      </c>
      <c r="D19" s="19">
        <v>1850166.68</v>
      </c>
      <c r="E19" s="20">
        <v>14.333333333333334</v>
      </c>
      <c r="F19" s="21">
        <v>20</v>
      </c>
      <c r="G19" s="22">
        <f t="shared" si="0"/>
        <v>0.05</v>
      </c>
      <c r="H19" s="23">
        <f t="shared" si="1"/>
        <v>254881.10023255812</v>
      </c>
      <c r="I19" s="23">
        <f t="shared" si="2"/>
        <v>46254.167</v>
      </c>
      <c r="J19" s="24">
        <f t="shared" si="3"/>
        <v>301135.2672325581</v>
      </c>
      <c r="K19" s="19">
        <v>310448.3</v>
      </c>
      <c r="L19" s="24">
        <f t="shared" si="4"/>
        <v>-9313.03276744188</v>
      </c>
      <c r="M19" s="23">
        <f t="shared" si="5"/>
        <v>92508.334</v>
      </c>
      <c r="N19" s="25">
        <f t="shared" si="6"/>
        <v>347389.4342325581</v>
      </c>
    </row>
    <row r="20" spans="1:14" ht="12.75">
      <c r="A20" s="17">
        <v>1820</v>
      </c>
      <c r="B20" s="26" t="s">
        <v>34</v>
      </c>
      <c r="C20" s="19">
        <v>49454351.58</v>
      </c>
      <c r="D20" s="19">
        <v>4714562.47</v>
      </c>
      <c r="E20" s="20">
        <v>28.27586206896552</v>
      </c>
      <c r="F20" s="21">
        <v>40</v>
      </c>
      <c r="G20" s="22">
        <f t="shared" si="0"/>
        <v>0.025</v>
      </c>
      <c r="H20" s="23">
        <f t="shared" si="1"/>
        <v>1748995.3607560974</v>
      </c>
      <c r="I20" s="23">
        <f t="shared" si="2"/>
        <v>58932.030875</v>
      </c>
      <c r="J20" s="24">
        <f t="shared" si="3"/>
        <v>1807927.3916310973</v>
      </c>
      <c r="K20" s="19">
        <v>1688835.8599999999</v>
      </c>
      <c r="L20" s="24">
        <f t="shared" si="4"/>
        <v>119091.53163109743</v>
      </c>
      <c r="M20" s="23">
        <f t="shared" si="5"/>
        <v>117864.06175</v>
      </c>
      <c r="N20" s="25">
        <f t="shared" si="6"/>
        <v>1866859.4225060972</v>
      </c>
    </row>
    <row r="21" spans="1:14" ht="12.75" hidden="1">
      <c r="A21" s="27">
        <v>1820</v>
      </c>
      <c r="B21" s="28" t="s">
        <v>35</v>
      </c>
      <c r="C21" s="19">
        <v>0</v>
      </c>
      <c r="D21" s="19">
        <v>0</v>
      </c>
      <c r="E21" s="20">
        <v>25</v>
      </c>
      <c r="F21" s="21">
        <v>25</v>
      </c>
      <c r="G21" s="22">
        <f t="shared" si="0"/>
        <v>0.04</v>
      </c>
      <c r="H21" s="23">
        <f t="shared" si="1"/>
        <v>0</v>
      </c>
      <c r="I21" s="23">
        <f t="shared" si="2"/>
        <v>0</v>
      </c>
      <c r="J21" s="24">
        <f t="shared" si="3"/>
        <v>0</v>
      </c>
      <c r="K21" s="19">
        <v>0</v>
      </c>
      <c r="L21" s="24">
        <f t="shared" si="4"/>
        <v>0</v>
      </c>
      <c r="M21" s="23">
        <f t="shared" si="5"/>
        <v>0</v>
      </c>
      <c r="N21" s="25">
        <f t="shared" si="6"/>
        <v>0</v>
      </c>
    </row>
    <row r="22" spans="1:14" ht="12.75">
      <c r="A22" s="17">
        <v>1980</v>
      </c>
      <c r="B22" s="28" t="s">
        <v>36</v>
      </c>
      <c r="C22" s="19">
        <v>6434862.11</v>
      </c>
      <c r="D22" s="19">
        <v>116681.49</v>
      </c>
      <c r="E22" s="20">
        <v>12.5</v>
      </c>
      <c r="F22" s="21">
        <v>25</v>
      </c>
      <c r="G22" s="22">
        <f t="shared" si="0"/>
        <v>0.04</v>
      </c>
      <c r="H22" s="23">
        <f t="shared" si="1"/>
        <v>514788.96880000003</v>
      </c>
      <c r="I22" s="23">
        <f t="shared" si="2"/>
        <v>2333.6298</v>
      </c>
      <c r="J22" s="24">
        <f t="shared" si="3"/>
        <v>517122.5986</v>
      </c>
      <c r="K22" s="19">
        <v>404698.93</v>
      </c>
      <c r="L22" s="24">
        <f t="shared" si="4"/>
        <v>112423.66860000003</v>
      </c>
      <c r="M22" s="23">
        <f t="shared" si="5"/>
        <v>4667.2596</v>
      </c>
      <c r="N22" s="25">
        <f t="shared" si="6"/>
        <v>519456.2284</v>
      </c>
    </row>
    <row r="23" spans="1:14" ht="12.75">
      <c r="A23" s="17">
        <v>1980</v>
      </c>
      <c r="B23" s="28" t="s">
        <v>37</v>
      </c>
      <c r="C23" s="19">
        <v>4423747.27</v>
      </c>
      <c r="D23" s="19">
        <v>1159743.4</v>
      </c>
      <c r="E23" s="20">
        <v>6.676470588235294</v>
      </c>
      <c r="F23" s="21">
        <v>15</v>
      </c>
      <c r="G23" s="22">
        <f t="shared" si="0"/>
        <v>0.06666666666666667</v>
      </c>
      <c r="H23" s="23">
        <f t="shared" si="1"/>
        <v>662587.6968281937</v>
      </c>
      <c r="I23" s="23">
        <f t="shared" si="2"/>
        <v>38658.11333333333</v>
      </c>
      <c r="J23" s="24">
        <f t="shared" si="3"/>
        <v>701245.810161527</v>
      </c>
      <c r="K23" s="19">
        <v>563800.57</v>
      </c>
      <c r="L23" s="24">
        <f t="shared" si="4"/>
        <v>137445.24016152706</v>
      </c>
      <c r="M23" s="23">
        <f t="shared" si="5"/>
        <v>77316.22666666665</v>
      </c>
      <c r="N23" s="25">
        <f t="shared" si="6"/>
        <v>739903.9234948604</v>
      </c>
    </row>
    <row r="24" spans="1:14" ht="12.75">
      <c r="A24" s="27">
        <v>1830</v>
      </c>
      <c r="B24" s="28" t="s">
        <v>38</v>
      </c>
      <c r="C24" s="19">
        <v>25837730.44</v>
      </c>
      <c r="D24" s="19">
        <v>1013990.94</v>
      </c>
      <c r="E24" s="20">
        <v>33</v>
      </c>
      <c r="F24" s="21">
        <v>45</v>
      </c>
      <c r="G24" s="22">
        <f t="shared" si="0"/>
        <v>0.022222222222222223</v>
      </c>
      <c r="H24" s="23">
        <f t="shared" si="1"/>
        <v>782961.5284848486</v>
      </c>
      <c r="I24" s="23">
        <f t="shared" si="2"/>
        <v>11266.565999999999</v>
      </c>
      <c r="J24" s="24">
        <f t="shared" si="3"/>
        <v>794228.0944848486</v>
      </c>
      <c r="K24" s="19">
        <v>712173.86</v>
      </c>
      <c r="L24" s="24">
        <f t="shared" si="4"/>
        <v>82054.23448484857</v>
      </c>
      <c r="M24" s="23">
        <f t="shared" si="5"/>
        <v>22533.131999999998</v>
      </c>
      <c r="N24" s="25">
        <f t="shared" si="6"/>
        <v>805494.6604848485</v>
      </c>
    </row>
    <row r="25" spans="1:14" ht="12.75">
      <c r="A25" s="27">
        <v>1830</v>
      </c>
      <c r="B25" s="28" t="s">
        <v>39</v>
      </c>
      <c r="C25" s="19">
        <v>54102324.64</v>
      </c>
      <c r="D25" s="19">
        <v>5551056.12</v>
      </c>
      <c r="E25" s="20">
        <v>43</v>
      </c>
      <c r="F25" s="21">
        <v>55</v>
      </c>
      <c r="G25" s="22">
        <f t="shared" si="0"/>
        <v>0.01818181818181818</v>
      </c>
      <c r="H25" s="23">
        <f t="shared" si="1"/>
        <v>1258193.5962790698</v>
      </c>
      <c r="I25" s="23">
        <f t="shared" si="2"/>
        <v>50464.14654545455</v>
      </c>
      <c r="J25" s="24">
        <f t="shared" si="3"/>
        <v>1308657.7428245244</v>
      </c>
      <c r="K25" s="19">
        <v>1200661.0899999999</v>
      </c>
      <c r="L25" s="24">
        <f t="shared" si="4"/>
        <v>107996.65282452456</v>
      </c>
      <c r="M25" s="23">
        <f t="shared" si="5"/>
        <v>100928.2930909091</v>
      </c>
      <c r="N25" s="25">
        <f t="shared" si="6"/>
        <v>1359121.8893699788</v>
      </c>
    </row>
    <row r="26" spans="1:14" ht="12.75">
      <c r="A26" s="27">
        <v>1850</v>
      </c>
      <c r="B26" s="28" t="s">
        <v>40</v>
      </c>
      <c r="C26" s="19">
        <v>8999822.73</v>
      </c>
      <c r="D26" s="19">
        <v>1217829.66</v>
      </c>
      <c r="E26" s="20">
        <v>30.857142857142858</v>
      </c>
      <c r="F26" s="21">
        <v>45</v>
      </c>
      <c r="G26" s="22">
        <f t="shared" si="0"/>
        <v>0.022222222222222223</v>
      </c>
      <c r="H26" s="23">
        <f t="shared" si="1"/>
        <v>291660.9218055556</v>
      </c>
      <c r="I26" s="23">
        <f t="shared" si="2"/>
        <v>13531.440666666665</v>
      </c>
      <c r="J26" s="24">
        <f t="shared" si="3"/>
        <v>305192.36247222224</v>
      </c>
      <c r="K26" s="19">
        <v>269299.14</v>
      </c>
      <c r="L26" s="24">
        <f t="shared" si="4"/>
        <v>35893.22247222223</v>
      </c>
      <c r="M26" s="23">
        <f t="shared" si="5"/>
        <v>27062.88133333333</v>
      </c>
      <c r="N26" s="25">
        <f t="shared" si="6"/>
        <v>318723.8031388889</v>
      </c>
    </row>
    <row r="27" spans="1:14" ht="12.75">
      <c r="A27" s="27">
        <v>1835</v>
      </c>
      <c r="B27" s="28" t="s">
        <v>41</v>
      </c>
      <c r="C27" s="19">
        <v>13954466.55</v>
      </c>
      <c r="D27" s="19">
        <v>1383825.33</v>
      </c>
      <c r="E27" s="20">
        <v>28</v>
      </c>
      <c r="F27" s="21">
        <v>40</v>
      </c>
      <c r="G27" s="22">
        <f t="shared" si="0"/>
        <v>0.025</v>
      </c>
      <c r="H27" s="23">
        <f t="shared" si="1"/>
        <v>498373.8053571429</v>
      </c>
      <c r="I27" s="23">
        <f t="shared" si="2"/>
        <v>17297.816625</v>
      </c>
      <c r="J27" s="24">
        <f t="shared" si="3"/>
        <v>515671.62198214285</v>
      </c>
      <c r="K27" s="19">
        <v>456520.12</v>
      </c>
      <c r="L27" s="24">
        <f t="shared" si="4"/>
        <v>59151.50198214286</v>
      </c>
      <c r="M27" s="23">
        <f t="shared" si="5"/>
        <v>34595.63325</v>
      </c>
      <c r="N27" s="25">
        <f t="shared" si="6"/>
        <v>532969.4386071429</v>
      </c>
    </row>
    <row r="28" spans="1:14" ht="12.75">
      <c r="A28" s="27">
        <v>1835</v>
      </c>
      <c r="B28" s="28" t="s">
        <v>42</v>
      </c>
      <c r="C28" s="19">
        <v>460267.28</v>
      </c>
      <c r="D28" s="19">
        <v>82037.73</v>
      </c>
      <c r="E28" s="20">
        <v>5</v>
      </c>
      <c r="F28" s="21">
        <v>10</v>
      </c>
      <c r="G28" s="22">
        <f t="shared" si="0"/>
        <v>0.1</v>
      </c>
      <c r="H28" s="23">
        <f t="shared" si="1"/>
        <v>92053.456</v>
      </c>
      <c r="I28" s="23">
        <f t="shared" si="2"/>
        <v>4101.8865</v>
      </c>
      <c r="J28" s="24">
        <f t="shared" si="3"/>
        <v>96155.3425</v>
      </c>
      <c r="K28" s="19">
        <v>92346.64</v>
      </c>
      <c r="L28" s="24">
        <f t="shared" si="4"/>
        <v>3808.7024999999994</v>
      </c>
      <c r="M28" s="23">
        <f t="shared" si="5"/>
        <v>8203.773</v>
      </c>
      <c r="N28" s="25">
        <f t="shared" si="6"/>
        <v>100257.229</v>
      </c>
    </row>
    <row r="29" spans="1:14" ht="12.75">
      <c r="A29" s="27">
        <v>1845</v>
      </c>
      <c r="B29" s="28" t="s">
        <v>43</v>
      </c>
      <c r="C29" s="19">
        <v>128911954.08</v>
      </c>
      <c r="D29" s="19">
        <v>12622732.8</v>
      </c>
      <c r="E29" s="20">
        <v>23.625</v>
      </c>
      <c r="F29" s="21">
        <v>40</v>
      </c>
      <c r="G29" s="22">
        <f t="shared" si="0"/>
        <v>0.025</v>
      </c>
      <c r="H29" s="23">
        <f t="shared" si="1"/>
        <v>5456590.648888889</v>
      </c>
      <c r="I29" s="23">
        <f t="shared" si="2"/>
        <v>157784.16</v>
      </c>
      <c r="J29" s="24">
        <f t="shared" si="3"/>
        <v>5614374.808888889</v>
      </c>
      <c r="K29" s="19">
        <v>4908658.19</v>
      </c>
      <c r="L29" s="24">
        <f t="shared" si="4"/>
        <v>705716.6188888885</v>
      </c>
      <c r="M29" s="23">
        <f t="shared" si="5"/>
        <v>315568.32</v>
      </c>
      <c r="N29" s="25">
        <f t="shared" si="6"/>
        <v>5772158.968888889</v>
      </c>
    </row>
    <row r="30" spans="1:14" ht="12.75">
      <c r="A30" s="27">
        <v>1850</v>
      </c>
      <c r="B30" s="28" t="s">
        <v>44</v>
      </c>
      <c r="C30" s="19">
        <v>41307648.15</v>
      </c>
      <c r="D30" s="19">
        <v>2253694.51</v>
      </c>
      <c r="E30" s="20">
        <v>18.625</v>
      </c>
      <c r="F30" s="21">
        <v>35</v>
      </c>
      <c r="G30" s="22">
        <f t="shared" si="0"/>
        <v>0.02857142857142857</v>
      </c>
      <c r="H30" s="23">
        <f t="shared" si="1"/>
        <v>2217860.3033557045</v>
      </c>
      <c r="I30" s="23">
        <f t="shared" si="2"/>
        <v>32195.635857142854</v>
      </c>
      <c r="J30" s="24">
        <f t="shared" si="3"/>
        <v>2250055.9392128475</v>
      </c>
      <c r="K30" s="19">
        <v>2079423.6300000001</v>
      </c>
      <c r="L30" s="24">
        <f t="shared" si="4"/>
        <v>170632.30921284738</v>
      </c>
      <c r="M30" s="23">
        <f t="shared" si="5"/>
        <v>64391.27171428571</v>
      </c>
      <c r="N30" s="25">
        <f t="shared" si="6"/>
        <v>2282251.57506999</v>
      </c>
    </row>
    <row r="31" spans="1:14" ht="12.75">
      <c r="A31" s="27">
        <v>1840</v>
      </c>
      <c r="B31" s="28" t="s">
        <v>45</v>
      </c>
      <c r="C31" s="19">
        <v>31261780.77</v>
      </c>
      <c r="D31" s="19">
        <v>3074366.87</v>
      </c>
      <c r="E31" s="20">
        <v>33.625</v>
      </c>
      <c r="F31" s="21">
        <v>50</v>
      </c>
      <c r="G31" s="22">
        <f t="shared" si="0"/>
        <v>0.02</v>
      </c>
      <c r="H31" s="23">
        <f t="shared" si="1"/>
        <v>929718.3872118959</v>
      </c>
      <c r="I31" s="23">
        <f t="shared" si="2"/>
        <v>30743.668700000002</v>
      </c>
      <c r="J31" s="24">
        <f t="shared" si="3"/>
        <v>960462.0559118959</v>
      </c>
      <c r="K31" s="19">
        <v>845068.83</v>
      </c>
      <c r="L31" s="24">
        <f t="shared" si="4"/>
        <v>115393.22591189598</v>
      </c>
      <c r="M31" s="23">
        <f t="shared" si="5"/>
        <v>61487.337400000004</v>
      </c>
      <c r="N31" s="25">
        <f t="shared" si="6"/>
        <v>991205.7246118959</v>
      </c>
    </row>
    <row r="32" spans="1:14" ht="12.75">
      <c r="A32" s="27">
        <v>1845</v>
      </c>
      <c r="B32" s="28" t="s">
        <v>46</v>
      </c>
      <c r="C32" s="19">
        <v>7943945.49</v>
      </c>
      <c r="D32" s="19">
        <v>492176.58</v>
      </c>
      <c r="E32" s="20">
        <v>10</v>
      </c>
      <c r="F32" s="21">
        <v>20</v>
      </c>
      <c r="G32" s="22">
        <f t="shared" si="0"/>
        <v>0.05</v>
      </c>
      <c r="H32" s="23">
        <f t="shared" si="1"/>
        <v>794394.549</v>
      </c>
      <c r="I32" s="23">
        <f t="shared" si="2"/>
        <v>12304.4145</v>
      </c>
      <c r="J32" s="24">
        <f t="shared" si="3"/>
        <v>806698.9635</v>
      </c>
      <c r="K32" s="19">
        <v>1211738.3900000001</v>
      </c>
      <c r="L32" s="24">
        <f t="shared" si="4"/>
        <v>-405039.4265000002</v>
      </c>
      <c r="M32" s="23">
        <f t="shared" si="5"/>
        <v>24608.829</v>
      </c>
      <c r="N32" s="25">
        <f t="shared" si="6"/>
        <v>819003.378</v>
      </c>
    </row>
    <row r="33" spans="1:14" ht="12.75">
      <c r="A33" s="27">
        <v>1845</v>
      </c>
      <c r="B33" s="28" t="s">
        <v>47</v>
      </c>
      <c r="C33" s="19">
        <v>2063948.09</v>
      </c>
      <c r="D33" s="19">
        <v>224586.65</v>
      </c>
      <c r="E33" s="20">
        <v>8.625</v>
      </c>
      <c r="F33" s="21">
        <v>25</v>
      </c>
      <c r="G33" s="22">
        <f t="shared" si="0"/>
        <v>0.04</v>
      </c>
      <c r="H33" s="23">
        <f t="shared" si="1"/>
        <v>239298.32927536234</v>
      </c>
      <c r="I33" s="23">
        <f t="shared" si="2"/>
        <v>4491.733</v>
      </c>
      <c r="J33" s="24">
        <f t="shared" si="3"/>
        <v>243790.06227536235</v>
      </c>
      <c r="K33" s="19">
        <v>185158.65</v>
      </c>
      <c r="L33" s="24">
        <f t="shared" si="4"/>
        <v>58631.41227536235</v>
      </c>
      <c r="M33" s="23">
        <f t="shared" si="5"/>
        <v>8983.466</v>
      </c>
      <c r="N33" s="25">
        <f t="shared" si="6"/>
        <v>248281.79527536232</v>
      </c>
    </row>
    <row r="34" spans="1:14" ht="12.75">
      <c r="A34" s="27">
        <v>1845</v>
      </c>
      <c r="B34" s="28" t="s">
        <v>48</v>
      </c>
      <c r="C34" s="19">
        <v>260342.86</v>
      </c>
      <c r="D34" s="19">
        <v>358970.35</v>
      </c>
      <c r="E34" s="20">
        <v>35</v>
      </c>
      <c r="F34" s="21">
        <v>35</v>
      </c>
      <c r="G34" s="22">
        <f t="shared" si="0"/>
        <v>0.02857142857142857</v>
      </c>
      <c r="H34" s="23">
        <f t="shared" si="1"/>
        <v>7438.367428571428</v>
      </c>
      <c r="I34" s="23">
        <f t="shared" si="2"/>
        <v>5128.147857142857</v>
      </c>
      <c r="J34" s="24">
        <f t="shared" si="3"/>
        <v>12566.515285714286</v>
      </c>
      <c r="K34" s="19">
        <v>12899.58</v>
      </c>
      <c r="L34" s="24">
        <f t="shared" si="4"/>
        <v>-333.0647142857142</v>
      </c>
      <c r="M34" s="23">
        <f t="shared" si="5"/>
        <v>10256.295714285714</v>
      </c>
      <c r="N34" s="25">
        <f t="shared" si="6"/>
        <v>17694.66314285714</v>
      </c>
    </row>
    <row r="35" spans="1:14" ht="12.75">
      <c r="A35" s="27">
        <v>1860</v>
      </c>
      <c r="B35" s="28" t="s">
        <v>49</v>
      </c>
      <c r="C35" s="19">
        <v>6383491.59</v>
      </c>
      <c r="D35" s="19">
        <v>448786.7999999998</v>
      </c>
      <c r="E35" s="20">
        <v>21.75</v>
      </c>
      <c r="F35" s="21">
        <v>25</v>
      </c>
      <c r="G35" s="22">
        <f t="shared" si="0"/>
        <v>0.04</v>
      </c>
      <c r="H35" s="23">
        <f t="shared" si="1"/>
        <v>293493.86620689655</v>
      </c>
      <c r="I35" s="23">
        <f t="shared" si="2"/>
        <v>8975.735999999997</v>
      </c>
      <c r="J35" s="24">
        <f t="shared" si="3"/>
        <v>302469.6022068965</v>
      </c>
      <c r="K35" s="19">
        <v>297414.23000000004</v>
      </c>
      <c r="L35" s="24">
        <f t="shared" si="4"/>
        <v>5055.372206896485</v>
      </c>
      <c r="M35" s="23">
        <f t="shared" si="5"/>
        <v>17951.471999999994</v>
      </c>
      <c r="N35" s="25">
        <f t="shared" si="6"/>
        <v>311445.33820689656</v>
      </c>
    </row>
    <row r="36" spans="1:14" ht="12.75">
      <c r="A36" s="27">
        <v>1860</v>
      </c>
      <c r="B36" s="28" t="s">
        <v>35</v>
      </c>
      <c r="C36" s="19">
        <v>2581893.46</v>
      </c>
      <c r="D36" s="19">
        <v>699511.58</v>
      </c>
      <c r="E36" s="20">
        <v>21.5</v>
      </c>
      <c r="F36" s="21">
        <v>25</v>
      </c>
      <c r="G36" s="22">
        <f t="shared" si="0"/>
        <v>0.04</v>
      </c>
      <c r="H36" s="23">
        <f t="shared" si="1"/>
        <v>120088.06790697674</v>
      </c>
      <c r="I36" s="23">
        <f t="shared" si="2"/>
        <v>13990.2316</v>
      </c>
      <c r="J36" s="24">
        <f t="shared" si="3"/>
        <v>134078.29950697673</v>
      </c>
      <c r="K36" s="19">
        <v>130788.28</v>
      </c>
      <c r="L36" s="24">
        <f t="shared" si="4"/>
        <v>3290.019506976736</v>
      </c>
      <c r="M36" s="23">
        <f t="shared" si="5"/>
        <v>27980.4632</v>
      </c>
      <c r="N36" s="25">
        <f t="shared" si="6"/>
        <v>148068.53110697673</v>
      </c>
    </row>
    <row r="37" spans="1:14" ht="12.75">
      <c r="A37" s="27">
        <v>1555</v>
      </c>
      <c r="B37" s="28" t="s">
        <v>50</v>
      </c>
      <c r="C37" s="19">
        <v>23339464.51</v>
      </c>
      <c r="D37" s="19">
        <v>1709564.77</v>
      </c>
      <c r="E37" s="20">
        <v>12.833333333333334</v>
      </c>
      <c r="F37" s="21">
        <v>15</v>
      </c>
      <c r="G37" s="22">
        <f t="shared" si="0"/>
        <v>0.06666666666666667</v>
      </c>
      <c r="H37" s="23">
        <f t="shared" si="1"/>
        <v>1818659.5722077922</v>
      </c>
      <c r="I37" s="23">
        <f t="shared" si="2"/>
        <v>56985.492333333335</v>
      </c>
      <c r="J37" s="24">
        <f t="shared" si="3"/>
        <v>1875645.0645411254</v>
      </c>
      <c r="K37" s="19">
        <v>1857075.5</v>
      </c>
      <c r="L37" s="24">
        <f t="shared" si="4"/>
        <v>18569.564541125437</v>
      </c>
      <c r="M37" s="23">
        <f t="shared" si="5"/>
        <v>113970.98466666667</v>
      </c>
      <c r="N37" s="25">
        <f t="shared" si="6"/>
        <v>1932630.556874459</v>
      </c>
    </row>
    <row r="38" spans="1:14" ht="12.75">
      <c r="A38" s="27">
        <v>1860</v>
      </c>
      <c r="B38" s="28" t="s">
        <v>51</v>
      </c>
      <c r="C38" s="19">
        <v>0</v>
      </c>
      <c r="D38" s="19">
        <v>177307.72</v>
      </c>
      <c r="E38" s="20">
        <v>15</v>
      </c>
      <c r="F38" s="21">
        <v>15</v>
      </c>
      <c r="G38" s="22">
        <f t="shared" si="0"/>
        <v>0.06666666666666667</v>
      </c>
      <c r="H38" s="23">
        <f t="shared" si="1"/>
        <v>0</v>
      </c>
      <c r="I38" s="23">
        <f t="shared" si="2"/>
        <v>5910.257333333333</v>
      </c>
      <c r="J38" s="24">
        <f t="shared" si="3"/>
        <v>5910.257333333333</v>
      </c>
      <c r="K38" s="19">
        <v>5910.26</v>
      </c>
      <c r="L38" s="24">
        <f t="shared" si="4"/>
        <v>-0.002666666667209938</v>
      </c>
      <c r="M38" s="23">
        <f t="shared" si="5"/>
        <v>11820.514666666666</v>
      </c>
      <c r="N38" s="25">
        <f t="shared" si="6"/>
        <v>11820.514666666666</v>
      </c>
    </row>
    <row r="39" spans="1:14" ht="12.75">
      <c r="A39" s="27">
        <v>1555</v>
      </c>
      <c r="B39" s="28" t="s">
        <v>52</v>
      </c>
      <c r="C39" s="19">
        <v>910478.94</v>
      </c>
      <c r="D39" s="19">
        <v>65467</v>
      </c>
      <c r="E39" s="20">
        <v>14.5</v>
      </c>
      <c r="F39" s="21">
        <v>15</v>
      </c>
      <c r="G39" s="22">
        <f t="shared" si="0"/>
        <v>0.06666666666666667</v>
      </c>
      <c r="H39" s="23">
        <f t="shared" si="1"/>
        <v>62791.651034482755</v>
      </c>
      <c r="I39" s="23">
        <f t="shared" si="2"/>
        <v>2182.233333333333</v>
      </c>
      <c r="J39" s="24">
        <f t="shared" si="3"/>
        <v>64973.884367816085</v>
      </c>
      <c r="K39" s="19">
        <v>64973.88</v>
      </c>
      <c r="L39" s="24">
        <f t="shared" si="4"/>
        <v>0.004367816087324172</v>
      </c>
      <c r="M39" s="23">
        <f t="shared" si="5"/>
        <v>4364.466666666666</v>
      </c>
      <c r="N39" s="25">
        <f t="shared" si="6"/>
        <v>67156.11770114941</v>
      </c>
    </row>
    <row r="40" spans="1:14" ht="12.75">
      <c r="A40" s="27">
        <v>1860</v>
      </c>
      <c r="B40" s="28" t="s">
        <v>53</v>
      </c>
      <c r="C40" s="19">
        <v>2907775.22</v>
      </c>
      <c r="D40" s="19">
        <v>680935.05</v>
      </c>
      <c r="E40" s="20">
        <v>13</v>
      </c>
      <c r="F40" s="21">
        <v>15</v>
      </c>
      <c r="G40" s="22">
        <f t="shared" si="0"/>
        <v>0.06666666666666667</v>
      </c>
      <c r="H40" s="23">
        <f t="shared" si="1"/>
        <v>223675.01692307694</v>
      </c>
      <c r="I40" s="23">
        <f t="shared" si="2"/>
        <v>22697.835000000003</v>
      </c>
      <c r="J40" s="24">
        <f t="shared" si="3"/>
        <v>246372.85192307693</v>
      </c>
      <c r="K40" s="19">
        <v>240408.64</v>
      </c>
      <c r="L40" s="24">
        <f t="shared" si="4"/>
        <v>5964.211923076917</v>
      </c>
      <c r="M40" s="23">
        <f t="shared" si="5"/>
        <v>45395.670000000006</v>
      </c>
      <c r="N40" s="25">
        <f t="shared" si="6"/>
        <v>269070.6869230769</v>
      </c>
    </row>
    <row r="41" spans="1:14" ht="12.75">
      <c r="A41" s="27">
        <v>1860</v>
      </c>
      <c r="B41" s="28" t="s">
        <v>54</v>
      </c>
      <c r="C41" s="19">
        <v>22220.71</v>
      </c>
      <c r="D41" s="19">
        <v>88314.49</v>
      </c>
      <c r="E41" s="20">
        <v>15</v>
      </c>
      <c r="F41" s="21">
        <v>15</v>
      </c>
      <c r="G41" s="22">
        <f t="shared" si="0"/>
        <v>0.06666666666666667</v>
      </c>
      <c r="H41" s="23">
        <f t="shared" si="1"/>
        <v>1481.3806666666667</v>
      </c>
      <c r="I41" s="23">
        <f t="shared" si="2"/>
        <v>2943.8163333333337</v>
      </c>
      <c r="J41" s="24">
        <f t="shared" si="3"/>
        <v>4425.197</v>
      </c>
      <c r="K41" s="19">
        <v>4476.28</v>
      </c>
      <c r="L41" s="24">
        <f t="shared" si="4"/>
        <v>-51.08299999999963</v>
      </c>
      <c r="M41" s="23">
        <f t="shared" si="5"/>
        <v>5887.632666666667</v>
      </c>
      <c r="N41" s="25">
        <f t="shared" si="6"/>
        <v>7369.013333333334</v>
      </c>
    </row>
    <row r="42" spans="1:14" ht="12.75">
      <c r="A42" s="17">
        <v>1915</v>
      </c>
      <c r="B42" s="18" t="s">
        <v>55</v>
      </c>
      <c r="C42" s="19">
        <v>3698710.7</v>
      </c>
      <c r="D42" s="19">
        <v>221256.72999999998</v>
      </c>
      <c r="E42" s="20">
        <v>5</v>
      </c>
      <c r="F42" s="21">
        <v>10</v>
      </c>
      <c r="G42" s="22">
        <f>IF(F42=0,0,1/F42)</f>
        <v>0.1</v>
      </c>
      <c r="H42" s="23">
        <f aca="true" t="shared" si="7" ref="H42:H47">IF(E42=0,0,+C42/E42)</f>
        <v>739742.14</v>
      </c>
      <c r="I42" s="23">
        <f aca="true" t="shared" si="8" ref="I42:I47">IF(F42=0,0,+(D42*0.5)/F42)</f>
        <v>11062.8365</v>
      </c>
      <c r="J42" s="24">
        <f aca="true" t="shared" si="9" ref="J42:J47">IF(ISERROR(+H42+I42),0,+H42+I42)</f>
        <v>750804.9765</v>
      </c>
      <c r="K42" s="19">
        <v>680182.21</v>
      </c>
      <c r="L42" s="24">
        <f aca="true" t="shared" si="10" ref="L42:L47">IF(ISERROR(+J42-K42),0,+J42-K42)</f>
        <v>70622.76650000003</v>
      </c>
      <c r="M42" s="23">
        <f aca="true" t="shared" si="11" ref="M42:M47">IF(F42=0,0,+(D42)/F42)</f>
        <v>22125.673</v>
      </c>
      <c r="N42" s="25">
        <f aca="true" t="shared" si="12" ref="N42:N47">IF(ISERROR(+M42+H42),0,+M42+H42)</f>
        <v>761867.813</v>
      </c>
    </row>
    <row r="43" spans="1:14" ht="12.75">
      <c r="A43" s="27">
        <v>1930</v>
      </c>
      <c r="B43" s="28" t="s">
        <v>56</v>
      </c>
      <c r="C43" s="19">
        <v>205960.28</v>
      </c>
      <c r="D43" s="19">
        <v>265541.49</v>
      </c>
      <c r="E43" s="20">
        <v>2</v>
      </c>
      <c r="F43" s="21">
        <v>4</v>
      </c>
      <c r="G43" s="22">
        <f aca="true" t="shared" si="13" ref="G43:G69">IF(F43=0,0,1/F43)</f>
        <v>0.25</v>
      </c>
      <c r="H43" s="23">
        <f t="shared" si="7"/>
        <v>102980.14</v>
      </c>
      <c r="I43" s="23">
        <f t="shared" si="8"/>
        <v>33192.68625</v>
      </c>
      <c r="J43" s="24">
        <f t="shared" si="9"/>
        <v>136172.82624999998</v>
      </c>
      <c r="K43" s="19">
        <v>106051.37</v>
      </c>
      <c r="L43" s="24">
        <f t="shared" si="10"/>
        <v>30121.45624999999</v>
      </c>
      <c r="M43" s="23">
        <f t="shared" si="11"/>
        <v>66385.3725</v>
      </c>
      <c r="N43" s="25">
        <f t="shared" si="12"/>
        <v>169365.5125</v>
      </c>
    </row>
    <row r="44" spans="1:14" ht="12.75">
      <c r="A44" s="27">
        <v>1930</v>
      </c>
      <c r="B44" s="28" t="s">
        <v>57</v>
      </c>
      <c r="C44" s="19">
        <v>1573108.56</v>
      </c>
      <c r="D44" s="19">
        <v>937317.64</v>
      </c>
      <c r="E44" s="20">
        <v>7.3</v>
      </c>
      <c r="F44" s="21">
        <v>12</v>
      </c>
      <c r="G44" s="22">
        <f t="shared" si="13"/>
        <v>0.08333333333333333</v>
      </c>
      <c r="H44" s="23">
        <f t="shared" si="7"/>
        <v>215494.32328767126</v>
      </c>
      <c r="I44" s="23">
        <f t="shared" si="8"/>
        <v>39054.901666666665</v>
      </c>
      <c r="J44" s="24">
        <f t="shared" si="9"/>
        <v>254549.22495433793</v>
      </c>
      <c r="K44" s="19">
        <v>227401.13</v>
      </c>
      <c r="L44" s="24">
        <f t="shared" si="10"/>
        <v>27148.094954337925</v>
      </c>
      <c r="M44" s="23">
        <f t="shared" si="11"/>
        <v>78109.80333333333</v>
      </c>
      <c r="N44" s="25">
        <f t="shared" si="12"/>
        <v>293604.1266210046</v>
      </c>
    </row>
    <row r="45" spans="1:14" ht="12.75">
      <c r="A45" s="27">
        <v>1930</v>
      </c>
      <c r="B45" s="28" t="s">
        <v>58</v>
      </c>
      <c r="C45" s="19">
        <v>3074311.72</v>
      </c>
      <c r="D45" s="19">
        <v>410413.07</v>
      </c>
      <c r="E45" s="20">
        <v>4.280487804878049</v>
      </c>
      <c r="F45" s="21">
        <v>8</v>
      </c>
      <c r="G45" s="22">
        <f t="shared" si="13"/>
        <v>0.125</v>
      </c>
      <c r="H45" s="23">
        <f t="shared" si="7"/>
        <v>718215.2736182337</v>
      </c>
      <c r="I45" s="23">
        <f t="shared" si="8"/>
        <v>25650.816875</v>
      </c>
      <c r="J45" s="24">
        <f t="shared" si="9"/>
        <v>743866.0904932338</v>
      </c>
      <c r="K45" s="19">
        <v>701200.69</v>
      </c>
      <c r="L45" s="24">
        <f t="shared" si="10"/>
        <v>42665.400493233814</v>
      </c>
      <c r="M45" s="23">
        <f t="shared" si="11"/>
        <v>51301.63375</v>
      </c>
      <c r="N45" s="25">
        <f t="shared" si="12"/>
        <v>769516.9073682338</v>
      </c>
    </row>
    <row r="46" spans="1:14" ht="12.75">
      <c r="A46" s="27">
        <v>1930</v>
      </c>
      <c r="B46" s="28" t="s">
        <v>59</v>
      </c>
      <c r="C46" s="19">
        <v>582237.64</v>
      </c>
      <c r="D46" s="19">
        <v>127015</v>
      </c>
      <c r="E46" s="20">
        <v>11.775862068965518</v>
      </c>
      <c r="F46" s="21">
        <v>15</v>
      </c>
      <c r="G46" s="22">
        <f t="shared" si="13"/>
        <v>0.06666666666666667</v>
      </c>
      <c r="H46" s="23">
        <f t="shared" si="7"/>
        <v>49443.31349926793</v>
      </c>
      <c r="I46" s="23">
        <f t="shared" si="8"/>
        <v>4233.833333333333</v>
      </c>
      <c r="J46" s="24">
        <f t="shared" si="9"/>
        <v>53677.14683260127</v>
      </c>
      <c r="K46" s="19">
        <v>54576.24</v>
      </c>
      <c r="L46" s="24">
        <f t="shared" si="10"/>
        <v>-899.0931673987288</v>
      </c>
      <c r="M46" s="23">
        <f t="shared" si="11"/>
        <v>8467.666666666666</v>
      </c>
      <c r="N46" s="25">
        <f t="shared" si="12"/>
        <v>57910.9801659346</v>
      </c>
    </row>
    <row r="47" spans="1:14" ht="12.75">
      <c r="A47" s="27">
        <v>1930</v>
      </c>
      <c r="B47" s="28" t="s">
        <v>60</v>
      </c>
      <c r="C47" s="19">
        <v>375084.85</v>
      </c>
      <c r="D47" s="19">
        <v>52387</v>
      </c>
      <c r="E47" s="20">
        <v>2.1999999999999997</v>
      </c>
      <c r="F47" s="21">
        <v>5</v>
      </c>
      <c r="G47" s="22">
        <f t="shared" si="13"/>
        <v>0.2</v>
      </c>
      <c r="H47" s="23">
        <f t="shared" si="7"/>
        <v>170493.11363636365</v>
      </c>
      <c r="I47" s="23">
        <f t="shared" si="8"/>
        <v>5238.7</v>
      </c>
      <c r="J47" s="24">
        <f t="shared" si="9"/>
        <v>175731.81363636366</v>
      </c>
      <c r="K47" s="19">
        <v>197873.96</v>
      </c>
      <c r="L47" s="24">
        <f t="shared" si="10"/>
        <v>-22142.146363636333</v>
      </c>
      <c r="M47" s="23">
        <f t="shared" si="11"/>
        <v>10477.4</v>
      </c>
      <c r="N47" s="25">
        <f t="shared" si="12"/>
        <v>180970.51363636364</v>
      </c>
    </row>
    <row r="48" spans="1:14" ht="12.75">
      <c r="A48" s="27"/>
      <c r="B48" s="28"/>
      <c r="C48" s="19">
        <v>0</v>
      </c>
      <c r="D48" s="19">
        <v>0</v>
      </c>
      <c r="E48" s="20"/>
      <c r="F48" s="21"/>
      <c r="G48" s="22"/>
      <c r="H48" s="23"/>
      <c r="I48" s="23"/>
      <c r="J48" s="24"/>
      <c r="K48" s="19">
        <v>0</v>
      </c>
      <c r="L48" s="24"/>
      <c r="M48" s="23"/>
      <c r="N48" s="25"/>
    </row>
    <row r="49" spans="1:14" ht="12.75">
      <c r="A49" s="27">
        <v>1940</v>
      </c>
      <c r="B49" s="29" t="s">
        <v>61</v>
      </c>
      <c r="C49" s="19">
        <v>946796.01</v>
      </c>
      <c r="D49" s="19">
        <v>277653.48</v>
      </c>
      <c r="E49" s="20">
        <v>5.318181818181818</v>
      </c>
      <c r="F49" s="21">
        <v>10</v>
      </c>
      <c r="G49" s="22">
        <f t="shared" si="13"/>
        <v>0.1</v>
      </c>
      <c r="H49" s="23">
        <f aca="true" t="shared" si="14" ref="H49:H58">IF(E49=0,0,+C49/E49)</f>
        <v>178030.01897435897</v>
      </c>
      <c r="I49" s="23">
        <f aca="true" t="shared" si="15" ref="I49:I58">IF(F49=0,0,+(D49*0.5)/F49)</f>
        <v>13882.673999999999</v>
      </c>
      <c r="J49" s="24">
        <f aca="true" t="shared" si="16" ref="J49:J58">IF(ISERROR(+H49+I49),0,+H49+I49)</f>
        <v>191912.69297435897</v>
      </c>
      <c r="K49" s="19">
        <v>183544.72</v>
      </c>
      <c r="L49" s="24">
        <f aca="true" t="shared" si="17" ref="L49:L58">IF(ISERROR(+J49-K49),0,+J49-K49)</f>
        <v>8367.97297435897</v>
      </c>
      <c r="M49" s="23">
        <f aca="true" t="shared" si="18" ref="M49:M58">IF(F49=0,0,+(D49)/F49)</f>
        <v>27765.347999999998</v>
      </c>
      <c r="N49" s="25">
        <f aca="true" t="shared" si="19" ref="N49:N58">IF(ISERROR(+M49+H49),0,+M49+H49)</f>
        <v>205795.36697435897</v>
      </c>
    </row>
    <row r="50" spans="1:14" ht="12.75">
      <c r="A50" s="27">
        <v>1555</v>
      </c>
      <c r="B50" s="28" t="s">
        <v>62</v>
      </c>
      <c r="C50" s="19">
        <v>358378.19</v>
      </c>
      <c r="D50" s="19">
        <v>0</v>
      </c>
      <c r="E50" s="20">
        <v>2</v>
      </c>
      <c r="F50" s="21">
        <v>5</v>
      </c>
      <c r="G50" s="22">
        <f t="shared" si="13"/>
        <v>0.2</v>
      </c>
      <c r="H50" s="23">
        <f t="shared" si="14"/>
        <v>179189.095</v>
      </c>
      <c r="I50" s="23">
        <f t="shared" si="15"/>
        <v>0</v>
      </c>
      <c r="J50" s="24">
        <f t="shared" si="16"/>
        <v>179189.095</v>
      </c>
      <c r="K50" s="19">
        <v>152804.86000000002</v>
      </c>
      <c r="L50" s="24">
        <f t="shared" si="17"/>
        <v>26384.234999999986</v>
      </c>
      <c r="M50" s="23">
        <f t="shared" si="18"/>
        <v>0</v>
      </c>
      <c r="N50" s="25">
        <f t="shared" si="19"/>
        <v>179189.095</v>
      </c>
    </row>
    <row r="51" spans="1:14" ht="12.75">
      <c r="A51" s="27">
        <v>1920</v>
      </c>
      <c r="B51" s="28" t="s">
        <v>63</v>
      </c>
      <c r="C51" s="19">
        <v>430925.11</v>
      </c>
      <c r="D51" s="19">
        <v>320846.25</v>
      </c>
      <c r="E51" s="20">
        <v>0.75</v>
      </c>
      <c r="F51" s="21">
        <v>3</v>
      </c>
      <c r="G51" s="22">
        <f t="shared" si="13"/>
        <v>0.3333333333333333</v>
      </c>
      <c r="H51" s="23">
        <f t="shared" si="14"/>
        <v>574566.8133333334</v>
      </c>
      <c r="I51" s="23">
        <f t="shared" si="15"/>
        <v>53474.375</v>
      </c>
      <c r="J51" s="24">
        <f t="shared" si="16"/>
        <v>628041.1883333334</v>
      </c>
      <c r="K51" s="19">
        <v>355694.31</v>
      </c>
      <c r="L51" s="24">
        <f t="shared" si="17"/>
        <v>272346.87833333336</v>
      </c>
      <c r="M51" s="23">
        <f t="shared" si="18"/>
        <v>106948.75</v>
      </c>
      <c r="N51" s="25">
        <f t="shared" si="19"/>
        <v>681515.5633333334</v>
      </c>
    </row>
    <row r="52" spans="1:14" ht="12.75">
      <c r="A52" s="27">
        <v>1920</v>
      </c>
      <c r="B52" s="28" t="s">
        <v>64</v>
      </c>
      <c r="C52" s="19">
        <v>2597485.02</v>
      </c>
      <c r="D52" s="19">
        <v>1202257.3</v>
      </c>
      <c r="E52" s="20">
        <v>2.5</v>
      </c>
      <c r="F52" s="21">
        <v>5</v>
      </c>
      <c r="G52" s="22">
        <f t="shared" si="13"/>
        <v>0.2</v>
      </c>
      <c r="H52" s="23">
        <f t="shared" si="14"/>
        <v>1038994.008</v>
      </c>
      <c r="I52" s="23">
        <f t="shared" si="15"/>
        <v>120225.73000000001</v>
      </c>
      <c r="J52" s="24">
        <f t="shared" si="16"/>
        <v>1159219.7380000001</v>
      </c>
      <c r="K52" s="19">
        <v>895621.91</v>
      </c>
      <c r="L52" s="24">
        <f t="shared" si="17"/>
        <v>263597.8280000001</v>
      </c>
      <c r="M52" s="23">
        <f t="shared" si="18"/>
        <v>240451.46000000002</v>
      </c>
      <c r="N52" s="25">
        <f t="shared" si="19"/>
        <v>1279445.468</v>
      </c>
    </row>
    <row r="53" spans="1:14" ht="12.75">
      <c r="A53" s="27">
        <v>1920</v>
      </c>
      <c r="B53" s="28" t="s">
        <v>65</v>
      </c>
      <c r="C53" s="19">
        <v>221283.91</v>
      </c>
      <c r="D53" s="19">
        <v>4230</v>
      </c>
      <c r="E53" s="20">
        <v>6.833333333333333</v>
      </c>
      <c r="F53" s="21">
        <v>10</v>
      </c>
      <c r="G53" s="22">
        <f t="shared" si="13"/>
        <v>0.1</v>
      </c>
      <c r="H53" s="23">
        <f t="shared" si="14"/>
        <v>32383.0112195122</v>
      </c>
      <c r="I53" s="23">
        <f t="shared" si="15"/>
        <v>211.5</v>
      </c>
      <c r="J53" s="24">
        <f t="shared" si="16"/>
        <v>32594.5112195122</v>
      </c>
      <c r="K53" s="19">
        <v>35238.08</v>
      </c>
      <c r="L53" s="24">
        <f t="shared" si="17"/>
        <v>-2643.5687804878035</v>
      </c>
      <c r="M53" s="23">
        <f t="shared" si="18"/>
        <v>423</v>
      </c>
      <c r="N53" s="25">
        <f t="shared" si="19"/>
        <v>32806.0112195122</v>
      </c>
    </row>
    <row r="54" spans="1:14" ht="12.75">
      <c r="A54" s="17">
        <v>1611</v>
      </c>
      <c r="B54" s="28" t="s">
        <v>66</v>
      </c>
      <c r="C54" s="19">
        <v>12402829.44</v>
      </c>
      <c r="D54" s="19">
        <v>3640199.76</v>
      </c>
      <c r="E54" s="20">
        <v>7.5</v>
      </c>
      <c r="F54" s="21">
        <v>10</v>
      </c>
      <c r="G54" s="22">
        <f t="shared" si="13"/>
        <v>0.1</v>
      </c>
      <c r="H54" s="23">
        <f t="shared" si="14"/>
        <v>1653710.592</v>
      </c>
      <c r="I54" s="23">
        <f t="shared" si="15"/>
        <v>182009.98799999998</v>
      </c>
      <c r="J54" s="24">
        <f t="shared" si="16"/>
        <v>1835720.5799999998</v>
      </c>
      <c r="K54" s="19">
        <v>1706201.61</v>
      </c>
      <c r="L54" s="24">
        <f t="shared" si="17"/>
        <v>129518.96999999974</v>
      </c>
      <c r="M54" s="23">
        <f t="shared" si="18"/>
        <v>364019.97599999997</v>
      </c>
      <c r="N54" s="25">
        <f t="shared" si="19"/>
        <v>2017730.568</v>
      </c>
    </row>
    <row r="55" spans="1:14" ht="12.75">
      <c r="A55" s="17">
        <v>1611</v>
      </c>
      <c r="B55" s="28" t="s">
        <v>67</v>
      </c>
      <c r="C55" s="19">
        <v>173360.89</v>
      </c>
      <c r="D55" s="19">
        <v>24261.01</v>
      </c>
      <c r="E55" s="20">
        <v>1</v>
      </c>
      <c r="F55" s="21">
        <v>2</v>
      </c>
      <c r="G55" s="22">
        <f t="shared" si="13"/>
        <v>0.5</v>
      </c>
      <c r="H55" s="23">
        <f t="shared" si="14"/>
        <v>173360.89</v>
      </c>
      <c r="I55" s="23">
        <f t="shared" si="15"/>
        <v>6065.2525</v>
      </c>
      <c r="J55" s="24">
        <f t="shared" si="16"/>
        <v>179426.14250000002</v>
      </c>
      <c r="K55" s="19">
        <v>154549.6</v>
      </c>
      <c r="L55" s="24">
        <f t="shared" si="17"/>
        <v>24876.54250000001</v>
      </c>
      <c r="M55" s="23">
        <f t="shared" si="18"/>
        <v>12130.505</v>
      </c>
      <c r="N55" s="25">
        <f t="shared" si="19"/>
        <v>185491.39500000002</v>
      </c>
    </row>
    <row r="56" spans="1:14" ht="12.75">
      <c r="A56" s="17">
        <v>1611</v>
      </c>
      <c r="B56" s="28" t="s">
        <v>68</v>
      </c>
      <c r="C56" s="19">
        <v>452227.98</v>
      </c>
      <c r="D56" s="19">
        <v>347271.74</v>
      </c>
      <c r="E56" s="20">
        <v>4.5</v>
      </c>
      <c r="F56" s="21">
        <v>5</v>
      </c>
      <c r="G56" s="22">
        <f t="shared" si="13"/>
        <v>0.2</v>
      </c>
      <c r="H56" s="23">
        <f t="shared" si="14"/>
        <v>100495.10666666666</v>
      </c>
      <c r="I56" s="23">
        <f t="shared" si="15"/>
        <v>34727.174</v>
      </c>
      <c r="J56" s="24">
        <f t="shared" si="16"/>
        <v>135222.28066666666</v>
      </c>
      <c r="K56" s="19">
        <v>134963.17</v>
      </c>
      <c r="L56" s="24">
        <f t="shared" si="17"/>
        <v>259.11066666664556</v>
      </c>
      <c r="M56" s="23">
        <f t="shared" si="18"/>
        <v>69454.348</v>
      </c>
      <c r="N56" s="25">
        <f t="shared" si="19"/>
        <v>169949.45466666666</v>
      </c>
    </row>
    <row r="57" spans="1:14" ht="12.75">
      <c r="A57" s="27">
        <v>1555</v>
      </c>
      <c r="B57" s="28" t="s">
        <v>69</v>
      </c>
      <c r="C57" s="19">
        <v>714550.25</v>
      </c>
      <c r="D57" s="19"/>
      <c r="E57" s="20">
        <v>8.5</v>
      </c>
      <c r="F57" s="21">
        <v>10</v>
      </c>
      <c r="G57" s="22">
        <f t="shared" si="13"/>
        <v>0.1</v>
      </c>
      <c r="H57" s="23">
        <f t="shared" si="14"/>
        <v>84064.73529411765</v>
      </c>
      <c r="I57" s="23">
        <f t="shared" si="15"/>
        <v>0</v>
      </c>
      <c r="J57" s="24">
        <f t="shared" si="16"/>
        <v>84064.73529411765</v>
      </c>
      <c r="K57" s="19">
        <v>84064.739</v>
      </c>
      <c r="L57" s="24">
        <f t="shared" si="17"/>
        <v>-0.0037058823509141803</v>
      </c>
      <c r="M57" s="23">
        <f t="shared" si="18"/>
        <v>0</v>
      </c>
      <c r="N57" s="25">
        <f t="shared" si="19"/>
        <v>84064.73529411765</v>
      </c>
    </row>
    <row r="58" spans="1:14" ht="12.75">
      <c r="A58" s="27">
        <v>1555</v>
      </c>
      <c r="B58" s="28" t="s">
        <v>69</v>
      </c>
      <c r="C58" s="19"/>
      <c r="D58" s="19">
        <v>2061612.81</v>
      </c>
      <c r="E58" s="20">
        <v>5</v>
      </c>
      <c r="F58" s="21">
        <v>5</v>
      </c>
      <c r="G58" s="22">
        <f t="shared" si="13"/>
        <v>0.2</v>
      </c>
      <c r="H58" s="23">
        <f t="shared" si="14"/>
        <v>0</v>
      </c>
      <c r="I58" s="23">
        <f t="shared" si="15"/>
        <v>206161.28100000002</v>
      </c>
      <c r="J58" s="24">
        <f t="shared" si="16"/>
        <v>206161.28100000002</v>
      </c>
      <c r="K58" s="19">
        <v>206161.28100000002</v>
      </c>
      <c r="L58" s="24">
        <f t="shared" si="17"/>
        <v>0</v>
      </c>
      <c r="M58" s="23">
        <f t="shared" si="18"/>
        <v>412322.56200000003</v>
      </c>
      <c r="N58" s="25">
        <f t="shared" si="19"/>
        <v>412322.56200000003</v>
      </c>
    </row>
    <row r="59" spans="1:14" ht="12.75">
      <c r="A59" s="27"/>
      <c r="B59" s="28"/>
      <c r="C59" s="19"/>
      <c r="D59" s="19"/>
      <c r="E59" s="20"/>
      <c r="F59" s="21"/>
      <c r="G59" s="22"/>
      <c r="H59" s="23"/>
      <c r="I59" s="23"/>
      <c r="J59" s="24"/>
      <c r="K59" s="19"/>
      <c r="L59" s="24"/>
      <c r="M59" s="23"/>
      <c r="N59" s="25"/>
    </row>
    <row r="60" spans="1:14" ht="12.75">
      <c r="A60" s="27">
        <v>1995</v>
      </c>
      <c r="B60" s="28" t="s">
        <v>70</v>
      </c>
      <c r="C60" s="19">
        <v>0</v>
      </c>
      <c r="D60" s="19">
        <v>-42152.91</v>
      </c>
      <c r="E60" s="20"/>
      <c r="F60" s="21">
        <v>45</v>
      </c>
      <c r="G60" s="22">
        <f t="shared" si="13"/>
        <v>0.022222222222222223</v>
      </c>
      <c r="H60" s="23">
        <f aca="true" t="shared" si="20" ref="H60:H69">IF(E60=0,0,+C60/E60)</f>
        <v>0</v>
      </c>
      <c r="I60" s="23">
        <f aca="true" t="shared" si="21" ref="I60:I69">IF(F60=0,0,+(D60*0.5)/F60)</f>
        <v>-468.3656666666667</v>
      </c>
      <c r="J60" s="24">
        <f aca="true" t="shared" si="22" ref="J60:J69">IF(ISERROR(+H60+I60),0,+H60+I60)</f>
        <v>-468.3656666666667</v>
      </c>
      <c r="K60" s="19">
        <v>-468.37</v>
      </c>
      <c r="L60" s="24">
        <f aca="true" t="shared" si="23" ref="L60:L69">IF(ISERROR(+J60-K60),0,+J60-K60)</f>
        <v>0.004333333333306655</v>
      </c>
      <c r="M60" s="23">
        <f aca="true" t="shared" si="24" ref="M60:M69">IF(F60=0,0,+(D60)/F60)</f>
        <v>-936.7313333333334</v>
      </c>
      <c r="N60" s="25">
        <f aca="true" t="shared" si="25" ref="N60:N69">IF(ISERROR(+M60+H60),0,+M60+H60)</f>
        <v>-936.7313333333334</v>
      </c>
    </row>
    <row r="61" spans="1:14" ht="12.75">
      <c r="A61" s="27">
        <v>1995</v>
      </c>
      <c r="B61" s="28" t="s">
        <v>71</v>
      </c>
      <c r="C61" s="19">
        <v>0</v>
      </c>
      <c r="D61" s="19">
        <v>-1259262.91</v>
      </c>
      <c r="E61" s="20"/>
      <c r="F61" s="21">
        <v>55</v>
      </c>
      <c r="G61" s="22">
        <f t="shared" si="13"/>
        <v>0.01818181818181818</v>
      </c>
      <c r="H61" s="23">
        <f t="shared" si="20"/>
        <v>0</v>
      </c>
      <c r="I61" s="23">
        <f t="shared" si="21"/>
        <v>-11447.844636363636</v>
      </c>
      <c r="J61" s="24">
        <f t="shared" si="22"/>
        <v>-11447.844636363636</v>
      </c>
      <c r="K61" s="19">
        <v>-11447.84</v>
      </c>
      <c r="L61" s="24">
        <f t="shared" si="23"/>
        <v>-0.004636363635654561</v>
      </c>
      <c r="M61" s="23">
        <f t="shared" si="24"/>
        <v>-22895.68927272727</v>
      </c>
      <c r="N61" s="25">
        <f t="shared" si="25"/>
        <v>-22895.68927272727</v>
      </c>
    </row>
    <row r="62" spans="1:14" ht="12.75">
      <c r="A62" s="27">
        <v>1995</v>
      </c>
      <c r="B62" s="28" t="s">
        <v>72</v>
      </c>
      <c r="C62" s="19">
        <v>0</v>
      </c>
      <c r="D62" s="19">
        <v>-189131.64</v>
      </c>
      <c r="E62" s="20"/>
      <c r="F62" s="21">
        <v>45</v>
      </c>
      <c r="G62" s="22">
        <f t="shared" si="13"/>
        <v>0.022222222222222223</v>
      </c>
      <c r="H62" s="23">
        <f t="shared" si="20"/>
        <v>0</v>
      </c>
      <c r="I62" s="23">
        <f t="shared" si="21"/>
        <v>-2101.462666666667</v>
      </c>
      <c r="J62" s="24">
        <f t="shared" si="22"/>
        <v>-2101.462666666667</v>
      </c>
      <c r="K62" s="19">
        <v>-2101.46</v>
      </c>
      <c r="L62" s="24">
        <f t="shared" si="23"/>
        <v>-0.002666666666755191</v>
      </c>
      <c r="M62" s="23">
        <f t="shared" si="24"/>
        <v>-4202.925333333334</v>
      </c>
      <c r="N62" s="25">
        <f t="shared" si="25"/>
        <v>-4202.925333333334</v>
      </c>
    </row>
    <row r="63" spans="1:14" ht="12.75">
      <c r="A63" s="27">
        <v>1995</v>
      </c>
      <c r="B63" s="28" t="s">
        <v>73</v>
      </c>
      <c r="C63" s="19">
        <v>0</v>
      </c>
      <c r="D63" s="19">
        <v>-146548.23</v>
      </c>
      <c r="E63" s="20"/>
      <c r="F63" s="21">
        <v>40</v>
      </c>
      <c r="G63" s="22">
        <f t="shared" si="13"/>
        <v>0.025</v>
      </c>
      <c r="H63" s="23">
        <f t="shared" si="20"/>
        <v>0</v>
      </c>
      <c r="I63" s="23">
        <f t="shared" si="21"/>
        <v>-1831.852875</v>
      </c>
      <c r="J63" s="24">
        <f t="shared" si="22"/>
        <v>-1831.852875</v>
      </c>
      <c r="K63" s="19">
        <v>-1831.85</v>
      </c>
      <c r="L63" s="24">
        <f t="shared" si="23"/>
        <v>-0.0028750000001309672</v>
      </c>
      <c r="M63" s="23">
        <f t="shared" si="24"/>
        <v>-3663.70575</v>
      </c>
      <c r="N63" s="25">
        <f t="shared" si="25"/>
        <v>-3663.70575</v>
      </c>
    </row>
    <row r="64" spans="1:14" ht="12.75">
      <c r="A64" s="27">
        <v>1995</v>
      </c>
      <c r="B64" s="28" t="s">
        <v>74</v>
      </c>
      <c r="C64" s="19">
        <v>0</v>
      </c>
      <c r="D64" s="19">
        <v>0</v>
      </c>
      <c r="E64" s="20"/>
      <c r="F64" s="21">
        <v>10</v>
      </c>
      <c r="G64" s="22">
        <f t="shared" si="13"/>
        <v>0.1</v>
      </c>
      <c r="H64" s="23">
        <f t="shared" si="20"/>
        <v>0</v>
      </c>
      <c r="I64" s="23">
        <f t="shared" si="21"/>
        <v>0</v>
      </c>
      <c r="J64" s="24">
        <f t="shared" si="22"/>
        <v>0</v>
      </c>
      <c r="K64" s="19">
        <v>0</v>
      </c>
      <c r="L64" s="24">
        <f t="shared" si="23"/>
        <v>0</v>
      </c>
      <c r="M64" s="23">
        <f t="shared" si="24"/>
        <v>0</v>
      </c>
      <c r="N64" s="25">
        <f t="shared" si="25"/>
        <v>0</v>
      </c>
    </row>
    <row r="65" spans="1:14" ht="12.75">
      <c r="A65" s="27">
        <v>1995</v>
      </c>
      <c r="B65" s="28" t="s">
        <v>75</v>
      </c>
      <c r="C65" s="19">
        <v>0</v>
      </c>
      <c r="D65" s="19">
        <v>-1882916.99</v>
      </c>
      <c r="E65" s="20"/>
      <c r="F65" s="21">
        <v>40</v>
      </c>
      <c r="G65" s="22">
        <f t="shared" si="13"/>
        <v>0.025</v>
      </c>
      <c r="H65" s="23">
        <f t="shared" si="20"/>
        <v>0</v>
      </c>
      <c r="I65" s="23">
        <f t="shared" si="21"/>
        <v>-23536.462375</v>
      </c>
      <c r="J65" s="24">
        <f t="shared" si="22"/>
        <v>-23536.462375</v>
      </c>
      <c r="K65" s="19">
        <v>-23536.46</v>
      </c>
      <c r="L65" s="24">
        <f t="shared" si="23"/>
        <v>-0.002375000000029104</v>
      </c>
      <c r="M65" s="23">
        <f t="shared" si="24"/>
        <v>-47072.92475</v>
      </c>
      <c r="N65" s="25">
        <f t="shared" si="25"/>
        <v>-47072.92475</v>
      </c>
    </row>
    <row r="66" spans="1:14" ht="12.75">
      <c r="A66" s="27">
        <v>1995</v>
      </c>
      <c r="B66" s="28" t="s">
        <v>76</v>
      </c>
      <c r="C66" s="19">
        <v>0</v>
      </c>
      <c r="D66" s="19">
        <v>-146087.35</v>
      </c>
      <c r="E66" s="20"/>
      <c r="F66" s="21">
        <v>35</v>
      </c>
      <c r="G66" s="22">
        <f t="shared" si="13"/>
        <v>0.02857142857142857</v>
      </c>
      <c r="H66" s="23">
        <f t="shared" si="20"/>
        <v>0</v>
      </c>
      <c r="I66" s="23">
        <f t="shared" si="21"/>
        <v>-2086.962142857143</v>
      </c>
      <c r="J66" s="24">
        <f t="shared" si="22"/>
        <v>-2086.962142857143</v>
      </c>
      <c r="K66" s="19">
        <v>-2086.96</v>
      </c>
      <c r="L66" s="24">
        <f t="shared" si="23"/>
        <v>-0.0021428571430988086</v>
      </c>
      <c r="M66" s="23">
        <f t="shared" si="24"/>
        <v>-4173.924285714286</v>
      </c>
      <c r="N66" s="25">
        <f t="shared" si="25"/>
        <v>-4173.924285714286</v>
      </c>
    </row>
    <row r="67" spans="1:14" ht="12.75">
      <c r="A67" s="27">
        <v>1995</v>
      </c>
      <c r="B67" s="28" t="s">
        <v>77</v>
      </c>
      <c r="C67" s="19">
        <v>0</v>
      </c>
      <c r="D67" s="19">
        <v>-528425.39</v>
      </c>
      <c r="E67" s="20"/>
      <c r="F67" s="21">
        <v>50</v>
      </c>
      <c r="G67" s="22">
        <f t="shared" si="13"/>
        <v>0.02</v>
      </c>
      <c r="H67" s="23">
        <f t="shared" si="20"/>
        <v>0</v>
      </c>
      <c r="I67" s="23">
        <f t="shared" si="21"/>
        <v>-5284.2539</v>
      </c>
      <c r="J67" s="24">
        <f t="shared" si="22"/>
        <v>-5284.2539</v>
      </c>
      <c r="K67" s="19">
        <v>-5284.25</v>
      </c>
      <c r="L67" s="24">
        <f t="shared" si="23"/>
        <v>-0.003899999999703141</v>
      </c>
      <c r="M67" s="23">
        <f t="shared" si="24"/>
        <v>-10568.5078</v>
      </c>
      <c r="N67" s="25">
        <f t="shared" si="25"/>
        <v>-10568.5078</v>
      </c>
    </row>
    <row r="68" spans="1:14" ht="12.75">
      <c r="A68" s="27">
        <v>1995</v>
      </c>
      <c r="B68" s="28" t="s">
        <v>78</v>
      </c>
      <c r="C68" s="19">
        <v>0</v>
      </c>
      <c r="D68" s="19">
        <v>-158455.66</v>
      </c>
      <c r="E68" s="20"/>
      <c r="F68" s="21">
        <v>20</v>
      </c>
      <c r="G68" s="22">
        <f t="shared" si="13"/>
        <v>0.05</v>
      </c>
      <c r="H68" s="23">
        <f t="shared" si="20"/>
        <v>0</v>
      </c>
      <c r="I68" s="23">
        <f t="shared" si="21"/>
        <v>-3961.3915</v>
      </c>
      <c r="J68" s="24">
        <f t="shared" si="22"/>
        <v>-3961.3915</v>
      </c>
      <c r="K68" s="19">
        <v>-3962.29</v>
      </c>
      <c r="L68" s="24">
        <f t="shared" si="23"/>
        <v>0.8984999999997854</v>
      </c>
      <c r="M68" s="23">
        <f t="shared" si="24"/>
        <v>-7922.783</v>
      </c>
      <c r="N68" s="25">
        <f t="shared" si="25"/>
        <v>-7922.783</v>
      </c>
    </row>
    <row r="69" spans="1:14" ht="12.75">
      <c r="A69" s="27">
        <v>1995</v>
      </c>
      <c r="B69" s="28" t="s">
        <v>79</v>
      </c>
      <c r="C69" s="19">
        <v>0</v>
      </c>
      <c r="D69" s="19">
        <v>-89.99</v>
      </c>
      <c r="E69" s="20"/>
      <c r="F69" s="21">
        <v>35</v>
      </c>
      <c r="G69" s="22">
        <f t="shared" si="13"/>
        <v>0.02857142857142857</v>
      </c>
      <c r="H69" s="23">
        <f t="shared" si="20"/>
        <v>0</v>
      </c>
      <c r="I69" s="23">
        <f t="shared" si="21"/>
        <v>-1.2855714285714286</v>
      </c>
      <c r="J69" s="24">
        <f t="shared" si="22"/>
        <v>-1.2855714285714286</v>
      </c>
      <c r="K69" s="19">
        <v>-1.8</v>
      </c>
      <c r="L69" s="24">
        <f t="shared" si="23"/>
        <v>0.5144285714285715</v>
      </c>
      <c r="M69" s="23">
        <f t="shared" si="24"/>
        <v>-2.571142857142857</v>
      </c>
      <c r="N69" s="25">
        <f t="shared" si="25"/>
        <v>-2.571142857142857</v>
      </c>
    </row>
    <row r="70" spans="1:14" ht="12.75">
      <c r="A70" s="27"/>
      <c r="B70" s="28"/>
      <c r="C70" s="19"/>
      <c r="D70" s="19"/>
      <c r="E70" s="20"/>
      <c r="F70" s="21"/>
      <c r="G70" s="22"/>
      <c r="H70" s="23"/>
      <c r="I70" s="23"/>
      <c r="J70" s="24"/>
      <c r="K70" s="19"/>
      <c r="L70" s="24"/>
      <c r="M70" s="23"/>
      <c r="N70" s="25"/>
    </row>
    <row r="71" spans="1:14" ht="12.75">
      <c r="A71" s="27"/>
      <c r="B71" s="28"/>
      <c r="C71" s="19"/>
      <c r="D71" s="19"/>
      <c r="E71" s="20"/>
      <c r="F71" s="21"/>
      <c r="G71" s="22"/>
      <c r="H71" s="23"/>
      <c r="I71" s="23"/>
      <c r="J71" s="24"/>
      <c r="K71" s="19"/>
      <c r="L71" s="24"/>
      <c r="M71" s="23"/>
      <c r="N71" s="25"/>
    </row>
    <row r="72" spans="1:14" ht="13.5" thickBot="1">
      <c r="A72" s="30"/>
      <c r="B72" s="31"/>
      <c r="C72" s="32"/>
      <c r="D72" s="32"/>
      <c r="E72" s="33"/>
      <c r="F72" s="34"/>
      <c r="G72" s="22">
        <f>IF(F72=0,0,1/F72)</f>
        <v>0</v>
      </c>
      <c r="H72" s="23">
        <f>IF(E72=0,0,+C72/E72)</f>
        <v>0</v>
      </c>
      <c r="I72" s="23">
        <f>IF(F72=0,0,+(D72*0.5)/F72)</f>
        <v>0</v>
      </c>
      <c r="J72" s="24">
        <f>IF(ISERROR(+H72+I72),0,+H72+I72)</f>
        <v>0</v>
      </c>
      <c r="K72" s="19"/>
      <c r="L72" s="24">
        <f>IF(ISERROR(+J72-K72),0,+J72-K72)</f>
        <v>0</v>
      </c>
      <c r="M72" s="23">
        <f>IF(F72=0,0,+(D72)/F72)</f>
        <v>0</v>
      </c>
      <c r="N72" s="25">
        <f>IF(ISERROR(+M72+H72),0,+M72+H72)</f>
        <v>0</v>
      </c>
    </row>
    <row r="73" spans="1:14" ht="14.25" thickBot="1" thickTop="1">
      <c r="A73" s="35"/>
      <c r="B73" s="36" t="s">
        <v>80</v>
      </c>
      <c r="C73" s="37">
        <f>SUM(C16:C72)</f>
        <v>455926993.2799999</v>
      </c>
      <c r="D73" s="37">
        <f>SUM(D16:D72)</f>
        <v>46343061.529999994</v>
      </c>
      <c r="E73" s="37"/>
      <c r="F73" s="38"/>
      <c r="G73" s="39"/>
      <c r="H73" s="37">
        <f aca="true" t="shared" si="26" ref="H73:N73">SUM(H16:H72)</f>
        <v>24575146.176701527</v>
      </c>
      <c r="I73" s="37">
        <f t="shared" si="26"/>
        <v>1287985.7874007574</v>
      </c>
      <c r="J73" s="37">
        <f t="shared" si="26"/>
        <v>25863131.96410228</v>
      </c>
      <c r="K73" s="37">
        <f t="shared" si="26"/>
        <v>23589271.139999997</v>
      </c>
      <c r="L73" s="37">
        <f t="shared" si="26"/>
        <v>2273860.8241022816</v>
      </c>
      <c r="M73" s="37">
        <f t="shared" si="26"/>
        <v>2575971.574801515</v>
      </c>
      <c r="N73" s="37">
        <f t="shared" si="26"/>
        <v>27151117.751503028</v>
      </c>
    </row>
    <row r="74" ht="7.5" customHeight="1"/>
    <row r="75" spans="1:12" ht="12.75">
      <c r="A75" s="4" t="s">
        <v>81</v>
      </c>
      <c r="B75" s="40"/>
      <c r="C75" s="40"/>
      <c r="D75" s="40"/>
      <c r="E75" s="40"/>
      <c r="F75" s="40"/>
      <c r="G75" s="40"/>
      <c r="H75" s="40"/>
      <c r="I75" s="40"/>
      <c r="J75" s="40"/>
      <c r="K75" s="40"/>
      <c r="L75" s="40"/>
    </row>
    <row r="76" spans="1:12" ht="7.5" customHeight="1">
      <c r="A76" s="40"/>
      <c r="B76" s="40"/>
      <c r="C76" s="40"/>
      <c r="D76" s="40"/>
      <c r="E76" s="40"/>
      <c r="F76" s="40"/>
      <c r="G76" s="40"/>
      <c r="H76" s="40"/>
      <c r="I76" s="40"/>
      <c r="J76" s="40"/>
      <c r="K76" s="40"/>
      <c r="L76" s="40"/>
    </row>
    <row r="77" spans="1:14" ht="12.75">
      <c r="A77" s="41">
        <v>1</v>
      </c>
      <c r="B77" s="88" t="s">
        <v>82</v>
      </c>
      <c r="C77" s="88"/>
      <c r="D77" s="88"/>
      <c r="E77" s="88"/>
      <c r="F77" s="88"/>
      <c r="G77" s="88"/>
      <c r="H77" s="88"/>
      <c r="I77" s="88"/>
      <c r="J77" s="88"/>
      <c r="K77" s="88"/>
      <c r="L77" s="88"/>
      <c r="M77" s="88"/>
      <c r="N77" s="88"/>
    </row>
    <row r="78" spans="1:14" ht="12.75">
      <c r="A78" s="41">
        <v>2</v>
      </c>
      <c r="B78" s="88" t="s">
        <v>83</v>
      </c>
      <c r="C78" s="88"/>
      <c r="D78" s="88"/>
      <c r="E78" s="88"/>
      <c r="F78" s="88"/>
      <c r="G78" s="88"/>
      <c r="H78" s="88"/>
      <c r="I78" s="88"/>
      <c r="J78" s="88"/>
      <c r="K78" s="88"/>
      <c r="L78" s="88"/>
      <c r="M78" s="88"/>
      <c r="N78" s="88"/>
    </row>
    <row r="79" spans="1:14" ht="12.75" customHeight="1">
      <c r="A79" s="41">
        <v>3</v>
      </c>
      <c r="B79" s="88" t="s">
        <v>84</v>
      </c>
      <c r="C79" s="88"/>
      <c r="D79" s="88"/>
      <c r="E79" s="88"/>
      <c r="F79" s="88"/>
      <c r="G79" s="88"/>
      <c r="H79" s="88"/>
      <c r="I79" s="88"/>
      <c r="J79" s="88"/>
      <c r="K79" s="88"/>
      <c r="L79" s="88"/>
      <c r="M79" s="88"/>
      <c r="N79" s="88"/>
    </row>
    <row r="80" spans="1:14" ht="51" customHeight="1">
      <c r="A80" s="42">
        <v>4</v>
      </c>
      <c r="B80" s="88" t="s">
        <v>85</v>
      </c>
      <c r="C80" s="88"/>
      <c r="D80" s="88"/>
      <c r="E80" s="88"/>
      <c r="F80" s="88"/>
      <c r="G80" s="88"/>
      <c r="H80" s="88"/>
      <c r="I80" s="88"/>
      <c r="J80" s="88"/>
      <c r="K80" s="88"/>
      <c r="L80" s="88"/>
      <c r="M80" s="88"/>
      <c r="N80" s="88"/>
    </row>
    <row r="81" spans="1:14" ht="16.5" customHeight="1">
      <c r="A81" s="42">
        <v>5</v>
      </c>
      <c r="B81" s="89" t="s">
        <v>86</v>
      </c>
      <c r="C81" s="89"/>
      <c r="D81" s="89"/>
      <c r="E81" s="89"/>
      <c r="F81" s="89"/>
      <c r="G81" s="89"/>
      <c r="H81" s="89"/>
      <c r="I81" s="89"/>
      <c r="J81" s="89"/>
      <c r="K81" s="89"/>
      <c r="L81" s="89"/>
      <c r="M81" s="89"/>
      <c r="N81" s="89"/>
    </row>
    <row r="82" spans="1:13" ht="12.75">
      <c r="A82" s="41"/>
      <c r="B82" s="43"/>
      <c r="C82" s="43"/>
      <c r="D82" s="43"/>
      <c r="E82" s="43"/>
      <c r="F82" s="43"/>
      <c r="G82" s="43"/>
      <c r="H82" s="43"/>
      <c r="I82" s="40"/>
      <c r="J82" s="40"/>
      <c r="K82" s="40"/>
      <c r="L82" s="40"/>
      <c r="M82" s="40"/>
    </row>
    <row r="83" spans="1:14" ht="12.75" customHeight="1">
      <c r="A83" s="4" t="s">
        <v>87</v>
      </c>
      <c r="B83" s="90" t="s">
        <v>88</v>
      </c>
      <c r="C83" s="90"/>
      <c r="D83" s="90"/>
      <c r="E83" s="90"/>
      <c r="F83" s="90"/>
      <c r="G83" s="90"/>
      <c r="H83" s="90"/>
      <c r="I83" s="90"/>
      <c r="J83" s="90"/>
      <c r="K83" s="90"/>
      <c r="L83" s="90"/>
      <c r="M83" s="90"/>
      <c r="N83" s="90"/>
    </row>
    <row r="84" spans="2:14" ht="12.75">
      <c r="B84" s="90"/>
      <c r="C84" s="90"/>
      <c r="D84" s="90"/>
      <c r="E84" s="90"/>
      <c r="F84" s="90"/>
      <c r="G84" s="90"/>
      <c r="H84" s="90"/>
      <c r="I84" s="90"/>
      <c r="J84" s="90"/>
      <c r="K84" s="90"/>
      <c r="L84" s="90"/>
      <c r="M84" s="90"/>
      <c r="N84" s="90"/>
    </row>
    <row r="85" spans="2:13" ht="12.75">
      <c r="B85" s="44"/>
      <c r="C85" s="44"/>
      <c r="D85" s="44"/>
      <c r="E85" s="44"/>
      <c r="F85" s="44"/>
      <c r="G85" s="44"/>
      <c r="H85" s="44"/>
      <c r="I85" s="44"/>
      <c r="J85" s="44"/>
      <c r="K85" s="44"/>
      <c r="L85" s="44"/>
      <c r="M85" s="40"/>
    </row>
    <row r="86" ht="12.75">
      <c r="A86" s="45" t="s">
        <v>89</v>
      </c>
    </row>
    <row r="87" spans="1:14" ht="27" customHeight="1">
      <c r="A87" s="46">
        <v>1</v>
      </c>
      <c r="B87" s="87" t="s">
        <v>90</v>
      </c>
      <c r="C87" s="87"/>
      <c r="D87" s="87"/>
      <c r="E87" s="87"/>
      <c r="F87" s="87"/>
      <c r="G87" s="87"/>
      <c r="H87" s="87"/>
      <c r="I87" s="87"/>
      <c r="J87" s="87"/>
      <c r="K87" s="87"/>
      <c r="L87" s="87"/>
      <c r="M87" s="87"/>
      <c r="N87" s="87"/>
    </row>
    <row r="88" spans="1:14" ht="54.75" customHeight="1">
      <c r="A88" s="46">
        <v>2</v>
      </c>
      <c r="B88" s="87" t="s">
        <v>91</v>
      </c>
      <c r="C88" s="87"/>
      <c r="D88" s="87"/>
      <c r="E88" s="87"/>
      <c r="F88" s="87"/>
      <c r="G88" s="87"/>
      <c r="H88" s="87"/>
      <c r="I88" s="87"/>
      <c r="J88" s="87"/>
      <c r="K88" s="87"/>
      <c r="L88" s="87"/>
      <c r="M88" s="87"/>
      <c r="N88" s="87"/>
    </row>
    <row r="89" spans="2:10" ht="12.75">
      <c r="B89" s="47"/>
      <c r="J89" s="3"/>
    </row>
    <row r="90" ht="12.75">
      <c r="B90" s="48" t="s">
        <v>92</v>
      </c>
    </row>
    <row r="91" spans="2:10" ht="30">
      <c r="B91" s="49" t="s">
        <v>93</v>
      </c>
      <c r="C91" s="49" t="s">
        <v>94</v>
      </c>
      <c r="D91" s="49" t="s">
        <v>95</v>
      </c>
      <c r="E91" s="49" t="s">
        <v>96</v>
      </c>
      <c r="F91" s="49" t="s">
        <v>97</v>
      </c>
      <c r="G91" s="49" t="s">
        <v>98</v>
      </c>
      <c r="H91" s="49" t="s">
        <v>99</v>
      </c>
      <c r="I91" s="49" t="s">
        <v>100</v>
      </c>
      <c r="J91" s="49" t="s">
        <v>101</v>
      </c>
    </row>
    <row r="92" spans="1:11" ht="12.75">
      <c r="A92" s="50"/>
      <c r="B92" s="51" t="s">
        <v>102</v>
      </c>
      <c r="C92" s="52" t="s">
        <v>103</v>
      </c>
      <c r="D92" s="53">
        <v>67131.91</v>
      </c>
      <c r="E92" s="54">
        <v>-2117.7400000000002</v>
      </c>
      <c r="F92" s="53">
        <v>-3384.8</v>
      </c>
      <c r="G92" s="53">
        <v>94.02000000000001</v>
      </c>
      <c r="H92" s="54">
        <v>61723.39</v>
      </c>
      <c r="I92" s="55">
        <v>378</v>
      </c>
      <c r="J92" s="54">
        <f>(SUM(D92,F92)/I92*12)+(2820.67/I92*12)+(564.13/I92*3)</f>
        <v>2117.7400793650795</v>
      </c>
      <c r="K92" s="56"/>
    </row>
    <row r="93" spans="1:11" ht="12.75">
      <c r="A93" s="50"/>
      <c r="B93" s="51" t="s">
        <v>104</v>
      </c>
      <c r="C93" s="52" t="s">
        <v>103</v>
      </c>
      <c r="D93" s="53">
        <v>76719.02</v>
      </c>
      <c r="E93" s="54">
        <v>-2360.59</v>
      </c>
      <c r="F93" s="53">
        <v>0</v>
      </c>
      <c r="G93" s="53"/>
      <c r="H93" s="54">
        <v>74358.43</v>
      </c>
      <c r="I93" s="55">
        <v>390</v>
      </c>
      <c r="J93" s="54">
        <f aca="true" t="shared" si="27" ref="J93:J101">(SUM(D93,F93)/I93*12)</f>
        <v>2360.5852307692307</v>
      </c>
      <c r="K93" s="56"/>
    </row>
    <row r="94" spans="1:11" ht="12.75">
      <c r="A94" s="50"/>
      <c r="B94" s="51" t="s">
        <v>105</v>
      </c>
      <c r="C94" s="52" t="s">
        <v>103</v>
      </c>
      <c r="D94" s="53">
        <v>358436.55</v>
      </c>
      <c r="E94" s="54">
        <v>-10699.6</v>
      </c>
      <c r="F94" s="53">
        <v>0</v>
      </c>
      <c r="G94" s="53"/>
      <c r="H94" s="54">
        <v>347736.95</v>
      </c>
      <c r="I94" s="55">
        <v>402</v>
      </c>
      <c r="J94" s="54">
        <f t="shared" si="27"/>
        <v>10699.598507462686</v>
      </c>
      <c r="K94" s="56"/>
    </row>
    <row r="95" spans="1:11" ht="12.75">
      <c r="A95" s="50"/>
      <c r="B95" s="51" t="s">
        <v>106</v>
      </c>
      <c r="C95" s="52" t="s">
        <v>103</v>
      </c>
      <c r="D95" s="53">
        <v>64306.83</v>
      </c>
      <c r="E95" s="54">
        <v>-1863.97</v>
      </c>
      <c r="F95" s="53">
        <v>0</v>
      </c>
      <c r="G95" s="53"/>
      <c r="H95" s="54">
        <v>62442.86</v>
      </c>
      <c r="I95" s="55">
        <v>414</v>
      </c>
      <c r="J95" s="54">
        <f t="shared" si="27"/>
        <v>1863.9660869565218</v>
      </c>
      <c r="K95" s="56"/>
    </row>
    <row r="96" spans="1:11" ht="12.75">
      <c r="A96" s="50"/>
      <c r="B96" s="51" t="s">
        <v>107</v>
      </c>
      <c r="C96" s="52" t="s">
        <v>103</v>
      </c>
      <c r="D96" s="53">
        <v>972186.98</v>
      </c>
      <c r="E96" s="54">
        <v>-27385.55</v>
      </c>
      <c r="F96" s="53">
        <v>0</v>
      </c>
      <c r="G96" s="53"/>
      <c r="H96" s="54">
        <v>944801.43</v>
      </c>
      <c r="I96" s="55">
        <v>426</v>
      </c>
      <c r="J96" s="54">
        <f t="shared" si="27"/>
        <v>27385.548732394367</v>
      </c>
      <c r="K96" s="56"/>
    </row>
    <row r="97" spans="1:11" ht="12.75">
      <c r="A97" s="50"/>
      <c r="B97" s="51" t="s">
        <v>108</v>
      </c>
      <c r="C97" s="52" t="s">
        <v>103</v>
      </c>
      <c r="D97" s="53">
        <v>1081364.9</v>
      </c>
      <c r="E97" s="54">
        <v>-29626.44</v>
      </c>
      <c r="F97" s="53">
        <v>0</v>
      </c>
      <c r="G97" s="53"/>
      <c r="H97" s="54">
        <v>1051738.46</v>
      </c>
      <c r="I97" s="55">
        <v>438</v>
      </c>
      <c r="J97" s="54">
        <f t="shared" si="27"/>
        <v>29626.43561643835</v>
      </c>
      <c r="K97" s="56"/>
    </row>
    <row r="98" spans="1:11" ht="12.75">
      <c r="A98" s="50"/>
      <c r="B98" s="51" t="s">
        <v>109</v>
      </c>
      <c r="C98" s="52" t="s">
        <v>103</v>
      </c>
      <c r="D98" s="53">
        <v>1323046.76</v>
      </c>
      <c r="E98" s="54">
        <v>-35281.25</v>
      </c>
      <c r="F98" s="53">
        <v>0</v>
      </c>
      <c r="G98" s="53"/>
      <c r="H98" s="54">
        <v>1287765.51</v>
      </c>
      <c r="I98" s="55">
        <v>450</v>
      </c>
      <c r="J98" s="54">
        <f t="shared" si="27"/>
        <v>35281.246933333336</v>
      </c>
      <c r="K98" s="56"/>
    </row>
    <row r="99" spans="1:11" ht="12.75">
      <c r="A99" s="50"/>
      <c r="B99" s="51" t="s">
        <v>110</v>
      </c>
      <c r="C99" s="52" t="s">
        <v>103</v>
      </c>
      <c r="D99" s="53">
        <v>1171952.04</v>
      </c>
      <c r="E99" s="54">
        <v>-30440.31</v>
      </c>
      <c r="F99" s="53">
        <v>0</v>
      </c>
      <c r="G99" s="53"/>
      <c r="H99" s="54">
        <v>1141511.73</v>
      </c>
      <c r="I99" s="55">
        <v>462</v>
      </c>
      <c r="J99" s="54">
        <f t="shared" si="27"/>
        <v>30440.31272727273</v>
      </c>
      <c r="K99" s="56"/>
    </row>
    <row r="100" spans="1:11" ht="12.75">
      <c r="A100" s="50"/>
      <c r="B100" s="51" t="s">
        <v>111</v>
      </c>
      <c r="C100" s="52" t="s">
        <v>103</v>
      </c>
      <c r="D100" s="53">
        <v>1059514.34</v>
      </c>
      <c r="E100" s="54">
        <v>-26823.15</v>
      </c>
      <c r="F100" s="53">
        <v>0</v>
      </c>
      <c r="G100" s="53"/>
      <c r="H100" s="54">
        <v>1032691.19</v>
      </c>
      <c r="I100" s="55">
        <v>474</v>
      </c>
      <c r="J100" s="54">
        <f t="shared" si="27"/>
        <v>26823.147848101267</v>
      </c>
      <c r="K100" s="56"/>
    </row>
    <row r="101" spans="1:11" ht="12.75">
      <c r="A101" s="50"/>
      <c r="B101" s="51" t="s">
        <v>112</v>
      </c>
      <c r="C101" s="52" t="s">
        <v>103</v>
      </c>
      <c r="D101" s="53">
        <v>1741649.28</v>
      </c>
      <c r="E101" s="54">
        <v>-43003.69</v>
      </c>
      <c r="F101" s="53">
        <v>0</v>
      </c>
      <c r="G101" s="53"/>
      <c r="H101" s="54">
        <v>1698645.59</v>
      </c>
      <c r="I101" s="55">
        <v>486</v>
      </c>
      <c r="J101" s="54">
        <f t="shared" si="27"/>
        <v>43003.68592592593</v>
      </c>
      <c r="K101" s="56"/>
    </row>
    <row r="102" spans="1:11" ht="12.75">
      <c r="A102" s="50"/>
      <c r="B102" s="51" t="s">
        <v>113</v>
      </c>
      <c r="C102" s="52" t="s">
        <v>103</v>
      </c>
      <c r="D102" s="53">
        <v>1832576.82</v>
      </c>
      <c r="E102" s="54">
        <v>-44158.479999999996</v>
      </c>
      <c r="F102" s="53">
        <v>-10237.86</v>
      </c>
      <c r="G102" s="53">
        <v>246.7</v>
      </c>
      <c r="H102" s="54">
        <v>1778427.18</v>
      </c>
      <c r="I102" s="55">
        <v>498</v>
      </c>
      <c r="J102" s="54">
        <f>(SUM(D102,F102)/I102*12)+(-F102/I102*12)</f>
        <v>44158.47759036144</v>
      </c>
      <c r="K102" s="56"/>
    </row>
    <row r="103" spans="1:11" ht="12.75">
      <c r="A103" s="50"/>
      <c r="B103" s="51" t="s">
        <v>114</v>
      </c>
      <c r="C103" s="52" t="s">
        <v>103</v>
      </c>
      <c r="D103" s="53">
        <v>1705722.21</v>
      </c>
      <c r="E103" s="54">
        <v>-40134.64</v>
      </c>
      <c r="F103" s="53">
        <v>0</v>
      </c>
      <c r="G103" s="53"/>
      <c r="H103" s="54">
        <v>1665587.57</v>
      </c>
      <c r="I103" s="55">
        <v>510</v>
      </c>
      <c r="J103" s="54">
        <f>(SUM(D103,F103)/I103*12)</f>
        <v>40134.640235294115</v>
      </c>
      <c r="K103" s="56"/>
    </row>
    <row r="104" spans="1:11" ht="12.75">
      <c r="A104" s="50"/>
      <c r="B104" s="51" t="s">
        <v>115</v>
      </c>
      <c r="C104" s="52" t="s">
        <v>103</v>
      </c>
      <c r="D104" s="53">
        <v>1889951.45</v>
      </c>
      <c r="E104" s="54">
        <v>-43447.16</v>
      </c>
      <c r="F104" s="53">
        <v>-11431.16</v>
      </c>
      <c r="G104" s="53">
        <v>262.79</v>
      </c>
      <c r="H104" s="54">
        <v>1835335.92</v>
      </c>
      <c r="I104" s="55">
        <v>522</v>
      </c>
      <c r="J104" s="54">
        <f>(SUM(D104,F104)/I104*12)+(-F104/I104*12)</f>
        <v>43447.159770114944</v>
      </c>
      <c r="K104" s="56"/>
    </row>
    <row r="105" spans="1:11" ht="12.75">
      <c r="A105" s="50"/>
      <c r="B105" s="51" t="s">
        <v>116</v>
      </c>
      <c r="C105" s="52" t="s">
        <v>103</v>
      </c>
      <c r="D105" s="53">
        <v>2709339.87</v>
      </c>
      <c r="E105" s="54">
        <v>-60884.04</v>
      </c>
      <c r="F105" s="53">
        <v>-30905.02</v>
      </c>
      <c r="G105" s="53">
        <v>694.49</v>
      </c>
      <c r="H105" s="54">
        <v>2618245.3</v>
      </c>
      <c r="I105" s="55">
        <v>534</v>
      </c>
      <c r="J105" s="54">
        <f>(SUM(D105,F105)/I105*12)+(-F105/I105*12)</f>
        <v>60884.04202247191</v>
      </c>
      <c r="K105" s="56"/>
    </row>
    <row r="106" spans="1:11" ht="12.75">
      <c r="A106" s="50"/>
      <c r="B106" s="51" t="s">
        <v>117</v>
      </c>
      <c r="C106" s="52" t="s">
        <v>103</v>
      </c>
      <c r="D106" s="53">
        <v>2655786.42</v>
      </c>
      <c r="E106" s="54">
        <v>-58269.21</v>
      </c>
      <c r="F106" s="53">
        <v>-24198.510000000002</v>
      </c>
      <c r="G106" s="53">
        <v>432.12</v>
      </c>
      <c r="H106" s="54">
        <v>2573750.82</v>
      </c>
      <c r="I106" s="55">
        <v>546</v>
      </c>
      <c r="J106" s="54">
        <f>(SUM(D106,F106)/I106*12)+(18148.88/I106*12)+(6049.63/I106*3)</f>
        <v>58269.213131868135</v>
      </c>
      <c r="K106" s="56"/>
    </row>
    <row r="107" spans="1:11" ht="12.75">
      <c r="A107" s="50"/>
      <c r="B107" s="51" t="s">
        <v>118</v>
      </c>
      <c r="C107" s="52" t="s">
        <v>103</v>
      </c>
      <c r="D107" s="53">
        <v>3003306.44</v>
      </c>
      <c r="E107" s="54">
        <v>-64587.240000000005</v>
      </c>
      <c r="F107" s="53">
        <v>-21684.52</v>
      </c>
      <c r="G107" s="53">
        <v>466.33</v>
      </c>
      <c r="H107" s="54">
        <v>2917501.01</v>
      </c>
      <c r="I107" s="55">
        <v>558</v>
      </c>
      <c r="J107" s="54">
        <f>(SUM(D107,F107)/I107*12)+(-F107/I107*12)</f>
        <v>64587.2352688172</v>
      </c>
      <c r="K107" s="56"/>
    </row>
    <row r="108" spans="1:11" ht="12.75">
      <c r="A108" s="50"/>
      <c r="B108" s="51" t="s">
        <v>119</v>
      </c>
      <c r="C108" s="52" t="s">
        <v>103</v>
      </c>
      <c r="D108" s="53">
        <v>2012589.09</v>
      </c>
      <c r="E108" s="54">
        <v>-42370.3</v>
      </c>
      <c r="F108" s="53">
        <v>0</v>
      </c>
      <c r="G108" s="53"/>
      <c r="H108" s="54">
        <v>1970218.79</v>
      </c>
      <c r="I108" s="55">
        <v>570</v>
      </c>
      <c r="J108" s="54">
        <f aca="true" t="shared" si="28" ref="J108:J115">(SUM(D108,F108)/I108*12)</f>
        <v>42370.29663157895</v>
      </c>
      <c r="K108" s="56"/>
    </row>
    <row r="109" spans="1:11" ht="12.75">
      <c r="A109" s="50"/>
      <c r="B109" s="51" t="s">
        <v>120</v>
      </c>
      <c r="C109" s="52" t="s">
        <v>103</v>
      </c>
      <c r="D109" s="53">
        <v>3433223.86</v>
      </c>
      <c r="E109" s="54">
        <v>-70788.12</v>
      </c>
      <c r="F109" s="53">
        <v>0</v>
      </c>
      <c r="G109" s="53"/>
      <c r="H109" s="54">
        <v>3362435.74</v>
      </c>
      <c r="I109" s="55">
        <v>582</v>
      </c>
      <c r="J109" s="54">
        <f t="shared" si="28"/>
        <v>70788.12082474226</v>
      </c>
      <c r="K109" s="56"/>
    </row>
    <row r="110" spans="1:11" ht="12.75">
      <c r="A110" s="50"/>
      <c r="B110" s="51" t="s">
        <v>121</v>
      </c>
      <c r="C110" s="52" t="s">
        <v>103</v>
      </c>
      <c r="D110" s="53">
        <v>3179080.09</v>
      </c>
      <c r="E110" s="54">
        <v>-64223.84</v>
      </c>
      <c r="F110" s="53">
        <v>0</v>
      </c>
      <c r="G110" s="53"/>
      <c r="H110" s="54">
        <v>3114856.25</v>
      </c>
      <c r="I110" s="55">
        <v>594</v>
      </c>
      <c r="J110" s="54">
        <f t="shared" si="28"/>
        <v>64223.84020202019</v>
      </c>
      <c r="K110" s="56"/>
    </row>
    <row r="111" spans="1:11" ht="12.75">
      <c r="A111" s="50"/>
      <c r="B111" s="51" t="s">
        <v>122</v>
      </c>
      <c r="C111" s="52" t="s">
        <v>103</v>
      </c>
      <c r="D111" s="53">
        <v>3788253.4</v>
      </c>
      <c r="E111" s="54">
        <v>-75014.92</v>
      </c>
      <c r="F111" s="53">
        <v>0</v>
      </c>
      <c r="G111" s="53"/>
      <c r="H111" s="54">
        <v>3713238.48</v>
      </c>
      <c r="I111" s="55">
        <v>606</v>
      </c>
      <c r="J111" s="54">
        <f t="shared" si="28"/>
        <v>75014.91881188119</v>
      </c>
      <c r="K111" s="56"/>
    </row>
    <row r="112" spans="1:11" ht="12.75">
      <c r="A112" s="50"/>
      <c r="B112" s="51" t="s">
        <v>123</v>
      </c>
      <c r="C112" s="52" t="s">
        <v>103</v>
      </c>
      <c r="D112" s="53">
        <v>4974451.03</v>
      </c>
      <c r="E112" s="54">
        <v>-96591.28</v>
      </c>
      <c r="F112" s="53">
        <v>0</v>
      </c>
      <c r="G112" s="53"/>
      <c r="H112" s="54">
        <v>4877859.75</v>
      </c>
      <c r="I112" s="55">
        <v>618</v>
      </c>
      <c r="J112" s="54">
        <f t="shared" si="28"/>
        <v>96591.28213592233</v>
      </c>
      <c r="K112" s="56"/>
    </row>
    <row r="113" spans="1:11" ht="12.75">
      <c r="A113" s="50"/>
      <c r="B113" s="51" t="s">
        <v>124</v>
      </c>
      <c r="C113" s="52" t="s">
        <v>103</v>
      </c>
      <c r="D113" s="53">
        <v>4776373.6</v>
      </c>
      <c r="E113" s="54">
        <v>-90978.54</v>
      </c>
      <c r="F113" s="53">
        <v>0</v>
      </c>
      <c r="G113" s="53"/>
      <c r="H113" s="54">
        <v>4685395.06</v>
      </c>
      <c r="I113" s="55">
        <v>630</v>
      </c>
      <c r="J113" s="54">
        <f t="shared" si="28"/>
        <v>90978.54476190475</v>
      </c>
      <c r="K113" s="56"/>
    </row>
    <row r="114" spans="1:11" ht="12.75">
      <c r="A114" s="50"/>
      <c r="B114" s="51" t="s">
        <v>125</v>
      </c>
      <c r="C114" s="52" t="s">
        <v>103</v>
      </c>
      <c r="D114" s="53">
        <v>4448151.53</v>
      </c>
      <c r="E114" s="54">
        <v>-83143.02</v>
      </c>
      <c r="F114" s="53">
        <v>0</v>
      </c>
      <c r="G114" s="53"/>
      <c r="H114" s="54">
        <v>4365008.51</v>
      </c>
      <c r="I114" s="55">
        <v>642</v>
      </c>
      <c r="J114" s="54">
        <f t="shared" si="28"/>
        <v>83143.01925233645</v>
      </c>
      <c r="K114" s="56"/>
    </row>
    <row r="115" spans="1:11" ht="12.75">
      <c r="A115" s="50"/>
      <c r="B115" s="51" t="s">
        <v>126</v>
      </c>
      <c r="C115" s="52" t="s">
        <v>103</v>
      </c>
      <c r="D115" s="53">
        <v>5777210.22</v>
      </c>
      <c r="E115" s="54">
        <v>-106003.86</v>
      </c>
      <c r="F115" s="53">
        <v>0</v>
      </c>
      <c r="G115" s="53"/>
      <c r="H115" s="54">
        <v>5671206.359999999</v>
      </c>
      <c r="I115" s="55">
        <v>654</v>
      </c>
      <c r="J115" s="54">
        <f t="shared" si="28"/>
        <v>106003.85724770642</v>
      </c>
      <c r="K115" s="56"/>
    </row>
    <row r="116" spans="1:11" ht="12.75">
      <c r="A116" s="50"/>
      <c r="B116" s="51" t="s">
        <v>127</v>
      </c>
      <c r="C116" s="52"/>
      <c r="D116" s="57">
        <v>54102324.64000001</v>
      </c>
      <c r="E116" s="58">
        <v>-1150196.9400000002</v>
      </c>
      <c r="F116" s="57">
        <v>-101841.87000000001</v>
      </c>
      <c r="G116" s="57">
        <v>2196.45</v>
      </c>
      <c r="H116" s="58">
        <v>52852482.279999994</v>
      </c>
      <c r="I116" s="59"/>
      <c r="J116" s="58">
        <f>SUM(J92:J115)</f>
        <v>1150196.91557504</v>
      </c>
      <c r="K116" s="56"/>
    </row>
    <row r="117" spans="2:10" ht="12.75">
      <c r="B117" s="4"/>
      <c r="D117" s="60"/>
      <c r="E117" s="60"/>
      <c r="F117" s="61"/>
      <c r="G117" s="61"/>
      <c r="H117" s="62" t="s">
        <v>128</v>
      </c>
      <c r="I117" s="60">
        <f>AVERAGE(I92:I115)</f>
        <v>516</v>
      </c>
      <c r="J117" s="60"/>
    </row>
    <row r="118" ht="12.75">
      <c r="I118" s="63"/>
    </row>
    <row r="119" spans="1:18" s="67" customFormat="1" ht="9.75">
      <c r="A119" s="50"/>
      <c r="B119" s="51" t="s">
        <v>129</v>
      </c>
      <c r="C119" s="64" t="s">
        <v>103</v>
      </c>
      <c r="D119" s="65">
        <v>5551056.12</v>
      </c>
      <c r="E119" s="65">
        <v>-50464.15</v>
      </c>
      <c r="F119" s="65">
        <v>0</v>
      </c>
      <c r="G119" s="65"/>
      <c r="H119" s="65">
        <v>5500591.97</v>
      </c>
      <c r="I119" s="66">
        <v>660</v>
      </c>
      <c r="J119" s="54">
        <f>(SUM(D119,F119)/I119*12/2)</f>
        <v>50464.14654545455</v>
      </c>
      <c r="R119" s="68"/>
    </row>
    <row r="120" spans="1:18" s="67" customFormat="1" ht="9.75">
      <c r="A120" s="69"/>
      <c r="B120" s="70"/>
      <c r="C120" s="71"/>
      <c r="D120" s="72"/>
      <c r="E120" s="72"/>
      <c r="F120" s="72"/>
      <c r="G120" s="72"/>
      <c r="H120" s="72"/>
      <c r="I120" s="73"/>
      <c r="J120" s="74"/>
      <c r="R120" s="68"/>
    </row>
    <row r="121" spans="1:18" s="67" customFormat="1" ht="9.75">
      <c r="A121" s="69"/>
      <c r="B121" s="70"/>
      <c r="C121" s="71"/>
      <c r="D121" s="72"/>
      <c r="E121" s="72"/>
      <c r="F121" s="72"/>
      <c r="G121" s="72"/>
      <c r="H121" s="75" t="s">
        <v>130</v>
      </c>
      <c r="I121" s="73"/>
      <c r="J121" s="76">
        <f>J116+J119</f>
        <v>1200661.0621204947</v>
      </c>
      <c r="R121" s="68"/>
    </row>
    <row r="122" spans="1:18" s="67" customFormat="1" ht="9.75">
      <c r="A122" s="69"/>
      <c r="B122" s="70"/>
      <c r="C122" s="71"/>
      <c r="D122" s="72"/>
      <c r="E122" s="72"/>
      <c r="F122" s="72"/>
      <c r="G122" s="72"/>
      <c r="H122" s="72"/>
      <c r="I122" s="73"/>
      <c r="J122" s="74"/>
      <c r="R122" s="68"/>
    </row>
    <row r="123" spans="2:14" ht="12.75">
      <c r="B123" s="87" t="s">
        <v>131</v>
      </c>
      <c r="C123" s="87"/>
      <c r="D123" s="87"/>
      <c r="E123" s="87"/>
      <c r="F123" s="87"/>
      <c r="G123" s="87"/>
      <c r="H123" s="87"/>
      <c r="I123" s="87"/>
      <c r="J123" s="87"/>
      <c r="K123" s="87"/>
      <c r="L123" s="87"/>
      <c r="M123" s="87"/>
      <c r="N123" s="87"/>
    </row>
    <row r="124" spans="2:14" ht="12.75">
      <c r="B124" s="87" t="s">
        <v>132</v>
      </c>
      <c r="C124" s="87"/>
      <c r="D124" s="87"/>
      <c r="E124" s="87"/>
      <c r="F124" s="87"/>
      <c r="G124" s="87"/>
      <c r="H124" s="87"/>
      <c r="I124" s="87"/>
      <c r="J124" s="87"/>
      <c r="K124" s="87"/>
      <c r="L124" s="87"/>
      <c r="M124" s="87"/>
      <c r="N124" s="87"/>
    </row>
  </sheetData>
  <sheetProtection/>
  <mergeCells count="16">
    <mergeCell ref="B87:N87"/>
    <mergeCell ref="B88:N88"/>
    <mergeCell ref="B123:N123"/>
    <mergeCell ref="B124:N124"/>
    <mergeCell ref="B77:N77"/>
    <mergeCell ref="B78:N78"/>
    <mergeCell ref="B79:N79"/>
    <mergeCell ref="B80:N80"/>
    <mergeCell ref="B81:N81"/>
    <mergeCell ref="B83:N84"/>
    <mergeCell ref="A9:N9"/>
    <mergeCell ref="A10:N10"/>
    <mergeCell ref="A11:N11"/>
    <mergeCell ref="A14:A15"/>
    <mergeCell ref="B14:B15"/>
    <mergeCell ref="K14:K15"/>
  </mergeCells>
  <printOptions horizontalCentered="1" verticalCentered="1"/>
  <pageMargins left="0.7480314960629921" right="0.7480314960629921" top="0.7086614173228347" bottom="0.3937007874015748" header="0.3937007874015748" footer="0.2755905511811024"/>
  <pageSetup horizontalDpi="600" verticalDpi="600" orientation="landscape" scale="50" r:id="rId1"/>
  <headerFooter alignWithMargins="0">
    <oddHeader>&amp;REnersource Hydro Mississauga Inc.
EB-2012-0033
Filed:  July 23, 2012
Exhibit I
Issue:  General - Filing Requirements
Board Staff
IR 5 - Appendix 2-CB
Page &amp;P of &amp;N</oddHeader>
  </headerFooter>
  <rowBreaks count="1" manualBreakCount="1">
    <brk id="7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EGJEVORI</dc:creator>
  <cp:keywords/>
  <dc:description/>
  <cp:lastModifiedBy>Nicki</cp:lastModifiedBy>
  <cp:lastPrinted>2012-07-22T23:40:25Z</cp:lastPrinted>
  <dcterms:created xsi:type="dcterms:W3CDTF">2012-07-13T20:02:44Z</dcterms:created>
  <dcterms:modified xsi:type="dcterms:W3CDTF">2012-07-22T23:40:40Z</dcterms:modified>
  <cp:category/>
  <cp:version/>
  <cp:contentType/>
  <cp:contentStatus/>
</cp:coreProperties>
</file>