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16" activeTab="17"/>
  </bookViews>
  <sheets>
    <sheet name="Residential (100 kWh)" sheetId="1" r:id="rId1"/>
    <sheet name="Residential (250 kWh)" sheetId="10" r:id="rId2"/>
    <sheet name="Residential (500 kWh)" sheetId="11" r:id="rId3"/>
    <sheet name="Residential (800 kWh)" sheetId="12" r:id="rId4"/>
    <sheet name="Residential (1000 kWh)" sheetId="13" r:id="rId5"/>
    <sheet name="Residential (1500 kWh)" sheetId="14" r:id="rId6"/>
    <sheet name="Residential (2000 kWh)" sheetId="15" r:id="rId7"/>
    <sheet name="GS &lt; 50 kW (1000 kWh)" sheetId="4" r:id="rId8"/>
    <sheet name="GS &lt; 50 kW (2000 kWh)" sheetId="16" r:id="rId9"/>
    <sheet name="GS &lt; 50 kW (5000 kWh)" sheetId="17" r:id="rId10"/>
    <sheet name="GS &lt; 50 kW (10000 kWh)" sheetId="18" r:id="rId11"/>
    <sheet name="GS &lt; 50 kW (15000 kWh)" sheetId="19" r:id="rId12"/>
    <sheet name="GS &gt; 50 - 699 kW (100 kW)" sheetId="5" r:id="rId13"/>
    <sheet name="GS &gt; 50 - 699 kW (500 kW)" sheetId="20" r:id="rId14"/>
    <sheet name="GS &gt; 700 - 4,999 kW (1000 kW)" sheetId="6" r:id="rId15"/>
    <sheet name="GS &gt; 700 - 4,999 kW (2100 kW)" sheetId="22" r:id="rId16"/>
    <sheet name="Large User (9500 kW)" sheetId="9" r:id="rId17"/>
    <sheet name="Large User (20000 kW)" sheetId="23" r:id="rId18"/>
    <sheet name="USL (150 kWh)" sheetId="8" r:id="rId19"/>
    <sheet name="USL (1500 kWh)" sheetId="25" r:id="rId20"/>
    <sheet name="Street Lighting (1 kW)" sheetId="24" r:id="rId21"/>
    <sheet name="Street Lighting (3800 kW)" sheetId="7" r:id="rId22"/>
    <sheet name="Sheet2" sheetId="2" r:id="rId23"/>
  </sheets>
  <calcPr calcId="125725"/>
</workbook>
</file>

<file path=xl/calcChain.xml><?xml version="1.0" encoding="utf-8"?>
<calcChain xmlns="http://schemas.openxmlformats.org/spreadsheetml/2006/main">
  <c r="J20" i="7"/>
  <c r="J20" i="25"/>
  <c r="J20" i="23"/>
  <c r="J20" i="22"/>
  <c r="J19"/>
  <c r="J20" i="20"/>
  <c r="J19"/>
  <c r="J20" i="19"/>
  <c r="J19"/>
  <c r="J20" i="18"/>
  <c r="J19"/>
  <c r="J20" i="17"/>
  <c r="J19"/>
  <c r="J20" i="16"/>
  <c r="J19"/>
  <c r="J20" i="15"/>
  <c r="J19"/>
  <c r="J20" i="14"/>
  <c r="J19"/>
  <c r="J20" i="13"/>
  <c r="J19"/>
  <c r="J20" i="12"/>
  <c r="J19"/>
  <c r="J20" i="11"/>
  <c r="J19"/>
  <c r="J20" i="10"/>
  <c r="J19"/>
  <c r="F56" i="25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B43"/>
  <c r="E43" s="1"/>
  <c r="F42"/>
  <c r="C42"/>
  <c r="B42"/>
  <c r="E42" s="1"/>
  <c r="G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30" i="7"/>
  <c r="F56" i="24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B43"/>
  <c r="E43" s="1"/>
  <c r="F42"/>
  <c r="C42"/>
  <c r="B42"/>
  <c r="E42" s="1"/>
  <c r="G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J19" i="6"/>
  <c r="D45" i="1"/>
  <c r="C46"/>
  <c r="F61" i="5"/>
  <c r="F56" i="23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22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19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B38" i="10"/>
  <c r="B39"/>
  <c r="F56" i="15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3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1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9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B43" i="8"/>
  <c r="B42"/>
  <c r="B43" i="7"/>
  <c r="B42"/>
  <c r="F56" i="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6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I22"/>
  <c r="C14"/>
  <c r="F46" s="1"/>
  <c r="B14"/>
  <c r="C46" s="1"/>
  <c r="J11"/>
  <c r="C12" s="1"/>
  <c r="F43" s="1"/>
  <c r="I11"/>
  <c r="B12" s="1"/>
  <c r="C43" s="1"/>
  <c r="D43" s="1"/>
  <c r="F56" i="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E49" i="25" l="1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2"/>
  <c r="D43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E56" i="24"/>
  <c r="G56" s="1"/>
  <c r="D56"/>
  <c r="H36"/>
  <c r="I36" s="1"/>
  <c r="E49"/>
  <c r="G49" s="1"/>
  <c r="D49"/>
  <c r="H54"/>
  <c r="I54" s="1"/>
  <c r="G43"/>
  <c r="G46"/>
  <c r="B35"/>
  <c r="B38"/>
  <c r="B39"/>
  <c r="B40"/>
  <c r="D42"/>
  <c r="D43"/>
  <c r="D44"/>
  <c r="H44" s="1"/>
  <c r="I44" s="1"/>
  <c r="D45"/>
  <c r="H45" s="1"/>
  <c r="I45" s="1"/>
  <c r="D46"/>
  <c r="D48"/>
  <c r="D50" s="1"/>
  <c r="E48"/>
  <c r="G48" s="1"/>
  <c r="B52"/>
  <c r="G46" i="15"/>
  <c r="G46" i="14"/>
  <c r="G46" i="12"/>
  <c r="G46" i="13"/>
  <c r="G46" i="11"/>
  <c r="G46" i="10"/>
  <c r="E56" i="23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9"/>
  <c r="E56" i="22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6"/>
  <c r="E56" i="20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9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8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5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3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1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E56" i="9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7"/>
  <c r="H42" i="8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E56" i="7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E56" i="6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G46" i="4"/>
  <c r="H54"/>
  <c r="I54" s="1"/>
  <c r="G35" i="5"/>
  <c r="H42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B12" i="4"/>
  <c r="C43" s="1"/>
  <c r="D43" s="1"/>
  <c r="H42"/>
  <c r="E49"/>
  <c r="G49" s="1"/>
  <c r="D49"/>
  <c r="E53"/>
  <c r="G53" s="1"/>
  <c r="D53"/>
  <c r="H53" s="1"/>
  <c r="I53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E52"/>
  <c r="G52" s="1"/>
  <c r="G55" s="1"/>
  <c r="D56"/>
  <c r="H56" s="1"/>
  <c r="I56" s="1"/>
  <c r="G55" i="25" l="1"/>
  <c r="H52"/>
  <c r="I52" s="1"/>
  <c r="G50"/>
  <c r="H48"/>
  <c r="I48" s="1"/>
  <c r="H46"/>
  <c r="I46" s="1"/>
  <c r="H43"/>
  <c r="I43" s="1"/>
  <c r="H53"/>
  <c r="I53" s="1"/>
  <c r="H49"/>
  <c r="I49" s="1"/>
  <c r="D47"/>
  <c r="D51" s="1"/>
  <c r="D64"/>
  <c r="D58"/>
  <c r="H42"/>
  <c r="G47"/>
  <c r="H38"/>
  <c r="I38" s="1"/>
  <c r="H35"/>
  <c r="I35" s="1"/>
  <c r="B53" i="24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56"/>
  <c r="I56" s="1"/>
  <c r="D47"/>
  <c r="D51" s="1"/>
  <c r="H42"/>
  <c r="G47"/>
  <c r="B53" i="2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22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19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8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7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6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5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4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3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2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1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0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B53" i="9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8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B53" i="7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6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5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D55" i="4"/>
  <c r="H55" s="1"/>
  <c r="I55" s="1"/>
  <c r="H52"/>
  <c r="I52" s="1"/>
  <c r="G50"/>
  <c r="H48"/>
  <c r="I48" s="1"/>
  <c r="H43"/>
  <c r="I43" s="1"/>
  <c r="H49"/>
  <c r="I49" s="1"/>
  <c r="H47"/>
  <c r="I42"/>
  <c r="D47"/>
  <c r="D51" s="1"/>
  <c r="D64" s="1"/>
  <c r="G47"/>
  <c r="H38"/>
  <c r="I38" s="1"/>
  <c r="H35"/>
  <c r="I35" s="1"/>
  <c r="J22" i="1"/>
  <c r="C14" s="1"/>
  <c r="I22"/>
  <c r="B14" s="1"/>
  <c r="J11"/>
  <c r="C12" s="1"/>
  <c r="F43" s="1"/>
  <c r="I11"/>
  <c r="B12" s="1"/>
  <c r="C43" s="1"/>
  <c r="D43" s="1"/>
  <c r="F56"/>
  <c r="F54"/>
  <c r="F53"/>
  <c r="F52"/>
  <c r="F49"/>
  <c r="F48"/>
  <c r="F42"/>
  <c r="F46"/>
  <c r="F44"/>
  <c r="F40"/>
  <c r="F39"/>
  <c r="F38"/>
  <c r="F36"/>
  <c r="F35"/>
  <c r="C56"/>
  <c r="C54"/>
  <c r="C53"/>
  <c r="C52"/>
  <c r="C49"/>
  <c r="C48"/>
  <c r="C44"/>
  <c r="C42"/>
  <c r="C40"/>
  <c r="C39"/>
  <c r="C38"/>
  <c r="C36"/>
  <c r="C35"/>
  <c r="B56"/>
  <c r="E56" s="1"/>
  <c r="G56" s="1"/>
  <c r="D54"/>
  <c r="E54"/>
  <c r="G54" s="1"/>
  <c r="B52"/>
  <c r="D52" s="1"/>
  <c r="H54"/>
  <c r="I54" s="1"/>
  <c r="B48"/>
  <c r="E48" s="1"/>
  <c r="G48" s="1"/>
  <c r="E43"/>
  <c r="E42"/>
  <c r="G42"/>
  <c r="D42"/>
  <c r="B46"/>
  <c r="B45"/>
  <c r="B44"/>
  <c r="D44" s="1"/>
  <c r="B40"/>
  <c r="B39"/>
  <c r="B38"/>
  <c r="D40"/>
  <c r="D39"/>
  <c r="D38"/>
  <c r="E40"/>
  <c r="G40" s="1"/>
  <c r="E39"/>
  <c r="G39" s="1"/>
  <c r="E38"/>
  <c r="G38" s="1"/>
  <c r="B36"/>
  <c r="D36" s="1"/>
  <c r="B35"/>
  <c r="D35" s="1"/>
  <c r="G51" i="25" l="1"/>
  <c r="H47"/>
  <c r="I47" s="1"/>
  <c r="I42"/>
  <c r="D59"/>
  <c r="D60" s="1"/>
  <c r="D65"/>
  <c r="D66" s="1"/>
  <c r="H50"/>
  <c r="I50" s="1"/>
  <c r="H55"/>
  <c r="I55" s="1"/>
  <c r="G51" i="24"/>
  <c r="H47"/>
  <c r="I47" s="1"/>
  <c r="I42"/>
  <c r="H35"/>
  <c r="I35" s="1"/>
  <c r="H38"/>
  <c r="I38" s="1"/>
  <c r="H39"/>
  <c r="I39" s="1"/>
  <c r="H40"/>
  <c r="I40" s="1"/>
  <c r="H50"/>
  <c r="I50" s="1"/>
  <c r="H52"/>
  <c r="I52" s="1"/>
  <c r="E53"/>
  <c r="G53" s="1"/>
  <c r="D53"/>
  <c r="D55"/>
  <c r="D58" s="1"/>
  <c r="G51" i="23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22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20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D65" i="19"/>
  <c r="D66" s="1"/>
  <c r="G51"/>
  <c r="H50"/>
  <c r="I50" s="1"/>
  <c r="H55"/>
  <c r="I55" s="1"/>
  <c r="D58"/>
  <c r="I47"/>
  <c r="D65" i="18"/>
  <c r="D66" s="1"/>
  <c r="G51"/>
  <c r="H50"/>
  <c r="I50" s="1"/>
  <c r="H55"/>
  <c r="I55" s="1"/>
  <c r="D58"/>
  <c r="I47"/>
  <c r="D65" i="17"/>
  <c r="D66" s="1"/>
  <c r="G51"/>
  <c r="H50"/>
  <c r="I50" s="1"/>
  <c r="H55"/>
  <c r="I55" s="1"/>
  <c r="D58"/>
  <c r="I47"/>
  <c r="D65" i="16"/>
  <c r="D66" s="1"/>
  <c r="G51"/>
  <c r="H50"/>
  <c r="I50" s="1"/>
  <c r="H55"/>
  <c r="I55" s="1"/>
  <c r="D58"/>
  <c r="I47"/>
  <c r="D65" i="15"/>
  <c r="D66" s="1"/>
  <c r="G51"/>
  <c r="H50"/>
  <c r="I50" s="1"/>
  <c r="H55"/>
  <c r="I55" s="1"/>
  <c r="D58"/>
  <c r="I47"/>
  <c r="D65" i="14"/>
  <c r="D66" s="1"/>
  <c r="G51"/>
  <c r="H50"/>
  <c r="I50" s="1"/>
  <c r="H55"/>
  <c r="I55" s="1"/>
  <c r="D58"/>
  <c r="I47"/>
  <c r="D65" i="13"/>
  <c r="D66" s="1"/>
  <c r="G51"/>
  <c r="H50"/>
  <c r="I50" s="1"/>
  <c r="H55"/>
  <c r="I55" s="1"/>
  <c r="D58"/>
  <c r="I47"/>
  <c r="D65" i="12"/>
  <c r="D66" s="1"/>
  <c r="G51"/>
  <c r="H50"/>
  <c r="I50" s="1"/>
  <c r="H55"/>
  <c r="I55" s="1"/>
  <c r="D58"/>
  <c r="I47"/>
  <c r="D65" i="11"/>
  <c r="D66" s="1"/>
  <c r="G51"/>
  <c r="H50"/>
  <c r="I50" s="1"/>
  <c r="H55"/>
  <c r="I55" s="1"/>
  <c r="D58"/>
  <c r="I47"/>
  <c r="D65" i="10"/>
  <c r="D66" s="1"/>
  <c r="G51"/>
  <c r="H50"/>
  <c r="I50" s="1"/>
  <c r="H55"/>
  <c r="I55" s="1"/>
  <c r="D58"/>
  <c r="I47"/>
  <c r="G51" i="9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D65" i="8"/>
  <c r="D66" s="1"/>
  <c r="G51"/>
  <c r="H50"/>
  <c r="I50" s="1"/>
  <c r="H55"/>
  <c r="I55" s="1"/>
  <c r="D58"/>
  <c r="I47"/>
  <c r="G51" i="7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6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B49" i="1"/>
  <c r="D48"/>
  <c r="B53"/>
  <c r="E52"/>
  <c r="G52" s="1"/>
  <c r="D56"/>
  <c r="H56" s="1"/>
  <c r="I56" s="1"/>
  <c r="G43"/>
  <c r="D65" i="5"/>
  <c r="D66" s="1"/>
  <c r="G51"/>
  <c r="H50"/>
  <c r="I50" s="1"/>
  <c r="H55"/>
  <c r="I55" s="1"/>
  <c r="D58"/>
  <c r="I47"/>
  <c r="D65" i="4"/>
  <c r="D66" s="1"/>
  <c r="G51"/>
  <c r="H50"/>
  <c r="I50" s="1"/>
  <c r="D58"/>
  <c r="I47"/>
  <c r="D46" i="1"/>
  <c r="H48"/>
  <c r="I48" s="1"/>
  <c r="H43"/>
  <c r="I43" s="1"/>
  <c r="H42"/>
  <c r="D47"/>
  <c r="E35"/>
  <c r="G35" s="1"/>
  <c r="E36"/>
  <c r="G36" s="1"/>
  <c r="E44"/>
  <c r="G44" s="1"/>
  <c r="E45"/>
  <c r="G45" s="1"/>
  <c r="E46"/>
  <c r="G46" s="1"/>
  <c r="G47"/>
  <c r="H35"/>
  <c r="I35" s="1"/>
  <c r="H36"/>
  <c r="I36" s="1"/>
  <c r="H40"/>
  <c r="I40" s="1"/>
  <c r="H39"/>
  <c r="I39" s="1"/>
  <c r="H38"/>
  <c r="I38" s="1"/>
  <c r="D67" i="25" l="1"/>
  <c r="D68" s="1"/>
  <c r="D61"/>
  <c r="D62" s="1"/>
  <c r="H51"/>
  <c r="I51" s="1"/>
  <c r="G58"/>
  <c r="G64"/>
  <c r="D59" i="24"/>
  <c r="D60" s="1"/>
  <c r="H53"/>
  <c r="I53" s="1"/>
  <c r="H51"/>
  <c r="I51" s="1"/>
  <c r="D64"/>
  <c r="G55"/>
  <c r="D59" i="23"/>
  <c r="D60" s="1"/>
  <c r="H53"/>
  <c r="I53" s="1"/>
  <c r="H51"/>
  <c r="I51" s="1"/>
  <c r="D64"/>
  <c r="G55"/>
  <c r="D59" i="22"/>
  <c r="D60" s="1"/>
  <c r="H53"/>
  <c r="I53" s="1"/>
  <c r="H51"/>
  <c r="D64"/>
  <c r="G55"/>
  <c r="D59" i="20"/>
  <c r="D60" s="1"/>
  <c r="H53"/>
  <c r="I53" s="1"/>
  <c r="H51"/>
  <c r="D64"/>
  <c r="G55"/>
  <c r="D67" i="19"/>
  <c r="D68" s="1"/>
  <c r="D59"/>
  <c r="D60" s="1"/>
  <c r="H51"/>
  <c r="G58"/>
  <c r="G64"/>
  <c r="D67" i="18"/>
  <c r="D68" s="1"/>
  <c r="D59"/>
  <c r="D60" s="1"/>
  <c r="H51"/>
  <c r="G58"/>
  <c r="G64"/>
  <c r="D67" i="17"/>
  <c r="D68" s="1"/>
  <c r="D59"/>
  <c r="D60" s="1"/>
  <c r="H51"/>
  <c r="G58"/>
  <c r="G64"/>
  <c r="D67" i="16"/>
  <c r="D68" s="1"/>
  <c r="D59"/>
  <c r="D60" s="1"/>
  <c r="H51"/>
  <c r="G58"/>
  <c r="G64"/>
  <c r="D67" i="15"/>
  <c r="D68" s="1"/>
  <c r="D59"/>
  <c r="D60" s="1"/>
  <c r="H51"/>
  <c r="G58"/>
  <c r="G64"/>
  <c r="D67" i="14"/>
  <c r="D68" s="1"/>
  <c r="D59"/>
  <c r="D60" s="1"/>
  <c r="H51"/>
  <c r="G58"/>
  <c r="G64"/>
  <c r="D67" i="13"/>
  <c r="D68" s="1"/>
  <c r="D59"/>
  <c r="D60" s="1"/>
  <c r="H51"/>
  <c r="G58"/>
  <c r="G64"/>
  <c r="D67" i="12"/>
  <c r="D68" s="1"/>
  <c r="D59"/>
  <c r="D60" s="1"/>
  <c r="H51"/>
  <c r="G58"/>
  <c r="G64"/>
  <c r="D67" i="11"/>
  <c r="D68" s="1"/>
  <c r="D59"/>
  <c r="D60" s="1"/>
  <c r="H51"/>
  <c r="G58"/>
  <c r="G64"/>
  <c r="D67" i="10"/>
  <c r="D68" s="1"/>
  <c r="D59"/>
  <c r="D60" s="1"/>
  <c r="H51"/>
  <c r="G58"/>
  <c r="G64"/>
  <c r="D59" i="9"/>
  <c r="D60" s="1"/>
  <c r="H53"/>
  <c r="I53" s="1"/>
  <c r="H51"/>
  <c r="I51" s="1"/>
  <c r="D64"/>
  <c r="G55"/>
  <c r="D67" i="8"/>
  <c r="D68" s="1"/>
  <c r="D59"/>
  <c r="D60" s="1"/>
  <c r="H51"/>
  <c r="I51" s="1"/>
  <c r="G58"/>
  <c r="G64"/>
  <c r="D59" i="7"/>
  <c r="D60" s="1"/>
  <c r="H53"/>
  <c r="I53" s="1"/>
  <c r="H51"/>
  <c r="I51" s="1"/>
  <c r="D64"/>
  <c r="G55"/>
  <c r="D59" i="6"/>
  <c r="D60" s="1"/>
  <c r="H53"/>
  <c r="I53" s="1"/>
  <c r="H51"/>
  <c r="D64"/>
  <c r="G55"/>
  <c r="H52" i="1"/>
  <c r="I52" s="1"/>
  <c r="D53"/>
  <c r="D55" s="1"/>
  <c r="E53"/>
  <c r="G53" s="1"/>
  <c r="H53" s="1"/>
  <c r="I53" s="1"/>
  <c r="E49"/>
  <c r="G49" s="1"/>
  <c r="D49"/>
  <c r="D50"/>
  <c r="D51" s="1"/>
  <c r="D67" i="5"/>
  <c r="D68" s="1"/>
  <c r="D59"/>
  <c r="D60" s="1"/>
  <c r="H51"/>
  <c r="G58"/>
  <c r="G64"/>
  <c r="D67" i="4"/>
  <c r="D68" s="1"/>
  <c r="D59"/>
  <c r="D60" s="1"/>
  <c r="H51"/>
  <c r="G58"/>
  <c r="G64"/>
  <c r="H46" i="1"/>
  <c r="I46" s="1"/>
  <c r="H45"/>
  <c r="I45" s="1"/>
  <c r="H44"/>
  <c r="I44" s="1"/>
  <c r="I42"/>
  <c r="H47"/>
  <c r="G65" i="25" l="1"/>
  <c r="H64"/>
  <c r="I64" s="1"/>
  <c r="G59"/>
  <c r="H58"/>
  <c r="I58" s="1"/>
  <c r="D61" i="24"/>
  <c r="D62" s="1"/>
  <c r="H55"/>
  <c r="I55" s="1"/>
  <c r="G58"/>
  <c r="G64"/>
  <c r="D65"/>
  <c r="D66" s="1"/>
  <c r="I51" i="20"/>
  <c r="I51" i="19"/>
  <c r="I51" i="18"/>
  <c r="I51" i="17"/>
  <c r="I51" i="16"/>
  <c r="I51" i="15"/>
  <c r="I51" i="14"/>
  <c r="I51" i="13"/>
  <c r="I51" i="12"/>
  <c r="I51" i="11"/>
  <c r="I51" i="10"/>
  <c r="I51" i="22"/>
  <c r="I51" i="6"/>
  <c r="I51" i="5"/>
  <c r="I51" i="4"/>
  <c r="I47" i="1"/>
  <c r="D61" i="23"/>
  <c r="D62" s="1"/>
  <c r="H55"/>
  <c r="I55" s="1"/>
  <c r="G58"/>
  <c r="G64"/>
  <c r="D65"/>
  <c r="D66" s="1"/>
  <c r="D61" i="22"/>
  <c r="D62" s="1"/>
  <c r="H55"/>
  <c r="I55" s="1"/>
  <c r="G58"/>
  <c r="G64"/>
  <c r="D65"/>
  <c r="D66" s="1"/>
  <c r="D61" i="20"/>
  <c r="D62" s="1"/>
  <c r="H55"/>
  <c r="I55" s="1"/>
  <c r="G58"/>
  <c r="G64"/>
  <c r="D65"/>
  <c r="D66" s="1"/>
  <c r="D61" i="19"/>
  <c r="D62" s="1"/>
  <c r="G65"/>
  <c r="H64"/>
  <c r="I64" s="1"/>
  <c r="G59"/>
  <c r="H58"/>
  <c r="I58" s="1"/>
  <c r="D61" i="18"/>
  <c r="D62" s="1"/>
  <c r="G65"/>
  <c r="H64"/>
  <c r="I64" s="1"/>
  <c r="G59"/>
  <c r="H58"/>
  <c r="I58" s="1"/>
  <c r="D61" i="17"/>
  <c r="D62" s="1"/>
  <c r="G65"/>
  <c r="H64"/>
  <c r="I64" s="1"/>
  <c r="G59"/>
  <c r="H58"/>
  <c r="I58" s="1"/>
  <c r="D61" i="16"/>
  <c r="D62" s="1"/>
  <c r="G65"/>
  <c r="H64"/>
  <c r="I64" s="1"/>
  <c r="G59"/>
  <c r="H58"/>
  <c r="I58" s="1"/>
  <c r="D61" i="15"/>
  <c r="D62" s="1"/>
  <c r="G65"/>
  <c r="H64"/>
  <c r="I64" s="1"/>
  <c r="G59"/>
  <c r="H58"/>
  <c r="I58" s="1"/>
  <c r="D61" i="14"/>
  <c r="D62" s="1"/>
  <c r="G65"/>
  <c r="H64"/>
  <c r="I64" s="1"/>
  <c r="G59"/>
  <c r="H58"/>
  <c r="I58" s="1"/>
  <c r="D61" i="13"/>
  <c r="D62" s="1"/>
  <c r="G65"/>
  <c r="H64"/>
  <c r="I64" s="1"/>
  <c r="G59"/>
  <c r="H58"/>
  <c r="I58" s="1"/>
  <c r="D61" i="12"/>
  <c r="D62" s="1"/>
  <c r="G65"/>
  <c r="H64"/>
  <c r="I64" s="1"/>
  <c r="G59"/>
  <c r="H58"/>
  <c r="I58" s="1"/>
  <c r="D61" i="11"/>
  <c r="D62" s="1"/>
  <c r="G65"/>
  <c r="H64"/>
  <c r="I64" s="1"/>
  <c r="G59"/>
  <c r="H58"/>
  <c r="I58" s="1"/>
  <c r="D61" i="10"/>
  <c r="D62" s="1"/>
  <c r="G65"/>
  <c r="H64"/>
  <c r="I64" s="1"/>
  <c r="G59"/>
  <c r="H58"/>
  <c r="I58" s="1"/>
  <c r="D61" i="9"/>
  <c r="D62" s="1"/>
  <c r="H55"/>
  <c r="I55" s="1"/>
  <c r="G58"/>
  <c r="G64"/>
  <c r="D65"/>
  <c r="D66" s="1"/>
  <c r="D61" i="8"/>
  <c r="D62" s="1"/>
  <c r="G65"/>
  <c r="H64"/>
  <c r="I64" s="1"/>
  <c r="G59"/>
  <c r="H58"/>
  <c r="I58" s="1"/>
  <c r="D61" i="7"/>
  <c r="D62" s="1"/>
  <c r="H55"/>
  <c r="I55" s="1"/>
  <c r="G58"/>
  <c r="G64"/>
  <c r="D65"/>
  <c r="D66" s="1"/>
  <c r="D61" i="6"/>
  <c r="D62" s="1"/>
  <c r="H55"/>
  <c r="I55" s="1"/>
  <c r="G58"/>
  <c r="G64"/>
  <c r="D65"/>
  <c r="D66" s="1"/>
  <c r="D58" i="1"/>
  <c r="D59" s="1"/>
  <c r="D60" s="1"/>
  <c r="D61" s="1"/>
  <c r="D62" s="1"/>
  <c r="D64"/>
  <c r="D65" s="1"/>
  <c r="D66" s="1"/>
  <c r="D67" s="1"/>
  <c r="D68" s="1"/>
  <c r="G50"/>
  <c r="H49"/>
  <c r="I49" s="1"/>
  <c r="G55"/>
  <c r="H55" s="1"/>
  <c r="I55" s="1"/>
  <c r="D61" i="5"/>
  <c r="D62" s="1"/>
  <c r="G65"/>
  <c r="H64"/>
  <c r="I64" s="1"/>
  <c r="G59"/>
  <c r="H58"/>
  <c r="I58" s="1"/>
  <c r="D61" i="4"/>
  <c r="D62" s="1"/>
  <c r="G65"/>
  <c r="H64"/>
  <c r="I64" s="1"/>
  <c r="G59"/>
  <c r="H58"/>
  <c r="I58" s="1"/>
  <c r="H59" i="25" l="1"/>
  <c r="I59" s="1"/>
  <c r="H65"/>
  <c r="I65" s="1"/>
  <c r="G60"/>
  <c r="G66"/>
  <c r="D67" i="24"/>
  <c r="D68" s="1"/>
  <c r="G65"/>
  <c r="H64"/>
  <c r="I64" s="1"/>
  <c r="G59"/>
  <c r="H58"/>
  <c r="I58" s="1"/>
  <c r="D67" i="23"/>
  <c r="D68" s="1"/>
  <c r="G65"/>
  <c r="H64"/>
  <c r="I64" s="1"/>
  <c r="G59"/>
  <c r="H58"/>
  <c r="I58" s="1"/>
  <c r="D67" i="22"/>
  <c r="D68" s="1"/>
  <c r="G65"/>
  <c r="H64"/>
  <c r="I64" s="1"/>
  <c r="G59"/>
  <c r="H58"/>
  <c r="I58" s="1"/>
  <c r="D67" i="20"/>
  <c r="D68" s="1"/>
  <c r="G65"/>
  <c r="H64"/>
  <c r="I64" s="1"/>
  <c r="G59"/>
  <c r="H58"/>
  <c r="I58" s="1"/>
  <c r="H59" i="19"/>
  <c r="I59" s="1"/>
  <c r="H65"/>
  <c r="I65" s="1"/>
  <c r="G60"/>
  <c r="G66"/>
  <c r="H59" i="18"/>
  <c r="I59" s="1"/>
  <c r="H65"/>
  <c r="I65" s="1"/>
  <c r="G60"/>
  <c r="G66"/>
  <c r="H59" i="17"/>
  <c r="I59" s="1"/>
  <c r="H65"/>
  <c r="I65" s="1"/>
  <c r="G60"/>
  <c r="G66"/>
  <c r="H59" i="16"/>
  <c r="I59" s="1"/>
  <c r="H65"/>
  <c r="I65" s="1"/>
  <c r="G60"/>
  <c r="G66"/>
  <c r="H59" i="15"/>
  <c r="I59" s="1"/>
  <c r="H65"/>
  <c r="I65" s="1"/>
  <c r="G60"/>
  <c r="G66"/>
  <c r="H59" i="14"/>
  <c r="I59" s="1"/>
  <c r="H65"/>
  <c r="I65" s="1"/>
  <c r="G60"/>
  <c r="G66"/>
  <c r="H59" i="13"/>
  <c r="I59" s="1"/>
  <c r="H65"/>
  <c r="I65" s="1"/>
  <c r="G60"/>
  <c r="G66"/>
  <c r="H59" i="12"/>
  <c r="I59" s="1"/>
  <c r="H65"/>
  <c r="I65" s="1"/>
  <c r="G60"/>
  <c r="G66"/>
  <c r="H59" i="11"/>
  <c r="I59" s="1"/>
  <c r="H65"/>
  <c r="I65" s="1"/>
  <c r="G60"/>
  <c r="G66"/>
  <c r="H59" i="10"/>
  <c r="I59" s="1"/>
  <c r="H65"/>
  <c r="I65" s="1"/>
  <c r="G60"/>
  <c r="G66"/>
  <c r="D67" i="9"/>
  <c r="D68" s="1"/>
  <c r="G65"/>
  <c r="H64"/>
  <c r="I64" s="1"/>
  <c r="G59"/>
  <c r="H58"/>
  <c r="I58" s="1"/>
  <c r="H59" i="8"/>
  <c r="I59" s="1"/>
  <c r="H65"/>
  <c r="I65" s="1"/>
  <c r="G60"/>
  <c r="G66"/>
  <c r="D67" i="7"/>
  <c r="D68" s="1"/>
  <c r="G65"/>
  <c r="H64"/>
  <c r="I64" s="1"/>
  <c r="G59"/>
  <c r="H58"/>
  <c r="I58" s="1"/>
  <c r="D67" i="6"/>
  <c r="D68" s="1"/>
  <c r="G65"/>
  <c r="H64"/>
  <c r="I64" s="1"/>
  <c r="G59"/>
  <c r="H58"/>
  <c r="I58" s="1"/>
  <c r="H50" i="1"/>
  <c r="I50" s="1"/>
  <c r="G51"/>
  <c r="H59" i="5"/>
  <c r="I59" s="1"/>
  <c r="H65"/>
  <c r="I65" s="1"/>
  <c r="G60"/>
  <c r="G66"/>
  <c r="H59" i="4"/>
  <c r="I59" s="1"/>
  <c r="H65"/>
  <c r="I65" s="1"/>
  <c r="G60"/>
  <c r="G66"/>
  <c r="G67" i="25" l="1"/>
  <c r="H66"/>
  <c r="I66" s="1"/>
  <c r="G61"/>
  <c r="H60"/>
  <c r="I60" s="1"/>
  <c r="H59" i="24"/>
  <c r="I59" s="1"/>
  <c r="H65"/>
  <c r="I65" s="1"/>
  <c r="G60"/>
  <c r="G66"/>
  <c r="H59" i="23"/>
  <c r="I59" s="1"/>
  <c r="H65"/>
  <c r="I65" s="1"/>
  <c r="G60"/>
  <c r="G66"/>
  <c r="H59" i="22"/>
  <c r="I59" s="1"/>
  <c r="H65"/>
  <c r="I65" s="1"/>
  <c r="G60"/>
  <c r="G66"/>
  <c r="H59" i="20"/>
  <c r="I59" s="1"/>
  <c r="H65"/>
  <c r="I65" s="1"/>
  <c r="G60"/>
  <c r="G66"/>
  <c r="G67" i="19"/>
  <c r="H66"/>
  <c r="I66" s="1"/>
  <c r="G61"/>
  <c r="H60"/>
  <c r="I60" s="1"/>
  <c r="G67" i="18"/>
  <c r="H66"/>
  <c r="I66" s="1"/>
  <c r="G61"/>
  <c r="H60"/>
  <c r="I60" s="1"/>
  <c r="G67" i="17"/>
  <c r="H66"/>
  <c r="I66" s="1"/>
  <c r="G61"/>
  <c r="H60"/>
  <c r="I60" s="1"/>
  <c r="G67" i="16"/>
  <c r="H66"/>
  <c r="I66" s="1"/>
  <c r="G61"/>
  <c r="H60"/>
  <c r="I60" s="1"/>
  <c r="G67" i="15"/>
  <c r="H66"/>
  <c r="I66" s="1"/>
  <c r="G61"/>
  <c r="H60"/>
  <c r="I60" s="1"/>
  <c r="G67" i="14"/>
  <c r="H66"/>
  <c r="I66" s="1"/>
  <c r="G61"/>
  <c r="H60"/>
  <c r="I60" s="1"/>
  <c r="G67" i="13"/>
  <c r="H66"/>
  <c r="I66" s="1"/>
  <c r="G61"/>
  <c r="H60"/>
  <c r="I60" s="1"/>
  <c r="G67" i="12"/>
  <c r="H66"/>
  <c r="I66" s="1"/>
  <c r="G61"/>
  <c r="H60"/>
  <c r="I60" s="1"/>
  <c r="G67" i="11"/>
  <c r="H66"/>
  <c r="I66" s="1"/>
  <c r="G61"/>
  <c r="H60"/>
  <c r="I60" s="1"/>
  <c r="G67" i="10"/>
  <c r="H66"/>
  <c r="I66" s="1"/>
  <c r="G61"/>
  <c r="H60"/>
  <c r="I60" s="1"/>
  <c r="H59" i="9"/>
  <c r="I59" s="1"/>
  <c r="H65"/>
  <c r="I65" s="1"/>
  <c r="G60"/>
  <c r="G66"/>
  <c r="G67" i="8"/>
  <c r="H66"/>
  <c r="I66" s="1"/>
  <c r="G61"/>
  <c r="H60"/>
  <c r="I60" s="1"/>
  <c r="H59" i="7"/>
  <c r="I59" s="1"/>
  <c r="H65"/>
  <c r="I65" s="1"/>
  <c r="G60"/>
  <c r="G66"/>
  <c r="H59" i="6"/>
  <c r="I59" s="1"/>
  <c r="H65"/>
  <c r="I65" s="1"/>
  <c r="G60"/>
  <c r="G66"/>
  <c r="G64" i="1"/>
  <c r="G58"/>
  <c r="H51"/>
  <c r="G67" i="5"/>
  <c r="H66"/>
  <c r="I66" s="1"/>
  <c r="G61"/>
  <c r="H60"/>
  <c r="I60" s="1"/>
  <c r="G67" i="4"/>
  <c r="H66"/>
  <c r="I66" s="1"/>
  <c r="G61"/>
  <c r="H60"/>
  <c r="I60" s="1"/>
  <c r="H61" i="25" l="1"/>
  <c r="I61" s="1"/>
  <c r="H67"/>
  <c r="I67" s="1"/>
  <c r="G62"/>
  <c r="G68"/>
  <c r="G67" i="24"/>
  <c r="H66"/>
  <c r="I66" s="1"/>
  <c r="G61"/>
  <c r="H60"/>
  <c r="I60" s="1"/>
  <c r="I51" i="1"/>
  <c r="G67" i="23"/>
  <c r="H66"/>
  <c r="I66" s="1"/>
  <c r="G61"/>
  <c r="H60"/>
  <c r="I60" s="1"/>
  <c r="G67" i="22"/>
  <c r="H66"/>
  <c r="I66" s="1"/>
  <c r="G61"/>
  <c r="H60"/>
  <c r="I60" s="1"/>
  <c r="G67" i="20"/>
  <c r="H66"/>
  <c r="I66" s="1"/>
  <c r="G61"/>
  <c r="H60"/>
  <c r="I60" s="1"/>
  <c r="H61" i="19"/>
  <c r="I61" s="1"/>
  <c r="H67"/>
  <c r="I67" s="1"/>
  <c r="G62"/>
  <c r="G68"/>
  <c r="H61" i="18"/>
  <c r="I61" s="1"/>
  <c r="H67"/>
  <c r="I67" s="1"/>
  <c r="G62"/>
  <c r="G68"/>
  <c r="H61" i="17"/>
  <c r="I61" s="1"/>
  <c r="H67"/>
  <c r="I67" s="1"/>
  <c r="G62"/>
  <c r="G68"/>
  <c r="H61" i="16"/>
  <c r="I61" s="1"/>
  <c r="H67"/>
  <c r="I67" s="1"/>
  <c r="G62"/>
  <c r="G68"/>
  <c r="H61" i="15"/>
  <c r="I61" s="1"/>
  <c r="H67"/>
  <c r="I67" s="1"/>
  <c r="G62"/>
  <c r="G68"/>
  <c r="H61" i="14"/>
  <c r="I61" s="1"/>
  <c r="H67"/>
  <c r="I67" s="1"/>
  <c r="G62"/>
  <c r="G68"/>
  <c r="H61" i="13"/>
  <c r="I61" s="1"/>
  <c r="H67"/>
  <c r="I67" s="1"/>
  <c r="G62"/>
  <c r="G68"/>
  <c r="H61" i="12"/>
  <c r="I61" s="1"/>
  <c r="H67"/>
  <c r="I67" s="1"/>
  <c r="G62"/>
  <c r="G68"/>
  <c r="H61" i="11"/>
  <c r="I61" s="1"/>
  <c r="H67"/>
  <c r="I67" s="1"/>
  <c r="G62"/>
  <c r="G68"/>
  <c r="H61" i="10"/>
  <c r="I61" s="1"/>
  <c r="H67"/>
  <c r="I67" s="1"/>
  <c r="G62"/>
  <c r="J35" s="1"/>
  <c r="G68"/>
  <c r="G67" i="9"/>
  <c r="H66"/>
  <c r="I66" s="1"/>
  <c r="G61"/>
  <c r="H60"/>
  <c r="I60" s="1"/>
  <c r="H61" i="8"/>
  <c r="I61" s="1"/>
  <c r="H67"/>
  <c r="I67" s="1"/>
  <c r="G62"/>
  <c r="G68"/>
  <c r="G67" i="7"/>
  <c r="H66"/>
  <c r="I66" s="1"/>
  <c r="G61"/>
  <c r="H60"/>
  <c r="I60" s="1"/>
  <c r="G67" i="6"/>
  <c r="H66"/>
  <c r="I66" s="1"/>
  <c r="G61"/>
  <c r="H60"/>
  <c r="I60" s="1"/>
  <c r="H58" i="1"/>
  <c r="I58" s="1"/>
  <c r="G59"/>
  <c r="H59" s="1"/>
  <c r="I59" s="1"/>
  <c r="G60"/>
  <c r="H64"/>
  <c r="I64" s="1"/>
  <c r="G65"/>
  <c r="H65" s="1"/>
  <c r="I65" s="1"/>
  <c r="G66"/>
  <c r="H61" i="5"/>
  <c r="I61" s="1"/>
  <c r="H67"/>
  <c r="I67" s="1"/>
  <c r="G62"/>
  <c r="G68"/>
  <c r="H61" i="4"/>
  <c r="I61" s="1"/>
  <c r="H67"/>
  <c r="I67" s="1"/>
  <c r="G62"/>
  <c r="G68"/>
  <c r="K68" i="25" l="1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H61" i="24"/>
  <c r="I61" s="1"/>
  <c r="H67"/>
  <c r="I67" s="1"/>
  <c r="G62"/>
  <c r="G68"/>
  <c r="H61" i="23"/>
  <c r="I61" s="1"/>
  <c r="H67"/>
  <c r="I67" s="1"/>
  <c r="G62"/>
  <c r="G68"/>
  <c r="H61" i="22"/>
  <c r="I61" s="1"/>
  <c r="H67"/>
  <c r="I67" s="1"/>
  <c r="G62"/>
  <c r="G68"/>
  <c r="H61" i="20"/>
  <c r="I61" s="1"/>
  <c r="H67"/>
  <c r="I67" s="1"/>
  <c r="G62"/>
  <c r="G68"/>
  <c r="K68" i="19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8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7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6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5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4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3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2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1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0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H61" i="9"/>
  <c r="I61" s="1"/>
  <c r="H67"/>
  <c r="I67" s="1"/>
  <c r="G62"/>
  <c r="G68"/>
  <c r="K68" i="8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H61" i="7"/>
  <c r="I61" s="1"/>
  <c r="H67"/>
  <c r="I67" s="1"/>
  <c r="G62"/>
  <c r="G68"/>
  <c r="H61" i="6"/>
  <c r="I61" s="1"/>
  <c r="H67"/>
  <c r="I67" s="1"/>
  <c r="G62"/>
  <c r="G68"/>
  <c r="G67" i="1"/>
  <c r="H66"/>
  <c r="I66" s="1"/>
  <c r="G61"/>
  <c r="H60"/>
  <c r="I60" s="1"/>
  <c r="K68" i="5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4"/>
  <c r="H68"/>
  <c r="K55"/>
  <c r="K54"/>
  <c r="K53"/>
  <c r="K52"/>
  <c r="K38"/>
  <c r="K39"/>
  <c r="K40"/>
  <c r="K42"/>
  <c r="K44"/>
  <c r="K45"/>
  <c r="K46"/>
  <c r="K56"/>
  <c r="K48"/>
  <c r="K43"/>
  <c r="K49"/>
  <c r="K47"/>
  <c r="K50"/>
  <c r="K51"/>
  <c r="K64"/>
  <c r="K65"/>
  <c r="K66"/>
  <c r="J62"/>
  <c r="H62"/>
  <c r="I62" s="1"/>
  <c r="J55"/>
  <c r="J54"/>
  <c r="J53"/>
  <c r="J52"/>
  <c r="J35"/>
  <c r="J36"/>
  <c r="J42"/>
  <c r="J44"/>
  <c r="J45"/>
  <c r="J46"/>
  <c r="J56"/>
  <c r="J48"/>
  <c r="J43"/>
  <c r="J49"/>
  <c r="J47"/>
  <c r="J50"/>
  <c r="J51"/>
  <c r="J58"/>
  <c r="J59"/>
  <c r="J60"/>
  <c r="K67"/>
  <c r="J61"/>
  <c r="K68" i="24" l="1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I68" i="19"/>
  <c r="I68" i="18"/>
  <c r="I68" i="17"/>
  <c r="I68" i="16"/>
  <c r="I68" i="15"/>
  <c r="I68" i="14"/>
  <c r="I68" i="13"/>
  <c r="I68" i="12"/>
  <c r="I68" i="11"/>
  <c r="I68" i="10"/>
  <c r="I62" i="5"/>
  <c r="I68" i="4"/>
  <c r="K68" i="23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22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20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9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7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6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H61" i="1"/>
  <c r="I61" s="1"/>
  <c r="G62"/>
  <c r="H67"/>
  <c r="I67" s="1"/>
  <c r="G68"/>
  <c r="I62" i="20" l="1"/>
  <c r="I62" i="22"/>
  <c r="I62" i="6"/>
  <c r="H68" i="1"/>
  <c r="K68"/>
  <c r="K64"/>
  <c r="K56"/>
  <c r="K55"/>
  <c r="K54"/>
  <c r="K53"/>
  <c r="K52"/>
  <c r="K49"/>
  <c r="K48"/>
  <c r="K38"/>
  <c r="K39"/>
  <c r="K40"/>
  <c r="K50"/>
  <c r="K43"/>
  <c r="K42"/>
  <c r="K65"/>
  <c r="K46"/>
  <c r="K45"/>
  <c r="K44"/>
  <c r="K51"/>
  <c r="K47"/>
  <c r="K66"/>
  <c r="K67"/>
  <c r="H62"/>
  <c r="I62" s="1"/>
  <c r="J62"/>
  <c r="J58"/>
  <c r="J56"/>
  <c r="J55"/>
  <c r="J54"/>
  <c r="J53"/>
  <c r="J52"/>
  <c r="J49"/>
  <c r="J48"/>
  <c r="J42"/>
  <c r="J43"/>
  <c r="J50"/>
  <c r="J59"/>
  <c r="J36"/>
  <c r="J35"/>
  <c r="J46"/>
  <c r="J45"/>
  <c r="J44"/>
  <c r="J51"/>
  <c r="J47"/>
  <c r="J60"/>
  <c r="J61"/>
  <c r="I68" l="1"/>
</calcChain>
</file>

<file path=xl/sharedStrings.xml><?xml version="1.0" encoding="utf-8"?>
<sst xmlns="http://schemas.openxmlformats.org/spreadsheetml/2006/main" count="2066" uniqueCount="76">
  <si>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</si>
  <si>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</si>
  <si>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</si>
  <si>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</si>
  <si>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</si>
  <si>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</si>
  <si>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</si>
  <si>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</si>
  <si>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</si>
  <si>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</si>
  <si>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</si>
  <si>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</si>
  <si>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</si>
  <si>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</si>
  <si>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</si>
  <si>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</si>
  <si>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</si>
  <si>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</si>
  <si>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</si>
  <si>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</si>
  <si>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</si>
  <si>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</si>
  <si>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</si>
  <si>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</si>
  <si>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</si>
  <si>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</si>
  <si>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</si>
  <si>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</si>
  <si>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</si>
  <si>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</si>
  <si>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</si>
  <si>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</si>
  <si>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</si>
  <si>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</si>
  <si>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</si>
  <si>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</si>
  <si>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</si>
  <si>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</si>
  <si>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</si>
  <si>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</si>
  <si>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</si>
  <si>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</si>
  <si>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</si>
  <si>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</si>
  <si>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</si>
  <si>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</si>
  <si>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2012 Rates</t>
  </si>
  <si>
    <t>2013 Rates</t>
  </si>
  <si>
    <t>Smart Meter Funding Adder</t>
  </si>
  <si>
    <t>Retail Transmission Rate – Network Service Rate</t>
  </si>
  <si>
    <t>Retail Transmission Rate – Line and Transformation Connection Service Rate</t>
  </si>
  <si>
    <t xml:space="preserve">Applicants must provide bill impacts for residential at 800 kWh and GS&lt;50kW at 2000 kWh. In addition, their filing should cover the range that is relevant to their service territory, class by class. A general guideline of consumption levels follows:
Residential (kWh) - 100, 250, 500, 800, 1000, 1500, 2000
GS&lt;50kW (kWh) - 1000, 2000, 5000, 10000, 15000
GS&gt;50kW (kW) 100, 500, 1000
Large User - range appropriate for utility
Street/Sentinel Lighting Classes and USL - 150 kWh and 1 kW, range appropriate for utility.
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</si>
  <si>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</si>
  <si>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</si>
  <si>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</si>
  <si>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</si>
  <si>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</si>
  <si>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</si>
  <si>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</si>
  <si>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</si>
  <si>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</si>
  <si>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</si>
  <si>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</si>
  <si>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</si>
  <si>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</si>
  <si>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</si>
  <si>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</si>
  <si>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</si>
  <si>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</si>
  <si>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</si>
  <si>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</si>
  <si>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General Service &gt; 700 - 4,999 kW Customer Class Bill Impact Analysis</t>
  </si>
  <si>
    <t>Large User Customer Class Bill Impact Analysis</t>
  </si>
  <si>
    <t>Unmetered &amp; Scattered Loads Customer Class Bill Impact Analysis</t>
  </si>
  <si>
    <t>Street Lighting Customer Class Bill Impact Analysis</t>
  </si>
  <si>
    <t>Connections</t>
  </si>
</sst>
</file>

<file path=xl/styles.xml><?xml version="1.0" encoding="utf-8"?>
<styleSheet xmlns="http://schemas.openxmlformats.org/spreadsheetml/2006/main">
  <numFmts count="2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10" fontId="8" fillId="0" borderId="0" xfId="2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0" fontId="2" fillId="5" borderId="0" xfId="30" applyFont="1" applyFill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4" fontId="2" fillId="0" borderId="1" xfId="30" applyNumberFormat="1" applyFont="1" applyFill="1" applyBorder="1" applyAlignment="1" applyProtection="1">
      <alignment horizontal="center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0" fontId="2" fillId="0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0" fillId="0" borderId="0" xfId="0" applyAlignment="1">
      <alignment horizontal="center"/>
    </xf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13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165" fontId="2" fillId="12" borderId="0" xfId="19" applyNumberFormat="1" applyFont="1" applyFill="1" applyBorder="1" applyProtection="1">
      <protection locked="0"/>
    </xf>
    <xf numFmtId="43" fontId="2" fillId="0" borderId="0" xfId="30" applyNumberFormat="1" applyFont="1" applyFill="1" applyBorder="1" applyProtection="1"/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left" vertical="top"/>
      <protection locked="0"/>
    </xf>
  </cellXfs>
  <cellStyles count="38">
    <cellStyle name="$" xfId="3"/>
    <cellStyle name="$.00" xfId="4"/>
    <cellStyle name="$_9. Rev2Cost_GDPIPI" xfId="23"/>
    <cellStyle name="$_9. Rev2Cost_GDPIPI 2" xfId="33"/>
    <cellStyle name="$_lists" xfId="17"/>
    <cellStyle name="$_lists 2" xfId="31"/>
    <cellStyle name="$_lists_4. Current Monthly Fixed Charge" xfId="20"/>
    <cellStyle name="$_Sheet4" xfId="26"/>
    <cellStyle name="$_Sheet4 2" xfId="35"/>
    <cellStyle name="$M" xfId="5"/>
    <cellStyle name="$M.00" xfId="6"/>
    <cellStyle name="$M_9. Rev2Cost_GDPIPI" xfId="24"/>
    <cellStyle name="Comma" xfId="1" builtinId="3"/>
    <cellStyle name="Comma 2" xfId="19"/>
    <cellStyle name="Comma0" xfId="7"/>
    <cellStyle name="Currency" xfId="37" builtinId="4"/>
    <cellStyle name="Currency 2" xfId="28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lists" xfId="18"/>
    <cellStyle name="M_lists 2" xfId="32"/>
    <cellStyle name="M_lists_4. Current Monthly Fixed Charge" xfId="21"/>
    <cellStyle name="M_Sheet4" xfId="27"/>
    <cellStyle name="M_Sheet4 2" xfId="36"/>
    <cellStyle name="Normal" xfId="0" builtinId="0"/>
    <cellStyle name="Normal - Style1" xfId="15"/>
    <cellStyle name="Normal 2" xfId="22"/>
    <cellStyle name="Normal_14. Bill Impacts" xfId="30"/>
    <cellStyle name="Percent" xfId="2" builtinId="5"/>
    <cellStyle name="Percent [2]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76"/>
  <sheetViews>
    <sheetView topLeftCell="A44" zoomScale="90" zoomScaleNormal="90" workbookViewId="0">
      <selection activeCell="E62" sqref="E62"/>
    </sheetView>
  </sheetViews>
  <sheetFormatPr defaultRowHeight="15"/>
  <cols>
    <col min="1" max="1" width="37.42578125" customWidth="1"/>
    <col min="2" max="2" width="11.28515625" bestFit="1" customWidth="1"/>
    <col min="3" max="3" width="13.140625" customWidth="1"/>
    <col min="4" max="4" width="13.5703125" customWidth="1"/>
    <col min="5" max="5" width="11.42578125" customWidth="1"/>
    <col min="6" max="6" width="13.28515625" customWidth="1"/>
    <col min="7" max="7" width="13.42578125" customWidth="1"/>
    <col min="8" max="11" width="11.140625" customWidth="1"/>
  </cols>
  <sheetData>
    <row r="1" spans="1:28" s="163" customFormat="1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s="1" customFormat="1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s="1" customFormat="1" ht="15.75" thickBot="1">
      <c r="A4" s="150" t="s">
        <v>45</v>
      </c>
      <c r="B4" s="151" t="s">
        <v>46</v>
      </c>
      <c r="C4" s="151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 s="149" customFormat="1">
      <c r="A5" s="152" t="s">
        <v>17</v>
      </c>
      <c r="B5" s="158">
        <v>7.4999999999999997E-2</v>
      </c>
      <c r="C5" s="158">
        <v>7.4999999999999997E-2</v>
      </c>
      <c r="D5" s="9"/>
      <c r="E5" s="9"/>
      <c r="F5" s="163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 s="149" customFormat="1">
      <c r="A6" s="152" t="s">
        <v>18</v>
      </c>
      <c r="B6" s="158">
        <v>8.7999999999999995E-2</v>
      </c>
      <c r="C6" s="158">
        <v>8.7999999999999995E-2</v>
      </c>
      <c r="D6" s="9"/>
      <c r="E6" s="9"/>
      <c r="F6" s="185" t="s">
        <v>53</v>
      </c>
      <c r="I6" s="163"/>
      <c r="J6" s="163"/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 s="149" customFormat="1">
      <c r="A7" s="152" t="s">
        <v>19</v>
      </c>
      <c r="B7" s="158">
        <v>6.5000000000000002E-2</v>
      </c>
      <c r="C7" s="158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 s="149" customFormat="1">
      <c r="A8" s="152" t="s">
        <v>20</v>
      </c>
      <c r="B8" s="158">
        <v>0.1</v>
      </c>
      <c r="C8" s="158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 s="149" customFormat="1">
      <c r="A9" s="152" t="s">
        <v>21</v>
      </c>
      <c r="B9" s="158">
        <v>0.11700000000000001</v>
      </c>
      <c r="C9" s="158">
        <v>0.11700000000000001</v>
      </c>
      <c r="D9" s="9"/>
      <c r="E9" s="9"/>
      <c r="F9" s="163" t="s">
        <v>56</v>
      </c>
      <c r="I9" s="163"/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 s="1" customFormat="1">
      <c r="A10" s="152" t="s">
        <v>22</v>
      </c>
      <c r="B10" s="153">
        <v>9.83</v>
      </c>
      <c r="C10" s="153">
        <v>9.94</v>
      </c>
      <c r="D10" s="9"/>
      <c r="E10" s="9"/>
      <c r="F10" s="163" t="s">
        <v>57</v>
      </c>
      <c r="I10" s="163"/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 s="1" customFormat="1">
      <c r="A11" s="152" t="s">
        <v>48</v>
      </c>
      <c r="B11" s="153">
        <v>0</v>
      </c>
      <c r="C11" s="153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 s="1" customFormat="1">
      <c r="A12" s="152" t="s">
        <v>23</v>
      </c>
      <c r="B12" s="154">
        <f>+I11</f>
        <v>0.72</v>
      </c>
      <c r="C12" s="154">
        <f>+J11</f>
        <v>0.02</v>
      </c>
      <c r="D12" s="9"/>
      <c r="E12" s="9"/>
      <c r="F12" s="163"/>
      <c r="I12" s="163"/>
      <c r="J12" s="163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 s="1" customFormat="1">
      <c r="A13" s="155" t="s">
        <v>24</v>
      </c>
      <c r="B13" s="156">
        <v>1.43E-2</v>
      </c>
      <c r="C13" s="156">
        <v>1.4500000000000001E-2</v>
      </c>
      <c r="D13" s="9"/>
      <c r="E13" s="9"/>
      <c r="F13" s="185" t="s">
        <v>58</v>
      </c>
      <c r="I13" s="163"/>
      <c r="J13" s="163"/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 s="1" customFormat="1">
      <c r="A14" s="152" t="s">
        <v>26</v>
      </c>
      <c r="B14" s="157">
        <f>+I22</f>
        <v>-6.0000000000000006E-4</v>
      </c>
      <c r="C14" s="157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 s="1" customFormat="1">
      <c r="A15" s="155" t="s">
        <v>25</v>
      </c>
      <c r="B15" s="156">
        <v>0</v>
      </c>
      <c r="C15" s="156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s="1" customFormat="1" ht="25.5">
      <c r="A16" s="155" t="s">
        <v>49</v>
      </c>
      <c r="B16" s="157">
        <v>7.4999999999999997E-3</v>
      </c>
      <c r="C16" s="157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55" t="s">
        <v>50</v>
      </c>
      <c r="B17" s="157">
        <v>5.4999999999999997E-3</v>
      </c>
      <c r="C17" s="157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55" t="s">
        <v>32</v>
      </c>
      <c r="B18" s="158">
        <v>5.1999999999999998E-3</v>
      </c>
      <c r="C18" s="158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55" t="s">
        <v>33</v>
      </c>
      <c r="B19" s="158">
        <v>1.1000000000000001E-3</v>
      </c>
      <c r="C19" s="158">
        <v>1.1000000000000001E-3</v>
      </c>
      <c r="D19" s="9"/>
      <c r="E19" s="9"/>
      <c r="F19" s="163" t="s">
        <v>64</v>
      </c>
      <c r="I19" s="183">
        <v>0</v>
      </c>
      <c r="J19" s="183"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55" t="s">
        <v>34</v>
      </c>
      <c r="B20" s="154">
        <v>0.25</v>
      </c>
      <c r="C20" s="154">
        <v>0.25</v>
      </c>
      <c r="D20" s="9"/>
      <c r="E20" s="9"/>
      <c r="F20" s="163" t="s">
        <v>65</v>
      </c>
      <c r="I20" s="183">
        <v>0</v>
      </c>
      <c r="J20" s="183"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55" t="s">
        <v>36</v>
      </c>
      <c r="B21" s="159">
        <v>7.0000000000000001E-3</v>
      </c>
      <c r="C21" s="159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60" t="s">
        <v>5</v>
      </c>
      <c r="B22" s="161">
        <v>1.0348999999999999</v>
      </c>
      <c r="C22" s="161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</v>
      </c>
      <c r="C27" s="42" t="s">
        <v>0</v>
      </c>
      <c r="D27" s="82"/>
      <c r="E27" s="140" t="s">
        <v>19</v>
      </c>
      <c r="F27" s="141"/>
      <c r="G27" s="142">
        <v>0.64</v>
      </c>
      <c r="H27" s="1"/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H28" s="1"/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H29" s="1"/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103.49</v>
      </c>
      <c r="C35" s="100">
        <f>+B5</f>
        <v>7.4999999999999997E-2</v>
      </c>
      <c r="D35" s="101">
        <f>+B35*C35</f>
        <v>7.7617499999999993</v>
      </c>
      <c r="E35" s="99">
        <f>+B35</f>
        <v>103.49</v>
      </c>
      <c r="F35" s="100">
        <f>+C5</f>
        <v>7.4999999999999997E-2</v>
      </c>
      <c r="G35" s="101">
        <f>+E35*F35</f>
        <v>7.7617499999999993</v>
      </c>
      <c r="H35" s="102">
        <f>+G35-D35</f>
        <v>0</v>
      </c>
      <c r="I35" s="103">
        <f>IFERROR(+H35/D35,0)</f>
        <v>0</v>
      </c>
      <c r="J35" s="111">
        <f>IFERROR(+G35/$G$62,0)</f>
        <v>0.3444184776807574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32" t="s">
        <v>18</v>
      </c>
      <c r="B36" s="22">
        <f>IF(B27*B30&gt;600,B27*B30-B28,0)</f>
        <v>0</v>
      </c>
      <c r="C36" s="72">
        <f>+B6</f>
        <v>8.7999999999999995E-2</v>
      </c>
      <c r="D36" s="23">
        <f>+B36*C36</f>
        <v>0</v>
      </c>
      <c r="E36" s="22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32" t="s">
        <v>19</v>
      </c>
      <c r="B38" s="22">
        <f>+B27*B30*G27</f>
        <v>66.233599999999996</v>
      </c>
      <c r="C38" s="28">
        <f>+B7</f>
        <v>6.5000000000000002E-2</v>
      </c>
      <c r="D38" s="23">
        <f>+B38*C38</f>
        <v>4.3051839999999997</v>
      </c>
      <c r="E38" s="22">
        <f>+B38</f>
        <v>66.233599999999996</v>
      </c>
      <c r="F38" s="28">
        <f>+C7</f>
        <v>6.5000000000000002E-2</v>
      </c>
      <c r="G38" s="23">
        <f>+E38*F38</f>
        <v>4.3051839999999997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0.18611761944996222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32" t="s">
        <v>20</v>
      </c>
      <c r="B39" s="22">
        <f>+B27*B30*G28</f>
        <v>18.6282</v>
      </c>
      <c r="C39" s="28">
        <f>+B8</f>
        <v>0.1</v>
      </c>
      <c r="D39" s="23">
        <f>+B39*C39</f>
        <v>1.8628200000000001</v>
      </c>
      <c r="E39" s="22">
        <f>+B39</f>
        <v>18.6282</v>
      </c>
      <c r="F39" s="28">
        <f>+C8</f>
        <v>0.1</v>
      </c>
      <c r="G39" s="23">
        <f>+E39*F39</f>
        <v>1.8628200000000001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8.0531662262002895E-2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32" t="s">
        <v>21</v>
      </c>
      <c r="B40" s="22">
        <f>+B27*B30*G29</f>
        <v>18.6282</v>
      </c>
      <c r="C40" s="28">
        <f>+B9</f>
        <v>0.11700000000000001</v>
      </c>
      <c r="D40" s="23">
        <f>+B40*C40</f>
        <v>2.1794994000000001</v>
      </c>
      <c r="E40" s="22">
        <f>+B40</f>
        <v>18.6282</v>
      </c>
      <c r="F40" s="28">
        <f>+C9</f>
        <v>0.11700000000000001</v>
      </c>
      <c r="G40" s="23">
        <f>+E40*F40</f>
        <v>2.1794994000000001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9.4222044846543382E-2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32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0.44107574556597789</v>
      </c>
      <c r="K42" s="109">
        <f>IFERROR(+G42/$G$68,0)</f>
        <v>0.42971662473256067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ref="G43:G46" si="3">+E43*F43</f>
        <v>0.02</v>
      </c>
      <c r="H43" s="98">
        <f>+G43-D43</f>
        <v>-0.7</v>
      </c>
      <c r="I43" s="103">
        <f t="shared" ref="I43:I47" si="4">IFERROR(+H43/D43,0)</f>
        <v>-0.97222222222222221</v>
      </c>
      <c r="J43" s="114">
        <f t="shared" si="2"/>
        <v>8.874763492273198E-4</v>
      </c>
      <c r="K43" s="109">
        <f t="shared" ref="K43:K46" si="5">IFERROR(+G43/$G$68,0)</f>
        <v>8.6462097531702351E-4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</v>
      </c>
      <c r="C44" s="27">
        <f>+B13</f>
        <v>1.43E-2</v>
      </c>
      <c r="D44" s="96">
        <f t="shared" ref="D44:D46" si="6">+B44*C44</f>
        <v>1.43</v>
      </c>
      <c r="E44" s="26">
        <f>+B44</f>
        <v>100</v>
      </c>
      <c r="F44" s="27">
        <f>+C13</f>
        <v>1.4500000000000001E-2</v>
      </c>
      <c r="G44" s="96">
        <f t="shared" si="3"/>
        <v>1.4500000000000002</v>
      </c>
      <c r="H44" s="98">
        <f t="shared" ref="H44:H46" si="7">+G44-D44</f>
        <v>2.000000000000024E-2</v>
      </c>
      <c r="I44" s="103">
        <f t="shared" si="4"/>
        <v>1.3986013986014154E-2</v>
      </c>
      <c r="J44" s="113">
        <f t="shared" si="2"/>
        <v>6.4342035318980695E-2</v>
      </c>
      <c r="K44" s="109">
        <f t="shared" si="5"/>
        <v>6.2685020710484207E-2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</v>
      </c>
      <c r="C45" s="27"/>
      <c r="D45" s="96">
        <f>+B45*C45</f>
        <v>0</v>
      </c>
      <c r="E45" s="26">
        <f>+B45</f>
        <v>100</v>
      </c>
      <c r="F45" s="27"/>
      <c r="G45" s="96">
        <f t="shared" si="3"/>
        <v>0</v>
      </c>
      <c r="H45" s="98">
        <f t="shared" si="7"/>
        <v>0</v>
      </c>
      <c r="I45" s="103">
        <f t="shared" si="4"/>
        <v>0</v>
      </c>
      <c r="J45" s="113">
        <f t="shared" si="2"/>
        <v>0</v>
      </c>
      <c r="K45" s="109">
        <f t="shared" si="5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</v>
      </c>
      <c r="C46" s="27">
        <f>+B14</f>
        <v>-6.0000000000000006E-4</v>
      </c>
      <c r="D46" s="96">
        <f t="shared" si="6"/>
        <v>-6.0000000000000005E-2</v>
      </c>
      <c r="E46" s="26">
        <f>+B46</f>
        <v>100</v>
      </c>
      <c r="F46" s="27">
        <f>+C14</f>
        <v>3.9999999999999996E-4</v>
      </c>
      <c r="G46" s="96">
        <f t="shared" si="3"/>
        <v>3.9999999999999994E-2</v>
      </c>
      <c r="H46" s="98">
        <f t="shared" si="7"/>
        <v>0.1</v>
      </c>
      <c r="I46" s="103">
        <f t="shared" si="4"/>
        <v>-1.6666666666666665</v>
      </c>
      <c r="J46" s="113">
        <f t="shared" si="2"/>
        <v>1.7749526984546392E-3</v>
      </c>
      <c r="K46" s="109">
        <f t="shared" si="5"/>
        <v>1.7292419506340466E-3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11.92</v>
      </c>
      <c r="E47" s="130"/>
      <c r="F47" s="97"/>
      <c r="G47" s="131">
        <f t="shared" ref="G47:H47" si="8">SUM(G42:G46)</f>
        <v>11.45</v>
      </c>
      <c r="H47" s="131">
        <f t="shared" si="8"/>
        <v>-0.47000000000000031</v>
      </c>
      <c r="I47" s="52">
        <f t="shared" si="4"/>
        <v>-3.9429530201342308E-2</v>
      </c>
      <c r="J47" s="115">
        <f t="shared" si="2"/>
        <v>0.50808020993264047</v>
      </c>
      <c r="K47" s="143">
        <f>IFERROR(+G47/$G$68,0)</f>
        <v>0.49499550836899592</v>
      </c>
      <c r="L47" s="7"/>
      <c r="M47" s="11"/>
      <c r="N47" s="7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103.49</v>
      </c>
      <c r="C48" s="148">
        <f>+B16</f>
        <v>7.4999999999999997E-3</v>
      </c>
      <c r="D48" s="133">
        <f>+B48*C48</f>
        <v>0.77617499999999995</v>
      </c>
      <c r="E48" s="133">
        <f>+B48</f>
        <v>103.49</v>
      </c>
      <c r="F48" s="148">
        <f>+C16</f>
        <v>7.4999999999999997E-3</v>
      </c>
      <c r="G48" s="133">
        <f>+E48*F48</f>
        <v>0.77617499999999995</v>
      </c>
      <c r="H48" s="133">
        <f t="shared" ref="H48:H49" si="9">+G48-D48</f>
        <v>0</v>
      </c>
      <c r="I48" s="134">
        <f t="shared" ref="I48:I49" si="10">IFERROR(+H48/D48,0)</f>
        <v>0</v>
      </c>
      <c r="J48" s="134">
        <f t="shared" si="2"/>
        <v>3.444184776807574E-2</v>
      </c>
      <c r="K48" s="144">
        <f t="shared" ref="K48:K56" si="11">IFERROR(+G48/$G$68,0)</f>
        <v>3.3554859275834535E-2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>
      <c r="A49" s="135" t="s">
        <v>29</v>
      </c>
      <c r="B49" s="136">
        <f>+B48</f>
        <v>103.49</v>
      </c>
      <c r="C49" s="147">
        <f>+B17</f>
        <v>5.4999999999999997E-3</v>
      </c>
      <c r="D49" s="136">
        <f>+B49*C49</f>
        <v>0.5691949999999999</v>
      </c>
      <c r="E49" s="136">
        <f>+B49</f>
        <v>103.49</v>
      </c>
      <c r="F49" s="147">
        <f>+C17</f>
        <v>5.4999999999999997E-3</v>
      </c>
      <c r="G49" s="136">
        <f>+E49*F49</f>
        <v>0.5691949999999999</v>
      </c>
      <c r="H49" s="136">
        <f t="shared" si="9"/>
        <v>0</v>
      </c>
      <c r="I49" s="137">
        <f t="shared" si="10"/>
        <v>0</v>
      </c>
      <c r="J49" s="137">
        <f t="shared" si="2"/>
        <v>2.5257355029922209E-2</v>
      </c>
      <c r="K49" s="145">
        <f t="shared" si="11"/>
        <v>2.4606896802278653E-2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06" t="s">
        <v>30</v>
      </c>
      <c r="B50" s="107"/>
      <c r="C50" s="107"/>
      <c r="D50" s="128">
        <f>+D48+D49</f>
        <v>1.34537</v>
      </c>
      <c r="E50" s="107"/>
      <c r="F50" s="107"/>
      <c r="G50" s="128">
        <f>+G48+G49</f>
        <v>1.34537</v>
      </c>
      <c r="H50" s="128">
        <f t="shared" ref="H50:H56" si="12">+G50-D50</f>
        <v>0</v>
      </c>
      <c r="I50" s="71">
        <f t="shared" ref="I50:I56" si="13">IFERROR(+H50/D50,0)</f>
        <v>0</v>
      </c>
      <c r="J50" s="116">
        <f t="shared" si="2"/>
        <v>5.9699202797997959E-2</v>
      </c>
      <c r="K50" s="146">
        <f t="shared" si="11"/>
        <v>5.8161756078113191E-2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>
      <c r="A51" s="53" t="s">
        <v>31</v>
      </c>
      <c r="B51" s="97"/>
      <c r="C51" s="97"/>
      <c r="D51" s="54">
        <f>+D47+D50</f>
        <v>13.265370000000001</v>
      </c>
      <c r="E51" s="97"/>
      <c r="F51" s="97"/>
      <c r="G51" s="54">
        <f>+G47+G50</f>
        <v>12.795369999999998</v>
      </c>
      <c r="H51" s="127">
        <f t="shared" si="12"/>
        <v>-0.47000000000000242</v>
      </c>
      <c r="I51" s="70">
        <f t="shared" si="13"/>
        <v>-3.5430598618809907E-2</v>
      </c>
      <c r="J51" s="115">
        <f t="shared" si="2"/>
        <v>0.56777941273063848</v>
      </c>
      <c r="K51" s="143">
        <f t="shared" si="11"/>
        <v>0.55315726444710911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2" t="s">
        <v>32</v>
      </c>
      <c r="B52" s="22">
        <f>+B27*B30</f>
        <v>103.49</v>
      </c>
      <c r="C52" s="28">
        <f>+B18</f>
        <v>5.1999999999999998E-3</v>
      </c>
      <c r="D52" s="23">
        <f>+B52*C52</f>
        <v>0.53814799999999996</v>
      </c>
      <c r="E52" s="22">
        <f>+B52</f>
        <v>103.49</v>
      </c>
      <c r="F52" s="28">
        <f>+C18</f>
        <v>5.1999999999999998E-3</v>
      </c>
      <c r="G52" s="23">
        <f>+E52*F52</f>
        <v>0.53814799999999996</v>
      </c>
      <c r="H52" s="124">
        <f t="shared" si="12"/>
        <v>0</v>
      </c>
      <c r="I52" s="24">
        <f t="shared" si="13"/>
        <v>0</v>
      </c>
      <c r="J52" s="113">
        <f t="shared" si="2"/>
        <v>2.3879681119199182E-2</v>
      </c>
      <c r="K52" s="119">
        <f t="shared" si="11"/>
        <v>2.3264702431245277E-2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" t="s">
        <v>33</v>
      </c>
      <c r="B53" s="22">
        <f>+B52</f>
        <v>103.49</v>
      </c>
      <c r="C53" s="28">
        <f>+B19</f>
        <v>1.1000000000000001E-3</v>
      </c>
      <c r="D53" s="23">
        <f>+B53*C53</f>
        <v>0.113839</v>
      </c>
      <c r="E53" s="22">
        <f>+B53</f>
        <v>103.49</v>
      </c>
      <c r="F53" s="28">
        <f>+C19</f>
        <v>1.1000000000000001E-3</v>
      </c>
      <c r="G53" s="23">
        <f>+E53*F53</f>
        <v>0.113839</v>
      </c>
      <c r="H53" s="124">
        <f t="shared" si="12"/>
        <v>0</v>
      </c>
      <c r="I53" s="24">
        <f t="shared" si="13"/>
        <v>0</v>
      </c>
      <c r="J53" s="113">
        <f t="shared" si="2"/>
        <v>5.0514710059844422E-3</v>
      </c>
      <c r="K53" s="119">
        <f t="shared" si="11"/>
        <v>4.9213793604557313E-3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>
      <c r="A54" s="32" t="s">
        <v>34</v>
      </c>
      <c r="B54" s="26">
        <v>1</v>
      </c>
      <c r="C54" s="22">
        <f>+B20</f>
        <v>0.25</v>
      </c>
      <c r="D54" s="23">
        <f>+B54*C54</f>
        <v>0.25</v>
      </c>
      <c r="E54" s="26">
        <f>+B54</f>
        <v>1</v>
      </c>
      <c r="F54" s="22">
        <f>+C20</f>
        <v>0.25</v>
      </c>
      <c r="G54" s="23">
        <f>+E54*F54</f>
        <v>0.25</v>
      </c>
      <c r="H54" s="124">
        <f t="shared" si="12"/>
        <v>0</v>
      </c>
      <c r="I54" s="24">
        <f t="shared" si="13"/>
        <v>0</v>
      </c>
      <c r="J54" s="113">
        <f t="shared" si="2"/>
        <v>1.1093454365341497E-2</v>
      </c>
      <c r="K54" s="119">
        <f t="shared" si="11"/>
        <v>1.0807762191462794E-2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53" t="s">
        <v>35</v>
      </c>
      <c r="B55" s="97"/>
      <c r="C55" s="97"/>
      <c r="D55" s="54">
        <f>SUM(D52:D54)</f>
        <v>0.90198699999999998</v>
      </c>
      <c r="E55" s="97"/>
      <c r="F55" s="97"/>
      <c r="G55" s="54">
        <f>SUM(G52:G54)</f>
        <v>0.90198699999999998</v>
      </c>
      <c r="H55" s="127">
        <f t="shared" si="12"/>
        <v>0</v>
      </c>
      <c r="I55" s="55">
        <f t="shared" si="13"/>
        <v>0</v>
      </c>
      <c r="J55" s="115">
        <f t="shared" si="2"/>
        <v>4.0024606490525125E-2</v>
      </c>
      <c r="K55" s="120">
        <f t="shared" si="11"/>
        <v>3.8993843983163801E-2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33" t="s">
        <v>36</v>
      </c>
      <c r="B56" s="22">
        <f>+B27</f>
        <v>100</v>
      </c>
      <c r="C56" s="29">
        <f>+B21</f>
        <v>7.0000000000000001E-3</v>
      </c>
      <c r="D56" s="23">
        <f>+B56*C56</f>
        <v>0.70000000000000007</v>
      </c>
      <c r="E56" s="22">
        <f>+B56</f>
        <v>100</v>
      </c>
      <c r="F56" s="29">
        <f>+C21</f>
        <v>7.0000000000000001E-3</v>
      </c>
      <c r="G56" s="23">
        <f>+E56*F56</f>
        <v>0.70000000000000007</v>
      </c>
      <c r="H56" s="124">
        <f t="shared" si="12"/>
        <v>0</v>
      </c>
      <c r="I56" s="24">
        <f t="shared" si="13"/>
        <v>0</v>
      </c>
      <c r="J56" s="117">
        <f t="shared" si="2"/>
        <v>3.1061672222956194E-2</v>
      </c>
      <c r="K56" s="121">
        <f t="shared" si="11"/>
        <v>3.0261734136095824E-2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33" t="s">
        <v>37</v>
      </c>
      <c r="B58" s="84"/>
      <c r="C58" s="84"/>
      <c r="D58" s="25">
        <f>+D35+D36+D51+D55+D56</f>
        <v>22.629106999999998</v>
      </c>
      <c r="E58" s="84"/>
      <c r="F58" s="84"/>
      <c r="G58" s="25">
        <f>+G35+G36+G51+G55+G56</f>
        <v>22.159106999999995</v>
      </c>
      <c r="H58" s="124">
        <f t="shared" ref="H58:H62" si="14">+G58-D58</f>
        <v>-0.47000000000000242</v>
      </c>
      <c r="I58" s="24">
        <f t="shared" ref="I58:I62" si="15">IFERROR(+H58/D58,0)</f>
        <v>-2.07697104441639E-2</v>
      </c>
      <c r="J58" s="113">
        <f>IFERROR(+G58/$G$62,0)</f>
        <v>0.98328416912487704</v>
      </c>
      <c r="K58" s="6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45" t="s">
        <v>38</v>
      </c>
      <c r="B59" s="30"/>
      <c r="C59" s="31">
        <v>0.13</v>
      </c>
      <c r="D59" s="25">
        <f>+D58*C59</f>
        <v>2.9417839099999998</v>
      </c>
      <c r="E59" s="30"/>
      <c r="F59" s="31">
        <v>0.13</v>
      </c>
      <c r="G59" s="25">
        <f>+G58*F59</f>
        <v>2.8806839099999997</v>
      </c>
      <c r="H59" s="124">
        <f t="shared" si="14"/>
        <v>-6.1100000000000154E-2</v>
      </c>
      <c r="I59" s="24">
        <f t="shared" si="15"/>
        <v>-2.0769710444163848E-2</v>
      </c>
      <c r="J59" s="113">
        <f>IFERROR(+G59/$G$62,0)</f>
        <v>0.12782694198623404</v>
      </c>
      <c r="K59" s="6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45" t="s">
        <v>39</v>
      </c>
      <c r="B60" s="73"/>
      <c r="C60" s="73"/>
      <c r="D60" s="124">
        <f>+D58+D59</f>
        <v>25.570890909999996</v>
      </c>
      <c r="E60" s="73"/>
      <c r="F60" s="73"/>
      <c r="G60" s="124">
        <f>+G58+G59</f>
        <v>25.039790909999994</v>
      </c>
      <c r="H60" s="124">
        <f t="shared" si="14"/>
        <v>-0.53110000000000213</v>
      </c>
      <c r="I60" s="24">
        <f t="shared" si="15"/>
        <v>-2.076971044416388E-2</v>
      </c>
      <c r="J60" s="113">
        <f>IFERROR(+G60/$G$62,0)</f>
        <v>1.1111111111111109</v>
      </c>
      <c r="K60" s="6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45" t="s">
        <v>40</v>
      </c>
      <c r="B61" s="84"/>
      <c r="C61" s="37">
        <v>-0.1</v>
      </c>
      <c r="D61" s="123">
        <f>+D60*C61</f>
        <v>-2.5570890909999999</v>
      </c>
      <c r="E61" s="84"/>
      <c r="F61" s="37">
        <v>-0.1</v>
      </c>
      <c r="G61" s="123">
        <f>+G60*F61</f>
        <v>-2.5039790909999997</v>
      </c>
      <c r="H61" s="124">
        <f t="shared" si="14"/>
        <v>5.3110000000000213E-2</v>
      </c>
      <c r="I61" s="24">
        <f t="shared" si="15"/>
        <v>-2.0769710444163876E-2</v>
      </c>
      <c r="J61" s="113">
        <f>IFERROR(+G61/$G$62,0)</f>
        <v>-0.11111111111111112</v>
      </c>
      <c r="K61" s="64"/>
    </row>
    <row r="62" spans="1:28" ht="15.75" thickBot="1">
      <c r="A62" s="49" t="s">
        <v>41</v>
      </c>
      <c r="B62" s="93"/>
      <c r="C62" s="93"/>
      <c r="D62" s="50">
        <f>+D60+D61</f>
        <v>23.013801818999994</v>
      </c>
      <c r="E62" s="93"/>
      <c r="F62" s="93"/>
      <c r="G62" s="50">
        <f>+G60+G61</f>
        <v>22.535811818999996</v>
      </c>
      <c r="H62" s="125">
        <f t="shared" si="14"/>
        <v>-0.47798999999999836</v>
      </c>
      <c r="I62" s="51">
        <f t="shared" si="15"/>
        <v>-2.0769710444163727E-2</v>
      </c>
      <c r="J62" s="118">
        <f>IFERROR(+G62/$G$62,0)</f>
        <v>1</v>
      </c>
      <c r="K62" s="66"/>
    </row>
    <row r="63" spans="1:28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28">
      <c r="A64" s="33" t="s">
        <v>42</v>
      </c>
      <c r="B64" s="84"/>
      <c r="C64" s="84"/>
      <c r="D64" s="25">
        <f>+D38+D39+D40+D51+D55+D56</f>
        <v>23.214860399999999</v>
      </c>
      <c r="E64" s="84"/>
      <c r="F64" s="84"/>
      <c r="G64" s="25">
        <f>+G38+G39+G40+G51+G55+G56</f>
        <v>22.744860399999997</v>
      </c>
      <c r="H64" s="124">
        <f t="shared" ref="H64:H68" si="16">+G64-D64</f>
        <v>-0.47000000000000242</v>
      </c>
      <c r="I64" s="24">
        <f t="shared" ref="I64:I68" si="17">IFERROR(+H64/D64,0)</f>
        <v>-2.0245652651006356E-2</v>
      </c>
      <c r="J64" s="24"/>
      <c r="K64" s="119">
        <f t="shared" ref="K64:K68" si="18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3.0179318519999998</v>
      </c>
      <c r="E65" s="30"/>
      <c r="F65" s="31">
        <v>0.13</v>
      </c>
      <c r="G65" s="25">
        <f>+G64*F65</f>
        <v>2.9568318519999996</v>
      </c>
      <c r="H65" s="124">
        <f t="shared" si="16"/>
        <v>-6.1100000000000154E-2</v>
      </c>
      <c r="I65" s="24">
        <f t="shared" si="17"/>
        <v>-2.02456526510063E-2</v>
      </c>
      <c r="J65" s="24"/>
      <c r="K65" s="119">
        <f t="shared" si="18"/>
        <v>0.12782694198623404</v>
      </c>
    </row>
    <row r="66" spans="1:11">
      <c r="A66" s="45" t="s">
        <v>39</v>
      </c>
      <c r="B66" s="73"/>
      <c r="C66" s="73"/>
      <c r="D66" s="25">
        <f>+D64+D65</f>
        <v>26.232792251999999</v>
      </c>
      <c r="E66" s="73"/>
      <c r="F66" s="73"/>
      <c r="G66" s="25">
        <f>+G64+G65</f>
        <v>25.701692251999997</v>
      </c>
      <c r="H66" s="124">
        <f t="shared" si="16"/>
        <v>-0.53110000000000213</v>
      </c>
      <c r="I66" s="24">
        <f t="shared" si="17"/>
        <v>-2.0245652651006332E-2</v>
      </c>
      <c r="J66" s="24"/>
      <c r="K66" s="119">
        <f t="shared" si="18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-2.6232792252000001</v>
      </c>
      <c r="E67" s="84"/>
      <c r="F67" s="37">
        <v>-0.1</v>
      </c>
      <c r="G67" s="123">
        <f>+G66*F67</f>
        <v>-2.5701692251999999</v>
      </c>
      <c r="H67" s="124">
        <f t="shared" si="16"/>
        <v>5.3110000000000213E-2</v>
      </c>
      <c r="I67" s="24">
        <f t="shared" si="17"/>
        <v>-2.0245652651006328E-2</v>
      </c>
      <c r="J67" s="24"/>
      <c r="K67" s="119">
        <f t="shared" si="18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23.609513026799998</v>
      </c>
      <c r="E68" s="93"/>
      <c r="F68" s="93"/>
      <c r="G68" s="50">
        <f>+G66+G67</f>
        <v>23.131523026799997</v>
      </c>
      <c r="H68" s="125">
        <f t="shared" si="16"/>
        <v>-0.47799000000000191</v>
      </c>
      <c r="I68" s="51">
        <f t="shared" si="17"/>
        <v>-2.0245652651006332E-2</v>
      </c>
      <c r="J68" s="68"/>
      <c r="K68" s="122">
        <f t="shared" si="18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  <c r="I71" s="1"/>
      <c r="J71" s="1"/>
      <c r="K71" s="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71:H71"/>
    <mergeCell ref="B33:D33"/>
    <mergeCell ref="E33:G33"/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1E-3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1E-3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5000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8.2012682613137877E-2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4424.5</v>
      </c>
      <c r="C36" s="72">
        <f>+B6</f>
        <v>8.7999999999999995E-2</v>
      </c>
      <c r="D36" s="23">
        <f>+B36*C36</f>
        <v>389.35599999999999</v>
      </c>
      <c r="E36" s="180">
        <f>+B36</f>
        <v>4424.5</v>
      </c>
      <c r="F36" s="72">
        <f>+C6</f>
        <v>8.7999999999999995E-2</v>
      </c>
      <c r="G36" s="23">
        <f>+E36*F36</f>
        <v>389.35599999999999</v>
      </c>
      <c r="H36" s="126">
        <f>+G36-D36</f>
        <v>0</v>
      </c>
      <c r="I36" s="103">
        <f>IFERROR(+H36/D36,0)</f>
        <v>0</v>
      </c>
      <c r="J36" s="95">
        <f>IFERROR(+G36/$G$62,0)</f>
        <v>0.56768231202703845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3311.6800000000003</v>
      </c>
      <c r="C38" s="181">
        <f>+B7</f>
        <v>6.5000000000000002E-2</v>
      </c>
      <c r="D38" s="23">
        <f>+B38*C38</f>
        <v>215.25920000000002</v>
      </c>
      <c r="E38" s="180">
        <f>+B38</f>
        <v>3311.6800000000003</v>
      </c>
      <c r="F38" s="181">
        <f>+C7</f>
        <v>6.5000000000000002E-2</v>
      </c>
      <c r="G38" s="23">
        <f>+E38*F38</f>
        <v>215.25920000000002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0.32756041341706749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931.41</v>
      </c>
      <c r="C39" s="181">
        <f>+B8</f>
        <v>0.1</v>
      </c>
      <c r="D39" s="23">
        <f>+B39*C39</f>
        <v>93.141000000000005</v>
      </c>
      <c r="E39" s="180">
        <f>+B39</f>
        <v>931.41</v>
      </c>
      <c r="F39" s="181">
        <f>+C8</f>
        <v>0.1</v>
      </c>
      <c r="G39" s="23">
        <f>+E39*F39</f>
        <v>93.141000000000005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0.14173287119007727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931.41</v>
      </c>
      <c r="C40" s="181">
        <f>+B9</f>
        <v>0.11700000000000001</v>
      </c>
      <c r="D40" s="23">
        <f>+B40*C40</f>
        <v>108.97497</v>
      </c>
      <c r="E40" s="180">
        <f>+B40</f>
        <v>931.41</v>
      </c>
      <c r="F40" s="181">
        <f>+C9</f>
        <v>0.11700000000000001</v>
      </c>
      <c r="G40" s="23">
        <f>+E40*F40</f>
        <v>108.97497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0.1658274592923904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2.6156578241416775E-2</v>
      </c>
      <c r="K42" s="109">
        <f>IFERROR(+G42/$G$68,0)</f>
        <v>2.7299338735358072E-2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2.9160064929115692E-5</v>
      </c>
      <c r="K43" s="109">
        <f t="shared" ref="K43:K46" si="4">IFERROR(+G43/$G$68,0)</f>
        <v>3.0434045412885251E-5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5000</v>
      </c>
      <c r="C44" s="27">
        <f>+B13</f>
        <v>1.5599999999999999E-2</v>
      </c>
      <c r="D44" s="96">
        <f t="shared" ref="D44:D46" si="5">+B44*C44</f>
        <v>78</v>
      </c>
      <c r="E44" s="26">
        <f>+B44</f>
        <v>5000</v>
      </c>
      <c r="F44" s="27">
        <f>+C13</f>
        <v>1.5800000000000002E-2</v>
      </c>
      <c r="G44" s="96">
        <f t="shared" si="1"/>
        <v>79.000000000000014</v>
      </c>
      <c r="H44" s="98">
        <f t="shared" ref="H44:H46" si="6">+G44-D44</f>
        <v>1.0000000000000142</v>
      </c>
      <c r="I44" s="103">
        <f t="shared" si="3"/>
        <v>1.2820512820513002E-2</v>
      </c>
      <c r="J44" s="113">
        <f t="shared" si="2"/>
        <v>0.115182256470007</v>
      </c>
      <c r="K44" s="109">
        <f t="shared" si="4"/>
        <v>0.12021447938089676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5000</v>
      </c>
      <c r="C45" s="27"/>
      <c r="D45" s="96">
        <f t="shared" si="5"/>
        <v>0</v>
      </c>
      <c r="E45" s="26">
        <f>+B45</f>
        <v>5000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5000</v>
      </c>
      <c r="C46" s="27">
        <f>+B14</f>
        <v>-5.9999999999999995E-4</v>
      </c>
      <c r="D46" s="96">
        <f t="shared" si="5"/>
        <v>-2.9999999999999996</v>
      </c>
      <c r="E46" s="26">
        <f>+B46</f>
        <v>5000</v>
      </c>
      <c r="F46" s="27">
        <f>+C14</f>
        <v>1E-3</v>
      </c>
      <c r="G46" s="96">
        <f t="shared" si="1"/>
        <v>5</v>
      </c>
      <c r="H46" s="98">
        <f t="shared" si="6"/>
        <v>8</v>
      </c>
      <c r="I46" s="103">
        <f t="shared" si="3"/>
        <v>-2.666666666666667</v>
      </c>
      <c r="J46" s="113">
        <f t="shared" si="2"/>
        <v>7.2900162322789225E-3</v>
      </c>
      <c r="K46" s="109">
        <f t="shared" si="4"/>
        <v>7.6085113532213125E-3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95.14</v>
      </c>
      <c r="E47" s="130"/>
      <c r="F47" s="97"/>
      <c r="G47" s="131">
        <f t="shared" ref="G47:H47" si="7">SUM(G42:G46)</f>
        <v>101.96000000000001</v>
      </c>
      <c r="H47" s="131">
        <f t="shared" si="7"/>
        <v>6.8200000000000154</v>
      </c>
      <c r="I47" s="52">
        <f t="shared" si="3"/>
        <v>7.1683834349380027E-2</v>
      </c>
      <c r="J47" s="115">
        <f t="shared" si="2"/>
        <v>0.1486580110086318</v>
      </c>
      <c r="K47" s="143">
        <f>IFERROR(+G47/$G$68,0)</f>
        <v>0.15515276351488902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5174.5</v>
      </c>
      <c r="C48" s="148">
        <f>+B16</f>
        <v>6.7000000000000002E-3</v>
      </c>
      <c r="D48" s="133">
        <f>+B48*C48</f>
        <v>34.669150000000002</v>
      </c>
      <c r="E48" s="133">
        <f>+B48</f>
        <v>5174.5</v>
      </c>
      <c r="F48" s="148">
        <f>+C16</f>
        <v>6.7000000000000002E-3</v>
      </c>
      <c r="G48" s="133">
        <f>+E48*F48</f>
        <v>34.669150000000002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5.0547733251862563E-2</v>
      </c>
      <c r="K48" s="144">
        <f t="shared" ref="K48:K56" si="9">IFERROR(+G48/$G$68,0)</f>
        <v>5.2756124276306542E-2</v>
      </c>
    </row>
    <row r="49" spans="1:11" ht="25.5">
      <c r="A49" s="135" t="s">
        <v>29</v>
      </c>
      <c r="B49" s="136">
        <f>+B48</f>
        <v>5174.5</v>
      </c>
      <c r="C49" s="147">
        <f>+B17</f>
        <v>4.7000000000000002E-3</v>
      </c>
      <c r="D49" s="136">
        <f>+B49*C49</f>
        <v>24.320150000000002</v>
      </c>
      <c r="E49" s="136">
        <f>+B49</f>
        <v>5174.5</v>
      </c>
      <c r="F49" s="147">
        <f>+C17</f>
        <v>4.7000000000000002E-3</v>
      </c>
      <c r="G49" s="136">
        <f>+E49*F49</f>
        <v>24.320150000000002</v>
      </c>
      <c r="H49" s="136">
        <f t="shared" si="8"/>
        <v>0</v>
      </c>
      <c r="I49" s="137">
        <f t="shared" si="3"/>
        <v>0</v>
      </c>
      <c r="J49" s="137">
        <f t="shared" si="2"/>
        <v>3.5458857654291652E-2</v>
      </c>
      <c r="K49" s="145">
        <f t="shared" si="9"/>
        <v>3.7008027477409063E-2</v>
      </c>
    </row>
    <row r="50" spans="1:11">
      <c r="A50" s="106" t="s">
        <v>30</v>
      </c>
      <c r="B50" s="107"/>
      <c r="C50" s="107"/>
      <c r="D50" s="128">
        <f>+D48+D49</f>
        <v>58.9893</v>
      </c>
      <c r="E50" s="107"/>
      <c r="F50" s="107"/>
      <c r="G50" s="128">
        <f>+G48+G49</f>
        <v>58.9893</v>
      </c>
      <c r="H50" s="128">
        <f t="shared" si="8"/>
        <v>0</v>
      </c>
      <c r="I50" s="71">
        <f t="shared" si="3"/>
        <v>0</v>
      </c>
      <c r="J50" s="116">
        <f t="shared" si="2"/>
        <v>8.6006590906154215E-2</v>
      </c>
      <c r="K50" s="146">
        <f t="shared" si="9"/>
        <v>8.9764151753715604E-2</v>
      </c>
    </row>
    <row r="51" spans="1:11" ht="25.5">
      <c r="A51" s="53" t="s">
        <v>31</v>
      </c>
      <c r="B51" s="97"/>
      <c r="C51" s="97"/>
      <c r="D51" s="54">
        <f>+D47+D50</f>
        <v>154.1293</v>
      </c>
      <c r="E51" s="97"/>
      <c r="F51" s="97"/>
      <c r="G51" s="54">
        <f>+G47+G50</f>
        <v>160.94929999999999</v>
      </c>
      <c r="H51" s="127">
        <f t="shared" si="8"/>
        <v>6.8199999999999932</v>
      </c>
      <c r="I51" s="70">
        <f t="shared" si="3"/>
        <v>4.4248562732718523E-2</v>
      </c>
      <c r="J51" s="115">
        <f t="shared" si="2"/>
        <v>0.234664601914786</v>
      </c>
      <c r="K51" s="143">
        <f t="shared" si="9"/>
        <v>0.2449169152686046</v>
      </c>
    </row>
    <row r="52" spans="1:11">
      <c r="A52" s="179" t="s">
        <v>32</v>
      </c>
      <c r="B52" s="180">
        <f>+B27*B30</f>
        <v>5174.5</v>
      </c>
      <c r="C52" s="181">
        <f>+B18</f>
        <v>5.1999999999999998E-3</v>
      </c>
      <c r="D52" s="23">
        <f>+B52*C52</f>
        <v>26.907399999999999</v>
      </c>
      <c r="E52" s="180">
        <f>+B52</f>
        <v>5174.5</v>
      </c>
      <c r="F52" s="181">
        <f>+C18</f>
        <v>5.1999999999999998E-3</v>
      </c>
      <c r="G52" s="23">
        <f>+E52*F52</f>
        <v>26.907399999999999</v>
      </c>
      <c r="H52" s="124">
        <f t="shared" si="8"/>
        <v>0</v>
      </c>
      <c r="I52" s="24">
        <f t="shared" si="3"/>
        <v>0</v>
      </c>
      <c r="J52" s="113">
        <f t="shared" si="2"/>
        <v>3.9231076553684373E-2</v>
      </c>
      <c r="K52" s="119">
        <f t="shared" si="9"/>
        <v>4.0945051677133429E-2</v>
      </c>
    </row>
    <row r="53" spans="1:11">
      <c r="A53" s="179" t="s">
        <v>33</v>
      </c>
      <c r="B53" s="180">
        <f>+B52</f>
        <v>5174.5</v>
      </c>
      <c r="C53" s="181">
        <f>+B19</f>
        <v>1.1000000000000001E-3</v>
      </c>
      <c r="D53" s="23">
        <f>+B53*C53</f>
        <v>5.6919500000000003</v>
      </c>
      <c r="E53" s="180">
        <f>+B53</f>
        <v>5174.5</v>
      </c>
      <c r="F53" s="181">
        <f>+C19</f>
        <v>1.1000000000000001E-3</v>
      </c>
      <c r="G53" s="23">
        <f>+E53*F53</f>
        <v>5.6919500000000003</v>
      </c>
      <c r="H53" s="124">
        <f t="shared" si="8"/>
        <v>0</v>
      </c>
      <c r="I53" s="24">
        <f t="shared" si="3"/>
        <v>0</v>
      </c>
      <c r="J53" s="113">
        <f t="shared" si="2"/>
        <v>8.2988815786640031E-3</v>
      </c>
      <c r="K53" s="119">
        <f t="shared" si="9"/>
        <v>8.6614532393936104E-3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3.6450081161394616E-4</v>
      </c>
      <c r="K54" s="119">
        <f t="shared" si="9"/>
        <v>3.8042556766106566E-4</v>
      </c>
    </row>
    <row r="55" spans="1:11">
      <c r="A55" s="53" t="s">
        <v>35</v>
      </c>
      <c r="B55" s="97"/>
      <c r="C55" s="97"/>
      <c r="D55" s="54">
        <f>SUM(D52:D54)</f>
        <v>32.849350000000001</v>
      </c>
      <c r="E55" s="97"/>
      <c r="F55" s="97"/>
      <c r="G55" s="54">
        <f>SUM(G52:G54)</f>
        <v>32.849350000000001</v>
      </c>
      <c r="H55" s="127">
        <f t="shared" si="8"/>
        <v>0</v>
      </c>
      <c r="I55" s="55">
        <f t="shared" si="3"/>
        <v>0</v>
      </c>
      <c r="J55" s="115">
        <f t="shared" si="2"/>
        <v>4.7894458943962326E-2</v>
      </c>
      <c r="K55" s="120">
        <f t="shared" si="9"/>
        <v>4.9986930484188105E-2</v>
      </c>
    </row>
    <row r="56" spans="1:11">
      <c r="A56" s="33" t="s">
        <v>36</v>
      </c>
      <c r="B56" s="180">
        <f>+B27</f>
        <v>5000</v>
      </c>
      <c r="C56" s="29">
        <f>+B21</f>
        <v>7.0000000000000001E-3</v>
      </c>
      <c r="D56" s="23">
        <f>+B56*C56</f>
        <v>35</v>
      </c>
      <c r="E56" s="180">
        <f>+B56</f>
        <v>5000</v>
      </c>
      <c r="F56" s="29">
        <f>+C21</f>
        <v>7.0000000000000001E-3</v>
      </c>
      <c r="G56" s="23">
        <f>+E56*F56</f>
        <v>35</v>
      </c>
      <c r="H56" s="124">
        <f t="shared" si="8"/>
        <v>0</v>
      </c>
      <c r="I56" s="24">
        <f t="shared" si="3"/>
        <v>0</v>
      </c>
      <c r="J56" s="117">
        <f t="shared" si="2"/>
        <v>5.1030113625952458E-2</v>
      </c>
      <c r="K56" s="121">
        <f t="shared" si="9"/>
        <v>5.3259579472549189E-2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667.58465000000001</v>
      </c>
      <c r="E58" s="84"/>
      <c r="F58" s="84"/>
      <c r="G58" s="25">
        <f>+G35+G36+G51+G55+G56</f>
        <v>674.40464999999995</v>
      </c>
      <c r="H58" s="124">
        <f t="shared" ref="H58:H62" si="10">+G58-D58</f>
        <v>6.8199999999999363</v>
      </c>
      <c r="I58" s="24">
        <f t="shared" ref="I58:I62" si="11">IFERROR(+H58/D58,0)</f>
        <v>1.0215932915773208E-2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86.786004500000004</v>
      </c>
      <c r="E59" s="30"/>
      <c r="F59" s="31">
        <v>0.13</v>
      </c>
      <c r="G59" s="25">
        <f>+G58*F59</f>
        <v>87.672604499999991</v>
      </c>
      <c r="H59" s="124">
        <f t="shared" si="10"/>
        <v>0.88659999999998718</v>
      </c>
      <c r="I59" s="24">
        <f t="shared" si="11"/>
        <v>1.0215932915773154E-2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754.3706545</v>
      </c>
      <c r="E60" s="73"/>
      <c r="F60" s="73"/>
      <c r="G60" s="124">
        <f>+G58+G59</f>
        <v>762.07725449999998</v>
      </c>
      <c r="H60" s="124">
        <f t="shared" si="10"/>
        <v>7.7065999999999804</v>
      </c>
      <c r="I60" s="24">
        <f t="shared" si="11"/>
        <v>1.0215932915773277E-2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-75.437065450000006</v>
      </c>
      <c r="E61" s="84"/>
      <c r="F61" s="37">
        <v>-0.1</v>
      </c>
      <c r="G61" s="123">
        <f>+G60*F61</f>
        <v>-76.207725449999998</v>
      </c>
      <c r="H61" s="124">
        <f t="shared" si="10"/>
        <v>-0.77065999999999235</v>
      </c>
      <c r="I61" s="24">
        <f t="shared" si="11"/>
        <v>1.0215932915773201E-2</v>
      </c>
      <c r="J61" s="113">
        <f>IFERROR(+G61/$G$62,0)</f>
        <v>-0.1111111111111111</v>
      </c>
      <c r="K61" s="64"/>
    </row>
    <row r="62" spans="1:11" ht="15.75" thickBot="1">
      <c r="A62" s="49" t="s">
        <v>41</v>
      </c>
      <c r="B62" s="93"/>
      <c r="C62" s="93"/>
      <c r="D62" s="50">
        <f>+D60+D61</f>
        <v>678.93358905000002</v>
      </c>
      <c r="E62" s="93"/>
      <c r="F62" s="93"/>
      <c r="G62" s="50">
        <f>+G60+G61</f>
        <v>685.86952904999998</v>
      </c>
      <c r="H62" s="125">
        <f t="shared" si="10"/>
        <v>6.9359399999999596</v>
      </c>
      <c r="I62" s="51">
        <f t="shared" si="11"/>
        <v>1.0215932915773242E-2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639.35382000000004</v>
      </c>
      <c r="E64" s="84"/>
      <c r="F64" s="84"/>
      <c r="G64" s="25">
        <f>+G38+G39+G40+G51+G55+G56</f>
        <v>646.17381999999998</v>
      </c>
      <c r="H64" s="124">
        <f t="shared" ref="H64:H68" si="12">+G64-D64</f>
        <v>6.8199999999999363</v>
      </c>
      <c r="I64" s="24">
        <f t="shared" ref="I64:I68" si="13">IFERROR(+H64/D64,0)</f>
        <v>1.0667020023435437E-2</v>
      </c>
      <c r="J64" s="24"/>
      <c r="K64" s="119">
        <f t="shared" ref="K64:K68" si="14">IFERROR(+G64/$G$68,0)</f>
        <v>0.98328416912487693</v>
      </c>
    </row>
    <row r="65" spans="1:11">
      <c r="A65" s="45" t="s">
        <v>38</v>
      </c>
      <c r="B65" s="30"/>
      <c r="C65" s="31">
        <v>0.13</v>
      </c>
      <c r="D65" s="25">
        <f>+D64*C65</f>
        <v>83.115996600000003</v>
      </c>
      <c r="E65" s="30"/>
      <c r="F65" s="31">
        <v>0.13</v>
      </c>
      <c r="G65" s="25">
        <f>+G64*F65</f>
        <v>84.002596600000004</v>
      </c>
      <c r="H65" s="124">
        <f t="shared" si="12"/>
        <v>0.88660000000000139</v>
      </c>
      <c r="I65" s="24">
        <f t="shared" si="13"/>
        <v>1.0667020023435553E-2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722.46981660000006</v>
      </c>
      <c r="E66" s="73"/>
      <c r="F66" s="73"/>
      <c r="G66" s="25">
        <f>+G64+G65</f>
        <v>730.17641660000004</v>
      </c>
      <c r="H66" s="124">
        <f t="shared" si="12"/>
        <v>7.7065999999999804</v>
      </c>
      <c r="I66" s="24">
        <f t="shared" si="13"/>
        <v>1.0667020023435508E-2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-72.246981660000003</v>
      </c>
      <c r="E67" s="84"/>
      <c r="F67" s="37">
        <v>-0.1</v>
      </c>
      <c r="G67" s="123">
        <f>+G66*F67</f>
        <v>-73.01764166000001</v>
      </c>
      <c r="H67" s="124">
        <f t="shared" si="12"/>
        <v>-0.77066000000000656</v>
      </c>
      <c r="I67" s="24">
        <f t="shared" si="13"/>
        <v>1.0667020023435628E-2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650.2228349400001</v>
      </c>
      <c r="E68" s="93"/>
      <c r="F68" s="93"/>
      <c r="G68" s="50">
        <f>+G66+G67</f>
        <v>657.15877494000006</v>
      </c>
      <c r="H68" s="125">
        <f t="shared" si="12"/>
        <v>6.9359399999999596</v>
      </c>
      <c r="I68" s="51">
        <f t="shared" si="13"/>
        <v>1.0667020023435473E-2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1E-3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1E-3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4.1265164620352575E-2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9599</v>
      </c>
      <c r="C36" s="72">
        <f>+B6</f>
        <v>8.7999999999999995E-2</v>
      </c>
      <c r="D36" s="23">
        <f>+B36*C36</f>
        <v>844.71199999999999</v>
      </c>
      <c r="E36" s="180">
        <f>+B36</f>
        <v>9599</v>
      </c>
      <c r="F36" s="72">
        <f>+C6</f>
        <v>8.7999999999999995E-2</v>
      </c>
      <c r="G36" s="23">
        <f>+E36*F36</f>
        <v>844.71199999999999</v>
      </c>
      <c r="H36" s="126">
        <f>+G36-D36</f>
        <v>0</v>
      </c>
      <c r="I36" s="103">
        <f>IFERROR(+H36/D36,0)</f>
        <v>0</v>
      </c>
      <c r="J36" s="95">
        <f>IFERROR(+G36/$G$62,0)</f>
        <v>0.61968319532066252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6623.3600000000006</v>
      </c>
      <c r="C38" s="181">
        <f>+B7</f>
        <v>6.5000000000000002E-2</v>
      </c>
      <c r="D38" s="23">
        <f>+B38*C38</f>
        <v>430.51840000000004</v>
      </c>
      <c r="E38" s="180">
        <f>+B38</f>
        <v>6623.3600000000006</v>
      </c>
      <c r="F38" s="181">
        <f>+C7</f>
        <v>6.5000000000000002E-2</v>
      </c>
      <c r="G38" s="23">
        <f>+E38*F38</f>
        <v>430.51840000000004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0.33224191323393565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1862.82</v>
      </c>
      <c r="C39" s="181">
        <f>+B8</f>
        <v>0.1</v>
      </c>
      <c r="D39" s="23">
        <f>+B39*C39</f>
        <v>186.28200000000001</v>
      </c>
      <c r="E39" s="180">
        <f>+B39</f>
        <v>1862.82</v>
      </c>
      <c r="F39" s="181">
        <f>+C8</f>
        <v>0.1</v>
      </c>
      <c r="G39" s="23">
        <f>+E39*F39</f>
        <v>186.28200000000001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0.14375852014929907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1862.82</v>
      </c>
      <c r="C40" s="181">
        <f>+B9</f>
        <v>0.11700000000000001</v>
      </c>
      <c r="D40" s="23">
        <f>+B40*C40</f>
        <v>217.94994</v>
      </c>
      <c r="E40" s="180">
        <f>+B40</f>
        <v>1862.82</v>
      </c>
      <c r="F40" s="181">
        <f>+C9</f>
        <v>0.11700000000000001</v>
      </c>
      <c r="G40" s="23">
        <f>+E40*F40</f>
        <v>217.94994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0.1681974685746799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1.3160836502917782E-2</v>
      </c>
      <c r="K42" s="109">
        <f>IFERROR(+G42/$G$68,0)</f>
        <v>1.3844750708487268E-2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1.4672058531680916E-5</v>
      </c>
      <c r="K43" s="109">
        <f t="shared" ref="K43:K46" si="4">IFERROR(+G43/$G$68,0)</f>
        <v>1.5434504691736084E-5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10000</v>
      </c>
      <c r="C44" s="27">
        <f>+B13</f>
        <v>1.5599999999999999E-2</v>
      </c>
      <c r="D44" s="96">
        <f t="shared" ref="D44:D46" si="5">+B44*C44</f>
        <v>156</v>
      </c>
      <c r="E44" s="26">
        <f>+B44</f>
        <v>10000</v>
      </c>
      <c r="F44" s="27">
        <f>+C13</f>
        <v>1.5800000000000002E-2</v>
      </c>
      <c r="G44" s="96">
        <f t="shared" si="1"/>
        <v>158.00000000000003</v>
      </c>
      <c r="H44" s="98">
        <f t="shared" ref="H44:H46" si="6">+G44-D44</f>
        <v>2.0000000000000284</v>
      </c>
      <c r="I44" s="103">
        <f t="shared" si="3"/>
        <v>1.2820512820513002E-2</v>
      </c>
      <c r="J44" s="113">
        <f t="shared" si="2"/>
        <v>0.11590926240027925</v>
      </c>
      <c r="K44" s="109">
        <f t="shared" si="4"/>
        <v>0.12193258706471509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10000</v>
      </c>
      <c r="C45" s="27"/>
      <c r="D45" s="96">
        <f t="shared" si="5"/>
        <v>0</v>
      </c>
      <c r="E45" s="26">
        <f>+B45</f>
        <v>10000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10000</v>
      </c>
      <c r="C46" s="27">
        <f>+B14</f>
        <v>-5.9999999999999995E-4</v>
      </c>
      <c r="D46" s="96">
        <f t="shared" si="5"/>
        <v>-5.9999999999999991</v>
      </c>
      <c r="E46" s="26">
        <f>+B46</f>
        <v>10000</v>
      </c>
      <c r="F46" s="27">
        <f>+C14</f>
        <v>1E-3</v>
      </c>
      <c r="G46" s="96">
        <f t="shared" si="1"/>
        <v>10</v>
      </c>
      <c r="H46" s="98">
        <f t="shared" si="6"/>
        <v>16</v>
      </c>
      <c r="I46" s="103">
        <f t="shared" si="3"/>
        <v>-2.666666666666667</v>
      </c>
      <c r="J46" s="113">
        <f t="shared" si="2"/>
        <v>7.3360292658404581E-3</v>
      </c>
      <c r="K46" s="109">
        <f t="shared" si="4"/>
        <v>7.7172523458680425E-3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170.14</v>
      </c>
      <c r="E47" s="130"/>
      <c r="F47" s="97"/>
      <c r="G47" s="131">
        <f t="shared" ref="G47:H47" si="7">SUM(G42:G46)</f>
        <v>185.96000000000004</v>
      </c>
      <c r="H47" s="131">
        <f t="shared" si="7"/>
        <v>15.820000000000029</v>
      </c>
      <c r="I47" s="52">
        <f t="shared" si="3"/>
        <v>9.2982249911837483E-2</v>
      </c>
      <c r="J47" s="115">
        <f t="shared" si="2"/>
        <v>0.13642080022756917</v>
      </c>
      <c r="K47" s="143">
        <f>IFERROR(+G47/$G$68,0)</f>
        <v>0.14351002462376214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10349</v>
      </c>
      <c r="C48" s="148">
        <f>+B16</f>
        <v>6.7000000000000002E-3</v>
      </c>
      <c r="D48" s="133">
        <f>+B48*C48</f>
        <v>69.338300000000004</v>
      </c>
      <c r="E48" s="133">
        <f>+B48</f>
        <v>10349</v>
      </c>
      <c r="F48" s="148">
        <f>+C16</f>
        <v>6.7000000000000002E-3</v>
      </c>
      <c r="G48" s="133">
        <f>+E48*F48</f>
        <v>69.338300000000004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5.0866779804362543E-2</v>
      </c>
      <c r="K48" s="144">
        <f t="shared" ref="K48:K56" si="9">IFERROR(+G48/$G$68,0)</f>
        <v>5.3510115833350212E-2</v>
      </c>
    </row>
    <row r="49" spans="1:11" ht="25.5">
      <c r="A49" s="135" t="s">
        <v>29</v>
      </c>
      <c r="B49" s="136">
        <f>+B48</f>
        <v>10349</v>
      </c>
      <c r="C49" s="147">
        <f>+B17</f>
        <v>4.7000000000000002E-3</v>
      </c>
      <c r="D49" s="136">
        <f>+B49*C49</f>
        <v>48.640300000000003</v>
      </c>
      <c r="E49" s="136">
        <f>+B49</f>
        <v>10349</v>
      </c>
      <c r="F49" s="147">
        <f>+C17</f>
        <v>4.7000000000000002E-3</v>
      </c>
      <c r="G49" s="136">
        <f>+E49*F49</f>
        <v>48.640300000000003</v>
      </c>
      <c r="H49" s="136">
        <f t="shared" si="8"/>
        <v>0</v>
      </c>
      <c r="I49" s="137">
        <f t="shared" si="3"/>
        <v>0</v>
      </c>
      <c r="J49" s="137">
        <f t="shared" si="2"/>
        <v>3.5682666429925965E-2</v>
      </c>
      <c r="K49" s="145">
        <f t="shared" si="9"/>
        <v>3.7536946927872537E-2</v>
      </c>
    </row>
    <row r="50" spans="1:11">
      <c r="A50" s="106" t="s">
        <v>30</v>
      </c>
      <c r="B50" s="107"/>
      <c r="C50" s="107"/>
      <c r="D50" s="128">
        <f>+D48+D49</f>
        <v>117.9786</v>
      </c>
      <c r="E50" s="107"/>
      <c r="F50" s="107"/>
      <c r="G50" s="128">
        <f>+G48+G49</f>
        <v>117.9786</v>
      </c>
      <c r="H50" s="128">
        <f t="shared" si="8"/>
        <v>0</v>
      </c>
      <c r="I50" s="71">
        <f t="shared" si="3"/>
        <v>0</v>
      </c>
      <c r="J50" s="116">
        <f t="shared" si="2"/>
        <v>8.6549446234288507E-2</v>
      </c>
      <c r="K50" s="146">
        <f t="shared" si="9"/>
        <v>9.1047062761222736E-2</v>
      </c>
    </row>
    <row r="51" spans="1:11" ht="25.5">
      <c r="A51" s="53" t="s">
        <v>31</v>
      </c>
      <c r="B51" s="97"/>
      <c r="C51" s="97"/>
      <c r="D51" s="54">
        <f>+D47+D50</f>
        <v>288.11860000000001</v>
      </c>
      <c r="E51" s="97"/>
      <c r="F51" s="97"/>
      <c r="G51" s="54">
        <f>+G47+G50</f>
        <v>303.93860000000006</v>
      </c>
      <c r="H51" s="127">
        <f t="shared" si="8"/>
        <v>15.82000000000005</v>
      </c>
      <c r="I51" s="70">
        <f t="shared" si="3"/>
        <v>5.4907944159106874E-2</v>
      </c>
      <c r="J51" s="115">
        <f t="shared" si="2"/>
        <v>0.2229702464618577</v>
      </c>
      <c r="K51" s="143">
        <f t="shared" si="9"/>
        <v>0.2345570873849849</v>
      </c>
    </row>
    <row r="52" spans="1:11">
      <c r="A52" s="179" t="s">
        <v>32</v>
      </c>
      <c r="B52" s="180">
        <f>+B27*B30</f>
        <v>10349</v>
      </c>
      <c r="C52" s="181">
        <f>+B18</f>
        <v>5.1999999999999998E-3</v>
      </c>
      <c r="D52" s="23">
        <f>+B52*C52</f>
        <v>53.814799999999998</v>
      </c>
      <c r="E52" s="180">
        <f>+B52</f>
        <v>10349</v>
      </c>
      <c r="F52" s="181">
        <f>+C18</f>
        <v>5.1999999999999998E-3</v>
      </c>
      <c r="G52" s="23">
        <f>+E52*F52</f>
        <v>53.814799999999998</v>
      </c>
      <c r="H52" s="124">
        <f t="shared" si="8"/>
        <v>0</v>
      </c>
      <c r="I52" s="24">
        <f t="shared" si="3"/>
        <v>0</v>
      </c>
      <c r="J52" s="113">
        <f t="shared" si="2"/>
        <v>3.9478694773535106E-2</v>
      </c>
      <c r="K52" s="119">
        <f t="shared" si="9"/>
        <v>4.1530239154241949E-2</v>
      </c>
    </row>
    <row r="53" spans="1:11">
      <c r="A53" s="179" t="s">
        <v>33</v>
      </c>
      <c r="B53" s="180">
        <f>+B52</f>
        <v>10349</v>
      </c>
      <c r="C53" s="181">
        <f>+B19</f>
        <v>1.1000000000000001E-3</v>
      </c>
      <c r="D53" s="23">
        <f>+B53*C53</f>
        <v>11.383900000000001</v>
      </c>
      <c r="E53" s="180">
        <f>+B53</f>
        <v>10349</v>
      </c>
      <c r="F53" s="181">
        <f>+C19</f>
        <v>1.1000000000000001E-3</v>
      </c>
      <c r="G53" s="23">
        <f>+E53*F53</f>
        <v>11.383900000000001</v>
      </c>
      <c r="H53" s="124">
        <f t="shared" si="8"/>
        <v>0</v>
      </c>
      <c r="I53" s="24">
        <f t="shared" si="3"/>
        <v>0</v>
      </c>
      <c r="J53" s="113">
        <f t="shared" si="2"/>
        <v>8.3512623559401193E-3</v>
      </c>
      <c r="K53" s="119">
        <f t="shared" si="9"/>
        <v>8.7852428980127219E-3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1.8340073164601145E-4</v>
      </c>
      <c r="K54" s="119">
        <f t="shared" si="9"/>
        <v>1.9293130864670105E-4</v>
      </c>
    </row>
    <row r="55" spans="1:11">
      <c r="A55" s="53" t="s">
        <v>35</v>
      </c>
      <c r="B55" s="97"/>
      <c r="C55" s="97"/>
      <c r="D55" s="54">
        <f>SUM(D52:D54)</f>
        <v>65.448700000000002</v>
      </c>
      <c r="E55" s="97"/>
      <c r="F55" s="97"/>
      <c r="G55" s="54">
        <f>SUM(G52:G54)</f>
        <v>65.448700000000002</v>
      </c>
      <c r="H55" s="127">
        <f t="shared" si="8"/>
        <v>0</v>
      </c>
      <c r="I55" s="55">
        <f t="shared" si="3"/>
        <v>0</v>
      </c>
      <c r="J55" s="115">
        <f t="shared" si="2"/>
        <v>4.8013357861121236E-2</v>
      </c>
      <c r="K55" s="120">
        <f t="shared" si="9"/>
        <v>5.0508413360901373E-2</v>
      </c>
    </row>
    <row r="56" spans="1:11">
      <c r="A56" s="33" t="s">
        <v>36</v>
      </c>
      <c r="B56" s="180">
        <f>+B27</f>
        <v>10000</v>
      </c>
      <c r="C56" s="29">
        <f>+B21</f>
        <v>7.0000000000000001E-3</v>
      </c>
      <c r="D56" s="23">
        <f>+B56*C56</f>
        <v>70</v>
      </c>
      <c r="E56" s="180">
        <f>+B56</f>
        <v>10000</v>
      </c>
      <c r="F56" s="29">
        <f>+C21</f>
        <v>7.0000000000000001E-3</v>
      </c>
      <c r="G56" s="23">
        <f>+E56*F56</f>
        <v>70</v>
      </c>
      <c r="H56" s="124">
        <f t="shared" si="8"/>
        <v>0</v>
      </c>
      <c r="I56" s="24">
        <f t="shared" si="3"/>
        <v>0</v>
      </c>
      <c r="J56" s="117">
        <f t="shared" si="2"/>
        <v>5.1352204860883204E-2</v>
      </c>
      <c r="K56" s="121">
        <f t="shared" si="9"/>
        <v>5.4020766421076297E-2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1324.5292999999999</v>
      </c>
      <c r="E58" s="84"/>
      <c r="F58" s="84"/>
      <c r="G58" s="25">
        <f>+G35+G36+G51+G55+G56</f>
        <v>1340.3492999999999</v>
      </c>
      <c r="H58" s="124">
        <f t="shared" ref="H58:H62" si="10">+G58-D58</f>
        <v>15.819999999999936</v>
      </c>
      <c r="I58" s="24">
        <f t="shared" ref="I58:I62" si="11">IFERROR(+H58/D58,0)</f>
        <v>1.194386564344023E-2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172.18880899999999</v>
      </c>
      <c r="E59" s="30"/>
      <c r="F59" s="31">
        <v>0.13</v>
      </c>
      <c r="G59" s="25">
        <f>+G58*F59</f>
        <v>174.245409</v>
      </c>
      <c r="H59" s="124">
        <f t="shared" si="10"/>
        <v>2.0566000000000031</v>
      </c>
      <c r="I59" s="24">
        <f t="shared" si="11"/>
        <v>1.1943865643440296E-2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1496.7181089999999</v>
      </c>
      <c r="E60" s="73"/>
      <c r="F60" s="73"/>
      <c r="G60" s="124">
        <f>+G58+G59</f>
        <v>1514.594709</v>
      </c>
      <c r="H60" s="124">
        <f t="shared" si="10"/>
        <v>17.876600000000053</v>
      </c>
      <c r="I60" s="24">
        <f t="shared" si="11"/>
        <v>1.1943865643440313E-2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-149.6718109</v>
      </c>
      <c r="E61" s="84"/>
      <c r="F61" s="37">
        <v>-0.1</v>
      </c>
      <c r="G61" s="123">
        <f>+G60*F61</f>
        <v>-151.45947090000001</v>
      </c>
      <c r="H61" s="124">
        <f t="shared" si="10"/>
        <v>-1.7876600000000167</v>
      </c>
      <c r="I61" s="24">
        <f t="shared" si="11"/>
        <v>1.1943865643440389E-2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1347.0462980999998</v>
      </c>
      <c r="E62" s="93"/>
      <c r="F62" s="93"/>
      <c r="G62" s="50">
        <f>+G60+G61</f>
        <v>1363.1352380999999</v>
      </c>
      <c r="H62" s="125">
        <f t="shared" si="10"/>
        <v>16.088940000000093</v>
      </c>
      <c r="I62" s="51">
        <f t="shared" si="11"/>
        <v>1.1943865643440348E-2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1258.31764</v>
      </c>
      <c r="E64" s="84"/>
      <c r="F64" s="84"/>
      <c r="G64" s="25">
        <f>+G38+G39+G40+G51+G55+G56</f>
        <v>1274.1376399999999</v>
      </c>
      <c r="H64" s="124">
        <f t="shared" ref="H64:H68" si="12">+G64-D64</f>
        <v>15.819999999999936</v>
      </c>
      <c r="I64" s="24">
        <f t="shared" ref="I64:I68" si="13">IFERROR(+H64/D64,0)</f>
        <v>1.2572342226721019E-2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163.5812932</v>
      </c>
      <c r="E65" s="30"/>
      <c r="F65" s="31">
        <v>0.13</v>
      </c>
      <c r="G65" s="25">
        <f>+G64*F65</f>
        <v>165.63789320000001</v>
      </c>
      <c r="H65" s="124">
        <f t="shared" si="12"/>
        <v>2.0566000000000031</v>
      </c>
      <c r="I65" s="24">
        <f t="shared" si="13"/>
        <v>1.2572342226721087E-2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1421.8989332000001</v>
      </c>
      <c r="E66" s="73"/>
      <c r="F66" s="73"/>
      <c r="G66" s="25">
        <f>+G64+G65</f>
        <v>1439.7755331999999</v>
      </c>
      <c r="H66" s="124">
        <f t="shared" si="12"/>
        <v>17.876599999999826</v>
      </c>
      <c r="I66" s="24">
        <f t="shared" si="13"/>
        <v>1.2572342226720944E-2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-142.18989332000001</v>
      </c>
      <c r="E67" s="84"/>
      <c r="F67" s="37">
        <v>-0.1</v>
      </c>
      <c r="G67" s="123">
        <f>+G66*F67</f>
        <v>-143.97755332</v>
      </c>
      <c r="H67" s="124">
        <f t="shared" si="12"/>
        <v>-1.7876599999999883</v>
      </c>
      <c r="I67" s="24">
        <f t="shared" si="13"/>
        <v>1.2572342226720986E-2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1279.7090398800001</v>
      </c>
      <c r="E68" s="93"/>
      <c r="F68" s="93"/>
      <c r="G68" s="50">
        <f>+G66+G67</f>
        <v>1295.79797988</v>
      </c>
      <c r="H68" s="125">
        <f t="shared" si="12"/>
        <v>16.088939999999866</v>
      </c>
      <c r="I68" s="51">
        <f t="shared" si="13"/>
        <v>1.2572342226720963E-2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1E-3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1E-3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2.7568111100207595E-2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14773.499999999998</v>
      </c>
      <c r="C36" s="72">
        <f>+B6</f>
        <v>8.7999999999999995E-2</v>
      </c>
      <c r="D36" s="23">
        <f>+B36*C36</f>
        <v>1300.0679999999998</v>
      </c>
      <c r="E36" s="180">
        <f>+B36</f>
        <v>14773.499999999998</v>
      </c>
      <c r="F36" s="72">
        <f>+C6</f>
        <v>8.7999999999999995E-2</v>
      </c>
      <c r="G36" s="23">
        <f>+E36*F36</f>
        <v>1300.0679999999998</v>
      </c>
      <c r="H36" s="126">
        <f>+G36-D36</f>
        <v>0</v>
      </c>
      <c r="I36" s="103">
        <f>IFERROR(+H36/D36,0)</f>
        <v>0</v>
      </c>
      <c r="J36" s="95">
        <f>IFERROR(+G36/$G$62,0)</f>
        <v>0.63716300554354988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9935.0399999999991</v>
      </c>
      <c r="C38" s="181">
        <f>+B7</f>
        <v>6.5000000000000002E-2</v>
      </c>
      <c r="D38" s="23">
        <f>+B38*C38</f>
        <v>645.77760000000001</v>
      </c>
      <c r="E38" s="180">
        <f>+B38</f>
        <v>9935.0399999999991</v>
      </c>
      <c r="F38" s="181">
        <f>+C7</f>
        <v>6.5000000000000002E-2</v>
      </c>
      <c r="G38" s="23">
        <f>+E38*F38</f>
        <v>645.77760000000001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0.33383229244535528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2794.2299999999996</v>
      </c>
      <c r="C39" s="181">
        <f>+B8</f>
        <v>0.1</v>
      </c>
      <c r="D39" s="23">
        <f>+B39*C39</f>
        <v>279.42299999999994</v>
      </c>
      <c r="E39" s="180">
        <f>+B39</f>
        <v>2794.2299999999996</v>
      </c>
      <c r="F39" s="181">
        <f>+C8</f>
        <v>0.1</v>
      </c>
      <c r="G39" s="23">
        <f>+E39*F39</f>
        <v>279.42299999999994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0.14444666500039408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2794.2299999999996</v>
      </c>
      <c r="C40" s="181">
        <f>+B9</f>
        <v>0.11700000000000001</v>
      </c>
      <c r="D40" s="23">
        <f>+B40*C40</f>
        <v>326.92490999999995</v>
      </c>
      <c r="E40" s="180">
        <f>+B40</f>
        <v>2794.2299999999996</v>
      </c>
      <c r="F40" s="181">
        <f>+C9</f>
        <v>0.11700000000000001</v>
      </c>
      <c r="G40" s="23">
        <f>+E40*F40</f>
        <v>326.92490999999995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0.16900259805046108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8.7923895668928758E-3</v>
      </c>
      <c r="K42" s="109">
        <f>IFERROR(+G42/$G$68,0)</f>
        <v>9.2740152747163625E-3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9.8019950578515897E-6</v>
      </c>
      <c r="K43" s="109">
        <f t="shared" ref="K43:K46" si="4">IFERROR(+G43/$G$68,0)</f>
        <v>1.0338924498011552E-5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15000</v>
      </c>
      <c r="C44" s="27">
        <f>+B13</f>
        <v>1.5599999999999999E-2</v>
      </c>
      <c r="D44" s="96">
        <f t="shared" ref="D44:D46" si="5">+B44*C44</f>
        <v>234</v>
      </c>
      <c r="E44" s="26">
        <f>+B44</f>
        <v>15000</v>
      </c>
      <c r="F44" s="27">
        <f>+C13</f>
        <v>1.5800000000000002E-2</v>
      </c>
      <c r="G44" s="96">
        <f t="shared" si="1"/>
        <v>237.00000000000003</v>
      </c>
      <c r="H44" s="98">
        <f t="shared" ref="H44:H46" si="6">+G44-D44</f>
        <v>3.0000000000000284</v>
      </c>
      <c r="I44" s="103">
        <f t="shared" si="3"/>
        <v>1.2820512820512941E-2</v>
      </c>
      <c r="J44" s="113">
        <f t="shared" si="2"/>
        <v>0.11615364143554134</v>
      </c>
      <c r="K44" s="109">
        <f t="shared" si="4"/>
        <v>0.12251625530143691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15000</v>
      </c>
      <c r="C45" s="27"/>
      <c r="D45" s="96">
        <f t="shared" si="5"/>
        <v>0</v>
      </c>
      <c r="E45" s="26">
        <f>+B45</f>
        <v>15000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15000</v>
      </c>
      <c r="C46" s="27">
        <f>+B14</f>
        <v>-5.9999999999999995E-4</v>
      </c>
      <c r="D46" s="96">
        <f t="shared" si="5"/>
        <v>-9</v>
      </c>
      <c r="E46" s="26">
        <f>+B46</f>
        <v>15000</v>
      </c>
      <c r="F46" s="27">
        <f>+C14</f>
        <v>1E-3</v>
      </c>
      <c r="G46" s="96">
        <f t="shared" si="1"/>
        <v>15</v>
      </c>
      <c r="H46" s="98">
        <f t="shared" si="6"/>
        <v>24</v>
      </c>
      <c r="I46" s="103">
        <f t="shared" si="3"/>
        <v>-2.6666666666666665</v>
      </c>
      <c r="J46" s="113">
        <f t="shared" si="2"/>
        <v>7.3514962933886917E-3</v>
      </c>
      <c r="K46" s="109">
        <f t="shared" si="4"/>
        <v>7.7541933735086645E-3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245.14</v>
      </c>
      <c r="E47" s="130"/>
      <c r="F47" s="97"/>
      <c r="G47" s="131">
        <f t="shared" ref="G47:H47" si="7">SUM(G42:G46)</f>
        <v>269.96000000000004</v>
      </c>
      <c r="H47" s="131">
        <f t="shared" si="7"/>
        <v>24.820000000000029</v>
      </c>
      <c r="I47" s="52">
        <f t="shared" si="3"/>
        <v>0.10124826629681011</v>
      </c>
      <c r="J47" s="115">
        <f t="shared" si="2"/>
        <v>0.13230732929088077</v>
      </c>
      <c r="K47" s="143">
        <f>IFERROR(+G47/$G$68,0)</f>
        <v>0.13955480287415994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15523.499999999998</v>
      </c>
      <c r="C48" s="148">
        <f>+B16</f>
        <v>6.7000000000000002E-3</v>
      </c>
      <c r="D48" s="133">
        <f>+B48*C48</f>
        <v>104.00744999999999</v>
      </c>
      <c r="E48" s="133">
        <f>+B48</f>
        <v>15523.499999999998</v>
      </c>
      <c r="F48" s="148">
        <f>+C16</f>
        <v>6.7000000000000002E-3</v>
      </c>
      <c r="G48" s="133">
        <f>+E48*F48</f>
        <v>104.00744999999999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5.0974025543987306E-2</v>
      </c>
      <c r="K48" s="144">
        <f t="shared" ref="K48:K56" si="9">IFERROR(+G48/$G$68,0)</f>
        <v>5.3766258639035579E-2</v>
      </c>
    </row>
    <row r="49" spans="1:11" ht="25.5">
      <c r="A49" s="135" t="s">
        <v>29</v>
      </c>
      <c r="B49" s="136">
        <f>+B48</f>
        <v>15523.499999999998</v>
      </c>
      <c r="C49" s="147">
        <f>+B17</f>
        <v>4.7000000000000002E-3</v>
      </c>
      <c r="D49" s="136">
        <f>+B49*C49</f>
        <v>72.960449999999994</v>
      </c>
      <c r="E49" s="136">
        <f>+B49</f>
        <v>15523.499999999998</v>
      </c>
      <c r="F49" s="147">
        <f>+C17</f>
        <v>4.7000000000000002E-3</v>
      </c>
      <c r="G49" s="136">
        <f>+E49*F49</f>
        <v>72.960449999999994</v>
      </c>
      <c r="H49" s="136">
        <f t="shared" si="8"/>
        <v>0</v>
      </c>
      <c r="I49" s="137">
        <f t="shared" si="3"/>
        <v>0</v>
      </c>
      <c r="J49" s="137">
        <f t="shared" si="2"/>
        <v>3.5757898515931398E-2</v>
      </c>
      <c r="K49" s="145">
        <f t="shared" si="9"/>
        <v>3.7716629194547345E-2</v>
      </c>
    </row>
    <row r="50" spans="1:11">
      <c r="A50" s="106" t="s">
        <v>30</v>
      </c>
      <c r="B50" s="107"/>
      <c r="C50" s="107"/>
      <c r="D50" s="128">
        <f>+D48+D49</f>
        <v>176.96789999999999</v>
      </c>
      <c r="E50" s="107"/>
      <c r="F50" s="107"/>
      <c r="G50" s="128">
        <f>+G48+G49</f>
        <v>176.96789999999999</v>
      </c>
      <c r="H50" s="128">
        <f t="shared" si="8"/>
        <v>0</v>
      </c>
      <c r="I50" s="71">
        <f t="shared" si="3"/>
        <v>0</v>
      </c>
      <c r="J50" s="116">
        <f t="shared" si="2"/>
        <v>8.6731924059918711E-2</v>
      </c>
      <c r="K50" s="146">
        <f t="shared" si="9"/>
        <v>9.1482887833582924E-2</v>
      </c>
    </row>
    <row r="51" spans="1:11" ht="25.5">
      <c r="A51" s="53" t="s">
        <v>31</v>
      </c>
      <c r="B51" s="97"/>
      <c r="C51" s="97"/>
      <c r="D51" s="54">
        <f>+D47+D50</f>
        <v>422.10789999999997</v>
      </c>
      <c r="E51" s="97"/>
      <c r="F51" s="97"/>
      <c r="G51" s="54">
        <f>+G47+G50</f>
        <v>446.92790000000002</v>
      </c>
      <c r="H51" s="127">
        <f t="shared" si="8"/>
        <v>24.82000000000005</v>
      </c>
      <c r="I51" s="70">
        <f t="shared" si="3"/>
        <v>5.8800131435588036E-2</v>
      </c>
      <c r="J51" s="115">
        <f t="shared" si="2"/>
        <v>0.21903925335079946</v>
      </c>
      <c r="K51" s="143">
        <f t="shared" si="9"/>
        <v>0.23103769070774288</v>
      </c>
    </row>
    <row r="52" spans="1:11">
      <c r="A52" s="179" t="s">
        <v>32</v>
      </c>
      <c r="B52" s="180">
        <f>+B27*B30</f>
        <v>15523.499999999998</v>
      </c>
      <c r="C52" s="181">
        <f>+B18</f>
        <v>5.1999999999999998E-3</v>
      </c>
      <c r="D52" s="23">
        <f>+B52*C52</f>
        <v>80.722199999999987</v>
      </c>
      <c r="E52" s="180">
        <f>+B52</f>
        <v>15523.499999999998</v>
      </c>
      <c r="F52" s="181">
        <f>+C18</f>
        <v>5.1999999999999998E-3</v>
      </c>
      <c r="G52" s="23">
        <f>+E52*F52</f>
        <v>80.722199999999987</v>
      </c>
      <c r="H52" s="124">
        <f t="shared" si="8"/>
        <v>0</v>
      </c>
      <c r="I52" s="24">
        <f t="shared" si="3"/>
        <v>0</v>
      </c>
      <c r="J52" s="113">
        <f t="shared" si="2"/>
        <v>3.956193027294537E-2</v>
      </c>
      <c r="K52" s="119">
        <f t="shared" si="9"/>
        <v>4.1729036555669397E-2</v>
      </c>
    </row>
    <row r="53" spans="1:11">
      <c r="A53" s="179" t="s">
        <v>33</v>
      </c>
      <c r="B53" s="180">
        <f>+B52</f>
        <v>15523.499999999998</v>
      </c>
      <c r="C53" s="181">
        <f>+B19</f>
        <v>1.1000000000000001E-3</v>
      </c>
      <c r="D53" s="23">
        <f>+B53*C53</f>
        <v>17.075849999999999</v>
      </c>
      <c r="E53" s="180">
        <f>+B53</f>
        <v>15523.499999999998</v>
      </c>
      <c r="F53" s="181">
        <f>+C19</f>
        <v>1.1000000000000001E-3</v>
      </c>
      <c r="G53" s="23">
        <f>+E53*F53</f>
        <v>17.075849999999999</v>
      </c>
      <c r="H53" s="124">
        <f t="shared" si="8"/>
        <v>0</v>
      </c>
      <c r="I53" s="24">
        <f t="shared" si="3"/>
        <v>0</v>
      </c>
      <c r="J53" s="113">
        <f t="shared" si="2"/>
        <v>8.3688698654307524E-3</v>
      </c>
      <c r="K53" s="119">
        <f t="shared" si="9"/>
        <v>8.8272961944685282E-3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1.2252493822314487E-4</v>
      </c>
      <c r="K54" s="119">
        <f t="shared" si="9"/>
        <v>1.2923655622514442E-4</v>
      </c>
    </row>
    <row r="55" spans="1:11">
      <c r="A55" s="53" t="s">
        <v>35</v>
      </c>
      <c r="B55" s="97"/>
      <c r="C55" s="97"/>
      <c r="D55" s="54">
        <f>SUM(D52:D54)</f>
        <v>98.048049999999989</v>
      </c>
      <c r="E55" s="97"/>
      <c r="F55" s="97"/>
      <c r="G55" s="54">
        <f>SUM(G52:G54)</f>
        <v>98.048049999999989</v>
      </c>
      <c r="H55" s="127">
        <f t="shared" si="8"/>
        <v>0</v>
      </c>
      <c r="I55" s="55">
        <f t="shared" si="3"/>
        <v>0</v>
      </c>
      <c r="J55" s="115">
        <f t="shared" si="2"/>
        <v>4.8053325076599269E-2</v>
      </c>
      <c r="K55" s="120">
        <f t="shared" si="9"/>
        <v>5.0685569306363074E-2</v>
      </c>
    </row>
    <row r="56" spans="1:11">
      <c r="A56" s="33" t="s">
        <v>36</v>
      </c>
      <c r="B56" s="180">
        <f>+B27</f>
        <v>15000</v>
      </c>
      <c r="C56" s="29">
        <f>+B21</f>
        <v>7.0000000000000001E-3</v>
      </c>
      <c r="D56" s="23">
        <f>+B56*C56</f>
        <v>105</v>
      </c>
      <c r="E56" s="180">
        <f>+B56</f>
        <v>15000</v>
      </c>
      <c r="F56" s="29">
        <f>+C21</f>
        <v>7.0000000000000001E-3</v>
      </c>
      <c r="G56" s="23">
        <f>+E56*F56</f>
        <v>105</v>
      </c>
      <c r="H56" s="124">
        <f t="shared" si="8"/>
        <v>0</v>
      </c>
      <c r="I56" s="24">
        <f t="shared" si="3"/>
        <v>0</v>
      </c>
      <c r="J56" s="117">
        <f t="shared" si="2"/>
        <v>5.1460474053720839E-2</v>
      </c>
      <c r="K56" s="121">
        <f t="shared" si="9"/>
        <v>5.4279353614560648E-2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1981.4739499999996</v>
      </c>
      <c r="E58" s="84"/>
      <c r="F58" s="84"/>
      <c r="G58" s="25">
        <f>+G35+G36+G51+G55+G56</f>
        <v>2006.2939499999998</v>
      </c>
      <c r="H58" s="124">
        <f t="shared" ref="H58:H62" si="10">+G58-D58</f>
        <v>24.820000000000164</v>
      </c>
      <c r="I58" s="24">
        <f t="shared" ref="I58:I62" si="11">IFERROR(+H58/D58,0)</f>
        <v>1.2526028919027762E-2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257.59161349999994</v>
      </c>
      <c r="E59" s="30"/>
      <c r="F59" s="31">
        <v>0.13</v>
      </c>
      <c r="G59" s="25">
        <f>+G58*F59</f>
        <v>260.81821349999996</v>
      </c>
      <c r="H59" s="124">
        <f t="shared" si="10"/>
        <v>3.226600000000019</v>
      </c>
      <c r="I59" s="24">
        <f t="shared" si="11"/>
        <v>1.2526028919027753E-2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2239.0655634999994</v>
      </c>
      <c r="E60" s="73"/>
      <c r="F60" s="73"/>
      <c r="G60" s="124">
        <f>+G58+G59</f>
        <v>2267.1121635</v>
      </c>
      <c r="H60" s="124">
        <f t="shared" si="10"/>
        <v>28.046600000000581</v>
      </c>
      <c r="I60" s="24">
        <f t="shared" si="11"/>
        <v>1.2526028919027939E-2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-223.90655634999996</v>
      </c>
      <c r="E61" s="84"/>
      <c r="F61" s="37">
        <v>-0.1</v>
      </c>
      <c r="G61" s="123">
        <f>+G60*F61</f>
        <v>-226.71121635</v>
      </c>
      <c r="H61" s="124">
        <f t="shared" si="10"/>
        <v>-2.804660000000041</v>
      </c>
      <c r="I61" s="24">
        <f t="shared" si="11"/>
        <v>1.2526028919027862E-2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2015.1590071499995</v>
      </c>
      <c r="E62" s="93"/>
      <c r="F62" s="93"/>
      <c r="G62" s="50">
        <f>+G60+G61</f>
        <v>2040.4009471499999</v>
      </c>
      <c r="H62" s="125">
        <f t="shared" si="10"/>
        <v>25.241940000000341</v>
      </c>
      <c r="I62" s="51">
        <f t="shared" si="11"/>
        <v>1.2526028919027848E-2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1877.2814599999997</v>
      </c>
      <c r="E64" s="84"/>
      <c r="F64" s="84"/>
      <c r="G64" s="25">
        <f>+G38+G39+G40+G51+G55+G56</f>
        <v>1902.1014599999999</v>
      </c>
      <c r="H64" s="124">
        <f t="shared" ref="H64:H68" si="12">+G64-D64</f>
        <v>24.820000000000164</v>
      </c>
      <c r="I64" s="24">
        <f t="shared" ref="I64:I68" si="13">IFERROR(+H64/D64,0)</f>
        <v>1.3221246003249917E-2</v>
      </c>
      <c r="J64" s="24"/>
      <c r="K64" s="119">
        <f t="shared" ref="K64:K68" si="14">IFERROR(+G64/$G$68,0)</f>
        <v>0.98328416912487693</v>
      </c>
    </row>
    <row r="65" spans="1:11">
      <c r="A65" s="45" t="s">
        <v>38</v>
      </c>
      <c r="B65" s="30"/>
      <c r="C65" s="31">
        <v>0.13</v>
      </c>
      <c r="D65" s="25">
        <f>+D64*C65</f>
        <v>244.04658979999996</v>
      </c>
      <c r="E65" s="30"/>
      <c r="F65" s="31">
        <v>0.13</v>
      </c>
      <c r="G65" s="25">
        <f>+G64*F65</f>
        <v>247.27318979999998</v>
      </c>
      <c r="H65" s="124">
        <f t="shared" si="12"/>
        <v>3.226600000000019</v>
      </c>
      <c r="I65" s="24">
        <f t="shared" si="13"/>
        <v>1.3221246003249906E-2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2121.3280497999995</v>
      </c>
      <c r="E66" s="73"/>
      <c r="F66" s="73"/>
      <c r="G66" s="25">
        <f>+G64+G65</f>
        <v>2149.3746498</v>
      </c>
      <c r="H66" s="124">
        <f t="shared" si="12"/>
        <v>28.046600000000581</v>
      </c>
      <c r="I66" s="24">
        <f t="shared" si="13"/>
        <v>1.3221246003250104E-2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-212.13280497999995</v>
      </c>
      <c r="E67" s="84"/>
      <c r="F67" s="37">
        <v>-0.1</v>
      </c>
      <c r="G67" s="123">
        <f>+G66*F67</f>
        <v>-214.93746498000002</v>
      </c>
      <c r="H67" s="124">
        <f t="shared" si="12"/>
        <v>-2.8046600000000694</v>
      </c>
      <c r="I67" s="24">
        <f t="shared" si="13"/>
        <v>1.3221246003250158E-2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1909.1952448199995</v>
      </c>
      <c r="E68" s="93"/>
      <c r="F68" s="93"/>
      <c r="G68" s="50">
        <f>+G66+G67</f>
        <v>1934.4371848200001</v>
      </c>
      <c r="H68" s="125">
        <f t="shared" si="12"/>
        <v>25.241940000000568</v>
      </c>
      <c r="I68" s="51">
        <f t="shared" si="13"/>
        <v>1.3221246003250128E-2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76"/>
  <sheetViews>
    <sheetView topLeftCell="A32" zoomScale="90" zoomScaleNormal="90" workbookViewId="0">
      <selection activeCell="J21" sqref="J2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2.13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108.32</v>
      </c>
      <c r="C10" s="167">
        <v>109.49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2.15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2.15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2.4380999999999999</v>
      </c>
      <c r="C13" s="170">
        <v>2.4643999999999999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-0.17779999999999999</v>
      </c>
      <c r="C14" s="171">
        <f>+J22</f>
        <v>3.8400000000000004E-2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-0.2069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2.6053000000000002</v>
      </c>
      <c r="C16" s="171">
        <v>2.5994999999999999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1.8307</v>
      </c>
      <c r="C17" s="171">
        <v>1.8270999999999999</v>
      </c>
      <c r="D17" s="9"/>
      <c r="E17" s="9"/>
      <c r="F17" s="163" t="s">
        <v>62</v>
      </c>
      <c r="I17" s="183">
        <v>9.4999999999999998E-3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1.9599999999999999E-2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9.9000000000000008E-3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2.8500000000000001E-2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-0.17779999999999999</v>
      </c>
      <c r="J22" s="184">
        <f>SUM(J14:J21)</f>
        <v>3.8400000000000004E-2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36500</v>
      </c>
      <c r="C27" s="192" t="s">
        <v>0</v>
      </c>
      <c r="D27" s="194">
        <v>100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37773.85</v>
      </c>
      <c r="C35" s="100">
        <f>+B5</f>
        <v>7.4999999999999997E-2</v>
      </c>
      <c r="D35" s="101">
        <f>+B35*C35</f>
        <v>2833.0387499999997</v>
      </c>
      <c r="E35" s="99">
        <f>+B35</f>
        <v>37773.85</v>
      </c>
      <c r="F35" s="100">
        <f>+C5</f>
        <v>7.4999999999999997E-2</v>
      </c>
      <c r="G35" s="101">
        <f>+E35*F35</f>
        <v>2833.0387499999997</v>
      </c>
      <c r="H35" s="102">
        <f>+G35-D35</f>
        <v>0</v>
      </c>
      <c r="I35" s="103">
        <f>IFERROR(+H35/D35,0)</f>
        <v>0</v>
      </c>
      <c r="J35" s="111">
        <f>IFERROR(+G35/$G$62,0)</f>
        <v>0.67462770154784701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24175.263999999999</v>
      </c>
      <c r="C38" s="181">
        <f>+B7</f>
        <v>6.5000000000000002E-2</v>
      </c>
      <c r="D38" s="23">
        <f>+B38*C38</f>
        <v>1571.3921600000001</v>
      </c>
      <c r="E38" s="180">
        <f>+B38</f>
        <v>24175.263999999999</v>
      </c>
      <c r="F38" s="181">
        <f>+C7</f>
        <v>6.5000000000000002E-2</v>
      </c>
      <c r="G38" s="23">
        <f>+E38*F38</f>
        <v>1571.3921600000001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0.35577252015260286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6799.2929999999997</v>
      </c>
      <c r="C39" s="181">
        <f>+B8</f>
        <v>0.1</v>
      </c>
      <c r="D39" s="23">
        <f>+B39*C39</f>
        <v>679.92930000000001</v>
      </c>
      <c r="E39" s="180">
        <f>+B39</f>
        <v>6799.2929999999997</v>
      </c>
      <c r="F39" s="181">
        <f>+C8</f>
        <v>0.1</v>
      </c>
      <c r="G39" s="23">
        <f>+E39*F39</f>
        <v>679.92930000000001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0.15394003275833776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6799.2929999999997</v>
      </c>
      <c r="C40" s="181">
        <f>+B9</f>
        <v>0.11700000000000001</v>
      </c>
      <c r="D40" s="23">
        <f>+B40*C40</f>
        <v>795.51728100000003</v>
      </c>
      <c r="E40" s="180">
        <f>+B40</f>
        <v>6799.2929999999997</v>
      </c>
      <c r="F40" s="181">
        <f>+C9</f>
        <v>0.11700000000000001</v>
      </c>
      <c r="G40" s="23">
        <f>+E40*F40</f>
        <v>795.51728100000003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0.18010983832725519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108.32</v>
      </c>
      <c r="D42" s="74">
        <f>+B42*C42</f>
        <v>108.32</v>
      </c>
      <c r="E42" s="73">
        <f>+B42</f>
        <v>1</v>
      </c>
      <c r="F42" s="80">
        <f>+C10</f>
        <v>109.49</v>
      </c>
      <c r="G42" s="74">
        <f t="shared" ref="G42:G46" si="1">+E42*F42</f>
        <v>109.49</v>
      </c>
      <c r="H42" s="126">
        <f>+G42-D42</f>
        <v>1.1700000000000017</v>
      </c>
      <c r="I42" s="103">
        <f>IFERROR(+H42/D42,0)</f>
        <v>1.0801329394387018E-2</v>
      </c>
      <c r="J42" s="113">
        <f t="shared" ref="J42:J56" si="2">IFERROR(+G42/$G$62,0)</f>
        <v>2.6072706221358172E-2</v>
      </c>
      <c r="K42" s="109">
        <f>IFERROR(+G42/$G$68,0)</f>
        <v>2.4789186444400028E-2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2.15</v>
      </c>
      <c r="D43" s="96">
        <f>+B43*C43</f>
        <v>2.15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-2.13</v>
      </c>
      <c r="I43" s="103">
        <f t="shared" ref="I43:I56" si="3">IFERROR(+H43/D43,0)</f>
        <v>-0.99069767441860468</v>
      </c>
      <c r="J43" s="114">
        <f t="shared" si="2"/>
        <v>4.762573060801566E-6</v>
      </c>
      <c r="K43" s="109">
        <f t="shared" ref="K43:K46" si="4">IFERROR(+G43/$G$68,0)</f>
        <v>4.5281188134806889E-6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100</v>
      </c>
      <c r="C44" s="27">
        <f>+B13</f>
        <v>2.4380999999999999</v>
      </c>
      <c r="D44" s="96">
        <f t="shared" ref="D44:D46" si="5">+B44*C44</f>
        <v>243.81</v>
      </c>
      <c r="E44" s="26">
        <f>+B44</f>
        <v>100</v>
      </c>
      <c r="F44" s="27">
        <f>+C13</f>
        <v>2.4643999999999999</v>
      </c>
      <c r="G44" s="96">
        <f t="shared" si="1"/>
        <v>246.44</v>
      </c>
      <c r="H44" s="98">
        <f t="shared" ref="H44:H46" si="6">+G44-D44</f>
        <v>2.6299999999999955</v>
      </c>
      <c r="I44" s="103">
        <f t="shared" si="3"/>
        <v>1.0787088306468132E-2</v>
      </c>
      <c r="J44" s="113">
        <f t="shared" si="2"/>
        <v>5.8684425255196897E-2</v>
      </c>
      <c r="K44" s="109">
        <f t="shared" si="4"/>
        <v>5.5795480019709048E-2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100</v>
      </c>
      <c r="C45" s="27"/>
      <c r="D45" s="96">
        <f t="shared" si="5"/>
        <v>0</v>
      </c>
      <c r="E45" s="26">
        <f>+B45</f>
        <v>100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100</v>
      </c>
      <c r="C46" s="27">
        <f>+B14</f>
        <v>-0.17779999999999999</v>
      </c>
      <c r="D46" s="96">
        <f t="shared" si="5"/>
        <v>-17.779999999999998</v>
      </c>
      <c r="E46" s="26">
        <f>+B46</f>
        <v>100</v>
      </c>
      <c r="F46" s="27">
        <f>+C14</f>
        <v>3.8400000000000004E-2</v>
      </c>
      <c r="G46" s="96">
        <f t="shared" si="1"/>
        <v>3.8400000000000003</v>
      </c>
      <c r="H46" s="98">
        <f t="shared" si="6"/>
        <v>21.619999999999997</v>
      </c>
      <c r="I46" s="103">
        <f t="shared" si="3"/>
        <v>-1.2159730033745781</v>
      </c>
      <c r="J46" s="113">
        <f t="shared" si="2"/>
        <v>9.1441402767390072E-4</v>
      </c>
      <c r="K46" s="109">
        <f t="shared" si="4"/>
        <v>8.6939881218829227E-4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336.5</v>
      </c>
      <c r="E47" s="130"/>
      <c r="F47" s="97"/>
      <c r="G47" s="131">
        <f t="shared" ref="G47:H47" si="7">SUM(G42:G46)</f>
        <v>359.78999999999996</v>
      </c>
      <c r="H47" s="131">
        <f t="shared" si="7"/>
        <v>23.289999999999996</v>
      </c>
      <c r="I47" s="52">
        <f t="shared" si="3"/>
        <v>6.921248142644873E-2</v>
      </c>
      <c r="J47" s="115">
        <f t="shared" si="2"/>
        <v>8.5676308077289764E-2</v>
      </c>
      <c r="K47" s="143">
        <f>IFERROR(+G47/$G$68,0)</f>
        <v>8.1458593395110843E-2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100</v>
      </c>
      <c r="C48" s="148">
        <f>+B16</f>
        <v>2.6053000000000002</v>
      </c>
      <c r="D48" s="133">
        <f>+B48*C48</f>
        <v>260.53000000000003</v>
      </c>
      <c r="E48" s="133">
        <f>+B48</f>
        <v>100</v>
      </c>
      <c r="F48" s="148">
        <f>+C16</f>
        <v>2.5994999999999999</v>
      </c>
      <c r="G48" s="133">
        <f>+E48*F48</f>
        <v>259.95</v>
      </c>
      <c r="H48" s="133">
        <f t="shared" ref="H48:H56" si="8">+G48-D48</f>
        <v>-0.58000000000004093</v>
      </c>
      <c r="I48" s="134">
        <f t="shared" si="3"/>
        <v>-2.2262311442061982E-3</v>
      </c>
      <c r="J48" s="134">
        <f t="shared" si="2"/>
        <v>6.1901543357768353E-2</v>
      </c>
      <c r="K48" s="144">
        <f t="shared" ref="K48:K56" si="9">IFERROR(+G48/$G$68,0)</f>
        <v>5.8854224278215253E-2</v>
      </c>
    </row>
    <row r="49" spans="1:11" ht="25.5">
      <c r="A49" s="135" t="s">
        <v>29</v>
      </c>
      <c r="B49" s="136">
        <f>+B48</f>
        <v>100</v>
      </c>
      <c r="C49" s="147">
        <f>+B17</f>
        <v>1.8307</v>
      </c>
      <c r="D49" s="136">
        <f>+B49*C49</f>
        <v>183.07</v>
      </c>
      <c r="E49" s="136">
        <f>+B49</f>
        <v>100</v>
      </c>
      <c r="F49" s="147">
        <f>+C17</f>
        <v>1.8270999999999999</v>
      </c>
      <c r="G49" s="136">
        <f>+E49*F49</f>
        <v>182.71</v>
      </c>
      <c r="H49" s="136">
        <f t="shared" si="8"/>
        <v>-0.35999999999998522</v>
      </c>
      <c r="I49" s="137">
        <f t="shared" si="3"/>
        <v>-1.9664609165892023E-3</v>
      </c>
      <c r="J49" s="137">
        <f t="shared" si="2"/>
        <v>4.350848619695271E-2</v>
      </c>
      <c r="K49" s="145">
        <f t="shared" si="9"/>
        <v>4.1366629420552838E-2</v>
      </c>
    </row>
    <row r="50" spans="1:11">
      <c r="A50" s="106" t="s">
        <v>30</v>
      </c>
      <c r="B50" s="107"/>
      <c r="C50" s="107"/>
      <c r="D50" s="128">
        <f>+D48+D49</f>
        <v>443.6</v>
      </c>
      <c r="E50" s="107"/>
      <c r="F50" s="107"/>
      <c r="G50" s="128">
        <f>+G48+G49</f>
        <v>442.65999999999997</v>
      </c>
      <c r="H50" s="128">
        <f t="shared" si="8"/>
        <v>-0.94000000000005457</v>
      </c>
      <c r="I50" s="71">
        <f t="shared" si="3"/>
        <v>-2.1190261496845234E-3</v>
      </c>
      <c r="J50" s="116">
        <f t="shared" si="2"/>
        <v>0.10541002955472105</v>
      </c>
      <c r="K50" s="146">
        <f t="shared" si="9"/>
        <v>0.10022085369876808</v>
      </c>
    </row>
    <row r="51" spans="1:11" ht="25.5">
      <c r="A51" s="53" t="s">
        <v>31</v>
      </c>
      <c r="B51" s="97"/>
      <c r="C51" s="97"/>
      <c r="D51" s="54">
        <f>+D47+D50</f>
        <v>780.1</v>
      </c>
      <c r="E51" s="97"/>
      <c r="F51" s="97"/>
      <c r="G51" s="54">
        <f>+G47+G50</f>
        <v>802.44999999999993</v>
      </c>
      <c r="H51" s="127">
        <f t="shared" si="8"/>
        <v>22.349999999999909</v>
      </c>
      <c r="I51" s="70">
        <f t="shared" si="3"/>
        <v>2.8650173054736456E-2</v>
      </c>
      <c r="J51" s="115">
        <f t="shared" si="2"/>
        <v>0.19108633763201083</v>
      </c>
      <c r="K51" s="143">
        <f t="shared" si="9"/>
        <v>0.18167944709387893</v>
      </c>
    </row>
    <row r="52" spans="1:11">
      <c r="A52" s="179" t="s">
        <v>32</v>
      </c>
      <c r="B52" s="180">
        <f>+B27*B30</f>
        <v>37773.85</v>
      </c>
      <c r="C52" s="181">
        <f>+B18</f>
        <v>5.1999999999999998E-3</v>
      </c>
      <c r="D52" s="23">
        <f>+B52*C52</f>
        <v>196.42401999999998</v>
      </c>
      <c r="E52" s="180">
        <f>+B52</f>
        <v>37773.85</v>
      </c>
      <c r="F52" s="181">
        <f>+C18</f>
        <v>5.1999999999999998E-3</v>
      </c>
      <c r="G52" s="23">
        <f>+E52*F52</f>
        <v>196.42401999999998</v>
      </c>
      <c r="H52" s="124">
        <f t="shared" si="8"/>
        <v>0</v>
      </c>
      <c r="I52" s="24">
        <f t="shared" si="3"/>
        <v>0</v>
      </c>
      <c r="J52" s="113">
        <f t="shared" si="2"/>
        <v>4.6774187307317396E-2</v>
      </c>
      <c r="K52" s="119">
        <f t="shared" si="9"/>
        <v>4.447156501907535E-2</v>
      </c>
    </row>
    <row r="53" spans="1:11">
      <c r="A53" s="179" t="s">
        <v>33</v>
      </c>
      <c r="B53" s="180">
        <f>+B52</f>
        <v>37773.85</v>
      </c>
      <c r="C53" s="181">
        <f>+B19</f>
        <v>1.1000000000000001E-3</v>
      </c>
      <c r="D53" s="23">
        <f>+B53*C53</f>
        <v>41.551234999999998</v>
      </c>
      <c r="E53" s="180">
        <f>+B53</f>
        <v>37773.85</v>
      </c>
      <c r="F53" s="181">
        <f>+C19</f>
        <v>1.1000000000000001E-3</v>
      </c>
      <c r="G53" s="23">
        <f>+E53*F53</f>
        <v>41.551234999999998</v>
      </c>
      <c r="H53" s="124">
        <f t="shared" si="8"/>
        <v>0</v>
      </c>
      <c r="I53" s="24">
        <f t="shared" si="3"/>
        <v>0</v>
      </c>
      <c r="J53" s="113">
        <f t="shared" si="2"/>
        <v>9.8945396227017573E-3</v>
      </c>
      <c r="K53" s="119">
        <f t="shared" si="9"/>
        <v>9.4074464463428636E-3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5.9532163260019577E-5</v>
      </c>
      <c r="K54" s="119">
        <f t="shared" si="9"/>
        <v>5.6601485168508608E-5</v>
      </c>
    </row>
    <row r="55" spans="1:11">
      <c r="A55" s="53" t="s">
        <v>35</v>
      </c>
      <c r="B55" s="97"/>
      <c r="C55" s="97"/>
      <c r="D55" s="54">
        <f>SUM(D52:D54)</f>
        <v>238.22525499999998</v>
      </c>
      <c r="E55" s="97"/>
      <c r="F55" s="97"/>
      <c r="G55" s="54">
        <f>SUM(G52:G54)</f>
        <v>238.22525499999998</v>
      </c>
      <c r="H55" s="127">
        <f t="shared" si="8"/>
        <v>0</v>
      </c>
      <c r="I55" s="55">
        <f t="shared" si="3"/>
        <v>0</v>
      </c>
      <c r="J55" s="115">
        <f t="shared" si="2"/>
        <v>5.6728259093279172E-2</v>
      </c>
      <c r="K55" s="120">
        <f t="shared" si="9"/>
        <v>5.3935612950586721E-2</v>
      </c>
    </row>
    <row r="56" spans="1:11">
      <c r="A56" s="33" t="s">
        <v>36</v>
      </c>
      <c r="B56" s="180">
        <f>+B27</f>
        <v>36500</v>
      </c>
      <c r="C56" s="29">
        <f>+B21</f>
        <v>7.0000000000000001E-3</v>
      </c>
      <c r="D56" s="23">
        <f>+B56*C56</f>
        <v>255.5</v>
      </c>
      <c r="E56" s="180">
        <f>+B56</f>
        <v>36500</v>
      </c>
      <c r="F56" s="29">
        <f>+C21</f>
        <v>7.0000000000000001E-3</v>
      </c>
      <c r="G56" s="23">
        <f>+E56*F56</f>
        <v>255.5</v>
      </c>
      <c r="H56" s="124">
        <f t="shared" si="8"/>
        <v>0</v>
      </c>
      <c r="I56" s="24">
        <f t="shared" si="3"/>
        <v>0</v>
      </c>
      <c r="J56" s="117">
        <f t="shared" si="2"/>
        <v>6.0841870851740004E-2</v>
      </c>
      <c r="K56" s="121">
        <f t="shared" si="9"/>
        <v>5.7846717842215803E-2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4106.8640049999995</v>
      </c>
      <c r="E58" s="84"/>
      <c r="F58" s="84"/>
      <c r="G58" s="25">
        <f>+G35+G36+G51+G55+G56</f>
        <v>4129.2140049999998</v>
      </c>
      <c r="H58" s="124">
        <f t="shared" ref="H58:H62" si="10">+G58-D58</f>
        <v>22.350000000000364</v>
      </c>
      <c r="I58" s="24">
        <f t="shared" ref="I58:I62" si="11">IFERROR(+H58/D58,0)</f>
        <v>5.4421086193236065E-3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533.89232064999999</v>
      </c>
      <c r="E59" s="30"/>
      <c r="F59" s="31">
        <v>0.13</v>
      </c>
      <c r="G59" s="25">
        <f>+G58*F59</f>
        <v>536.79782064999995</v>
      </c>
      <c r="H59" s="124">
        <f t="shared" si="10"/>
        <v>2.9054999999999609</v>
      </c>
      <c r="I59" s="24">
        <f t="shared" si="11"/>
        <v>5.4421086193234443E-3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4640.7563256499998</v>
      </c>
      <c r="E60" s="73"/>
      <c r="F60" s="73"/>
      <c r="G60" s="124">
        <f>+G58+G59</f>
        <v>4666.01182565</v>
      </c>
      <c r="H60" s="124">
        <f t="shared" si="10"/>
        <v>25.255500000000211</v>
      </c>
      <c r="I60" s="24">
        <f t="shared" si="11"/>
        <v>5.4421086193235631E-3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-464.07563256499998</v>
      </c>
      <c r="E61" s="84"/>
      <c r="F61" s="37">
        <f>-0.1</f>
        <v>-0.1</v>
      </c>
      <c r="G61" s="123">
        <f>+G60*F61</f>
        <v>-466.60118256500004</v>
      </c>
      <c r="H61" s="124">
        <f t="shared" si="10"/>
        <v>-2.5255500000000666</v>
      </c>
      <c r="I61" s="24">
        <f t="shared" si="11"/>
        <v>5.4421086193236611E-3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4176.6806930849998</v>
      </c>
      <c r="E62" s="93"/>
      <c r="F62" s="93"/>
      <c r="G62" s="50">
        <f>+G60+G61</f>
        <v>4199.4106430849997</v>
      </c>
      <c r="H62" s="125">
        <f t="shared" si="10"/>
        <v>22.729949999999917</v>
      </c>
      <c r="I62" s="51">
        <f t="shared" si="11"/>
        <v>5.4421086193234972E-3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4320.6639959999993</v>
      </c>
      <c r="E64" s="84"/>
      <c r="F64" s="84"/>
      <c r="G64" s="25">
        <f>+G38+G39+G40+G51+G55+G56</f>
        <v>4343.0139959999997</v>
      </c>
      <c r="H64" s="124">
        <f t="shared" ref="H64:H68" si="12">+G64-D64</f>
        <v>22.350000000000364</v>
      </c>
      <c r="I64" s="24">
        <f t="shared" ref="I64:I68" si="13">IFERROR(+H64/D64,0)</f>
        <v>5.1728160349176957E-3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561.68631947999995</v>
      </c>
      <c r="E65" s="30"/>
      <c r="F65" s="31">
        <v>0.13</v>
      </c>
      <c r="G65" s="25">
        <f>+G64*F65</f>
        <v>564.59181948000003</v>
      </c>
      <c r="H65" s="124">
        <f t="shared" si="12"/>
        <v>2.9055000000000746</v>
      </c>
      <c r="I65" s="24">
        <f t="shared" si="13"/>
        <v>5.1728160349177443E-3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4882.3503154799992</v>
      </c>
      <c r="E66" s="73"/>
      <c r="F66" s="73"/>
      <c r="G66" s="25">
        <f>+G64+G65</f>
        <v>4907.6058154799994</v>
      </c>
      <c r="H66" s="124">
        <f t="shared" si="12"/>
        <v>25.255500000000211</v>
      </c>
      <c r="I66" s="24">
        <f t="shared" si="13"/>
        <v>5.1728160349176549E-3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-488.23503154799994</v>
      </c>
      <c r="E67" s="84"/>
      <c r="F67" s="37">
        <v>-0.1</v>
      </c>
      <c r="G67" s="123">
        <f>+G66*F67</f>
        <v>-490.76058154799995</v>
      </c>
      <c r="H67" s="124">
        <f t="shared" si="12"/>
        <v>-2.5255500000000097</v>
      </c>
      <c r="I67" s="24">
        <f t="shared" si="13"/>
        <v>5.1728160349176315E-3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4394.1152839319993</v>
      </c>
      <c r="E68" s="93"/>
      <c r="F68" s="93"/>
      <c r="G68" s="50">
        <f>+G66+G67</f>
        <v>4416.8452339319992</v>
      </c>
      <c r="H68" s="125">
        <f t="shared" si="12"/>
        <v>22.729949999999917</v>
      </c>
      <c r="I68" s="51">
        <f t="shared" si="13"/>
        <v>5.1728160349175925E-3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76"/>
  <sheetViews>
    <sheetView topLeftCell="A31" zoomScale="90" zoomScaleNormal="90" workbookViewId="0">
      <selection activeCell="F61" sqref="F6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2.13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108.32</v>
      </c>
      <c r="C10" s="167">
        <v>109.49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2.15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2.15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2.4380999999999999</v>
      </c>
      <c r="C13" s="170">
        <v>2.4643999999999999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-0.17779999999999999</v>
      </c>
      <c r="C14" s="171">
        <f>+J22</f>
        <v>3.8400000000000004E-2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-0.2069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2.6053000000000002</v>
      </c>
      <c r="C16" s="171">
        <v>2.5994999999999999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1.8307</v>
      </c>
      <c r="C17" s="171">
        <v>1.8270999999999999</v>
      </c>
      <c r="D17" s="9"/>
      <c r="E17" s="9"/>
      <c r="F17" s="163" t="s">
        <v>62</v>
      </c>
      <c r="I17" s="183">
        <v>9.4999999999999998E-3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1.9599999999999999E-2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&gt; 50 - 699 kW (100 kW)'!J19</f>
        <v>9.9000000000000008E-3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&gt; 50 - 699 kW (100 kW)'!J20</f>
        <v>2.8500000000000001E-2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-0.17779999999999999</v>
      </c>
      <c r="J22" s="184">
        <f>SUM(J14:J21)</f>
        <v>3.8400000000000004E-2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182500</v>
      </c>
      <c r="C27" s="192" t="s">
        <v>0</v>
      </c>
      <c r="D27" s="194">
        <v>500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188869.25</v>
      </c>
      <c r="C35" s="100">
        <f>+B5</f>
        <v>7.4999999999999997E-2</v>
      </c>
      <c r="D35" s="101">
        <f>+B35*C35</f>
        <v>14165.19375</v>
      </c>
      <c r="E35" s="99">
        <f>+B35</f>
        <v>188869.25</v>
      </c>
      <c r="F35" s="100">
        <f>+C5</f>
        <v>7.4999999999999997E-2</v>
      </c>
      <c r="G35" s="101">
        <f>+E35*F35</f>
        <v>14165.19375</v>
      </c>
      <c r="H35" s="102">
        <f>+G35-D35</f>
        <v>0</v>
      </c>
      <c r="I35" s="103">
        <f>IFERROR(+H35/D35,0)</f>
        <v>0</v>
      </c>
      <c r="J35" s="111">
        <f>IFERROR(+G35/$G$62,0)</f>
        <v>0.6892853996717736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120876.32</v>
      </c>
      <c r="C38" s="181">
        <f>+B7</f>
        <v>6.5000000000000002E-2</v>
      </c>
      <c r="D38" s="23">
        <f>+B38*C38</f>
        <v>7856.9608000000007</v>
      </c>
      <c r="E38" s="180">
        <f>+B38</f>
        <v>120876.32</v>
      </c>
      <c r="F38" s="181">
        <f>+C7</f>
        <v>6.5000000000000002E-2</v>
      </c>
      <c r="G38" s="23">
        <f>+E38*F38</f>
        <v>7856.9608000000007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0.36311403863112673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33996.464999999997</v>
      </c>
      <c r="C39" s="181">
        <f>+B8</f>
        <v>0.1</v>
      </c>
      <c r="D39" s="23">
        <f>+B39*C39</f>
        <v>3399.6464999999998</v>
      </c>
      <c r="E39" s="180">
        <f>+B39</f>
        <v>33996.464999999997</v>
      </c>
      <c r="F39" s="181">
        <f>+C8</f>
        <v>0.1</v>
      </c>
      <c r="G39" s="23">
        <f>+E39*F39</f>
        <v>3399.6464999999998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0.15711665133077599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33996.464999999997</v>
      </c>
      <c r="C40" s="181">
        <f>+B9</f>
        <v>0.11700000000000001</v>
      </c>
      <c r="D40" s="23">
        <f>+B40*C40</f>
        <v>3977.586405</v>
      </c>
      <c r="E40" s="180">
        <f>+B40</f>
        <v>33996.464999999997</v>
      </c>
      <c r="F40" s="181">
        <f>+C9</f>
        <v>0.11700000000000001</v>
      </c>
      <c r="G40" s="23">
        <f>+E40*F40</f>
        <v>3977.586405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0.18382648205700791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108.32</v>
      </c>
      <c r="D42" s="74">
        <f>+B42*C42</f>
        <v>108.32</v>
      </c>
      <c r="E42" s="73">
        <f>+B42</f>
        <v>1</v>
      </c>
      <c r="F42" s="80">
        <f>+C10</f>
        <v>109.49</v>
      </c>
      <c r="G42" s="74">
        <f t="shared" ref="G42:G46" si="1">+E42*F42</f>
        <v>109.49</v>
      </c>
      <c r="H42" s="126">
        <f>+G42-D42</f>
        <v>1.1700000000000017</v>
      </c>
      <c r="I42" s="103">
        <f>IFERROR(+H42/D42,0)</f>
        <v>1.0801329394387018E-2</v>
      </c>
      <c r="J42" s="113">
        <f t="shared" ref="J42:J56" si="2">IFERROR(+G42/$G$62,0)</f>
        <v>5.3278380615205132E-3</v>
      </c>
      <c r="K42" s="109">
        <f>IFERROR(+G42/$G$68,0)</f>
        <v>5.0601443868374734E-3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2.15</v>
      </c>
      <c r="D43" s="96">
        <f>+B43*C43</f>
        <v>2.15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-2.13</v>
      </c>
      <c r="I43" s="103">
        <f t="shared" ref="I43:I56" si="3">IFERROR(+H43/D43,0)</f>
        <v>-0.99069767441860468</v>
      </c>
      <c r="J43" s="114">
        <f t="shared" si="2"/>
        <v>9.7320998475121262E-7</v>
      </c>
      <c r="K43" s="109">
        <f t="shared" ref="K43:K46" si="4">IFERROR(+G43/$G$68,0)</f>
        <v>9.2431169729426863E-7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500</v>
      </c>
      <c r="C44" s="27">
        <f>+B13</f>
        <v>2.4380999999999999</v>
      </c>
      <c r="D44" s="96">
        <f t="shared" ref="D44:D46" si="5">+B44*C44</f>
        <v>1219.05</v>
      </c>
      <c r="E44" s="26">
        <f>+B44</f>
        <v>500</v>
      </c>
      <c r="F44" s="27">
        <f>+C13</f>
        <v>2.4643999999999999</v>
      </c>
      <c r="G44" s="96">
        <f t="shared" si="1"/>
        <v>1232.2</v>
      </c>
      <c r="H44" s="98">
        <f t="shared" ref="H44:H46" si="6">+G44-D44</f>
        <v>13.150000000000091</v>
      </c>
      <c r="I44" s="103">
        <f t="shared" si="3"/>
        <v>1.0787088306468226E-2</v>
      </c>
      <c r="J44" s="113">
        <f t="shared" si="2"/>
        <v>5.9959467160522209E-2</v>
      </c>
      <c r="K44" s="109">
        <f t="shared" si="4"/>
        <v>5.6946843670299889E-2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500</v>
      </c>
      <c r="C45" s="27"/>
      <c r="D45" s="96">
        <f t="shared" si="5"/>
        <v>0</v>
      </c>
      <c r="E45" s="26">
        <f>+B45</f>
        <v>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500</v>
      </c>
      <c r="C46" s="27">
        <f>+B14</f>
        <v>-0.17779999999999999</v>
      </c>
      <c r="D46" s="96">
        <f t="shared" si="5"/>
        <v>-88.899999999999991</v>
      </c>
      <c r="E46" s="26">
        <f>+B46</f>
        <v>500</v>
      </c>
      <c r="F46" s="27">
        <f>+C14</f>
        <v>3.8400000000000004E-2</v>
      </c>
      <c r="G46" s="96">
        <f t="shared" si="1"/>
        <v>19.200000000000003</v>
      </c>
      <c r="H46" s="98">
        <f t="shared" si="6"/>
        <v>108.1</v>
      </c>
      <c r="I46" s="103">
        <f t="shared" si="3"/>
        <v>-1.2159730033745781</v>
      </c>
      <c r="J46" s="113">
        <f t="shared" si="2"/>
        <v>9.3428158536116418E-4</v>
      </c>
      <c r="K46" s="109">
        <f t="shared" si="4"/>
        <v>8.8733922940249798E-4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1240.6199999999999</v>
      </c>
      <c r="E47" s="130"/>
      <c r="F47" s="97"/>
      <c r="G47" s="131">
        <f t="shared" ref="G47:H47" si="7">SUM(G42:G46)</f>
        <v>1360.91</v>
      </c>
      <c r="H47" s="131">
        <f t="shared" si="7"/>
        <v>120.29000000000009</v>
      </c>
      <c r="I47" s="52">
        <f t="shared" si="3"/>
        <v>9.6959584723767228E-2</v>
      </c>
      <c r="J47" s="115">
        <f t="shared" si="2"/>
        <v>6.6222560017388632E-2</v>
      </c>
      <c r="K47" s="143">
        <f>IFERROR(+G47/$G$68,0)</f>
        <v>6.2895251598237154E-2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500</v>
      </c>
      <c r="C48" s="148">
        <f>+B16</f>
        <v>2.6053000000000002</v>
      </c>
      <c r="D48" s="133">
        <f>+B48*C48</f>
        <v>1302.6500000000001</v>
      </c>
      <c r="E48" s="133">
        <f>+B48</f>
        <v>500</v>
      </c>
      <c r="F48" s="148">
        <f>+C16</f>
        <v>2.5994999999999999</v>
      </c>
      <c r="G48" s="133">
        <f>+E48*F48</f>
        <v>1299.75</v>
      </c>
      <c r="H48" s="133">
        <f t="shared" ref="H48:H56" si="8">+G48-D48</f>
        <v>-2.9000000000000909</v>
      </c>
      <c r="I48" s="134">
        <f t="shared" si="3"/>
        <v>-2.226231144206111E-3</v>
      </c>
      <c r="J48" s="134">
        <f t="shared" si="2"/>
        <v>6.3246483884019419E-2</v>
      </c>
      <c r="K48" s="144">
        <f t="shared" ref="K48:K56" si="9">IFERROR(+G48/$G$68,0)</f>
        <v>6.0068706427911282E-2</v>
      </c>
    </row>
    <row r="49" spans="1:11" ht="25.5">
      <c r="A49" s="135" t="s">
        <v>29</v>
      </c>
      <c r="B49" s="136">
        <f>+B48</f>
        <v>500</v>
      </c>
      <c r="C49" s="147">
        <f>+B17</f>
        <v>1.8307</v>
      </c>
      <c r="D49" s="136">
        <f>+B49*C49</f>
        <v>915.35</v>
      </c>
      <c r="E49" s="136">
        <f>+B49</f>
        <v>500</v>
      </c>
      <c r="F49" s="147">
        <f>+C17</f>
        <v>1.8270999999999999</v>
      </c>
      <c r="G49" s="136">
        <f>+E49*F49</f>
        <v>913.55</v>
      </c>
      <c r="H49" s="136">
        <f t="shared" si="8"/>
        <v>-1.8000000000000682</v>
      </c>
      <c r="I49" s="137">
        <f t="shared" si="3"/>
        <v>-1.9664609165893571E-3</v>
      </c>
      <c r="J49" s="137">
        <f t="shared" si="2"/>
        <v>4.4453799078473508E-2</v>
      </c>
      <c r="K49" s="145">
        <f t="shared" si="9"/>
        <v>4.2220247553158952E-2</v>
      </c>
    </row>
    <row r="50" spans="1:11">
      <c r="A50" s="106" t="s">
        <v>30</v>
      </c>
      <c r="B50" s="107"/>
      <c r="C50" s="107"/>
      <c r="D50" s="128">
        <f>+D48+D49</f>
        <v>2218</v>
      </c>
      <c r="E50" s="107"/>
      <c r="F50" s="107"/>
      <c r="G50" s="128">
        <f>+G48+G49</f>
        <v>2213.3000000000002</v>
      </c>
      <c r="H50" s="128">
        <f t="shared" si="8"/>
        <v>-4.6999999999998181</v>
      </c>
      <c r="I50" s="71">
        <f t="shared" si="3"/>
        <v>-2.1190261496843183E-3</v>
      </c>
      <c r="J50" s="116">
        <f t="shared" si="2"/>
        <v>0.10770028296249294</v>
      </c>
      <c r="K50" s="146">
        <f t="shared" si="9"/>
        <v>0.10228895398107024</v>
      </c>
    </row>
    <row r="51" spans="1:11" ht="25.5">
      <c r="A51" s="53" t="s">
        <v>31</v>
      </c>
      <c r="B51" s="97"/>
      <c r="C51" s="97"/>
      <c r="D51" s="54">
        <f>+D47+D50</f>
        <v>3458.62</v>
      </c>
      <c r="E51" s="97"/>
      <c r="F51" s="97"/>
      <c r="G51" s="54">
        <f>+G47+G50</f>
        <v>3574.21</v>
      </c>
      <c r="H51" s="127">
        <f t="shared" si="8"/>
        <v>115.59000000000015</v>
      </c>
      <c r="I51" s="70">
        <f t="shared" si="3"/>
        <v>3.342084415171373E-2</v>
      </c>
      <c r="J51" s="115">
        <f t="shared" si="2"/>
        <v>0.17392284297988156</v>
      </c>
      <c r="K51" s="143">
        <f t="shared" si="9"/>
        <v>0.16518420557930738</v>
      </c>
    </row>
    <row r="52" spans="1:11">
      <c r="A52" s="179" t="s">
        <v>32</v>
      </c>
      <c r="B52" s="180">
        <f>+B27*B30</f>
        <v>188869.25</v>
      </c>
      <c r="C52" s="181">
        <f>+B18</f>
        <v>5.1999999999999998E-3</v>
      </c>
      <c r="D52" s="23">
        <f>+B52*C52</f>
        <v>982.12009999999998</v>
      </c>
      <c r="E52" s="180">
        <f>+B52</f>
        <v>188869.25</v>
      </c>
      <c r="F52" s="181">
        <f>+C18</f>
        <v>5.1999999999999998E-3</v>
      </c>
      <c r="G52" s="23">
        <f>+E52*F52</f>
        <v>982.12009999999998</v>
      </c>
      <c r="H52" s="124">
        <f t="shared" si="8"/>
        <v>0</v>
      </c>
      <c r="I52" s="24">
        <f t="shared" si="3"/>
        <v>0</v>
      </c>
      <c r="J52" s="113">
        <f t="shared" si="2"/>
        <v>4.7790454377242962E-2</v>
      </c>
      <c r="K52" s="119">
        <f t="shared" si="9"/>
        <v>4.5389254828890842E-2</v>
      </c>
    </row>
    <row r="53" spans="1:11">
      <c r="A53" s="179" t="s">
        <v>33</v>
      </c>
      <c r="B53" s="180">
        <f>+B52</f>
        <v>188869.25</v>
      </c>
      <c r="C53" s="181">
        <f>+B19</f>
        <v>1.1000000000000001E-3</v>
      </c>
      <c r="D53" s="23">
        <f>+B53*C53</f>
        <v>207.75617500000001</v>
      </c>
      <c r="E53" s="180">
        <f>+B53</f>
        <v>188869.25</v>
      </c>
      <c r="F53" s="181">
        <f>+C19</f>
        <v>1.1000000000000001E-3</v>
      </c>
      <c r="G53" s="23">
        <f>+E53*F53</f>
        <v>207.75617500000001</v>
      </c>
      <c r="H53" s="124">
        <f t="shared" si="8"/>
        <v>0</v>
      </c>
      <c r="I53" s="24">
        <f t="shared" si="3"/>
        <v>0</v>
      </c>
      <c r="J53" s="113">
        <f t="shared" si="2"/>
        <v>1.0109519195186012E-2</v>
      </c>
      <c r="K53" s="119">
        <f t="shared" si="9"/>
        <v>9.6015731368807554E-3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1.2165124809390156E-5</v>
      </c>
      <c r="K54" s="119">
        <f t="shared" si="9"/>
        <v>1.1553896216178357E-5</v>
      </c>
    </row>
    <row r="55" spans="1:11">
      <c r="A55" s="53" t="s">
        <v>35</v>
      </c>
      <c r="B55" s="97"/>
      <c r="C55" s="97"/>
      <c r="D55" s="54">
        <f>SUM(D52:D54)</f>
        <v>1190.1262750000001</v>
      </c>
      <c r="E55" s="97"/>
      <c r="F55" s="97"/>
      <c r="G55" s="54">
        <f>SUM(G52:G54)</f>
        <v>1190.1262750000001</v>
      </c>
      <c r="H55" s="127">
        <f t="shared" si="8"/>
        <v>0</v>
      </c>
      <c r="I55" s="55">
        <f t="shared" si="3"/>
        <v>0</v>
      </c>
      <c r="J55" s="115">
        <f t="shared" si="2"/>
        <v>5.7912138697238373E-2</v>
      </c>
      <c r="K55" s="120">
        <f t="shared" si="9"/>
        <v>5.5002381861987776E-2</v>
      </c>
    </row>
    <row r="56" spans="1:11">
      <c r="A56" s="33" t="s">
        <v>36</v>
      </c>
      <c r="B56" s="180">
        <f>+B27</f>
        <v>182500</v>
      </c>
      <c r="C56" s="29">
        <f>+B21</f>
        <v>7.0000000000000001E-3</v>
      </c>
      <c r="D56" s="23">
        <f>+B56*C56</f>
        <v>1277.5</v>
      </c>
      <c r="E56" s="180">
        <f>+B56</f>
        <v>182500</v>
      </c>
      <c r="F56" s="29">
        <f>+C21</f>
        <v>7.0000000000000001E-3</v>
      </c>
      <c r="G56" s="23">
        <f>+E56*F56</f>
        <v>1277.5</v>
      </c>
      <c r="H56" s="124">
        <f t="shared" si="8"/>
        <v>0</v>
      </c>
      <c r="I56" s="24">
        <f t="shared" si="3"/>
        <v>0</v>
      </c>
      <c r="J56" s="117">
        <f t="shared" si="2"/>
        <v>6.2163787775983699E-2</v>
      </c>
      <c r="K56" s="121">
        <f t="shared" si="9"/>
        <v>5.9040409664671403E-2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20091.440025</v>
      </c>
      <c r="E58" s="84"/>
      <c r="F58" s="84"/>
      <c r="G58" s="25">
        <f>+G35+G36+G51+G55+G56</f>
        <v>20207.030025</v>
      </c>
      <c r="H58" s="124">
        <f t="shared" ref="H58:H62" si="10">+G58-D58</f>
        <v>115.59000000000015</v>
      </c>
      <c r="I58" s="24">
        <f t="shared" ref="I58:I62" si="11">IFERROR(+H58/D58,0)</f>
        <v>5.7531963789638893E-3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2611.8872032499999</v>
      </c>
      <c r="E59" s="30"/>
      <c r="F59" s="31">
        <v>0.13</v>
      </c>
      <c r="G59" s="25">
        <f>+G58*F59</f>
        <v>2626.9139032500002</v>
      </c>
      <c r="H59" s="124">
        <f t="shared" si="10"/>
        <v>15.026700000000346</v>
      </c>
      <c r="I59" s="24">
        <f t="shared" si="11"/>
        <v>5.7531963789640142E-3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22703.32722825</v>
      </c>
      <c r="E60" s="73"/>
      <c r="F60" s="73"/>
      <c r="G60" s="124">
        <f>+G58+G59</f>
        <v>22833.943928249999</v>
      </c>
      <c r="H60" s="124">
        <f t="shared" si="10"/>
        <v>130.61669999999867</v>
      </c>
      <c r="I60" s="24">
        <f t="shared" si="11"/>
        <v>5.7531963789638233E-3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-2270.332722825</v>
      </c>
      <c r="E61" s="84"/>
      <c r="F61" s="37">
        <v>-0.1</v>
      </c>
      <c r="G61" s="123">
        <f>+G60*F61</f>
        <v>-2283.3943928250001</v>
      </c>
      <c r="H61" s="124">
        <f t="shared" si="10"/>
        <v>-13.061670000000049</v>
      </c>
      <c r="I61" s="24">
        <f t="shared" si="11"/>
        <v>5.7531963789639031E-3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20432.994505424998</v>
      </c>
      <c r="E62" s="93"/>
      <c r="F62" s="93"/>
      <c r="G62" s="50">
        <f>+G60+G61</f>
        <v>20550.549535424998</v>
      </c>
      <c r="H62" s="125">
        <f t="shared" si="10"/>
        <v>117.55502999999953</v>
      </c>
      <c r="I62" s="51">
        <f t="shared" si="11"/>
        <v>5.7531963789638589E-3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21160.439979999999</v>
      </c>
      <c r="E64" s="84"/>
      <c r="F64" s="84"/>
      <c r="G64" s="25">
        <f>+G38+G39+G40+G51+G55+G56</f>
        <v>21276.029979999999</v>
      </c>
      <c r="H64" s="124">
        <f t="shared" ref="H64:H68" si="12">+G64-D64</f>
        <v>115.59000000000015</v>
      </c>
      <c r="I64" s="24">
        <f t="shared" ref="I64:I68" si="13">IFERROR(+H64/D64,0)</f>
        <v>5.4625518235561828E-3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2750.8571974000001</v>
      </c>
      <c r="E65" s="30"/>
      <c r="F65" s="31">
        <v>0.13</v>
      </c>
      <c r="G65" s="25">
        <f>+G64*F65</f>
        <v>2765.8838974</v>
      </c>
      <c r="H65" s="124">
        <f t="shared" si="12"/>
        <v>15.026699999999892</v>
      </c>
      <c r="I65" s="24">
        <f t="shared" si="13"/>
        <v>5.462551823556136E-3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23911.2971774</v>
      </c>
      <c r="E66" s="73"/>
      <c r="F66" s="73"/>
      <c r="G66" s="25">
        <f>+G64+G65</f>
        <v>24041.913877399998</v>
      </c>
      <c r="H66" s="124">
        <f t="shared" si="12"/>
        <v>130.61669999999867</v>
      </c>
      <c r="I66" s="24">
        <f t="shared" si="13"/>
        <v>5.4625518235561204E-3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-2391.1297177400002</v>
      </c>
      <c r="E67" s="84"/>
      <c r="F67" s="37">
        <v>-0.1</v>
      </c>
      <c r="G67" s="123">
        <f>+G66*F67</f>
        <v>-2404.1913877399998</v>
      </c>
      <c r="H67" s="124">
        <f t="shared" si="12"/>
        <v>-13.061669999999594</v>
      </c>
      <c r="I67" s="24">
        <f t="shared" si="13"/>
        <v>5.462551823556005E-3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21520.167459659999</v>
      </c>
      <c r="E68" s="93"/>
      <c r="F68" s="93"/>
      <c r="G68" s="50">
        <f>+G66+G67</f>
        <v>21637.722489659998</v>
      </c>
      <c r="H68" s="125">
        <f t="shared" si="12"/>
        <v>117.55502999999953</v>
      </c>
      <c r="I68" s="51">
        <f t="shared" si="13"/>
        <v>5.4625518235561542E-3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B76"/>
  <sheetViews>
    <sheetView topLeftCell="A56" zoomScale="90" zoomScaleNormal="90" workbookViewId="0">
      <selection activeCell="J21" sqref="J2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71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1164.8900000000001</v>
      </c>
      <c r="C10" s="167">
        <v>1177.47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3.3506999999999998</v>
      </c>
      <c r="C13" s="170">
        <v>3.3868999999999998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-0.18510000000000001</v>
      </c>
      <c r="C14" s="171">
        <f>+J22</f>
        <v>4.41E-2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-0.24340000000000001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2.9218000000000002</v>
      </c>
      <c r="C16" s="171">
        <v>2.9152999999999998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1.9679</v>
      </c>
      <c r="C17" s="171">
        <v>1.964</v>
      </c>
      <c r="D17" s="9"/>
      <c r="E17" s="9"/>
      <c r="F17" s="163" t="s">
        <v>62</v>
      </c>
      <c r="I17" s="183">
        <v>4.4699999999999997E-2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1.3599999999999999E-2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0.0061</f>
        <v>6.1000000000000004E-3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3.7999999999999999E-2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-0.18510000000000001</v>
      </c>
      <c r="J22" s="184">
        <f>SUM(J14:J21)</f>
        <v>4.41E-2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438000</v>
      </c>
      <c r="C27" s="192" t="s">
        <v>0</v>
      </c>
      <c r="D27" s="194">
        <v>1000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0.6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453286.19999999995</v>
      </c>
      <c r="C35" s="100">
        <f>+B5</f>
        <v>7.4999999999999997E-2</v>
      </c>
      <c r="D35" s="101">
        <f>+B35*C35</f>
        <v>33996.464999999997</v>
      </c>
      <c r="E35" s="99">
        <f>+B35</f>
        <v>453286.19999999995</v>
      </c>
      <c r="F35" s="100">
        <f>+C5</f>
        <v>7.4999999999999997E-2</v>
      </c>
      <c r="G35" s="101">
        <f>+E35*F35</f>
        <v>33996.464999999997</v>
      </c>
      <c r="H35" s="102">
        <f>+G35-D35</f>
        <v>0</v>
      </c>
      <c r="I35" s="103">
        <f>IFERROR(+H35/D35,0)</f>
        <v>0</v>
      </c>
      <c r="J35" s="111">
        <f>IFERROR(+G35/$G$62,0)</f>
        <v>0.60893900661432721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290103.16800000001</v>
      </c>
      <c r="C38" s="181">
        <f>+B7</f>
        <v>6.5000000000000002E-2</v>
      </c>
      <c r="D38" s="23">
        <f>+B38*C38</f>
        <v>18856.70592</v>
      </c>
      <c r="E38" s="180">
        <f>+B38</f>
        <v>290103.16800000001</v>
      </c>
      <c r="F38" s="181">
        <f>+C7</f>
        <v>6.5000000000000002E-2</v>
      </c>
      <c r="G38" s="23">
        <f>+E38*F38</f>
        <v>18856.70592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0.32108466165143768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81591.515999999989</v>
      </c>
      <c r="C39" s="181">
        <f>+B8</f>
        <v>0.1</v>
      </c>
      <c r="D39" s="23">
        <f>+B39*C39</f>
        <v>8159.1515999999992</v>
      </c>
      <c r="E39" s="180">
        <f>+B39</f>
        <v>81591.515999999989</v>
      </c>
      <c r="F39" s="181">
        <f>+C8</f>
        <v>0.1</v>
      </c>
      <c r="G39" s="23">
        <f>+E39*F39</f>
        <v>8159.1515999999992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0.13893086321456435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81591.515999999989</v>
      </c>
      <c r="C40" s="181">
        <f>+B9</f>
        <v>0.11700000000000001</v>
      </c>
      <c r="D40" s="23">
        <f>+B40*C40</f>
        <v>9546.2073719999989</v>
      </c>
      <c r="E40" s="180">
        <f>+B40</f>
        <v>81591.515999999989</v>
      </c>
      <c r="F40" s="181">
        <f>+C9</f>
        <v>0.11700000000000001</v>
      </c>
      <c r="G40" s="23">
        <f>+E40*F40</f>
        <v>9546.2073719999989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0.1625491099610403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1164.8900000000001</v>
      </c>
      <c r="D42" s="74">
        <f>+B42*C42</f>
        <v>1164.8900000000001</v>
      </c>
      <c r="E42" s="73">
        <f>+B42</f>
        <v>1</v>
      </c>
      <c r="F42" s="80">
        <f>+C10</f>
        <v>1177.47</v>
      </c>
      <c r="G42" s="74">
        <f t="shared" ref="G42:G46" si="1">+E42*F42</f>
        <v>1177.47</v>
      </c>
      <c r="H42" s="126">
        <f>+G42-D42</f>
        <v>12.579999999999927</v>
      </c>
      <c r="I42" s="103">
        <f>IFERROR(+H42/D42,0)</f>
        <v>1.0799302938474814E-2</v>
      </c>
      <c r="J42" s="113">
        <f t="shared" ref="J42:J56" si="2">IFERROR(+G42/$G$62,0)</f>
        <v>2.1090646104475037E-2</v>
      </c>
      <c r="K42" s="109">
        <f>IFERROR(+G42/$G$68,0)</f>
        <v>2.0049501655203111E-2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3.5823666173193437E-7</v>
      </c>
      <c r="K43" s="109">
        <f t="shared" ref="K43:K46" si="4">IFERROR(+G43/$G$68,0)</f>
        <v>3.4055222901990051E-7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1000</v>
      </c>
      <c r="C44" s="27">
        <f>+B13</f>
        <v>3.3506999999999998</v>
      </c>
      <c r="D44" s="96">
        <f t="shared" ref="D44:D46" si="5">+B44*C44</f>
        <v>3350.7</v>
      </c>
      <c r="E44" s="26">
        <f>+B44</f>
        <v>1000</v>
      </c>
      <c r="F44" s="27">
        <f>+C13</f>
        <v>3.3868999999999998</v>
      </c>
      <c r="G44" s="96">
        <f t="shared" si="1"/>
        <v>3386.8999999999996</v>
      </c>
      <c r="H44" s="98">
        <f t="shared" ref="H44:H46" si="6">+G44-D44</f>
        <v>36.199999999999818</v>
      </c>
      <c r="I44" s="103">
        <f t="shared" si="3"/>
        <v>1.080371265705668E-2</v>
      </c>
      <c r="J44" s="113">
        <f t="shared" si="2"/>
        <v>6.0665587480994418E-2</v>
      </c>
      <c r="K44" s="109">
        <f t="shared" si="4"/>
        <v>5.767081722337504E-2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1000</v>
      </c>
      <c r="C46" s="27">
        <f>+B14</f>
        <v>-0.18510000000000001</v>
      </c>
      <c r="D46" s="96">
        <f t="shared" si="5"/>
        <v>-185.10000000000002</v>
      </c>
      <c r="E46" s="26">
        <f>+B46</f>
        <v>1000</v>
      </c>
      <c r="F46" s="27">
        <f>+C14</f>
        <v>4.41E-2</v>
      </c>
      <c r="G46" s="96">
        <f t="shared" si="1"/>
        <v>44.1</v>
      </c>
      <c r="H46" s="98">
        <f t="shared" si="6"/>
        <v>229.20000000000002</v>
      </c>
      <c r="I46" s="103">
        <f t="shared" si="3"/>
        <v>-1.2382495948136143</v>
      </c>
      <c r="J46" s="113">
        <f t="shared" si="2"/>
        <v>7.8991183911891521E-4</v>
      </c>
      <c r="K46" s="109">
        <f t="shared" si="4"/>
        <v>7.5091766498888062E-4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4330.5099999999993</v>
      </c>
      <c r="E47" s="130"/>
      <c r="F47" s="97"/>
      <c r="G47" s="131">
        <f t="shared" ref="G47:H47" si="7">SUM(G42:G46)</f>
        <v>4608.49</v>
      </c>
      <c r="H47" s="131">
        <f t="shared" si="7"/>
        <v>277.97999999999979</v>
      </c>
      <c r="I47" s="52">
        <f t="shared" si="3"/>
        <v>6.4191053709609217E-2</v>
      </c>
      <c r="J47" s="115">
        <f t="shared" si="2"/>
        <v>8.2546503661250104E-2</v>
      </c>
      <c r="K47" s="143">
        <f>IFERROR(+G47/$G$68,0)</f>
        <v>7.8471577095796052E-2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1000</v>
      </c>
      <c r="C48" s="148">
        <f>+B16</f>
        <v>2.9218000000000002</v>
      </c>
      <c r="D48" s="133">
        <f>+B48*C48</f>
        <v>2921.8</v>
      </c>
      <c r="E48" s="133">
        <f>+B48</f>
        <v>1000</v>
      </c>
      <c r="F48" s="148">
        <f>+C16</f>
        <v>2.9152999999999998</v>
      </c>
      <c r="G48" s="133">
        <f>+E48*F48</f>
        <v>2915.2999999999997</v>
      </c>
      <c r="H48" s="133">
        <f t="shared" ref="H48:H56" si="8">+G48-D48</f>
        <v>-6.5000000000004547</v>
      </c>
      <c r="I48" s="134">
        <f t="shared" si="3"/>
        <v>-2.224656033951829E-3</v>
      </c>
      <c r="J48" s="134">
        <f t="shared" si="2"/>
        <v>5.2218366997355402E-2</v>
      </c>
      <c r="K48" s="144">
        <f t="shared" ref="K48:K56" si="9">IFERROR(+G48/$G$68,0)</f>
        <v>4.964059566308579E-2</v>
      </c>
    </row>
    <row r="49" spans="1:11" ht="25.5">
      <c r="A49" s="135" t="s">
        <v>29</v>
      </c>
      <c r="B49" s="136">
        <f>+B48</f>
        <v>1000</v>
      </c>
      <c r="C49" s="147">
        <f>+B17</f>
        <v>1.9679</v>
      </c>
      <c r="D49" s="136">
        <f>+B49*C49</f>
        <v>1967.9</v>
      </c>
      <c r="E49" s="136">
        <f>+B49</f>
        <v>1000</v>
      </c>
      <c r="F49" s="147">
        <f>+C17</f>
        <v>1.964</v>
      </c>
      <c r="G49" s="136">
        <f>+E49*F49</f>
        <v>1964</v>
      </c>
      <c r="H49" s="136">
        <f t="shared" si="8"/>
        <v>-3.9000000000000909</v>
      </c>
      <c r="I49" s="137">
        <f t="shared" si="3"/>
        <v>-1.9818080187001832E-3</v>
      </c>
      <c r="J49" s="137">
        <f t="shared" si="2"/>
        <v>3.5178840182075954E-2</v>
      </c>
      <c r="K49" s="145">
        <f t="shared" si="9"/>
        <v>3.3442228889754226E-2</v>
      </c>
    </row>
    <row r="50" spans="1:11">
      <c r="A50" s="106" t="s">
        <v>30</v>
      </c>
      <c r="B50" s="107"/>
      <c r="C50" s="107"/>
      <c r="D50" s="128">
        <f>+D48+D49</f>
        <v>4889.7000000000007</v>
      </c>
      <c r="E50" s="107"/>
      <c r="F50" s="107"/>
      <c r="G50" s="128">
        <f>+G48+G49</f>
        <v>4879.2999999999993</v>
      </c>
      <c r="H50" s="128">
        <f t="shared" si="8"/>
        <v>-10.400000000001455</v>
      </c>
      <c r="I50" s="71">
        <f t="shared" si="3"/>
        <v>-2.1269198519339536E-3</v>
      </c>
      <c r="J50" s="116">
        <f t="shared" si="2"/>
        <v>8.7397207179431349E-2</v>
      </c>
      <c r="K50" s="146">
        <f t="shared" si="9"/>
        <v>8.3082824552840009E-2</v>
      </c>
    </row>
    <row r="51" spans="1:11" ht="25.5">
      <c r="A51" s="53" t="s">
        <v>31</v>
      </c>
      <c r="B51" s="97"/>
      <c r="C51" s="97"/>
      <c r="D51" s="54">
        <f>+D47+D50</f>
        <v>9220.2099999999991</v>
      </c>
      <c r="E51" s="97"/>
      <c r="F51" s="97"/>
      <c r="G51" s="54">
        <f>+G47+G50</f>
        <v>9487.7899999999991</v>
      </c>
      <c r="H51" s="127">
        <f t="shared" si="8"/>
        <v>267.57999999999993</v>
      </c>
      <c r="I51" s="70">
        <f t="shared" si="3"/>
        <v>2.9021030974348737E-2</v>
      </c>
      <c r="J51" s="115">
        <f t="shared" si="2"/>
        <v>0.16994371084068144</v>
      </c>
      <c r="K51" s="143">
        <f t="shared" si="9"/>
        <v>0.16155440164863608</v>
      </c>
    </row>
    <row r="52" spans="1:11">
      <c r="A52" s="179" t="s">
        <v>32</v>
      </c>
      <c r="B52" s="180">
        <f>+B27*B30</f>
        <v>453286.19999999995</v>
      </c>
      <c r="C52" s="181">
        <f>+B18</f>
        <v>5.1999999999999998E-3</v>
      </c>
      <c r="D52" s="23">
        <f>+B52*C52</f>
        <v>2357.0882399999996</v>
      </c>
      <c r="E52" s="180">
        <f>+B52</f>
        <v>453286.19999999995</v>
      </c>
      <c r="F52" s="181">
        <f>+C18</f>
        <v>5.1999999999999998E-3</v>
      </c>
      <c r="G52" s="23">
        <f>+E52*F52</f>
        <v>2357.0882399999996</v>
      </c>
      <c r="H52" s="124">
        <f t="shared" si="8"/>
        <v>0</v>
      </c>
      <c r="I52" s="24">
        <f t="shared" si="3"/>
        <v>0</v>
      </c>
      <c r="J52" s="113">
        <f t="shared" si="2"/>
        <v>4.2219771125260014E-2</v>
      </c>
      <c r="K52" s="119">
        <f t="shared" si="9"/>
        <v>4.0135582706429702E-2</v>
      </c>
    </row>
    <row r="53" spans="1:11">
      <c r="A53" s="179" t="s">
        <v>33</v>
      </c>
      <c r="B53" s="180">
        <f>+B52</f>
        <v>453286.19999999995</v>
      </c>
      <c r="C53" s="181">
        <f>+B19</f>
        <v>1.1000000000000001E-3</v>
      </c>
      <c r="D53" s="23">
        <f>+B53*C53</f>
        <v>498.61481999999995</v>
      </c>
      <c r="E53" s="180">
        <f>+B53</f>
        <v>453286.19999999995</v>
      </c>
      <c r="F53" s="181">
        <f>+C19</f>
        <v>1.1000000000000001E-3</v>
      </c>
      <c r="G53" s="23">
        <f>+E53*F53</f>
        <v>498.61481999999995</v>
      </c>
      <c r="H53" s="124">
        <f t="shared" si="8"/>
        <v>0</v>
      </c>
      <c r="I53" s="24">
        <f t="shared" si="3"/>
        <v>0</v>
      </c>
      <c r="J53" s="113">
        <f t="shared" si="2"/>
        <v>8.9311054303434657E-3</v>
      </c>
      <c r="K53" s="119">
        <f t="shared" si="9"/>
        <v>8.4902194186678229E-3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4.4779582716491797E-6</v>
      </c>
      <c r="K54" s="119">
        <f t="shared" si="9"/>
        <v>4.2569028627487562E-6</v>
      </c>
    </row>
    <row r="55" spans="1:11">
      <c r="A55" s="53" t="s">
        <v>35</v>
      </c>
      <c r="B55" s="97"/>
      <c r="C55" s="97"/>
      <c r="D55" s="54">
        <f>SUM(D52:D54)</f>
        <v>2855.9530599999994</v>
      </c>
      <c r="E55" s="97"/>
      <c r="F55" s="97"/>
      <c r="G55" s="54">
        <f>SUM(G52:G54)</f>
        <v>2855.9530599999994</v>
      </c>
      <c r="H55" s="127">
        <f t="shared" si="8"/>
        <v>0</v>
      </c>
      <c r="I55" s="55">
        <f t="shared" si="3"/>
        <v>0</v>
      </c>
      <c r="J55" s="115">
        <f t="shared" si="2"/>
        <v>5.115535451387513E-2</v>
      </c>
      <c r="K55" s="120">
        <f t="shared" si="9"/>
        <v>4.8630059027960269E-2</v>
      </c>
    </row>
    <row r="56" spans="1:11">
      <c r="A56" s="33" t="s">
        <v>36</v>
      </c>
      <c r="B56" s="180">
        <f>+B27</f>
        <v>438000</v>
      </c>
      <c r="C56" s="29">
        <f>+B21</f>
        <v>7.0000000000000001E-3</v>
      </c>
      <c r="D56" s="23">
        <f>+B56*C56</f>
        <v>3066</v>
      </c>
      <c r="E56" s="180">
        <f>+B56</f>
        <v>438000</v>
      </c>
      <c r="F56" s="29">
        <f>+C21</f>
        <v>7.0000000000000001E-3</v>
      </c>
      <c r="G56" s="23">
        <f>+E56*F56</f>
        <v>3066</v>
      </c>
      <c r="H56" s="124">
        <f t="shared" si="8"/>
        <v>0</v>
      </c>
      <c r="I56" s="24">
        <f t="shared" si="3"/>
        <v>0</v>
      </c>
      <c r="J56" s="117">
        <f t="shared" si="2"/>
        <v>5.4917680243505539E-2</v>
      </c>
      <c r="K56" s="121">
        <f t="shared" si="9"/>
        <v>5.2206656708750743E-2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49138.628059999995</v>
      </c>
      <c r="E58" s="84"/>
      <c r="F58" s="84"/>
      <c r="G58" s="25">
        <f>+G35+G36+G51+G55+G56</f>
        <v>49406.208059999997</v>
      </c>
      <c r="H58" s="124">
        <f t="shared" ref="H58:H62" si="10">+G58-D58</f>
        <v>267.58000000000175</v>
      </c>
      <c r="I58" s="24">
        <f t="shared" ref="I58:I62" si="11">IFERROR(+H58/D58,0)</f>
        <v>5.4454104757112294E-3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6388.0216477999993</v>
      </c>
      <c r="E59" s="30"/>
      <c r="F59" s="31">
        <v>0.13</v>
      </c>
      <c r="G59" s="25">
        <f>+G58*F59</f>
        <v>6422.8070478</v>
      </c>
      <c r="H59" s="124">
        <f t="shared" si="10"/>
        <v>34.785400000000664</v>
      </c>
      <c r="I59" s="24">
        <f t="shared" si="11"/>
        <v>5.445410475711298E-3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55526.649707799996</v>
      </c>
      <c r="E60" s="73"/>
      <c r="F60" s="73"/>
      <c r="G60" s="124">
        <f>+G58+G59</f>
        <v>55829.015107799998</v>
      </c>
      <c r="H60" s="124">
        <f t="shared" si="10"/>
        <v>302.36540000000241</v>
      </c>
      <c r="I60" s="24">
        <f t="shared" si="11"/>
        <v>5.4454104757112372E-3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55526.649707799996</v>
      </c>
      <c r="E62" s="93"/>
      <c r="F62" s="93"/>
      <c r="G62" s="50">
        <f>+G60+G61</f>
        <v>55829.015107799998</v>
      </c>
      <c r="H62" s="125">
        <f t="shared" si="10"/>
        <v>302.36540000000241</v>
      </c>
      <c r="I62" s="51">
        <f t="shared" si="11"/>
        <v>5.4454104757112372E-3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51704.227951999994</v>
      </c>
      <c r="E64" s="84"/>
      <c r="F64" s="84"/>
      <c r="G64" s="25">
        <f>+G38+G39+G40+G51+G55+G56</f>
        <v>51971.807951999996</v>
      </c>
      <c r="H64" s="124">
        <f t="shared" ref="H64:H68" si="12">+G64-D64</f>
        <v>267.58000000000175</v>
      </c>
      <c r="I64" s="24">
        <f t="shared" ref="I64:I68" si="13">IFERROR(+H64/D64,0)</f>
        <v>5.1752054058018552E-3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6721.5496337599998</v>
      </c>
      <c r="E65" s="30"/>
      <c r="F65" s="31">
        <v>0.13</v>
      </c>
      <c r="G65" s="25">
        <f>+G64*F65</f>
        <v>6756.3350337599995</v>
      </c>
      <c r="H65" s="124">
        <f t="shared" si="12"/>
        <v>34.785399999999754</v>
      </c>
      <c r="I65" s="24">
        <f t="shared" si="13"/>
        <v>5.1752054058017841E-3</v>
      </c>
      <c r="J65" s="24"/>
      <c r="K65" s="119">
        <f t="shared" si="14"/>
        <v>0.11504424778761062</v>
      </c>
    </row>
    <row r="66" spans="1:11">
      <c r="A66" s="45" t="s">
        <v>39</v>
      </c>
      <c r="B66" s="73"/>
      <c r="C66" s="73"/>
      <c r="D66" s="25">
        <f>+D64+D65</f>
        <v>58425.777585759992</v>
      </c>
      <c r="E66" s="73"/>
      <c r="F66" s="73"/>
      <c r="G66" s="25">
        <f>+G64+G65</f>
        <v>58728.142985759994</v>
      </c>
      <c r="H66" s="124">
        <f t="shared" si="12"/>
        <v>302.36540000000241</v>
      </c>
      <c r="I66" s="24">
        <f t="shared" si="13"/>
        <v>5.175205405801863E-3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58425.777585759992</v>
      </c>
      <c r="E68" s="93"/>
      <c r="F68" s="93"/>
      <c r="G68" s="50">
        <f>+G66+G67</f>
        <v>58728.142985759994</v>
      </c>
      <c r="H68" s="125">
        <f t="shared" si="12"/>
        <v>302.36540000000241</v>
      </c>
      <c r="I68" s="51">
        <f t="shared" si="13"/>
        <v>5.175205405801863E-3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B76"/>
  <sheetViews>
    <sheetView topLeftCell="A44" zoomScale="90" zoomScaleNormal="90" workbookViewId="0">
      <selection activeCell="J20" sqref="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71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1164.8900000000001</v>
      </c>
      <c r="C10" s="167">
        <v>1177.47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3.3506999999999998</v>
      </c>
      <c r="C13" s="170">
        <v>3.3868999999999998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-0.18510000000000001</v>
      </c>
      <c r="C14" s="171">
        <f>+J22</f>
        <v>4.41E-2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-0.24340000000000001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2.9218000000000002</v>
      </c>
      <c r="C16" s="171">
        <v>2.9152999999999998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1.9679</v>
      </c>
      <c r="C17" s="171">
        <v>1.964</v>
      </c>
      <c r="D17" s="9"/>
      <c r="E17" s="9"/>
      <c r="F17" s="163" t="s">
        <v>62</v>
      </c>
      <c r="I17" s="183">
        <v>4.4699999999999997E-2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1.3599999999999999E-2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&gt; 700 - 4,999 kW (1000 kW)'!J19</f>
        <v>6.1000000000000004E-3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&gt; 700 - 4,999 kW (1000 kW)'!J20</f>
        <v>3.7999999999999999E-2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-0.18510000000000001</v>
      </c>
      <c r="J22" s="184">
        <f>SUM(J14:J21)</f>
        <v>4.41E-2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919800</v>
      </c>
      <c r="C27" s="192" t="s">
        <v>0</v>
      </c>
      <c r="D27" s="194">
        <v>2100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0.6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951901.0199999999</v>
      </c>
      <c r="C35" s="100">
        <f>+B5</f>
        <v>7.4999999999999997E-2</v>
      </c>
      <c r="D35" s="101">
        <f>+B35*C35</f>
        <v>71392.576499999996</v>
      </c>
      <c r="E35" s="99">
        <f>+B35</f>
        <v>951901.0199999999</v>
      </c>
      <c r="F35" s="100">
        <f>+C5</f>
        <v>7.4999999999999997E-2</v>
      </c>
      <c r="G35" s="101">
        <f>+E35*F35</f>
        <v>71392.576499999996</v>
      </c>
      <c r="H35" s="102">
        <f>+G35-D35</f>
        <v>0</v>
      </c>
      <c r="I35" s="103">
        <f>IFERROR(+H35/D35,0)</f>
        <v>0</v>
      </c>
      <c r="J35" s="111">
        <f>IFERROR(+G35/$G$62,0)</f>
        <v>0.61663867556674501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609216.65279999992</v>
      </c>
      <c r="C38" s="181">
        <f>+B7</f>
        <v>6.5000000000000002E-2</v>
      </c>
      <c r="D38" s="23">
        <f>+B38*C38</f>
        <v>39599.082431999996</v>
      </c>
      <c r="E38" s="180">
        <f>+B38</f>
        <v>609216.65279999992</v>
      </c>
      <c r="F38" s="181">
        <f>+C7</f>
        <v>6.5000000000000002E-2</v>
      </c>
      <c r="G38" s="23">
        <f>+E38*F38</f>
        <v>39599.082431999996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0.32494175826191168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171342.18359999999</v>
      </c>
      <c r="C39" s="181">
        <f>+B8</f>
        <v>0.1</v>
      </c>
      <c r="D39" s="23">
        <f>+B39*C39</f>
        <v>17134.218359999999</v>
      </c>
      <c r="E39" s="180">
        <f>+B39</f>
        <v>171342.18359999999</v>
      </c>
      <c r="F39" s="181">
        <f>+C8</f>
        <v>0.1</v>
      </c>
      <c r="G39" s="23">
        <f>+E39*F39</f>
        <v>17134.218359999999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0.14059979924794255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171342.18359999999</v>
      </c>
      <c r="C40" s="181">
        <f>+B9</f>
        <v>0.11700000000000001</v>
      </c>
      <c r="D40" s="23">
        <f>+B40*C40</f>
        <v>20047.035481200001</v>
      </c>
      <c r="E40" s="180">
        <f>+B40</f>
        <v>171342.18359999999</v>
      </c>
      <c r="F40" s="181">
        <f>+C9</f>
        <v>0.11700000000000001</v>
      </c>
      <c r="G40" s="23">
        <f>+E40*F40</f>
        <v>20047.035481200001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0.16450176512009282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1164.8900000000001</v>
      </c>
      <c r="D42" s="74">
        <f>+B42*C42</f>
        <v>1164.8900000000001</v>
      </c>
      <c r="E42" s="73">
        <f>+B42</f>
        <v>1</v>
      </c>
      <c r="F42" s="80">
        <f>+C10</f>
        <v>1177.47</v>
      </c>
      <c r="G42" s="74">
        <f t="shared" ref="G42:G46" si="1">+E42*F42</f>
        <v>1177.47</v>
      </c>
      <c r="H42" s="126">
        <f>+G42-D42</f>
        <v>12.579999999999927</v>
      </c>
      <c r="I42" s="103">
        <f>IFERROR(+H42/D42,0)</f>
        <v>1.0799302938474814E-2</v>
      </c>
      <c r="J42" s="113">
        <f t="shared" ref="J42:J56" si="2">IFERROR(+G42/$G$62,0)</f>
        <v>1.0170154614318694E-2</v>
      </c>
      <c r="K42" s="109">
        <f>IFERROR(+G42/$G$68,0)</f>
        <v>9.662071659303573E-3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1.7274588081766318E-7</v>
      </c>
      <c r="K43" s="109">
        <f t="shared" ref="K43:K46" si="4">IFERROR(+G43/$G$68,0)</f>
        <v>1.6411580183450234E-7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2100</v>
      </c>
      <c r="C44" s="27">
        <f>+B13</f>
        <v>3.3506999999999998</v>
      </c>
      <c r="D44" s="96">
        <f t="shared" ref="D44:D46" si="5">+B44*C44</f>
        <v>7036.4699999999993</v>
      </c>
      <c r="E44" s="26">
        <f>+B44</f>
        <v>2100</v>
      </c>
      <c r="F44" s="27">
        <f>+C13</f>
        <v>3.3868999999999998</v>
      </c>
      <c r="G44" s="96">
        <f t="shared" si="1"/>
        <v>7112.49</v>
      </c>
      <c r="H44" s="98">
        <f t="shared" ref="H44:H46" si="6">+G44-D44</f>
        <v>76.020000000000437</v>
      </c>
      <c r="I44" s="103">
        <f t="shared" si="3"/>
        <v>1.0803712657056798E-2</v>
      </c>
      <c r="J44" s="113">
        <f t="shared" si="2"/>
        <v>6.1432667492841056E-2</v>
      </c>
      <c r="K44" s="109">
        <f t="shared" si="4"/>
        <v>5.8363599969493973E-2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2100</v>
      </c>
      <c r="C45" s="27"/>
      <c r="D45" s="96">
        <f t="shared" si="5"/>
        <v>0</v>
      </c>
      <c r="E45" s="26">
        <f>+B45</f>
        <v>2100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2100</v>
      </c>
      <c r="C46" s="27">
        <f>+B14</f>
        <v>-0.18510000000000001</v>
      </c>
      <c r="D46" s="96">
        <f t="shared" si="5"/>
        <v>-388.71000000000004</v>
      </c>
      <c r="E46" s="26">
        <f>+B46</f>
        <v>2100</v>
      </c>
      <c r="F46" s="27">
        <f>+C14</f>
        <v>4.41E-2</v>
      </c>
      <c r="G46" s="96">
        <f t="shared" si="1"/>
        <v>92.61</v>
      </c>
      <c r="H46" s="98">
        <f t="shared" si="6"/>
        <v>481.32000000000005</v>
      </c>
      <c r="I46" s="103">
        <f t="shared" si="3"/>
        <v>-1.2382495948136143</v>
      </c>
      <c r="J46" s="113">
        <f t="shared" si="2"/>
        <v>7.9989980112618933E-4</v>
      </c>
      <c r="K46" s="109">
        <f t="shared" si="4"/>
        <v>7.5993822039466306E-4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7812.6699999999992</v>
      </c>
      <c r="E47" s="130"/>
      <c r="F47" s="97"/>
      <c r="G47" s="131">
        <f t="shared" ref="G47:H47" si="7">SUM(G42:G46)</f>
        <v>8382.59</v>
      </c>
      <c r="H47" s="131">
        <f t="shared" si="7"/>
        <v>569.92000000000041</v>
      </c>
      <c r="I47" s="52">
        <f t="shared" si="3"/>
        <v>7.2948172647763251E-2</v>
      </c>
      <c r="J47" s="115">
        <f t="shared" si="2"/>
        <v>7.2402894654166758E-2</v>
      </c>
      <c r="K47" s="143">
        <f>IFERROR(+G47/$G$68,0)</f>
        <v>6.8785773964994051E-2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2100</v>
      </c>
      <c r="C48" s="148">
        <f>+B16</f>
        <v>2.9218000000000002</v>
      </c>
      <c r="D48" s="133">
        <f>+B48*C48</f>
        <v>6135.7800000000007</v>
      </c>
      <c r="E48" s="133">
        <f>+B48</f>
        <v>2100</v>
      </c>
      <c r="F48" s="148">
        <f>+C16</f>
        <v>2.9152999999999998</v>
      </c>
      <c r="G48" s="133">
        <f>+E48*F48</f>
        <v>6122.1299999999992</v>
      </c>
      <c r="H48" s="133">
        <f t="shared" ref="H48:H56" si="8">+G48-D48</f>
        <v>-13.650000000001455</v>
      </c>
      <c r="I48" s="134">
        <f t="shared" si="3"/>
        <v>-2.2246560339519105E-3</v>
      </c>
      <c r="J48" s="134">
        <f t="shared" si="2"/>
        <v>5.2878636966512009E-2</v>
      </c>
      <c r="K48" s="144">
        <f t="shared" ref="K48:K56" si="9">IFERROR(+G48/$G$68,0)</f>
        <v>5.023691369425308E-2</v>
      </c>
    </row>
    <row r="49" spans="1:11" ht="25.5">
      <c r="A49" s="135" t="s">
        <v>29</v>
      </c>
      <c r="B49" s="136">
        <f>+B48</f>
        <v>2100</v>
      </c>
      <c r="C49" s="147">
        <f>+B17</f>
        <v>1.9679</v>
      </c>
      <c r="D49" s="136">
        <f>+B49*C49</f>
        <v>4132.59</v>
      </c>
      <c r="E49" s="136">
        <f>+B49</f>
        <v>2100</v>
      </c>
      <c r="F49" s="147">
        <f>+C17</f>
        <v>1.964</v>
      </c>
      <c r="G49" s="136">
        <f>+E49*F49</f>
        <v>4124.3999999999996</v>
      </c>
      <c r="H49" s="136">
        <f t="shared" si="8"/>
        <v>-8.1900000000005093</v>
      </c>
      <c r="I49" s="137">
        <f t="shared" si="3"/>
        <v>-1.9818080187002604E-3</v>
      </c>
      <c r="J49" s="137">
        <f t="shared" si="2"/>
        <v>3.5623655542218496E-2</v>
      </c>
      <c r="K49" s="145">
        <f t="shared" si="9"/>
        <v>3.384396065431107E-2</v>
      </c>
    </row>
    <row r="50" spans="1:11">
      <c r="A50" s="106" t="s">
        <v>30</v>
      </c>
      <c r="B50" s="107"/>
      <c r="C50" s="107"/>
      <c r="D50" s="128">
        <f>+D48+D49</f>
        <v>10268.370000000001</v>
      </c>
      <c r="E50" s="107"/>
      <c r="F50" s="107"/>
      <c r="G50" s="128">
        <f>+G48+G49</f>
        <v>10246.529999999999</v>
      </c>
      <c r="H50" s="128">
        <f t="shared" si="8"/>
        <v>-21.840000000001965</v>
      </c>
      <c r="I50" s="71">
        <f t="shared" si="3"/>
        <v>-2.1269198519338478E-3</v>
      </c>
      <c r="J50" s="116">
        <f t="shared" si="2"/>
        <v>8.8502292508730498E-2</v>
      </c>
      <c r="K50" s="146">
        <f t="shared" si="9"/>
        <v>8.408087434856415E-2</v>
      </c>
    </row>
    <row r="51" spans="1:11" ht="25.5">
      <c r="A51" s="53" t="s">
        <v>31</v>
      </c>
      <c r="B51" s="97"/>
      <c r="C51" s="97"/>
      <c r="D51" s="54">
        <f>+D47+D50</f>
        <v>18081.04</v>
      </c>
      <c r="E51" s="97"/>
      <c r="F51" s="97"/>
      <c r="G51" s="54">
        <f>+G47+G50</f>
        <v>18629.12</v>
      </c>
      <c r="H51" s="127">
        <f t="shared" si="8"/>
        <v>548.07999999999811</v>
      </c>
      <c r="I51" s="70">
        <f t="shared" si="3"/>
        <v>3.0312415657506319E-2</v>
      </c>
      <c r="J51" s="115">
        <f t="shared" si="2"/>
        <v>0.16090518716289726</v>
      </c>
      <c r="K51" s="143">
        <f t="shared" si="9"/>
        <v>0.1528666483135582</v>
      </c>
    </row>
    <row r="52" spans="1:11">
      <c r="A52" s="179" t="s">
        <v>32</v>
      </c>
      <c r="B52" s="180">
        <f>+B27*B30</f>
        <v>951901.0199999999</v>
      </c>
      <c r="C52" s="181">
        <f>+B18</f>
        <v>5.1999999999999998E-3</v>
      </c>
      <c r="D52" s="23">
        <f>+B52*C52</f>
        <v>4949.8853039999995</v>
      </c>
      <c r="E52" s="180">
        <f>+B52</f>
        <v>951901.0199999999</v>
      </c>
      <c r="F52" s="181">
        <f>+C18</f>
        <v>5.1999999999999998E-3</v>
      </c>
      <c r="G52" s="23">
        <f>+E52*F52</f>
        <v>4949.8853039999995</v>
      </c>
      <c r="H52" s="124">
        <f t="shared" si="8"/>
        <v>0</v>
      </c>
      <c r="I52" s="24">
        <f t="shared" si="3"/>
        <v>0</v>
      </c>
      <c r="J52" s="113">
        <f t="shared" si="2"/>
        <v>4.2753614839294317E-2</v>
      </c>
      <c r="K52" s="119">
        <f t="shared" si="9"/>
        <v>4.061771978273896E-2</v>
      </c>
    </row>
    <row r="53" spans="1:11">
      <c r="A53" s="179" t="s">
        <v>33</v>
      </c>
      <c r="B53" s="180">
        <f>+B52</f>
        <v>951901.0199999999</v>
      </c>
      <c r="C53" s="181">
        <f>+B19</f>
        <v>1.1000000000000001E-3</v>
      </c>
      <c r="D53" s="23">
        <f>+B53*C53</f>
        <v>1047.091122</v>
      </c>
      <c r="E53" s="180">
        <f>+B53</f>
        <v>951901.0199999999</v>
      </c>
      <c r="F53" s="181">
        <f>+C19</f>
        <v>1.1000000000000001E-3</v>
      </c>
      <c r="G53" s="23">
        <f>+E53*F53</f>
        <v>1047.091122</v>
      </c>
      <c r="H53" s="124">
        <f t="shared" si="8"/>
        <v>0</v>
      </c>
      <c r="I53" s="24">
        <f t="shared" si="3"/>
        <v>0</v>
      </c>
      <c r="J53" s="113">
        <f t="shared" si="2"/>
        <v>9.0440339083122604E-3</v>
      </c>
      <c r="K53" s="119">
        <f t="shared" si="9"/>
        <v>8.5922099540409348E-3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2.1593235102207895E-6</v>
      </c>
      <c r="K54" s="119">
        <f t="shared" si="9"/>
        <v>2.051447522931279E-6</v>
      </c>
    </row>
    <row r="55" spans="1:11">
      <c r="A55" s="53" t="s">
        <v>35</v>
      </c>
      <c r="B55" s="97"/>
      <c r="C55" s="97"/>
      <c r="D55" s="54">
        <f>SUM(D52:D54)</f>
        <v>5997.2264259999993</v>
      </c>
      <c r="E55" s="97"/>
      <c r="F55" s="97"/>
      <c r="G55" s="54">
        <f>SUM(G52:G54)</f>
        <v>5997.2264259999993</v>
      </c>
      <c r="H55" s="127">
        <f t="shared" si="8"/>
        <v>0</v>
      </c>
      <c r="I55" s="55">
        <f t="shared" si="3"/>
        <v>0</v>
      </c>
      <c r="J55" s="115">
        <f t="shared" si="2"/>
        <v>5.1799808071116796E-2</v>
      </c>
      <c r="K55" s="120">
        <f t="shared" si="9"/>
        <v>4.9211981184302825E-2</v>
      </c>
    </row>
    <row r="56" spans="1:11">
      <c r="A56" s="33" t="s">
        <v>36</v>
      </c>
      <c r="B56" s="180">
        <f>+B27</f>
        <v>919800</v>
      </c>
      <c r="C56" s="29">
        <f>+B21</f>
        <v>7.0000000000000001E-3</v>
      </c>
      <c r="D56" s="23">
        <f>+B56*C56</f>
        <v>6438.6</v>
      </c>
      <c r="E56" s="180">
        <f>+B56</f>
        <v>919800</v>
      </c>
      <c r="F56" s="29">
        <f>+C21</f>
        <v>7.0000000000000001E-3</v>
      </c>
      <c r="G56" s="23">
        <f>+E56*F56</f>
        <v>6438.6</v>
      </c>
      <c r="H56" s="124">
        <f t="shared" si="8"/>
        <v>0</v>
      </c>
      <c r="I56" s="24">
        <f t="shared" si="3"/>
        <v>0</v>
      </c>
      <c r="J56" s="117">
        <f t="shared" si="2"/>
        <v>5.5612081411630307E-2</v>
      </c>
      <c r="K56" s="121">
        <f t="shared" si="9"/>
        <v>5.2833800084581335E-2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101909.442926</v>
      </c>
      <c r="E58" s="84"/>
      <c r="F58" s="84"/>
      <c r="G58" s="25">
        <f>+G35+G36+G51+G55+G56</f>
        <v>102457.52292599999</v>
      </c>
      <c r="H58" s="124">
        <f t="shared" ref="H58:H62" si="10">+G58-D58</f>
        <v>548.07999999998719</v>
      </c>
      <c r="I58" s="24">
        <f t="shared" ref="I58:I62" si="11">IFERROR(+H58/D58,0)</f>
        <v>5.3781080954192553E-3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13248.22758038</v>
      </c>
      <c r="E59" s="30"/>
      <c r="F59" s="31">
        <v>0.13</v>
      </c>
      <c r="G59" s="25">
        <f>+G58*F59</f>
        <v>13319.477980379999</v>
      </c>
      <c r="H59" s="124">
        <f t="shared" si="10"/>
        <v>71.25039999999899</v>
      </c>
      <c r="I59" s="24">
        <f t="shared" si="11"/>
        <v>5.3781080954193048E-3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115157.67050638</v>
      </c>
      <c r="E60" s="73"/>
      <c r="F60" s="73"/>
      <c r="G60" s="124">
        <f>+G58+G59</f>
        <v>115777.00090638</v>
      </c>
      <c r="H60" s="124">
        <f t="shared" si="10"/>
        <v>619.33039999999164</v>
      </c>
      <c r="I60" s="24">
        <f t="shared" si="11"/>
        <v>5.3781080954193082E-3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115157.67050638</v>
      </c>
      <c r="E62" s="93"/>
      <c r="F62" s="93"/>
      <c r="G62" s="50">
        <f>+G60+G61</f>
        <v>115777.00090638</v>
      </c>
      <c r="H62" s="125">
        <f t="shared" si="10"/>
        <v>619.33039999999164</v>
      </c>
      <c r="I62" s="51">
        <f t="shared" si="11"/>
        <v>5.3781080954193082E-3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107297.2026992</v>
      </c>
      <c r="E64" s="84"/>
      <c r="F64" s="84"/>
      <c r="G64" s="25">
        <f>+G38+G39+G40+G51+G55+G56</f>
        <v>107845.28269919999</v>
      </c>
      <c r="H64" s="124">
        <f t="shared" ref="H64:H68" si="12">+G64-D64</f>
        <v>548.07999999998719</v>
      </c>
      <c r="I64" s="24">
        <f t="shared" ref="I64:I68" si="13">IFERROR(+H64/D64,0)</f>
        <v>5.1080548813233284E-3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13948.636350896</v>
      </c>
      <c r="E65" s="30"/>
      <c r="F65" s="31">
        <v>0.13</v>
      </c>
      <c r="G65" s="25">
        <f>+G64*F65</f>
        <v>14019.886750895999</v>
      </c>
      <c r="H65" s="124">
        <f t="shared" si="12"/>
        <v>71.25039999999899</v>
      </c>
      <c r="I65" s="24">
        <f t="shared" si="13"/>
        <v>5.1080548813233753E-3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121245.83905009601</v>
      </c>
      <c r="E66" s="73"/>
      <c r="F66" s="73"/>
      <c r="G66" s="25">
        <f>+G64+G65</f>
        <v>121865.16945009599</v>
      </c>
      <c r="H66" s="124">
        <f t="shared" si="12"/>
        <v>619.33039999997709</v>
      </c>
      <c r="I66" s="24">
        <f t="shared" si="13"/>
        <v>5.1080548813232591E-3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121245.83905009601</v>
      </c>
      <c r="E68" s="93"/>
      <c r="F68" s="93"/>
      <c r="G68" s="50">
        <f>+G66+G67</f>
        <v>121865.16945009599</v>
      </c>
      <c r="H68" s="125">
        <f t="shared" si="12"/>
        <v>619.33039999997709</v>
      </c>
      <c r="I68" s="51">
        <f t="shared" si="13"/>
        <v>5.1080548813232591E-3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B76"/>
  <sheetViews>
    <sheetView topLeftCell="A44" zoomScale="90" zoomScaleNormal="90" workbookViewId="0">
      <selection activeCell="J20" sqref="J20"/>
    </sheetView>
  </sheetViews>
  <sheetFormatPr defaultRowHeight="15"/>
  <cols>
    <col min="1" max="1" width="37.42578125" style="163" customWidth="1"/>
    <col min="2" max="2" width="12.5703125" style="163" bestFit="1" customWidth="1"/>
    <col min="3" max="3" width="13.140625" style="163" customWidth="1"/>
    <col min="4" max="4" width="13.5703125" style="163" customWidth="1"/>
    <col min="5" max="5" width="12.5703125" style="163" bestFit="1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4430.1400000000003</v>
      </c>
      <c r="C10" s="167">
        <v>4477.99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2.1459000000000001</v>
      </c>
      <c r="C13" s="170">
        <v>2.1690999999999998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-0.18340000000000001</v>
      </c>
      <c r="C14" s="171">
        <f>+J22</f>
        <v>2.3900000000000001E-2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-0.18340000000000001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3.3069000000000002</v>
      </c>
      <c r="C16" s="171">
        <v>3.2995000000000001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2.2745000000000002</v>
      </c>
      <c r="C17" s="171">
        <v>2.27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2.3900000000000001E-2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-0.18340000000000001</v>
      </c>
      <c r="J22" s="184">
        <f>SUM(J14:J21)</f>
        <v>2.3900000000000001E-2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4854500</v>
      </c>
      <c r="C27" s="192" t="s">
        <v>0</v>
      </c>
      <c r="D27" s="194">
        <v>9500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0.7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1.0145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4924890.25</v>
      </c>
      <c r="C35" s="100">
        <f>+B5</f>
        <v>7.4999999999999997E-2</v>
      </c>
      <c r="D35" s="101">
        <f>+B35*C35</f>
        <v>369366.76874999999</v>
      </c>
      <c r="E35" s="99">
        <f>+B35</f>
        <v>4924890.25</v>
      </c>
      <c r="F35" s="100">
        <f>+C5</f>
        <v>7.4999999999999997E-2</v>
      </c>
      <c r="G35" s="101">
        <f>+E35*F35</f>
        <v>369366.76874999999</v>
      </c>
      <c r="H35" s="102">
        <f>+G35-D35</f>
        <v>0</v>
      </c>
      <c r="I35" s="103">
        <f>IFERROR(+H35/D35,0)</f>
        <v>0</v>
      </c>
      <c r="J35" s="111">
        <f>IFERROR(+G35/$G$62,0)</f>
        <v>0.63768065555583175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3151929.7600000002</v>
      </c>
      <c r="C38" s="181">
        <f>+B7</f>
        <v>6.5000000000000002E-2</v>
      </c>
      <c r="D38" s="23">
        <f>+B38*C38</f>
        <v>204875.43440000003</v>
      </c>
      <c r="E38" s="180">
        <f>+B38</f>
        <v>3151929.7600000002</v>
      </c>
      <c r="F38" s="181">
        <f>+C7</f>
        <v>6.5000000000000002E-2</v>
      </c>
      <c r="G38" s="23">
        <f>+E38*F38</f>
        <v>204875.43440000003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0.33545809129409671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886480.245</v>
      </c>
      <c r="C39" s="181">
        <f>+B8</f>
        <v>0.1</v>
      </c>
      <c r="D39" s="23">
        <f>+B39*C39</f>
        <v>88648.0245</v>
      </c>
      <c r="E39" s="180">
        <f>+B39</f>
        <v>886480.245</v>
      </c>
      <c r="F39" s="181">
        <f>+C8</f>
        <v>0.1</v>
      </c>
      <c r="G39" s="23">
        <f>+E39*F39</f>
        <v>88648.0245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0.14515013565609949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886480.245</v>
      </c>
      <c r="C40" s="181">
        <f>+B9</f>
        <v>0.11700000000000001</v>
      </c>
      <c r="D40" s="23">
        <f>+B40*C40</f>
        <v>103718.18866500001</v>
      </c>
      <c r="E40" s="180">
        <f>+B40</f>
        <v>886480.245</v>
      </c>
      <c r="F40" s="181">
        <f>+C9</f>
        <v>0.11700000000000001</v>
      </c>
      <c r="G40" s="23">
        <f>+E40*F40</f>
        <v>103718.18866500001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0.16982565871763644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4430.1400000000003</v>
      </c>
      <c r="D42" s="74">
        <f>+B42*C42</f>
        <v>4430.1400000000003</v>
      </c>
      <c r="E42" s="73">
        <f>+B42</f>
        <v>1</v>
      </c>
      <c r="F42" s="80">
        <f>+C10</f>
        <v>4477.99</v>
      </c>
      <c r="G42" s="74">
        <f t="shared" ref="G42:G46" si="1">+E42*F42</f>
        <v>4477.99</v>
      </c>
      <c r="H42" s="126">
        <f>+G42-D42</f>
        <v>47.849999999999454</v>
      </c>
      <c r="I42" s="103">
        <f>IFERROR(+H42/D42,0)</f>
        <v>1.0801013060535209E-2</v>
      </c>
      <c r="J42" s="113">
        <f t="shared" ref="J42:J56" si="2">IFERROR(+G42/$G$62,0)</f>
        <v>7.7308730518342254E-3</v>
      </c>
      <c r="K42" s="109">
        <f>IFERROR(+G42/$G$68,0)</f>
        <v>7.3321527426328265E-3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3.4528317623908165E-8</v>
      </c>
      <c r="K43" s="109">
        <f t="shared" ref="K43:K46" si="4">IFERROR(+G43/$G$68,0)</f>
        <v>3.2747517268385266E-8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9500</v>
      </c>
      <c r="C44" s="27">
        <f>+B13</f>
        <v>2.1459000000000001</v>
      </c>
      <c r="D44" s="96">
        <f t="shared" ref="D44:D46" si="5">+B44*C44</f>
        <v>20386.050000000003</v>
      </c>
      <c r="E44" s="26">
        <f>+B44</f>
        <v>9500</v>
      </c>
      <c r="F44" s="27">
        <f>+C13</f>
        <v>2.1690999999999998</v>
      </c>
      <c r="G44" s="96">
        <f t="shared" si="1"/>
        <v>20606.449999999997</v>
      </c>
      <c r="H44" s="98">
        <f t="shared" ref="H44:H46" si="6">+G44-D44</f>
        <v>220.39999999999418</v>
      </c>
      <c r="I44" s="103">
        <f t="shared" si="3"/>
        <v>1.0811314599934473E-2</v>
      </c>
      <c r="J44" s="113">
        <f t="shared" si="2"/>
        <v>3.5575302535059111E-2</v>
      </c>
      <c r="K44" s="109">
        <f t="shared" si="4"/>
        <v>3.3740503860755874E-2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9500</v>
      </c>
      <c r="C45" s="27"/>
      <c r="D45" s="96">
        <f t="shared" si="5"/>
        <v>0</v>
      </c>
      <c r="E45" s="26">
        <f>+B45</f>
        <v>9500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9500</v>
      </c>
      <c r="C46" s="27">
        <f>+B14</f>
        <v>-0.18340000000000001</v>
      </c>
      <c r="D46" s="96">
        <f t="shared" si="5"/>
        <v>-1742.3000000000002</v>
      </c>
      <c r="E46" s="26">
        <f>+B46</f>
        <v>9500</v>
      </c>
      <c r="F46" s="27">
        <f>+C14</f>
        <v>2.3900000000000001E-2</v>
      </c>
      <c r="G46" s="96">
        <f t="shared" si="1"/>
        <v>227.05</v>
      </c>
      <c r="H46" s="98">
        <f t="shared" si="6"/>
        <v>1969.3500000000001</v>
      </c>
      <c r="I46" s="103">
        <f t="shared" si="3"/>
        <v>-1.1303162486368592</v>
      </c>
      <c r="J46" s="113">
        <f t="shared" si="2"/>
        <v>3.9198272582541743E-4</v>
      </c>
      <c r="K46" s="109">
        <f t="shared" si="4"/>
        <v>3.7176618978934374E-4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23073.910000000003</v>
      </c>
      <c r="E47" s="130"/>
      <c r="F47" s="97"/>
      <c r="G47" s="131">
        <f t="shared" ref="G47:H47" si="7">SUM(G42:G46)</f>
        <v>25311.51</v>
      </c>
      <c r="H47" s="131">
        <f t="shared" si="7"/>
        <v>2237.599999999994</v>
      </c>
      <c r="I47" s="52">
        <f t="shared" si="3"/>
        <v>9.6975328412046063E-2</v>
      </c>
      <c r="J47" s="115">
        <f t="shared" si="2"/>
        <v>4.3698192841036383E-2</v>
      </c>
      <c r="K47" s="143">
        <f>IFERROR(+G47/$G$68,0)</f>
        <v>4.1444455540695313E-2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9500</v>
      </c>
      <c r="C48" s="148">
        <f>+B16</f>
        <v>3.3069000000000002</v>
      </c>
      <c r="D48" s="133">
        <f>+B48*C48</f>
        <v>31415.550000000003</v>
      </c>
      <c r="E48" s="133">
        <f>+B48</f>
        <v>9500</v>
      </c>
      <c r="F48" s="148">
        <f>+C16</f>
        <v>3.2995000000000001</v>
      </c>
      <c r="G48" s="133">
        <f>+E48*F48</f>
        <v>31345.25</v>
      </c>
      <c r="H48" s="133">
        <f t="shared" ref="H48:H56" si="8">+G48-D48</f>
        <v>-70.30000000000291</v>
      </c>
      <c r="I48" s="134">
        <f t="shared" si="3"/>
        <v>-2.2377453203907905E-3</v>
      </c>
      <c r="J48" s="134">
        <f t="shared" si="2"/>
        <v>5.4114937400040364E-2</v>
      </c>
      <c r="K48" s="144">
        <f t="shared" ref="K48:K56" si="9">IFERROR(+G48/$G$68,0)</f>
        <v>5.1323955782842663E-2</v>
      </c>
    </row>
    <row r="49" spans="1:11" ht="25.5">
      <c r="A49" s="135" t="s">
        <v>29</v>
      </c>
      <c r="B49" s="136">
        <f>+B48</f>
        <v>9500</v>
      </c>
      <c r="C49" s="147">
        <f>+B17</f>
        <v>2.2745000000000002</v>
      </c>
      <c r="D49" s="136">
        <f>+B49*C49</f>
        <v>21607.75</v>
      </c>
      <c r="E49" s="136">
        <f>+B49</f>
        <v>9500</v>
      </c>
      <c r="F49" s="147">
        <f>+C17</f>
        <v>2.27</v>
      </c>
      <c r="G49" s="136">
        <f>+E49*F49</f>
        <v>21565</v>
      </c>
      <c r="H49" s="136">
        <f t="shared" si="8"/>
        <v>-42.75</v>
      </c>
      <c r="I49" s="137">
        <f t="shared" si="3"/>
        <v>-1.9784568036931194E-3</v>
      </c>
      <c r="J49" s="137">
        <f t="shared" si="2"/>
        <v>3.7230158477978975E-2</v>
      </c>
      <c r="K49" s="145">
        <f t="shared" si="9"/>
        <v>3.5310010494636411E-2</v>
      </c>
    </row>
    <row r="50" spans="1:11">
      <c r="A50" s="106" t="s">
        <v>30</v>
      </c>
      <c r="B50" s="107"/>
      <c r="C50" s="107"/>
      <c r="D50" s="128">
        <f>+D48+D49</f>
        <v>53023.3</v>
      </c>
      <c r="E50" s="107"/>
      <c r="F50" s="107"/>
      <c r="G50" s="128">
        <f>+G48+G49</f>
        <v>52910.25</v>
      </c>
      <c r="H50" s="128">
        <f t="shared" si="8"/>
        <v>-113.05000000000291</v>
      </c>
      <c r="I50" s="71">
        <f t="shared" si="3"/>
        <v>-2.1320815565987576E-3</v>
      </c>
      <c r="J50" s="116">
        <f t="shared" si="2"/>
        <v>9.1345095878019339E-2</v>
      </c>
      <c r="K50" s="146">
        <f t="shared" si="9"/>
        <v>8.6633966277479074E-2</v>
      </c>
    </row>
    <row r="51" spans="1:11" ht="25.5">
      <c r="A51" s="53" t="s">
        <v>31</v>
      </c>
      <c r="B51" s="97"/>
      <c r="C51" s="97"/>
      <c r="D51" s="54">
        <f>+D47+D50</f>
        <v>76097.210000000006</v>
      </c>
      <c r="E51" s="97"/>
      <c r="F51" s="97"/>
      <c r="G51" s="54">
        <f>+G47+G50</f>
        <v>78221.759999999995</v>
      </c>
      <c r="H51" s="127">
        <f t="shared" si="8"/>
        <v>2124.5499999999884</v>
      </c>
      <c r="I51" s="70">
        <f t="shared" si="3"/>
        <v>2.7918894792594736E-2</v>
      </c>
      <c r="J51" s="115">
        <f t="shared" si="2"/>
        <v>0.13504328871905572</v>
      </c>
      <c r="K51" s="143">
        <f t="shared" si="9"/>
        <v>0.12807842181817439</v>
      </c>
    </row>
    <row r="52" spans="1:11">
      <c r="A52" s="179" t="s">
        <v>32</v>
      </c>
      <c r="B52" s="180">
        <f>+B27*B30</f>
        <v>4924890.25</v>
      </c>
      <c r="C52" s="181">
        <f>+B18</f>
        <v>5.1999999999999998E-3</v>
      </c>
      <c r="D52" s="23">
        <f>+B52*C52</f>
        <v>25609.4293</v>
      </c>
      <c r="E52" s="180">
        <f>+B52</f>
        <v>4924890.25</v>
      </c>
      <c r="F52" s="181">
        <f>+C18</f>
        <v>5.1999999999999998E-3</v>
      </c>
      <c r="G52" s="23">
        <f>+E52*F52</f>
        <v>25609.4293</v>
      </c>
      <c r="H52" s="124">
        <f t="shared" si="8"/>
        <v>0</v>
      </c>
      <c r="I52" s="24">
        <f t="shared" si="3"/>
        <v>0</v>
      </c>
      <c r="J52" s="113">
        <f t="shared" si="2"/>
        <v>4.4212525451871001E-2</v>
      </c>
      <c r="K52" s="119">
        <f t="shared" si="9"/>
        <v>4.1932261411762081E-2</v>
      </c>
    </row>
    <row r="53" spans="1:11">
      <c r="A53" s="179" t="s">
        <v>33</v>
      </c>
      <c r="B53" s="180">
        <f>+B52</f>
        <v>4924890.25</v>
      </c>
      <c r="C53" s="181">
        <f>+B19</f>
        <v>1.1000000000000001E-3</v>
      </c>
      <c r="D53" s="23">
        <f>+B53*C53</f>
        <v>5417.3792750000002</v>
      </c>
      <c r="E53" s="180">
        <f>+B53</f>
        <v>4924890.25</v>
      </c>
      <c r="F53" s="181">
        <f>+C19</f>
        <v>1.1000000000000001E-3</v>
      </c>
      <c r="G53" s="23">
        <f>+E53*F53</f>
        <v>5417.3792750000002</v>
      </c>
      <c r="H53" s="124">
        <f t="shared" si="8"/>
        <v>0</v>
      </c>
      <c r="I53" s="24">
        <f t="shared" si="3"/>
        <v>0</v>
      </c>
      <c r="J53" s="113">
        <f t="shared" si="2"/>
        <v>9.352649614818867E-3</v>
      </c>
      <c r="K53" s="119">
        <f t="shared" si="9"/>
        <v>8.8702860678727471E-3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4.3160397029885205E-7</v>
      </c>
      <c r="K54" s="119">
        <f t="shared" si="9"/>
        <v>4.0934396585481582E-7</v>
      </c>
    </row>
    <row r="55" spans="1:11">
      <c r="A55" s="53" t="s">
        <v>35</v>
      </c>
      <c r="B55" s="97"/>
      <c r="C55" s="97"/>
      <c r="D55" s="54">
        <f>SUM(D52:D54)</f>
        <v>31027.058574999999</v>
      </c>
      <c r="E55" s="97"/>
      <c r="F55" s="97"/>
      <c r="G55" s="54">
        <f>SUM(G52:G54)</f>
        <v>31027.058574999999</v>
      </c>
      <c r="H55" s="127">
        <f t="shared" si="8"/>
        <v>0</v>
      </c>
      <c r="I55" s="55">
        <f t="shared" si="3"/>
        <v>0</v>
      </c>
      <c r="J55" s="115">
        <f t="shared" si="2"/>
        <v>5.3565606670660168E-2</v>
      </c>
      <c r="K55" s="120">
        <f t="shared" si="9"/>
        <v>5.0802956823600684E-2</v>
      </c>
    </row>
    <row r="56" spans="1:11">
      <c r="A56" s="33" t="s">
        <v>36</v>
      </c>
      <c r="B56" s="180">
        <f>+B27</f>
        <v>4854500</v>
      </c>
      <c r="C56" s="29">
        <f>+B21</f>
        <v>7.0000000000000001E-3</v>
      </c>
      <c r="D56" s="23">
        <f>+B56*C56</f>
        <v>33981.5</v>
      </c>
      <c r="E56" s="180">
        <f>+B56</f>
        <v>4854500</v>
      </c>
      <c r="F56" s="29">
        <f>+C21</f>
        <v>7.0000000000000001E-3</v>
      </c>
      <c r="G56" s="23">
        <f>+E56*F56</f>
        <v>33981.5</v>
      </c>
      <c r="H56" s="124">
        <f t="shared" si="8"/>
        <v>0</v>
      </c>
      <c r="I56" s="24">
        <f t="shared" si="3"/>
        <v>0</v>
      </c>
      <c r="J56" s="117">
        <f t="shared" si="2"/>
        <v>5.8666201266841758E-2</v>
      </c>
      <c r="K56" s="121">
        <f t="shared" si="9"/>
        <v>5.5640487902781699E-2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510472.53732499998</v>
      </c>
      <c r="E58" s="84"/>
      <c r="F58" s="84"/>
      <c r="G58" s="25">
        <f>+G35+G36+G51+G55+G56</f>
        <v>512597.08732499997</v>
      </c>
      <c r="H58" s="124">
        <f t="shared" ref="H58:H62" si="10">+G58-D58</f>
        <v>2124.5499999999884</v>
      </c>
      <c r="I58" s="24">
        <f t="shared" ref="I58:I62" si="11">IFERROR(+H58/D58,0)</f>
        <v>4.1619281051496837E-3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66361.429852250003</v>
      </c>
      <c r="E59" s="30"/>
      <c r="F59" s="31">
        <v>0.13</v>
      </c>
      <c r="G59" s="25">
        <f>+G58*F59</f>
        <v>66637.621352250004</v>
      </c>
      <c r="H59" s="124">
        <f t="shared" si="10"/>
        <v>276.19150000000081</v>
      </c>
      <c r="I59" s="24">
        <f t="shared" si="11"/>
        <v>4.1619281051497184E-3</v>
      </c>
      <c r="J59" s="113">
        <f>IFERROR(+G59/$G$62,0)</f>
        <v>0.11504424778761063</v>
      </c>
      <c r="K59" s="64"/>
    </row>
    <row r="60" spans="1:11">
      <c r="A60" s="45" t="s">
        <v>39</v>
      </c>
      <c r="B60" s="73"/>
      <c r="C60" s="73"/>
      <c r="D60" s="124">
        <f>+D58+D59</f>
        <v>576833.96717724996</v>
      </c>
      <c r="E60" s="73"/>
      <c r="F60" s="73"/>
      <c r="G60" s="124">
        <f>+G58+G59</f>
        <v>579234.70867724996</v>
      </c>
      <c r="H60" s="124">
        <f t="shared" si="10"/>
        <v>2400.7415000000037</v>
      </c>
      <c r="I60" s="24">
        <f t="shared" si="11"/>
        <v>4.1619281051497132E-3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576833.96717724996</v>
      </c>
      <c r="E62" s="93"/>
      <c r="F62" s="93"/>
      <c r="G62" s="50">
        <f>+G60+G61</f>
        <v>579234.70867724996</v>
      </c>
      <c r="H62" s="125">
        <f t="shared" si="10"/>
        <v>2400.7415000000037</v>
      </c>
      <c r="I62" s="51">
        <f t="shared" si="11"/>
        <v>4.1619281051497132E-3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538347.4161400001</v>
      </c>
      <c r="E64" s="84"/>
      <c r="F64" s="84"/>
      <c r="G64" s="25">
        <f>+G38+G39+G40+G51+G55+G56</f>
        <v>540471.96614000003</v>
      </c>
      <c r="H64" s="124">
        <f t="shared" ref="H64:H68" si="12">+G64-D64</f>
        <v>2124.5499999999302</v>
      </c>
      <c r="I64" s="24">
        <f t="shared" ref="I64:I68" si="13">IFERROR(+H64/D64,0)</f>
        <v>3.9464292691012556E-3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69985.16409820001</v>
      </c>
      <c r="E65" s="30"/>
      <c r="F65" s="31">
        <v>0.13</v>
      </c>
      <c r="G65" s="25">
        <f>+G64*F65</f>
        <v>70261.355598200011</v>
      </c>
      <c r="H65" s="124">
        <f t="shared" si="12"/>
        <v>276.19150000000081</v>
      </c>
      <c r="I65" s="24">
        <f t="shared" si="13"/>
        <v>3.946429269101397E-3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608332.58023820014</v>
      </c>
      <c r="E66" s="73"/>
      <c r="F66" s="73"/>
      <c r="G66" s="25">
        <f>+G64+G65</f>
        <v>610733.32173820003</v>
      </c>
      <c r="H66" s="124">
        <f t="shared" si="12"/>
        <v>2400.7414999998873</v>
      </c>
      <c r="I66" s="24">
        <f t="shared" si="13"/>
        <v>3.9464292691012001E-3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608332.58023820014</v>
      </c>
      <c r="E68" s="93"/>
      <c r="F68" s="93"/>
      <c r="G68" s="50">
        <f>+G66+G67</f>
        <v>610733.32173820003</v>
      </c>
      <c r="H68" s="125">
        <f t="shared" si="12"/>
        <v>2400.7414999998873</v>
      </c>
      <c r="I68" s="51">
        <f t="shared" si="13"/>
        <v>3.9464292691012001E-3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B76"/>
  <sheetViews>
    <sheetView tabSelected="1" topLeftCell="A35" zoomScale="90" zoomScaleNormal="90" workbookViewId="0">
      <selection activeCell="J21" sqref="J21"/>
    </sheetView>
  </sheetViews>
  <sheetFormatPr defaultRowHeight="15"/>
  <cols>
    <col min="1" max="1" width="37.42578125" style="163" customWidth="1"/>
    <col min="2" max="2" width="13.5703125" style="163" bestFit="1" customWidth="1"/>
    <col min="3" max="3" width="13.140625" style="163" customWidth="1"/>
    <col min="4" max="4" width="13.5703125" style="163" customWidth="1"/>
    <col min="5" max="5" width="13.5703125" style="163" bestFit="1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4430.1400000000003</v>
      </c>
      <c r="C10" s="167">
        <v>4477.99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2.1459000000000001</v>
      </c>
      <c r="C13" s="170">
        <v>2.1690999999999998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-0.18340000000000001</v>
      </c>
      <c r="C14" s="171">
        <f>+J22</f>
        <v>2.3900000000000001E-2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-0.18340000000000001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3.3069000000000002</v>
      </c>
      <c r="C16" s="171">
        <v>3.2995000000000001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2.2745000000000002</v>
      </c>
      <c r="C17" s="171">
        <v>2.27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'Large User (9500 kW)'!J20</f>
        <v>2.3900000000000001E-2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-0.18340000000000001</v>
      </c>
      <c r="J22" s="184">
        <f>SUM(J14:J21)</f>
        <v>2.3900000000000001E-2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10220000</v>
      </c>
      <c r="C27" s="192" t="s">
        <v>0</v>
      </c>
      <c r="D27" s="194">
        <v>20000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0.7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1.0145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10368190</v>
      </c>
      <c r="C35" s="100">
        <f>+B5</f>
        <v>7.4999999999999997E-2</v>
      </c>
      <c r="D35" s="101">
        <f>+B35*C35</f>
        <v>777614.25</v>
      </c>
      <c r="E35" s="99">
        <f>+B35</f>
        <v>10368190</v>
      </c>
      <c r="F35" s="100">
        <f>+C5</f>
        <v>7.4999999999999997E-2</v>
      </c>
      <c r="G35" s="101">
        <f>+E35*F35</f>
        <v>777614.25</v>
      </c>
      <c r="H35" s="102">
        <f>+G35-D35</f>
        <v>0</v>
      </c>
      <c r="I35" s="103">
        <f>IFERROR(+H35/D35,0)</f>
        <v>0</v>
      </c>
      <c r="J35" s="111">
        <f>IFERROR(+G35/$G$62,0)</f>
        <v>0.64061892920847074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6635641.6000000006</v>
      </c>
      <c r="C38" s="181">
        <f>+B7</f>
        <v>6.5000000000000002E-2</v>
      </c>
      <c r="D38" s="23">
        <f>+B38*C38</f>
        <v>431316.70400000003</v>
      </c>
      <c r="E38" s="180">
        <f>+B38</f>
        <v>6635641.6000000006</v>
      </c>
      <c r="F38" s="181">
        <f>+C7</f>
        <v>6.5000000000000002E-2</v>
      </c>
      <c r="G38" s="23">
        <f>+E38*F38</f>
        <v>431316.70400000003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0.33692373037185358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1866274.2</v>
      </c>
      <c r="C39" s="181">
        <f>+B8</f>
        <v>0.1</v>
      </c>
      <c r="D39" s="23">
        <f>+B39*C39</f>
        <v>186627.42</v>
      </c>
      <c r="E39" s="180">
        <f>+B39</f>
        <v>1866274.2</v>
      </c>
      <c r="F39" s="181">
        <f>+C8</f>
        <v>0.1</v>
      </c>
      <c r="G39" s="23">
        <f>+E39*F39</f>
        <v>186627.42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0.14578430641089818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1866274.2</v>
      </c>
      <c r="C40" s="181">
        <f>+B9</f>
        <v>0.11700000000000001</v>
      </c>
      <c r="D40" s="23">
        <f>+B40*C40</f>
        <v>218354.0814</v>
      </c>
      <c r="E40" s="180">
        <f>+B40</f>
        <v>1866274.2</v>
      </c>
      <c r="F40" s="181">
        <f>+C9</f>
        <v>0.11700000000000001</v>
      </c>
      <c r="G40" s="23">
        <f>+E40*F40</f>
        <v>218354.0814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0.17056763850075085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4430.1400000000003</v>
      </c>
      <c r="D42" s="74">
        <f>+B42*C42</f>
        <v>4430.1400000000003</v>
      </c>
      <c r="E42" s="73">
        <f>+B42</f>
        <v>1</v>
      </c>
      <c r="F42" s="80">
        <f>+C10</f>
        <v>4477.99</v>
      </c>
      <c r="G42" s="74">
        <f t="shared" ref="G42:G46" si="1">+E42*F42</f>
        <v>4477.99</v>
      </c>
      <c r="H42" s="126">
        <f>+G42-D42</f>
        <v>47.849999999999454</v>
      </c>
      <c r="I42" s="103">
        <f>IFERROR(+H42/D42,0)</f>
        <v>1.0801013060535209E-2</v>
      </c>
      <c r="J42" s="113">
        <f t="shared" ref="J42:J56" si="2">IFERROR(+G42/$G$62,0)</f>
        <v>3.6890851200402251E-3</v>
      </c>
      <c r="K42" s="109">
        <f>IFERROR(+G42/$G$68,0)</f>
        <v>3.4979890214682165E-3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1.6476522368474363E-8</v>
      </c>
      <c r="K43" s="109">
        <f t="shared" ref="K43:K46" si="4">IFERROR(+G43/$G$68,0)</f>
        <v>1.5623031857901499E-8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20000</v>
      </c>
      <c r="C44" s="27">
        <f>+B13</f>
        <v>2.1459000000000001</v>
      </c>
      <c r="D44" s="96">
        <f t="shared" ref="D44:D46" si="5">+B44*C44</f>
        <v>42918</v>
      </c>
      <c r="E44" s="26">
        <f>+B44</f>
        <v>20000</v>
      </c>
      <c r="F44" s="27">
        <f>+C13</f>
        <v>2.1690999999999998</v>
      </c>
      <c r="G44" s="96">
        <f t="shared" si="1"/>
        <v>43381.999999999993</v>
      </c>
      <c r="H44" s="98">
        <f t="shared" ref="H44:H46" si="6">+G44-D44</f>
        <v>463.99999999999272</v>
      </c>
      <c r="I44" s="103">
        <f t="shared" si="3"/>
        <v>1.0811314599934591E-2</v>
      </c>
      <c r="J44" s="113">
        <f t="shared" si="2"/>
        <v>3.5739224669457732E-2</v>
      </c>
      <c r="K44" s="109">
        <f t="shared" si="4"/>
        <v>3.3887918402974136E-2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20000</v>
      </c>
      <c r="C45" s="27"/>
      <c r="D45" s="96">
        <f t="shared" si="5"/>
        <v>0</v>
      </c>
      <c r="E45" s="26">
        <f>+B45</f>
        <v>20000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20000</v>
      </c>
      <c r="C46" s="27">
        <f>+B14</f>
        <v>-0.18340000000000001</v>
      </c>
      <c r="D46" s="96">
        <f t="shared" si="5"/>
        <v>-3668</v>
      </c>
      <c r="E46" s="26">
        <f>+B46</f>
        <v>20000</v>
      </c>
      <c r="F46" s="27">
        <f>+C14</f>
        <v>2.3900000000000001E-2</v>
      </c>
      <c r="G46" s="96">
        <f t="shared" si="1"/>
        <v>478</v>
      </c>
      <c r="H46" s="98">
        <f t="shared" si="6"/>
        <v>4146</v>
      </c>
      <c r="I46" s="103">
        <f t="shared" si="3"/>
        <v>-1.1303162486368594</v>
      </c>
      <c r="J46" s="113">
        <f t="shared" si="2"/>
        <v>3.9378888460653728E-4</v>
      </c>
      <c r="K46" s="109">
        <f t="shared" si="4"/>
        <v>3.7339046140384582E-4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43680.160000000003</v>
      </c>
      <c r="E47" s="130"/>
      <c r="F47" s="97"/>
      <c r="G47" s="131">
        <f t="shared" ref="G47:H47" si="7">SUM(G42:G46)</f>
        <v>48338.009999999995</v>
      </c>
      <c r="H47" s="131">
        <f t="shared" si="7"/>
        <v>4657.8499999999922</v>
      </c>
      <c r="I47" s="52">
        <f t="shared" si="3"/>
        <v>0.10663536946751093</v>
      </c>
      <c r="J47" s="115">
        <f t="shared" si="2"/>
        <v>3.9822115150626863E-2</v>
      </c>
      <c r="K47" s="143">
        <f>IFERROR(+G47/$G$68,0)</f>
        <v>3.775931350887806E-2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20000</v>
      </c>
      <c r="C48" s="148">
        <f>+B16</f>
        <v>3.3069000000000002</v>
      </c>
      <c r="D48" s="133">
        <f>+B48*C48</f>
        <v>66138</v>
      </c>
      <c r="E48" s="133">
        <f>+B48</f>
        <v>20000</v>
      </c>
      <c r="F48" s="148">
        <f>+C16</f>
        <v>3.2995000000000001</v>
      </c>
      <c r="G48" s="133">
        <f>+E48*F48</f>
        <v>65990</v>
      </c>
      <c r="H48" s="133">
        <f t="shared" ref="H48:H56" si="8">+G48-D48</f>
        <v>-148</v>
      </c>
      <c r="I48" s="134">
        <f t="shared" si="3"/>
        <v>-2.2377453203906981E-3</v>
      </c>
      <c r="J48" s="134">
        <f t="shared" si="2"/>
        <v>5.4364285554781157E-2</v>
      </c>
      <c r="K48" s="144">
        <f t="shared" ref="K48:K56" si="9">IFERROR(+G48/$G$68,0)</f>
        <v>5.1548193615145996E-2</v>
      </c>
    </row>
    <row r="49" spans="1:11" ht="25.5">
      <c r="A49" s="135" t="s">
        <v>29</v>
      </c>
      <c r="B49" s="136">
        <f>+B48</f>
        <v>20000</v>
      </c>
      <c r="C49" s="147">
        <f>+B17</f>
        <v>2.2745000000000002</v>
      </c>
      <c r="D49" s="136">
        <f>+B49*C49</f>
        <v>45490.000000000007</v>
      </c>
      <c r="E49" s="136">
        <f>+B49</f>
        <v>20000</v>
      </c>
      <c r="F49" s="147">
        <f>+C17</f>
        <v>2.27</v>
      </c>
      <c r="G49" s="136">
        <f>+E49*F49</f>
        <v>45400</v>
      </c>
      <c r="H49" s="136">
        <f t="shared" si="8"/>
        <v>-90.000000000007276</v>
      </c>
      <c r="I49" s="137">
        <f t="shared" si="3"/>
        <v>-1.978456803693279E-3</v>
      </c>
      <c r="J49" s="137">
        <f t="shared" si="2"/>
        <v>3.7401705776436804E-2</v>
      </c>
      <c r="K49" s="145">
        <f t="shared" si="9"/>
        <v>3.5464282317436403E-2</v>
      </c>
    </row>
    <row r="50" spans="1:11">
      <c r="A50" s="106" t="s">
        <v>30</v>
      </c>
      <c r="B50" s="107"/>
      <c r="C50" s="107"/>
      <c r="D50" s="128">
        <f>+D48+D49</f>
        <v>111628</v>
      </c>
      <c r="E50" s="107"/>
      <c r="F50" s="107"/>
      <c r="G50" s="128">
        <f>+G48+G49</f>
        <v>111390</v>
      </c>
      <c r="H50" s="128">
        <f t="shared" si="8"/>
        <v>-238</v>
      </c>
      <c r="I50" s="71">
        <f t="shared" si="3"/>
        <v>-2.132081556598703E-3</v>
      </c>
      <c r="J50" s="116">
        <f t="shared" si="2"/>
        <v>9.1765991331217961E-2</v>
      </c>
      <c r="K50" s="146">
        <f t="shared" si="9"/>
        <v>8.7012475932582392E-2</v>
      </c>
    </row>
    <row r="51" spans="1:11" ht="25.5">
      <c r="A51" s="53" t="s">
        <v>31</v>
      </c>
      <c r="B51" s="97"/>
      <c r="C51" s="97"/>
      <c r="D51" s="54">
        <f>+D47+D50</f>
        <v>155308.16</v>
      </c>
      <c r="E51" s="97"/>
      <c r="F51" s="97"/>
      <c r="G51" s="54">
        <f>+G47+G50</f>
        <v>159728.01</v>
      </c>
      <c r="H51" s="127">
        <f t="shared" si="8"/>
        <v>4419.8500000000058</v>
      </c>
      <c r="I51" s="70">
        <f t="shared" si="3"/>
        <v>2.8458581957316383E-2</v>
      </c>
      <c r="J51" s="115">
        <f t="shared" si="2"/>
        <v>0.13158810648184482</v>
      </c>
      <c r="K51" s="143">
        <f t="shared" si="9"/>
        <v>0.12477178944146046</v>
      </c>
    </row>
    <row r="52" spans="1:11">
      <c r="A52" s="179" t="s">
        <v>32</v>
      </c>
      <c r="B52" s="180">
        <f>+B27*B30</f>
        <v>10368190</v>
      </c>
      <c r="C52" s="181">
        <f>+B18</f>
        <v>5.1999999999999998E-3</v>
      </c>
      <c r="D52" s="23">
        <f>+B52*C52</f>
        <v>53914.587999999996</v>
      </c>
      <c r="E52" s="180">
        <f>+B52</f>
        <v>10368190</v>
      </c>
      <c r="F52" s="181">
        <f>+C18</f>
        <v>5.1999999999999998E-3</v>
      </c>
      <c r="G52" s="23">
        <f>+E52*F52</f>
        <v>53914.587999999996</v>
      </c>
      <c r="H52" s="124">
        <f t="shared" si="8"/>
        <v>0</v>
      </c>
      <c r="I52" s="24">
        <f t="shared" si="3"/>
        <v>0</v>
      </c>
      <c r="J52" s="113">
        <f t="shared" si="2"/>
        <v>4.4416245758453966E-2</v>
      </c>
      <c r="K52" s="119">
        <f t="shared" si="9"/>
        <v>4.2115466296481691E-2</v>
      </c>
    </row>
    <row r="53" spans="1:11">
      <c r="A53" s="179" t="s">
        <v>33</v>
      </c>
      <c r="B53" s="180">
        <f>+B52</f>
        <v>10368190</v>
      </c>
      <c r="C53" s="181">
        <f>+B19</f>
        <v>1.1000000000000001E-3</v>
      </c>
      <c r="D53" s="23">
        <f>+B53*C53</f>
        <v>11405.009</v>
      </c>
      <c r="E53" s="180">
        <f>+B53</f>
        <v>10368190</v>
      </c>
      <c r="F53" s="181">
        <f>+C19</f>
        <v>1.1000000000000001E-3</v>
      </c>
      <c r="G53" s="23">
        <f>+E53*F53</f>
        <v>11405.009</v>
      </c>
      <c r="H53" s="124">
        <f t="shared" si="8"/>
        <v>0</v>
      </c>
      <c r="I53" s="24">
        <f t="shared" si="3"/>
        <v>0</v>
      </c>
      <c r="J53" s="113">
        <f t="shared" si="2"/>
        <v>9.3957442950575714E-3</v>
      </c>
      <c r="K53" s="119">
        <f t="shared" si="9"/>
        <v>8.9090409473326655E-3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2.0595652960592953E-7</v>
      </c>
      <c r="K54" s="119">
        <f t="shared" si="9"/>
        <v>1.9528789822376874E-7</v>
      </c>
    </row>
    <row r="55" spans="1:11">
      <c r="A55" s="53" t="s">
        <v>35</v>
      </c>
      <c r="B55" s="97"/>
      <c r="C55" s="97"/>
      <c r="D55" s="54">
        <f>SUM(D52:D54)</f>
        <v>65319.846999999994</v>
      </c>
      <c r="E55" s="97"/>
      <c r="F55" s="97"/>
      <c r="G55" s="54">
        <f>SUM(G52:G54)</f>
        <v>65319.846999999994</v>
      </c>
      <c r="H55" s="127">
        <f t="shared" si="8"/>
        <v>0</v>
      </c>
      <c r="I55" s="55">
        <f t="shared" si="3"/>
        <v>0</v>
      </c>
      <c r="J55" s="115">
        <f t="shared" si="2"/>
        <v>5.3812196010041141E-2</v>
      </c>
      <c r="K55" s="120">
        <f t="shared" si="9"/>
        <v>5.1024702531712575E-2</v>
      </c>
    </row>
    <row r="56" spans="1:11">
      <c r="A56" s="33" t="s">
        <v>36</v>
      </c>
      <c r="B56" s="180">
        <f>+B27</f>
        <v>10220000</v>
      </c>
      <c r="C56" s="29">
        <f>+B21</f>
        <v>7.0000000000000001E-3</v>
      </c>
      <c r="D56" s="23">
        <f>+B56*C56</f>
        <v>71540</v>
      </c>
      <c r="E56" s="180">
        <f>+B56</f>
        <v>10220000</v>
      </c>
      <c r="F56" s="29">
        <f>+C21</f>
        <v>7.0000000000000001E-3</v>
      </c>
      <c r="G56" s="23">
        <f>+E56*F56</f>
        <v>71540</v>
      </c>
      <c r="H56" s="124">
        <f t="shared" si="8"/>
        <v>0</v>
      </c>
      <c r="I56" s="24">
        <f t="shared" si="3"/>
        <v>0</v>
      </c>
      <c r="J56" s="117">
        <f t="shared" si="2"/>
        <v>5.893652051203279E-2</v>
      </c>
      <c r="K56" s="121">
        <f t="shared" si="9"/>
        <v>5.5883584955713661E-2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1069782.257</v>
      </c>
      <c r="E58" s="84"/>
      <c r="F58" s="84"/>
      <c r="G58" s="25">
        <f>+G35+G36+G51+G55+G56</f>
        <v>1074202.1069999998</v>
      </c>
      <c r="H58" s="124">
        <f t="shared" ref="H58:H62" si="10">+G58-D58</f>
        <v>4419.8499999998603</v>
      </c>
      <c r="I58" s="24">
        <f t="shared" ref="I58:I62" si="11">IFERROR(+H58/D58,0)</f>
        <v>4.1315416955918539E-3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139071.69341000001</v>
      </c>
      <c r="E59" s="30"/>
      <c r="F59" s="31">
        <v>0.13</v>
      </c>
      <c r="G59" s="25">
        <f>+G58*F59</f>
        <v>139646.27390999999</v>
      </c>
      <c r="H59" s="124">
        <f t="shared" si="10"/>
        <v>574.58049999998184</v>
      </c>
      <c r="I59" s="24">
        <f t="shared" si="11"/>
        <v>4.1315416955918539E-3</v>
      </c>
      <c r="J59" s="113">
        <f>IFERROR(+G59/$G$62,0)</f>
        <v>0.11504424778761063</v>
      </c>
      <c r="K59" s="64"/>
    </row>
    <row r="60" spans="1:11">
      <c r="A60" s="45" t="s">
        <v>39</v>
      </c>
      <c r="B60" s="73"/>
      <c r="C60" s="73"/>
      <c r="D60" s="124">
        <f>+D58+D59</f>
        <v>1208853.95041</v>
      </c>
      <c r="E60" s="73"/>
      <c r="F60" s="73"/>
      <c r="G60" s="124">
        <f>+G58+G59</f>
        <v>1213848.3809099998</v>
      </c>
      <c r="H60" s="124">
        <f t="shared" si="10"/>
        <v>4994.4304999997839</v>
      </c>
      <c r="I60" s="24">
        <f t="shared" si="11"/>
        <v>4.1315416955918054E-3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1208853.95041</v>
      </c>
      <c r="E62" s="93"/>
      <c r="F62" s="93"/>
      <c r="G62" s="50">
        <f>+G60+G61</f>
        <v>1213848.3809099998</v>
      </c>
      <c r="H62" s="125">
        <f t="shared" si="10"/>
        <v>4994.4304999997839</v>
      </c>
      <c r="I62" s="51">
        <f t="shared" si="11"/>
        <v>4.1315416955918054E-3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1128466.2124000001</v>
      </c>
      <c r="E64" s="84"/>
      <c r="F64" s="84"/>
      <c r="G64" s="25">
        <f>+G38+G39+G40+G51+G55+G56</f>
        <v>1132886.0624000002</v>
      </c>
      <c r="H64" s="124">
        <f t="shared" ref="H64:H68" si="12">+G64-D64</f>
        <v>4419.8500000000931</v>
      </c>
      <c r="I64" s="24">
        <f t="shared" ref="I64:I68" si="13">IFERROR(+H64/D64,0)</f>
        <v>3.9166879357424821E-3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146700.60761200002</v>
      </c>
      <c r="E65" s="30"/>
      <c r="F65" s="31">
        <v>0.13</v>
      </c>
      <c r="G65" s="25">
        <f>+G64*F65</f>
        <v>147275.18811200003</v>
      </c>
      <c r="H65" s="124">
        <f t="shared" si="12"/>
        <v>574.58050000001094</v>
      </c>
      <c r="I65" s="24">
        <f t="shared" si="13"/>
        <v>3.9166879357424734E-3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1275166.8200120002</v>
      </c>
      <c r="E66" s="73"/>
      <c r="F66" s="73"/>
      <c r="G66" s="25">
        <f>+G64+G65</f>
        <v>1280161.2505120002</v>
      </c>
      <c r="H66" s="124">
        <f t="shared" si="12"/>
        <v>4994.4305000000168</v>
      </c>
      <c r="I66" s="24">
        <f t="shared" si="13"/>
        <v>3.9166879357424118E-3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1275166.8200120002</v>
      </c>
      <c r="E68" s="93"/>
      <c r="F68" s="93"/>
      <c r="G68" s="50">
        <f>+G66+G67</f>
        <v>1280161.2505120002</v>
      </c>
      <c r="H68" s="125">
        <f t="shared" si="12"/>
        <v>4994.4305000000168</v>
      </c>
      <c r="I68" s="51">
        <f t="shared" si="13"/>
        <v>3.9166879357424118E-3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B76"/>
  <sheetViews>
    <sheetView topLeftCell="A49" zoomScale="90" zoomScaleNormal="90" workbookViewId="0">
      <selection activeCell="H26" sqref="H26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/>
      <c r="J7" s="177"/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/>
      <c r="J8" s="177"/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0.94</v>
      </c>
      <c r="C10" s="167">
        <v>0.95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1.72E-2</v>
      </c>
      <c r="C13" s="170">
        <v>1.7399999999999999E-2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-1.4E-3</v>
      </c>
      <c r="C14" s="171">
        <f>+J22</f>
        <v>2.0000000000000001E-4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-1.4E-3</v>
      </c>
      <c r="J22" s="184">
        <f>SUM(J14:J21)</f>
        <v>2.0000000000000001E-4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 t="s">
        <v>75</v>
      </c>
      <c r="B26" s="194">
        <v>5</v>
      </c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155.23499999999999</v>
      </c>
      <c r="C35" s="100">
        <f>+B5</f>
        <v>7.4999999999999997E-2</v>
      </c>
      <c r="D35" s="101">
        <f>+B35*C35</f>
        <v>11.642624999999999</v>
      </c>
      <c r="E35" s="99">
        <f>+B35</f>
        <v>155.23499999999999</v>
      </c>
      <c r="F35" s="100">
        <f>+C5</f>
        <v>7.4999999999999997E-2</v>
      </c>
      <c r="G35" s="101">
        <f>+E35*F35</f>
        <v>11.642624999999999</v>
      </c>
      <c r="H35" s="102">
        <f>+G35-D35</f>
        <v>0</v>
      </c>
      <c r="I35" s="103">
        <f>IFERROR(+H35/D35,0)</f>
        <v>0</v>
      </c>
      <c r="J35" s="111">
        <f>IFERROR(+G35/$G$62,0)</f>
        <v>0.49600813410933131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99.350399999999993</v>
      </c>
      <c r="C38" s="181">
        <f>+B7</f>
        <v>6.5000000000000002E-2</v>
      </c>
      <c r="D38" s="23">
        <f>+B38*C38</f>
        <v>6.457776</v>
      </c>
      <c r="E38" s="180">
        <f>+B38</f>
        <v>99.350399999999993</v>
      </c>
      <c r="F38" s="181">
        <f>+C7</f>
        <v>6.5000000000000002E-2</v>
      </c>
      <c r="G38" s="23">
        <f>+E38*F38</f>
        <v>6.457776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0.26502990701233903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27.942299999999996</v>
      </c>
      <c r="C39" s="181">
        <f>+B8</f>
        <v>0.1</v>
      </c>
      <c r="D39" s="23">
        <f>+B39*C39</f>
        <v>2.7942299999999998</v>
      </c>
      <c r="E39" s="180">
        <f>+B39</f>
        <v>27.942299999999996</v>
      </c>
      <c r="F39" s="181">
        <f>+C8</f>
        <v>0.1</v>
      </c>
      <c r="G39" s="23">
        <f>+E39*F39</f>
        <v>2.7942299999999998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0.11467640207264668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27.942299999999996</v>
      </c>
      <c r="C40" s="181">
        <f>+B9</f>
        <v>0.11700000000000001</v>
      </c>
      <c r="D40" s="23">
        <f>+B40*C40</f>
        <v>3.2692490999999997</v>
      </c>
      <c r="E40" s="180">
        <f>+B40</f>
        <v>27.942299999999996</v>
      </c>
      <c r="F40" s="181">
        <f>+C9</f>
        <v>0.11700000000000001</v>
      </c>
      <c r="G40" s="23">
        <f>+E40*F40</f>
        <v>3.2692490999999997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0.13417139042499662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5</v>
      </c>
      <c r="C42" s="80">
        <f>+B10</f>
        <v>0.94</v>
      </c>
      <c r="D42" s="74">
        <f>+B42*C42</f>
        <v>4.6999999999999993</v>
      </c>
      <c r="E42" s="73">
        <f>+B42</f>
        <v>5</v>
      </c>
      <c r="F42" s="80">
        <f>+C10</f>
        <v>0.95</v>
      </c>
      <c r="G42" s="74">
        <f t="shared" ref="G42:G46" si="1">+E42*F42</f>
        <v>4.75</v>
      </c>
      <c r="H42" s="126">
        <f>+G42-D42</f>
        <v>5.0000000000000711E-2</v>
      </c>
      <c r="I42" s="103">
        <f>IFERROR(+H42/D42,0)</f>
        <v>1.0638297872340578E-2</v>
      </c>
      <c r="J42" s="113">
        <f t="shared" ref="J42:J56" si="2">IFERROR(+G42/$G$62,0)</f>
        <v>0.20236318158656866</v>
      </c>
      <c r="K42" s="109">
        <f>IFERROR(+G42/$G$68,0)</f>
        <v>0.19494204480127683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5</v>
      </c>
      <c r="C43" s="90">
        <f>+B12</f>
        <v>0</v>
      </c>
      <c r="D43" s="96">
        <f>+B43*C43</f>
        <v>0</v>
      </c>
      <c r="E43" s="83">
        <f>+B43</f>
        <v>5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</v>
      </c>
      <c r="C44" s="27">
        <f>+B13</f>
        <v>1.72E-2</v>
      </c>
      <c r="D44" s="96">
        <f t="shared" ref="D44:D46" si="5">+B44*C44</f>
        <v>2.58</v>
      </c>
      <c r="E44" s="26">
        <f>+B44</f>
        <v>150</v>
      </c>
      <c r="F44" s="27">
        <f>+C13</f>
        <v>1.7399999999999999E-2</v>
      </c>
      <c r="G44" s="96">
        <f t="shared" si="1"/>
        <v>2.61</v>
      </c>
      <c r="H44" s="98">
        <f t="shared" ref="H44:H46" si="6">+G44-D44</f>
        <v>2.9999999999999805E-2</v>
      </c>
      <c r="I44" s="103">
        <f t="shared" si="3"/>
        <v>1.162790697674411E-2</v>
      </c>
      <c r="J44" s="113">
        <f t="shared" si="2"/>
        <v>0.11119324293493561</v>
      </c>
      <c r="K44" s="109">
        <f t="shared" si="4"/>
        <v>0.10711552356449106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</v>
      </c>
      <c r="C45" s="27"/>
      <c r="D45" s="96">
        <f t="shared" si="5"/>
        <v>0</v>
      </c>
      <c r="E45" s="26">
        <f>+B45</f>
        <v>150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</v>
      </c>
      <c r="C46" s="27">
        <f>+B14</f>
        <v>-1.4E-3</v>
      </c>
      <c r="D46" s="96">
        <f t="shared" si="5"/>
        <v>-0.21</v>
      </c>
      <c r="E46" s="26">
        <f>+B46</f>
        <v>150</v>
      </c>
      <c r="F46" s="27">
        <f>+C14</f>
        <v>2.0000000000000001E-4</v>
      </c>
      <c r="G46" s="96">
        <f t="shared" si="1"/>
        <v>3.0000000000000002E-2</v>
      </c>
      <c r="H46" s="98">
        <f t="shared" si="6"/>
        <v>0.24</v>
      </c>
      <c r="I46" s="103">
        <f t="shared" si="3"/>
        <v>-1.1428571428571428</v>
      </c>
      <c r="J46" s="113">
        <f t="shared" si="2"/>
        <v>1.2780832521256968E-3</v>
      </c>
      <c r="K46" s="109">
        <f t="shared" si="4"/>
        <v>1.2312129145343801E-3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7.0699999999999994</v>
      </c>
      <c r="E47" s="130"/>
      <c r="F47" s="97"/>
      <c r="G47" s="131">
        <f t="shared" ref="G47:H47" si="7">SUM(G42:G46)</f>
        <v>7.39</v>
      </c>
      <c r="H47" s="131">
        <f t="shared" si="7"/>
        <v>0.32000000000000051</v>
      </c>
      <c r="I47" s="52">
        <f t="shared" si="3"/>
        <v>4.526166902404534E-2</v>
      </c>
      <c r="J47" s="115">
        <f t="shared" si="2"/>
        <v>0.31483450777362992</v>
      </c>
      <c r="K47" s="143">
        <f>IFERROR(+G47/$G$68,0)</f>
        <v>0.30328878128030223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155.23499999999999</v>
      </c>
      <c r="C48" s="148">
        <f>+B16</f>
        <v>6.7000000000000002E-3</v>
      </c>
      <c r="D48" s="133">
        <f>+B48*C48</f>
        <v>1.0400745</v>
      </c>
      <c r="E48" s="133">
        <f>+B48</f>
        <v>155.23499999999999</v>
      </c>
      <c r="F48" s="148">
        <f>+C16</f>
        <v>6.7000000000000002E-3</v>
      </c>
      <c r="G48" s="133">
        <f>+E48*F48</f>
        <v>1.0400745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4.4310059980433601E-2</v>
      </c>
      <c r="K48" s="144">
        <f t="shared" ref="K48:K56" si="9">IFERROR(+G48/$G$68,0)</f>
        <v>4.2685105215929602E-2</v>
      </c>
    </row>
    <row r="49" spans="1:11" ht="25.5">
      <c r="A49" s="135" t="s">
        <v>29</v>
      </c>
      <c r="B49" s="136">
        <f>+B48</f>
        <v>155.23499999999999</v>
      </c>
      <c r="C49" s="147">
        <f>+B17</f>
        <v>4.7000000000000002E-3</v>
      </c>
      <c r="D49" s="136">
        <f>+B49*C49</f>
        <v>0.72960449999999999</v>
      </c>
      <c r="E49" s="136">
        <f>+B49</f>
        <v>155.23499999999999</v>
      </c>
      <c r="F49" s="147">
        <f>+C17</f>
        <v>4.7000000000000002E-3</v>
      </c>
      <c r="G49" s="136">
        <f>+E49*F49</f>
        <v>0.72960449999999999</v>
      </c>
      <c r="H49" s="136">
        <f t="shared" si="8"/>
        <v>0</v>
      </c>
      <c r="I49" s="137">
        <f t="shared" si="3"/>
        <v>0</v>
      </c>
      <c r="J49" s="137">
        <f t="shared" si="2"/>
        <v>3.1083176404184763E-2</v>
      </c>
      <c r="K49" s="145">
        <f t="shared" si="9"/>
        <v>2.9943282763413299E-2</v>
      </c>
    </row>
    <row r="50" spans="1:11">
      <c r="A50" s="106" t="s">
        <v>30</v>
      </c>
      <c r="B50" s="107"/>
      <c r="C50" s="107"/>
      <c r="D50" s="128">
        <f>+D48+D49</f>
        <v>1.769679</v>
      </c>
      <c r="E50" s="107"/>
      <c r="F50" s="107"/>
      <c r="G50" s="128">
        <f>+G48+G49</f>
        <v>1.769679</v>
      </c>
      <c r="H50" s="128">
        <f t="shared" si="8"/>
        <v>0</v>
      </c>
      <c r="I50" s="71">
        <f t="shared" si="3"/>
        <v>0</v>
      </c>
      <c r="J50" s="116">
        <f t="shared" si="2"/>
        <v>7.5393236384618367E-2</v>
      </c>
      <c r="K50" s="146">
        <f t="shared" si="9"/>
        <v>7.2628387979342901E-2</v>
      </c>
    </row>
    <row r="51" spans="1:11" ht="25.5">
      <c r="A51" s="53" t="s">
        <v>31</v>
      </c>
      <c r="B51" s="97"/>
      <c r="C51" s="97"/>
      <c r="D51" s="54">
        <f>+D47+D50</f>
        <v>8.8396790000000003</v>
      </c>
      <c r="E51" s="97"/>
      <c r="F51" s="97"/>
      <c r="G51" s="54">
        <f>+G47+G50</f>
        <v>9.1596790000000006</v>
      </c>
      <c r="H51" s="127">
        <f t="shared" si="8"/>
        <v>0.32000000000000028</v>
      </c>
      <c r="I51" s="70">
        <f t="shared" si="3"/>
        <v>3.6200409539758206E-2</v>
      </c>
      <c r="J51" s="115">
        <f t="shared" si="2"/>
        <v>0.39022774415824835</v>
      </c>
      <c r="K51" s="143">
        <f t="shared" si="9"/>
        <v>0.37591716925964519</v>
      </c>
    </row>
    <row r="52" spans="1:11">
      <c r="A52" s="179" t="s">
        <v>32</v>
      </c>
      <c r="B52" s="180">
        <f>+B27*B30</f>
        <v>155.23499999999999</v>
      </c>
      <c r="C52" s="181">
        <f>+B18</f>
        <v>5.1999999999999998E-3</v>
      </c>
      <c r="D52" s="23">
        <f>+B52*C52</f>
        <v>0.80722199999999988</v>
      </c>
      <c r="E52" s="180">
        <f>+B52</f>
        <v>155.23499999999999</v>
      </c>
      <c r="F52" s="181">
        <f>+C18</f>
        <v>5.1999999999999998E-3</v>
      </c>
      <c r="G52" s="23">
        <f>+E52*F52</f>
        <v>0.80722199999999988</v>
      </c>
      <c r="H52" s="124">
        <f t="shared" si="8"/>
        <v>0</v>
      </c>
      <c r="I52" s="24">
        <f t="shared" si="3"/>
        <v>0</v>
      </c>
      <c r="J52" s="113">
        <f t="shared" si="2"/>
        <v>3.4389897298246964E-2</v>
      </c>
      <c r="K52" s="119">
        <f t="shared" si="9"/>
        <v>3.3128738376542372E-2</v>
      </c>
    </row>
    <row r="53" spans="1:11">
      <c r="A53" s="179" t="s">
        <v>33</v>
      </c>
      <c r="B53" s="180">
        <f>+B52</f>
        <v>155.23499999999999</v>
      </c>
      <c r="C53" s="181">
        <f>+B19</f>
        <v>1.1000000000000001E-3</v>
      </c>
      <c r="D53" s="23">
        <f>+B53*C53</f>
        <v>0.17075850000000001</v>
      </c>
      <c r="E53" s="180">
        <f>+B53</f>
        <v>155.23499999999999</v>
      </c>
      <c r="F53" s="181">
        <f>+C19</f>
        <v>1.1000000000000001E-3</v>
      </c>
      <c r="G53" s="23">
        <f>+E53*F53</f>
        <v>0.17075850000000001</v>
      </c>
      <c r="H53" s="124">
        <f t="shared" si="8"/>
        <v>0</v>
      </c>
      <c r="I53" s="24">
        <f t="shared" si="3"/>
        <v>0</v>
      </c>
      <c r="J53" s="113">
        <f t="shared" si="2"/>
        <v>7.2747859669368602E-3</v>
      </c>
      <c r="K53" s="119">
        <f t="shared" si="9"/>
        <v>7.0080023488839644E-3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1.065069376771414E-2</v>
      </c>
      <c r="K54" s="119">
        <f t="shared" si="9"/>
        <v>1.0260107621119834E-2</v>
      </c>
    </row>
    <row r="55" spans="1:11">
      <c r="A55" s="53" t="s">
        <v>35</v>
      </c>
      <c r="B55" s="97"/>
      <c r="C55" s="97"/>
      <c r="D55" s="54">
        <f>SUM(D52:D54)</f>
        <v>1.2279804999999999</v>
      </c>
      <c r="E55" s="97"/>
      <c r="F55" s="97"/>
      <c r="G55" s="54">
        <f>SUM(G52:G54)</f>
        <v>1.2279804999999999</v>
      </c>
      <c r="H55" s="127">
        <f t="shared" si="8"/>
        <v>0</v>
      </c>
      <c r="I55" s="55">
        <f t="shared" si="3"/>
        <v>0</v>
      </c>
      <c r="J55" s="115">
        <f t="shared" si="2"/>
        <v>5.2315377032897965E-2</v>
      </c>
      <c r="K55" s="120">
        <f t="shared" si="9"/>
        <v>5.0396848346546168E-2</v>
      </c>
    </row>
    <row r="56" spans="1:11">
      <c r="A56" s="33" t="s">
        <v>36</v>
      </c>
      <c r="B56" s="180">
        <f>+B27</f>
        <v>150</v>
      </c>
      <c r="C56" s="29">
        <f>+B21</f>
        <v>7.0000000000000001E-3</v>
      </c>
      <c r="D56" s="23">
        <f>+B56*C56</f>
        <v>1.05</v>
      </c>
      <c r="E56" s="180">
        <f>+B56</f>
        <v>150</v>
      </c>
      <c r="F56" s="29">
        <f>+C21</f>
        <v>7.0000000000000001E-3</v>
      </c>
      <c r="G56" s="23">
        <f>+E56*F56</f>
        <v>1.05</v>
      </c>
      <c r="H56" s="124">
        <f t="shared" si="8"/>
        <v>0</v>
      </c>
      <c r="I56" s="24">
        <f t="shared" si="3"/>
        <v>0</v>
      </c>
      <c r="J56" s="117">
        <f t="shared" si="2"/>
        <v>4.4732913824399388E-2</v>
      </c>
      <c r="K56" s="121">
        <f t="shared" si="9"/>
        <v>4.3092452008703298E-2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22.760284500000001</v>
      </c>
      <c r="E58" s="84"/>
      <c r="F58" s="84"/>
      <c r="G58" s="25">
        <f>+G35+G36+G51+G55+G56</f>
        <v>23.080284500000001</v>
      </c>
      <c r="H58" s="124">
        <f t="shared" ref="H58:H62" si="10">+G58-D58</f>
        <v>0.32000000000000028</v>
      </c>
      <c r="I58" s="24">
        <f t="shared" ref="I58:I62" si="11">IFERROR(+H58/D58,0)</f>
        <v>1.4059578209578191E-2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2.958836985</v>
      </c>
      <c r="E59" s="30"/>
      <c r="F59" s="31">
        <v>0.13</v>
      </c>
      <c r="G59" s="25">
        <f>+G58*F59</f>
        <v>3.0004369850000003</v>
      </c>
      <c r="H59" s="124">
        <f t="shared" si="10"/>
        <v>4.1600000000000303E-2</v>
      </c>
      <c r="I59" s="24">
        <f t="shared" si="11"/>
        <v>1.4059578209578281E-2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25.719121485000002</v>
      </c>
      <c r="E60" s="73"/>
      <c r="F60" s="73"/>
      <c r="G60" s="124">
        <f>+G58+G59</f>
        <v>26.080721485000002</v>
      </c>
      <c r="H60" s="124">
        <f t="shared" si="10"/>
        <v>0.36159999999999926</v>
      </c>
      <c r="I60" s="24">
        <f t="shared" si="11"/>
        <v>1.405957820957815E-2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-2.5719121485000005</v>
      </c>
      <c r="E61" s="84"/>
      <c r="F61" s="37">
        <v>-0.1</v>
      </c>
      <c r="G61" s="123">
        <f>+G60*F61</f>
        <v>-2.6080721485000002</v>
      </c>
      <c r="H61" s="124">
        <f t="shared" si="10"/>
        <v>-3.6159999999999748E-2</v>
      </c>
      <c r="I61" s="24">
        <f t="shared" si="11"/>
        <v>1.4059578209578079E-2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23.147209336500001</v>
      </c>
      <c r="E62" s="93"/>
      <c r="F62" s="93"/>
      <c r="G62" s="50">
        <f>+G60+G61</f>
        <v>23.472649336500002</v>
      </c>
      <c r="H62" s="125">
        <f t="shared" si="10"/>
        <v>0.3254400000000004</v>
      </c>
      <c r="I62" s="51">
        <f t="shared" si="11"/>
        <v>1.4059578209578196E-2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23.638914600000003</v>
      </c>
      <c r="E64" s="84"/>
      <c r="F64" s="84"/>
      <c r="G64" s="25">
        <f>+G38+G39+G40+G51+G55+G56</f>
        <v>23.958914600000004</v>
      </c>
      <c r="H64" s="124">
        <f t="shared" ref="H64:H68" si="12">+G64-D64</f>
        <v>0.32000000000000028</v>
      </c>
      <c r="I64" s="24">
        <f t="shared" ref="I64:I68" si="13">IFERROR(+H64/D64,0)</f>
        <v>1.3537000552470384E-2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3.0730588980000006</v>
      </c>
      <c r="E65" s="30"/>
      <c r="F65" s="31">
        <v>0.13</v>
      </c>
      <c r="G65" s="25">
        <f>+G64*F65</f>
        <v>3.1146588980000005</v>
      </c>
      <c r="H65" s="124">
        <f t="shared" si="12"/>
        <v>4.1599999999999859E-2</v>
      </c>
      <c r="I65" s="24">
        <f t="shared" si="13"/>
        <v>1.3537000552470325E-2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26.711973498000003</v>
      </c>
      <c r="E66" s="73"/>
      <c r="F66" s="73"/>
      <c r="G66" s="25">
        <f>+G64+G65</f>
        <v>27.073573498000005</v>
      </c>
      <c r="H66" s="124">
        <f t="shared" si="12"/>
        <v>0.36160000000000281</v>
      </c>
      <c r="I66" s="24">
        <f t="shared" si="13"/>
        <v>1.3537000552470478E-2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-2.6711973498000003</v>
      </c>
      <c r="E67" s="84"/>
      <c r="F67" s="37">
        <v>-0.1</v>
      </c>
      <c r="G67" s="123">
        <f>+G66*F67</f>
        <v>-2.7073573498000005</v>
      </c>
      <c r="H67" s="124">
        <f t="shared" si="12"/>
        <v>-3.6160000000000192E-2</v>
      </c>
      <c r="I67" s="24">
        <f t="shared" si="13"/>
        <v>1.3537000552470445E-2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24.040776148200003</v>
      </c>
      <c r="E68" s="93"/>
      <c r="F68" s="93"/>
      <c r="G68" s="50">
        <f>+G66+G67</f>
        <v>24.366216148200003</v>
      </c>
      <c r="H68" s="125">
        <f t="shared" si="12"/>
        <v>0.3254400000000004</v>
      </c>
      <c r="I68" s="51">
        <f t="shared" si="13"/>
        <v>1.3537000552470389E-2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250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258.72499999999997</v>
      </c>
      <c r="C35" s="100">
        <f>+B5</f>
        <v>7.4999999999999997E-2</v>
      </c>
      <c r="D35" s="101">
        <f>+B35*C35</f>
        <v>19.404374999999998</v>
      </c>
      <c r="E35" s="99">
        <f>+B35</f>
        <v>258.72499999999997</v>
      </c>
      <c r="F35" s="100">
        <f>+C5</f>
        <v>7.4999999999999997E-2</v>
      </c>
      <c r="G35" s="101">
        <f>+E35*F35</f>
        <v>19.404374999999998</v>
      </c>
      <c r="H35" s="102">
        <f>+G35-D35</f>
        <v>0</v>
      </c>
      <c r="I35" s="103">
        <f>IFERROR(+H35/D35,0)</f>
        <v>0</v>
      </c>
      <c r="J35" s="111">
        <f>IFERROR(+G35/$G$62,0)</f>
        <v>0.476015403608609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165.58399999999997</v>
      </c>
      <c r="C38" s="181">
        <f>+B7</f>
        <v>6.5000000000000002E-2</v>
      </c>
      <c r="D38" s="23">
        <f>+B38*C38</f>
        <v>10.762959999999998</v>
      </c>
      <c r="E38" s="180">
        <f>+B38</f>
        <v>165.58399999999997</v>
      </c>
      <c r="F38" s="181">
        <f>+C7</f>
        <v>6.5000000000000002E-2</v>
      </c>
      <c r="G38" s="23">
        <f>+E38*F38</f>
        <v>10.762959999999998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0.25472379997666472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46.570499999999996</v>
      </c>
      <c r="C39" s="181">
        <f>+B8</f>
        <v>0.1</v>
      </c>
      <c r="D39" s="23">
        <f>+B39*C39</f>
        <v>4.6570499999999999</v>
      </c>
      <c r="E39" s="180">
        <f>+B39</f>
        <v>46.570499999999996</v>
      </c>
      <c r="F39" s="181">
        <f>+C8</f>
        <v>0.1</v>
      </c>
      <c r="G39" s="23">
        <f>+E39*F39</f>
        <v>4.6570499999999999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0.11021702883605687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46.570499999999996</v>
      </c>
      <c r="C40" s="181">
        <f>+B9</f>
        <v>0.11700000000000001</v>
      </c>
      <c r="D40" s="23">
        <f>+B40*C40</f>
        <v>5.4487484999999998</v>
      </c>
      <c r="E40" s="180">
        <f>+B40</f>
        <v>46.570499999999996</v>
      </c>
      <c r="F40" s="181">
        <f>+C9</f>
        <v>0.11700000000000001</v>
      </c>
      <c r="G40" s="23">
        <f>+E40*F40</f>
        <v>5.4487484999999998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0.12895392373818654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0.24384156211522268</v>
      </c>
      <c r="K42" s="109">
        <f>IFERROR(+G42/$G$68,0)</f>
        <v>0.23524704837405766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4.9062688554370756E-4</v>
      </c>
      <c r="K43" s="109">
        <f t="shared" ref="K43:K46" si="4">IFERROR(+G43/$G$68,0)</f>
        <v>4.7333410135625288E-4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250</v>
      </c>
      <c r="C44" s="27">
        <f>+B13</f>
        <v>1.43E-2</v>
      </c>
      <c r="D44" s="96">
        <f t="shared" ref="D44:D46" si="5">+B44*C44</f>
        <v>3.5750000000000002</v>
      </c>
      <c r="E44" s="26">
        <f>+B44</f>
        <v>250</v>
      </c>
      <c r="F44" s="27">
        <f>+C13</f>
        <v>1.4500000000000001E-2</v>
      </c>
      <c r="G44" s="96">
        <f t="shared" si="1"/>
        <v>3.625</v>
      </c>
      <c r="H44" s="98">
        <f t="shared" ref="H44:H46" si="6">+G44-D44</f>
        <v>4.9999999999999822E-2</v>
      </c>
      <c r="I44" s="103">
        <f t="shared" si="3"/>
        <v>1.3986013986013936E-2</v>
      </c>
      <c r="J44" s="113">
        <f t="shared" si="2"/>
        <v>8.8926123004797006E-2</v>
      </c>
      <c r="K44" s="109">
        <f t="shared" si="4"/>
        <v>8.5791805870820831E-2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250</v>
      </c>
      <c r="C45" s="27"/>
      <c r="D45" s="96">
        <f t="shared" si="5"/>
        <v>0</v>
      </c>
      <c r="E45" s="26">
        <f>+B45</f>
        <v>250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250</v>
      </c>
      <c r="C46" s="27">
        <f>+B14</f>
        <v>-6.0000000000000006E-4</v>
      </c>
      <c r="D46" s="96">
        <f t="shared" si="5"/>
        <v>-0.15000000000000002</v>
      </c>
      <c r="E46" s="26">
        <f>+B46</f>
        <v>250</v>
      </c>
      <c r="F46" s="27">
        <f>+C14</f>
        <v>3.9999999999999996E-4</v>
      </c>
      <c r="G46" s="96">
        <f t="shared" si="1"/>
        <v>9.9999999999999992E-2</v>
      </c>
      <c r="H46" s="98">
        <f t="shared" si="6"/>
        <v>0.25</v>
      </c>
      <c r="I46" s="103">
        <f t="shared" si="3"/>
        <v>-1.6666666666666665</v>
      </c>
      <c r="J46" s="113">
        <f t="shared" si="2"/>
        <v>2.4531344277185377E-3</v>
      </c>
      <c r="K46" s="109">
        <f t="shared" si="4"/>
        <v>2.3666705067812641E-3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13.975</v>
      </c>
      <c r="E47" s="130"/>
      <c r="F47" s="97"/>
      <c r="G47" s="131">
        <f t="shared" ref="G47:H47" si="7">SUM(G42:G46)</f>
        <v>13.684999999999999</v>
      </c>
      <c r="H47" s="131">
        <f t="shared" si="7"/>
        <v>-0.2900000000000007</v>
      </c>
      <c r="I47" s="52">
        <f t="shared" si="3"/>
        <v>-2.075134168157429E-2</v>
      </c>
      <c r="J47" s="115">
        <f t="shared" si="2"/>
        <v>0.33571144643328188</v>
      </c>
      <c r="K47" s="143">
        <f>IFERROR(+G47/$G$68,0)</f>
        <v>0.32387885885301598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258.72499999999997</v>
      </c>
      <c r="C48" s="148">
        <f>+B16</f>
        <v>7.4999999999999997E-3</v>
      </c>
      <c r="D48" s="133">
        <f>+B48*C48</f>
        <v>1.9404374999999996</v>
      </c>
      <c r="E48" s="133">
        <f>+B48</f>
        <v>258.72499999999997</v>
      </c>
      <c r="F48" s="148">
        <f>+C16</f>
        <v>7.4999999999999997E-3</v>
      </c>
      <c r="G48" s="133">
        <f>+E48*F48</f>
        <v>1.9404374999999996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4.7601540360860894E-2</v>
      </c>
      <c r="K48" s="144">
        <f t="shared" ref="K48:K56" si="9">IFERROR(+G48/$G$68,0)</f>
        <v>4.5923762015023691E-2</v>
      </c>
    </row>
    <row r="49" spans="1:11" ht="25.5">
      <c r="A49" s="135" t="s">
        <v>29</v>
      </c>
      <c r="B49" s="136">
        <f>+B48</f>
        <v>258.72499999999997</v>
      </c>
      <c r="C49" s="147">
        <f>+B17</f>
        <v>5.4999999999999997E-3</v>
      </c>
      <c r="D49" s="136">
        <f>+B49*C49</f>
        <v>1.4229874999999996</v>
      </c>
      <c r="E49" s="136">
        <f>+B49</f>
        <v>258.72499999999997</v>
      </c>
      <c r="F49" s="147">
        <f>+C17</f>
        <v>5.4999999999999997E-3</v>
      </c>
      <c r="G49" s="136">
        <f>+E49*F49</f>
        <v>1.4229874999999996</v>
      </c>
      <c r="H49" s="136">
        <f t="shared" si="8"/>
        <v>0</v>
      </c>
      <c r="I49" s="137">
        <f t="shared" si="3"/>
        <v>0</v>
      </c>
      <c r="J49" s="137">
        <f t="shared" si="2"/>
        <v>3.4907796264631322E-2</v>
      </c>
      <c r="K49" s="145">
        <f t="shared" si="9"/>
        <v>3.3677425477684035E-2</v>
      </c>
    </row>
    <row r="50" spans="1:11">
      <c r="A50" s="106" t="s">
        <v>30</v>
      </c>
      <c r="B50" s="107"/>
      <c r="C50" s="107"/>
      <c r="D50" s="128">
        <f>+D48+D49</f>
        <v>3.3634249999999994</v>
      </c>
      <c r="E50" s="107"/>
      <c r="F50" s="107"/>
      <c r="G50" s="128">
        <f>+G48+G49</f>
        <v>3.3634249999999994</v>
      </c>
      <c r="H50" s="128">
        <f t="shared" si="8"/>
        <v>0</v>
      </c>
      <c r="I50" s="71">
        <f t="shared" si="3"/>
        <v>0</v>
      </c>
      <c r="J50" s="116">
        <f t="shared" si="2"/>
        <v>8.2509336625492216E-2</v>
      </c>
      <c r="K50" s="146">
        <f t="shared" si="9"/>
        <v>7.9601187492707726E-2</v>
      </c>
    </row>
    <row r="51" spans="1:11" ht="25.5">
      <c r="A51" s="53" t="s">
        <v>31</v>
      </c>
      <c r="B51" s="97"/>
      <c r="C51" s="97"/>
      <c r="D51" s="54">
        <f>+D47+D50</f>
        <v>17.338425000000001</v>
      </c>
      <c r="E51" s="97"/>
      <c r="F51" s="97"/>
      <c r="G51" s="54">
        <f>+G47+G50</f>
        <v>17.048424999999998</v>
      </c>
      <c r="H51" s="127">
        <f t="shared" si="8"/>
        <v>-0.2900000000000027</v>
      </c>
      <c r="I51" s="70">
        <f t="shared" si="3"/>
        <v>-1.6725856010566281E-2</v>
      </c>
      <c r="J51" s="115">
        <f t="shared" si="2"/>
        <v>0.41822078305877414</v>
      </c>
      <c r="K51" s="143">
        <f t="shared" si="9"/>
        <v>0.40348004634572371</v>
      </c>
    </row>
    <row r="52" spans="1:11">
      <c r="A52" s="179" t="s">
        <v>32</v>
      </c>
      <c r="B52" s="180">
        <f>+B27*B30</f>
        <v>258.72499999999997</v>
      </c>
      <c r="C52" s="181">
        <f>+B18</f>
        <v>5.1999999999999998E-3</v>
      </c>
      <c r="D52" s="23">
        <f>+B52*C52</f>
        <v>1.3453699999999997</v>
      </c>
      <c r="E52" s="180">
        <f>+B52</f>
        <v>258.72499999999997</v>
      </c>
      <c r="F52" s="181">
        <f>+C18</f>
        <v>5.1999999999999998E-3</v>
      </c>
      <c r="G52" s="23">
        <f>+E52*F52</f>
        <v>1.3453699999999997</v>
      </c>
      <c r="H52" s="124">
        <f t="shared" si="8"/>
        <v>0</v>
      </c>
      <c r="I52" s="24">
        <f t="shared" si="3"/>
        <v>0</v>
      </c>
      <c r="J52" s="113">
        <f t="shared" si="2"/>
        <v>3.3003734650196889E-2</v>
      </c>
      <c r="K52" s="119">
        <f t="shared" si="9"/>
        <v>3.184047499708309E-2</v>
      </c>
    </row>
    <row r="53" spans="1:11">
      <c r="A53" s="179" t="s">
        <v>33</v>
      </c>
      <c r="B53" s="180">
        <f>+B52</f>
        <v>258.72499999999997</v>
      </c>
      <c r="C53" s="181">
        <f>+B19</f>
        <v>1.1000000000000001E-3</v>
      </c>
      <c r="D53" s="23">
        <f>+B53*C53</f>
        <v>0.2845975</v>
      </c>
      <c r="E53" s="180">
        <f>+B53</f>
        <v>258.72499999999997</v>
      </c>
      <c r="F53" s="181">
        <f>+C19</f>
        <v>1.1000000000000001E-3</v>
      </c>
      <c r="G53" s="23">
        <f>+E53*F53</f>
        <v>0.2845975</v>
      </c>
      <c r="H53" s="124">
        <f t="shared" si="8"/>
        <v>0</v>
      </c>
      <c r="I53" s="24">
        <f t="shared" si="3"/>
        <v>0</v>
      </c>
      <c r="J53" s="113">
        <f t="shared" si="2"/>
        <v>6.9815592529262659E-3</v>
      </c>
      <c r="K53" s="119">
        <f t="shared" si="9"/>
        <v>6.7354850955368088E-3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6.1328360692963447E-3</v>
      </c>
      <c r="K54" s="119">
        <f t="shared" si="9"/>
        <v>5.916676266953161E-3</v>
      </c>
    </row>
    <row r="55" spans="1:11">
      <c r="A55" s="53" t="s">
        <v>35</v>
      </c>
      <c r="B55" s="97"/>
      <c r="C55" s="97"/>
      <c r="D55" s="54">
        <f>SUM(D52:D54)</f>
        <v>1.8799674999999998</v>
      </c>
      <c r="E55" s="97"/>
      <c r="F55" s="97"/>
      <c r="G55" s="54">
        <f>SUM(G52:G54)</f>
        <v>1.8799674999999998</v>
      </c>
      <c r="H55" s="127">
        <f t="shared" si="8"/>
        <v>0</v>
      </c>
      <c r="I55" s="55">
        <f t="shared" si="3"/>
        <v>0</v>
      </c>
      <c r="J55" s="115">
        <f t="shared" si="2"/>
        <v>4.61181299724195E-2</v>
      </c>
      <c r="K55" s="120">
        <f t="shared" si="9"/>
        <v>4.4492636359573061E-2</v>
      </c>
    </row>
    <row r="56" spans="1:11">
      <c r="A56" s="33" t="s">
        <v>36</v>
      </c>
      <c r="B56" s="180">
        <f>+B27</f>
        <v>250</v>
      </c>
      <c r="C56" s="29">
        <f>+B21</f>
        <v>7.0000000000000001E-3</v>
      </c>
      <c r="D56" s="23">
        <f>+B56*C56</f>
        <v>1.75</v>
      </c>
      <c r="E56" s="180">
        <f>+B56</f>
        <v>250</v>
      </c>
      <c r="F56" s="29">
        <f>+C21</f>
        <v>7.0000000000000001E-3</v>
      </c>
      <c r="G56" s="23">
        <f>+E56*F56</f>
        <v>1.75</v>
      </c>
      <c r="H56" s="124">
        <f t="shared" si="8"/>
        <v>0</v>
      </c>
      <c r="I56" s="24">
        <f t="shared" si="3"/>
        <v>0</v>
      </c>
      <c r="J56" s="117">
        <f t="shared" si="2"/>
        <v>4.2929852485074416E-2</v>
      </c>
      <c r="K56" s="121">
        <f t="shared" si="9"/>
        <v>4.1416733868672125E-2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40.372767500000002</v>
      </c>
      <c r="E58" s="84"/>
      <c r="F58" s="84"/>
      <c r="G58" s="25">
        <f>+G35+G36+G51+G55+G56</f>
        <v>40.082767499999996</v>
      </c>
      <c r="H58" s="124">
        <f t="shared" ref="H58:H62" si="10">+G58-D58</f>
        <v>-0.29000000000000625</v>
      </c>
      <c r="I58" s="24">
        <f t="shared" ref="I58:I62" si="11">IFERROR(+H58/D58,0)</f>
        <v>-7.183059719649049E-3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5.2484597750000006</v>
      </c>
      <c r="E59" s="30"/>
      <c r="F59" s="31">
        <v>0.13</v>
      </c>
      <c r="G59" s="25">
        <f>+G58*F59</f>
        <v>5.2107597749999996</v>
      </c>
      <c r="H59" s="124">
        <f t="shared" si="10"/>
        <v>-3.7700000000000955E-2</v>
      </c>
      <c r="I59" s="24">
        <f t="shared" si="11"/>
        <v>-7.1830597196490759E-3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45.621227275000003</v>
      </c>
      <c r="E60" s="73"/>
      <c r="F60" s="73"/>
      <c r="G60" s="124">
        <f>+G58+G59</f>
        <v>45.293527274999995</v>
      </c>
      <c r="H60" s="124">
        <f t="shared" si="10"/>
        <v>-0.32770000000000721</v>
      </c>
      <c r="I60" s="24">
        <f t="shared" si="11"/>
        <v>-7.1830597196490525E-3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-4.5621227275000003</v>
      </c>
      <c r="E61" s="84"/>
      <c r="F61" s="37">
        <v>-0.1</v>
      </c>
      <c r="G61" s="123">
        <f>+G60*F61</f>
        <v>-4.5293527275000001</v>
      </c>
      <c r="H61" s="124">
        <f t="shared" si="10"/>
        <v>3.2770000000000188E-2</v>
      </c>
      <c r="I61" s="24">
        <f t="shared" si="11"/>
        <v>-7.1830597196489354E-3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41.059104547499999</v>
      </c>
      <c r="E62" s="93"/>
      <c r="F62" s="93"/>
      <c r="G62" s="50">
        <f>+G60+G61</f>
        <v>40.764174547499998</v>
      </c>
      <c r="H62" s="125">
        <f t="shared" si="10"/>
        <v>-0.2949300000000008</v>
      </c>
      <c r="I62" s="51">
        <f t="shared" si="11"/>
        <v>-7.1830597196489146E-3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41.837150999999999</v>
      </c>
      <c r="E64" s="84"/>
      <c r="F64" s="84"/>
      <c r="G64" s="25">
        <f>+G38+G39+G40+G51+G55+G56</f>
        <v>41.547150999999992</v>
      </c>
      <c r="H64" s="124">
        <f t="shared" ref="H64:H68" si="12">+G64-D64</f>
        <v>-0.29000000000000625</v>
      </c>
      <c r="I64" s="24">
        <f t="shared" ref="I64:I68" si="13">IFERROR(+H64/D64,0)</f>
        <v>-6.9316383421998851E-3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5.4388296299999999</v>
      </c>
      <c r="E65" s="30"/>
      <c r="F65" s="31">
        <v>0.13</v>
      </c>
      <c r="G65" s="25">
        <f>+G64*F65</f>
        <v>5.4011296299999989</v>
      </c>
      <c r="H65" s="124">
        <f t="shared" si="12"/>
        <v>-3.7700000000000955E-2</v>
      </c>
      <c r="I65" s="24">
        <f t="shared" si="13"/>
        <v>-6.9316383421999112E-3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47.275980629999999</v>
      </c>
      <c r="E66" s="73"/>
      <c r="F66" s="73"/>
      <c r="G66" s="25">
        <f>+G64+G65</f>
        <v>46.948280629999992</v>
      </c>
      <c r="H66" s="124">
        <f t="shared" si="12"/>
        <v>-0.32770000000000721</v>
      </c>
      <c r="I66" s="24">
        <f t="shared" si="13"/>
        <v>-6.9316383421998877E-3</v>
      </c>
      <c r="J66" s="24"/>
      <c r="K66" s="119">
        <f t="shared" si="14"/>
        <v>1.1111111111111109</v>
      </c>
    </row>
    <row r="67" spans="1:11">
      <c r="A67" s="45" t="s">
        <v>40</v>
      </c>
      <c r="B67" s="84"/>
      <c r="C67" s="37">
        <v>-0.1</v>
      </c>
      <c r="D67" s="123">
        <f>+D66*C67</f>
        <v>-4.7275980630000003</v>
      </c>
      <c r="E67" s="84"/>
      <c r="F67" s="37">
        <v>-0.1</v>
      </c>
      <c r="G67" s="123">
        <f>+G66*F67</f>
        <v>-4.6948280629999992</v>
      </c>
      <c r="H67" s="124">
        <f t="shared" si="12"/>
        <v>3.2770000000001076E-2</v>
      </c>
      <c r="I67" s="24">
        <f t="shared" si="13"/>
        <v>-6.9316383421999623E-3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42.548382566999997</v>
      </c>
      <c r="E68" s="93"/>
      <c r="F68" s="93"/>
      <c r="G68" s="50">
        <f>+G66+G67</f>
        <v>42.253452566999997</v>
      </c>
      <c r="H68" s="125">
        <f t="shared" si="12"/>
        <v>-0.2949300000000008</v>
      </c>
      <c r="I68" s="51">
        <f t="shared" si="13"/>
        <v>-6.931638342199755E-3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6"/>
  <sheetViews>
    <sheetView topLeftCell="A4" zoomScale="90" zoomScaleNormal="90" workbookViewId="0">
      <selection activeCell="J21" sqref="J2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/>
      <c r="J7" s="177"/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/>
      <c r="J8" s="177"/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0.94</v>
      </c>
      <c r="C10" s="167">
        <v>0.95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1.72E-2</v>
      </c>
      <c r="C13" s="170">
        <v>1.7399999999999999E-2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-1.4E-3</v>
      </c>
      <c r="C14" s="171">
        <f>+J22</f>
        <v>2.0000000000000001E-4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'USL (150 kWh)'!J20</f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-1.4E-3</v>
      </c>
      <c r="J22" s="184">
        <f>SUM(J14:J21)</f>
        <v>2.0000000000000001E-4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 t="s">
        <v>75</v>
      </c>
      <c r="B26" s="194">
        <v>300</v>
      </c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0.11607903883675595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802.34999999999991</v>
      </c>
      <c r="C36" s="72">
        <f>+B6</f>
        <v>8.7999999999999995E-2</v>
      </c>
      <c r="D36" s="23">
        <f>+B36*C36</f>
        <v>70.606799999999993</v>
      </c>
      <c r="E36" s="180">
        <f>+B36</f>
        <v>802.34999999999991</v>
      </c>
      <c r="F36" s="72">
        <f>+C6</f>
        <v>8.7999999999999995E-2</v>
      </c>
      <c r="G36" s="23">
        <f>+E36*F36</f>
        <v>70.606799999999993</v>
      </c>
      <c r="H36" s="126">
        <f>+G36-D36</f>
        <v>0</v>
      </c>
      <c r="I36" s="103">
        <f>IFERROR(+H36/D36,0)</f>
        <v>0</v>
      </c>
      <c r="J36" s="95">
        <f>IFERROR(+G36/$G$62,0)</f>
        <v>0.14570612407713884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993.50400000000002</v>
      </c>
      <c r="C38" s="181">
        <f>+B7</f>
        <v>6.5000000000000002E-2</v>
      </c>
      <c r="D38" s="23">
        <f>+B38*C38</f>
        <v>64.577759999999998</v>
      </c>
      <c r="E38" s="180">
        <f>+B38</f>
        <v>993.50400000000002</v>
      </c>
      <c r="F38" s="181">
        <f>+C7</f>
        <v>6.5000000000000002E-2</v>
      </c>
      <c r="G38" s="23">
        <f>+E38*F38</f>
        <v>64.577759999999998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0.13372589353773648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279.42299999999994</v>
      </c>
      <c r="C39" s="181">
        <f>+B8</f>
        <v>0.1</v>
      </c>
      <c r="D39" s="23">
        <f>+B39*C39</f>
        <v>27.942299999999996</v>
      </c>
      <c r="E39" s="180">
        <f>+B39</f>
        <v>279.42299999999994</v>
      </c>
      <c r="F39" s="181">
        <f>+C8</f>
        <v>0.1</v>
      </c>
      <c r="G39" s="23">
        <f>+E39*F39</f>
        <v>27.942299999999996</v>
      </c>
      <c r="H39" s="126">
        <f>+G39-D39</f>
        <v>0</v>
      </c>
      <c r="I39" s="103">
        <f t="shared" si="0"/>
        <v>0</v>
      </c>
      <c r="J39" s="95"/>
      <c r="K39" s="109">
        <f>IFERROR(+G39/$G$68,0)</f>
        <v>5.786216547305905E-2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279.42299999999994</v>
      </c>
      <c r="C40" s="181">
        <f>+B9</f>
        <v>0.11700000000000001</v>
      </c>
      <c r="D40" s="23">
        <f>+B40*C40</f>
        <v>32.692490999999997</v>
      </c>
      <c r="E40" s="180">
        <f>+B40</f>
        <v>279.42299999999994</v>
      </c>
      <c r="F40" s="181">
        <f>+C9</f>
        <v>0.11700000000000001</v>
      </c>
      <c r="G40" s="23">
        <f>+E40*F40</f>
        <v>32.692490999999997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6.7698733603479097E-2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300</v>
      </c>
      <c r="C42" s="80">
        <f>+B10</f>
        <v>0.94</v>
      </c>
      <c r="D42" s="74">
        <f>+B42*C42</f>
        <v>282</v>
      </c>
      <c r="E42" s="73">
        <f>+B42</f>
        <v>300</v>
      </c>
      <c r="F42" s="80">
        <f>+C10</f>
        <v>0.95</v>
      </c>
      <c r="G42" s="74">
        <f t="shared" ref="G42:G46" si="1">+E42*F42</f>
        <v>285</v>
      </c>
      <c r="H42" s="126">
        <f>+G42-D42</f>
        <v>3</v>
      </c>
      <c r="I42" s="103">
        <f>IFERROR(+H42/D42,0)</f>
        <v>1.0638297872340425E-2</v>
      </c>
      <c r="J42" s="113">
        <f t="shared" ref="J42:J56" si="2">IFERROR(+G42/$G$62,0)</f>
        <v>0.58813379677289679</v>
      </c>
      <c r="K42" s="109">
        <f>IFERROR(+G42/$G$68,0)</f>
        <v>0.59017035676454088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300</v>
      </c>
      <c r="C43" s="90">
        <f>+B12</f>
        <v>0</v>
      </c>
      <c r="D43" s="96">
        <f>+B43*C43</f>
        <v>0</v>
      </c>
      <c r="E43" s="83">
        <f>+B43</f>
        <v>300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</v>
      </c>
      <c r="C44" s="27">
        <f>+B13</f>
        <v>1.72E-2</v>
      </c>
      <c r="D44" s="96">
        <f t="shared" ref="D44:D46" si="5">+B44*C44</f>
        <v>25.8</v>
      </c>
      <c r="E44" s="26">
        <f>+B44</f>
        <v>1500</v>
      </c>
      <c r="F44" s="27">
        <f>+C13</f>
        <v>1.7399999999999999E-2</v>
      </c>
      <c r="G44" s="96">
        <f t="shared" si="1"/>
        <v>26.099999999999998</v>
      </c>
      <c r="H44" s="98">
        <f t="shared" ref="H44:H46" si="6">+G44-D44</f>
        <v>0.29999999999999716</v>
      </c>
      <c r="I44" s="103">
        <f t="shared" si="3"/>
        <v>1.1627906976744075E-2</v>
      </c>
      <c r="J44" s="113">
        <f t="shared" si="2"/>
        <v>5.386067402025476E-2</v>
      </c>
      <c r="K44" s="109">
        <f t="shared" si="4"/>
        <v>5.4047180040542167E-2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</v>
      </c>
      <c r="C45" s="27"/>
      <c r="D45" s="96">
        <f t="shared" si="5"/>
        <v>0</v>
      </c>
      <c r="E45" s="26">
        <f>+B45</f>
        <v>1500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</v>
      </c>
      <c r="C46" s="27">
        <f>+B14</f>
        <v>-1.4E-3</v>
      </c>
      <c r="D46" s="96">
        <f t="shared" si="5"/>
        <v>-2.1</v>
      </c>
      <c r="E46" s="26">
        <f>+B46</f>
        <v>1500</v>
      </c>
      <c r="F46" s="27">
        <f>+C14</f>
        <v>2.0000000000000001E-4</v>
      </c>
      <c r="G46" s="96">
        <f t="shared" si="1"/>
        <v>0.3</v>
      </c>
      <c r="H46" s="98">
        <f t="shared" si="6"/>
        <v>2.4</v>
      </c>
      <c r="I46" s="103">
        <f t="shared" si="3"/>
        <v>-1.1428571428571428</v>
      </c>
      <c r="J46" s="113">
        <f t="shared" si="2"/>
        <v>6.1908820712936504E-4</v>
      </c>
      <c r="K46" s="109">
        <f t="shared" si="4"/>
        <v>6.2123195448899042E-4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305.7</v>
      </c>
      <c r="E47" s="130"/>
      <c r="F47" s="97"/>
      <c r="G47" s="131">
        <f t="shared" ref="G47:H47" si="7">SUM(G42:G46)</f>
        <v>311.40000000000003</v>
      </c>
      <c r="H47" s="131">
        <f t="shared" si="7"/>
        <v>5.6999999999999975</v>
      </c>
      <c r="I47" s="52">
        <f t="shared" si="3"/>
        <v>1.8645731108930315E-2</v>
      </c>
      <c r="J47" s="115">
        <f t="shared" si="2"/>
        <v>0.64261355900028105</v>
      </c>
      <c r="K47" s="143">
        <f>IFERROR(+G47/$G$68,0)</f>
        <v>0.64483876875957213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1552.35</v>
      </c>
      <c r="C48" s="148">
        <f>+B16</f>
        <v>6.7000000000000002E-3</v>
      </c>
      <c r="D48" s="133">
        <f>+B48*C48</f>
        <v>10.400745000000001</v>
      </c>
      <c r="E48" s="133">
        <f>+B48</f>
        <v>1552.35</v>
      </c>
      <c r="F48" s="148">
        <f>+C16</f>
        <v>6.7000000000000002E-3</v>
      </c>
      <c r="G48" s="133">
        <f>+E48*F48</f>
        <v>10.400745000000001</v>
      </c>
      <c r="H48" s="133">
        <f t="shared" ref="H48:H56" si="8">+G48-D48</f>
        <v>0</v>
      </c>
      <c r="I48" s="134">
        <f t="shared" si="3"/>
        <v>0</v>
      </c>
      <c r="J48" s="134">
        <f t="shared" si="2"/>
        <v>2.1463261916199031E-2</v>
      </c>
      <c r="K48" s="144">
        <f t="shared" ref="K48:K56" si="9">IFERROR(+G48/$G$68,0)</f>
        <v>2.1537583814971985E-2</v>
      </c>
    </row>
    <row r="49" spans="1:11" ht="25.5">
      <c r="A49" s="135" t="s">
        <v>29</v>
      </c>
      <c r="B49" s="136">
        <f>+B48</f>
        <v>1552.35</v>
      </c>
      <c r="C49" s="147">
        <f>+B17</f>
        <v>4.7000000000000002E-3</v>
      </c>
      <c r="D49" s="136">
        <f>+B49*C49</f>
        <v>7.2960449999999994</v>
      </c>
      <c r="E49" s="136">
        <f>+B49</f>
        <v>1552.35</v>
      </c>
      <c r="F49" s="147">
        <f>+C17</f>
        <v>4.7000000000000002E-3</v>
      </c>
      <c r="G49" s="136">
        <f>+E49*F49</f>
        <v>7.2960449999999994</v>
      </c>
      <c r="H49" s="136">
        <f t="shared" si="8"/>
        <v>0</v>
      </c>
      <c r="I49" s="137">
        <f t="shared" si="3"/>
        <v>0</v>
      </c>
      <c r="J49" s="137">
        <f t="shared" si="2"/>
        <v>1.5056318060617227E-2</v>
      </c>
      <c r="K49" s="145">
        <f t="shared" si="9"/>
        <v>1.510845431796542E-2</v>
      </c>
    </row>
    <row r="50" spans="1:11">
      <c r="A50" s="106" t="s">
        <v>30</v>
      </c>
      <c r="B50" s="107"/>
      <c r="C50" s="107"/>
      <c r="D50" s="128">
        <f>+D48+D49</f>
        <v>17.69679</v>
      </c>
      <c r="E50" s="107"/>
      <c r="F50" s="107"/>
      <c r="G50" s="128">
        <f>+G48+G49</f>
        <v>17.69679</v>
      </c>
      <c r="H50" s="128">
        <f t="shared" si="8"/>
        <v>0</v>
      </c>
      <c r="I50" s="71">
        <f t="shared" si="3"/>
        <v>0</v>
      </c>
      <c r="J50" s="116">
        <f t="shared" si="2"/>
        <v>3.6519579976816256E-2</v>
      </c>
      <c r="K50" s="146">
        <f t="shared" si="9"/>
        <v>3.6646038132937403E-2</v>
      </c>
    </row>
    <row r="51" spans="1:11" ht="25.5">
      <c r="A51" s="53" t="s">
        <v>31</v>
      </c>
      <c r="B51" s="97"/>
      <c r="C51" s="97"/>
      <c r="D51" s="54">
        <f>+D47+D50</f>
        <v>323.39679000000001</v>
      </c>
      <c r="E51" s="97"/>
      <c r="F51" s="97"/>
      <c r="G51" s="54">
        <f>+G47+G50</f>
        <v>329.09679000000006</v>
      </c>
      <c r="H51" s="127">
        <f t="shared" si="8"/>
        <v>5.7000000000000455</v>
      </c>
      <c r="I51" s="70">
        <f t="shared" si="3"/>
        <v>1.7625406857006976E-2</v>
      </c>
      <c r="J51" s="115">
        <f t="shared" si="2"/>
        <v>0.67913313897709737</v>
      </c>
      <c r="K51" s="143">
        <f t="shared" si="9"/>
        <v>0.68148480689250956</v>
      </c>
    </row>
    <row r="52" spans="1:11">
      <c r="A52" s="179" t="s">
        <v>32</v>
      </c>
      <c r="B52" s="180">
        <f>+B27*B30</f>
        <v>1552.35</v>
      </c>
      <c r="C52" s="181">
        <f>+B18</f>
        <v>5.1999999999999998E-3</v>
      </c>
      <c r="D52" s="23">
        <f>+B52*C52</f>
        <v>8.0722199999999997</v>
      </c>
      <c r="E52" s="180">
        <f>+B52</f>
        <v>1552.35</v>
      </c>
      <c r="F52" s="181">
        <f>+C18</f>
        <v>5.1999999999999998E-3</v>
      </c>
      <c r="G52" s="23">
        <f>+E52*F52</f>
        <v>8.0722199999999997</v>
      </c>
      <c r="H52" s="124">
        <f t="shared" si="8"/>
        <v>0</v>
      </c>
      <c r="I52" s="24">
        <f t="shared" si="3"/>
        <v>0</v>
      </c>
      <c r="J52" s="113">
        <f t="shared" si="2"/>
        <v>1.6658054024512679E-2</v>
      </c>
      <c r="K52" s="119">
        <f t="shared" si="9"/>
        <v>1.671573669221706E-2</v>
      </c>
    </row>
    <row r="53" spans="1:11">
      <c r="A53" s="179" t="s">
        <v>33</v>
      </c>
      <c r="B53" s="180">
        <f>+B52</f>
        <v>1552.35</v>
      </c>
      <c r="C53" s="181">
        <f>+B19</f>
        <v>1.1000000000000001E-3</v>
      </c>
      <c r="D53" s="23">
        <f>+B53*C53</f>
        <v>1.7075849999999999</v>
      </c>
      <c r="E53" s="180">
        <f>+B53</f>
        <v>1552.35</v>
      </c>
      <c r="F53" s="181">
        <f>+C19</f>
        <v>1.1000000000000001E-3</v>
      </c>
      <c r="G53" s="23">
        <f>+E53*F53</f>
        <v>1.7075849999999999</v>
      </c>
      <c r="H53" s="124">
        <f t="shared" si="8"/>
        <v>0</v>
      </c>
      <c r="I53" s="24">
        <f t="shared" si="3"/>
        <v>0</v>
      </c>
      <c r="J53" s="113">
        <f t="shared" si="2"/>
        <v>3.5238191205699894E-3</v>
      </c>
      <c r="K53" s="119">
        <f t="shared" si="9"/>
        <v>3.5360212233536089E-3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5.1590683927447089E-4</v>
      </c>
      <c r="K54" s="119">
        <f t="shared" si="9"/>
        <v>5.1769329540749204E-4</v>
      </c>
    </row>
    <row r="55" spans="1:11">
      <c r="A55" s="53" t="s">
        <v>35</v>
      </c>
      <c r="B55" s="97"/>
      <c r="C55" s="97"/>
      <c r="D55" s="54">
        <f>SUM(D52:D54)</f>
        <v>10.029805</v>
      </c>
      <c r="E55" s="97"/>
      <c r="F55" s="97"/>
      <c r="G55" s="54">
        <f>SUM(G52:G54)</f>
        <v>10.029805</v>
      </c>
      <c r="H55" s="127">
        <f t="shared" si="8"/>
        <v>0</v>
      </c>
      <c r="I55" s="55">
        <f t="shared" si="3"/>
        <v>0</v>
      </c>
      <c r="J55" s="115">
        <f t="shared" si="2"/>
        <v>2.0697779984357137E-2</v>
      </c>
      <c r="K55" s="120">
        <f t="shared" si="9"/>
        <v>2.0769451210978163E-2</v>
      </c>
    </row>
    <row r="56" spans="1:11">
      <c r="A56" s="33" t="s">
        <v>36</v>
      </c>
      <c r="B56" s="180">
        <f>+B27</f>
        <v>1500</v>
      </c>
      <c r="C56" s="29">
        <f>+B21</f>
        <v>7.0000000000000001E-3</v>
      </c>
      <c r="D56" s="23">
        <f>+B56*C56</f>
        <v>10.5</v>
      </c>
      <c r="E56" s="180">
        <f>+B56</f>
        <v>1500</v>
      </c>
      <c r="F56" s="29">
        <f>+C21</f>
        <v>7.0000000000000001E-3</v>
      </c>
      <c r="G56" s="23">
        <f>+E56*F56</f>
        <v>10.5</v>
      </c>
      <c r="H56" s="124">
        <f t="shared" si="8"/>
        <v>0</v>
      </c>
      <c r="I56" s="24">
        <f t="shared" si="3"/>
        <v>0</v>
      </c>
      <c r="J56" s="117">
        <f t="shared" si="2"/>
        <v>2.1668087249527779E-2</v>
      </c>
      <c r="K56" s="121">
        <f t="shared" si="9"/>
        <v>2.1743118407114667E-2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470.78339500000004</v>
      </c>
      <c r="E58" s="84"/>
      <c r="F58" s="84"/>
      <c r="G58" s="25">
        <f>+G35+G36+G51+G55+G56</f>
        <v>476.48339500000009</v>
      </c>
      <c r="H58" s="124">
        <f t="shared" ref="H58:H62" si="10">+G58-D58</f>
        <v>5.7000000000000455</v>
      </c>
      <c r="I58" s="24">
        <f t="shared" ref="I58:I62" si="11">IFERROR(+H58/D58,0)</f>
        <v>1.2107478854474137E-2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61.201841350000009</v>
      </c>
      <c r="E59" s="30"/>
      <c r="F59" s="31">
        <v>0.13</v>
      </c>
      <c r="G59" s="25">
        <f>+G58*F59</f>
        <v>61.942841350000016</v>
      </c>
      <c r="H59" s="124">
        <f t="shared" si="10"/>
        <v>0.74100000000000676</v>
      </c>
      <c r="I59" s="24">
        <f t="shared" si="11"/>
        <v>1.2107478854474149E-2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531.98523635000004</v>
      </c>
      <c r="E60" s="73"/>
      <c r="F60" s="73"/>
      <c r="G60" s="124">
        <f>+G58+G59</f>
        <v>538.42623635000007</v>
      </c>
      <c r="H60" s="124">
        <f t="shared" si="10"/>
        <v>6.4410000000000309</v>
      </c>
      <c r="I60" s="24">
        <f t="shared" si="11"/>
        <v>1.2107478854474099E-2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-53.198523635000008</v>
      </c>
      <c r="E61" s="84"/>
      <c r="F61" s="37">
        <v>-0.1</v>
      </c>
      <c r="G61" s="123">
        <f>+G60*F61</f>
        <v>-53.84262363500001</v>
      </c>
      <c r="H61" s="124">
        <f t="shared" si="10"/>
        <v>-0.64410000000000167</v>
      </c>
      <c r="I61" s="24">
        <f t="shared" si="11"/>
        <v>1.2107478854474071E-2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478.78671271500002</v>
      </c>
      <c r="E62" s="93"/>
      <c r="F62" s="93"/>
      <c r="G62" s="50">
        <f>+G60+G61</f>
        <v>484.58361271500007</v>
      </c>
      <c r="H62" s="125">
        <f t="shared" si="10"/>
        <v>5.7969000000000506</v>
      </c>
      <c r="I62" s="51">
        <f t="shared" si="11"/>
        <v>1.2107478854474146E-2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469.13914599999998</v>
      </c>
      <c r="E64" s="84"/>
      <c r="F64" s="84"/>
      <c r="G64" s="25">
        <f>+G38+G39+G40+G51+G55+G56</f>
        <v>474.83914600000003</v>
      </c>
      <c r="H64" s="124">
        <f t="shared" ref="H64:H68" si="12">+G64-D64</f>
        <v>5.7000000000000455</v>
      </c>
      <c r="I64" s="24">
        <f t="shared" ref="I64:I68" si="13">IFERROR(+H64/D64,0)</f>
        <v>1.2149913407567242E-2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60.988088980000001</v>
      </c>
      <c r="E65" s="30"/>
      <c r="F65" s="31">
        <v>0.13</v>
      </c>
      <c r="G65" s="25">
        <f>+G64*F65</f>
        <v>61.729088980000007</v>
      </c>
      <c r="H65" s="124">
        <f t="shared" si="12"/>
        <v>0.74100000000000676</v>
      </c>
      <c r="I65" s="24">
        <f t="shared" si="13"/>
        <v>1.2149913407567254E-2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530.12723498000003</v>
      </c>
      <c r="E66" s="73"/>
      <c r="F66" s="73"/>
      <c r="G66" s="25">
        <f>+G64+G65</f>
        <v>536.56823498000006</v>
      </c>
      <c r="H66" s="124">
        <f t="shared" si="12"/>
        <v>6.4410000000000309</v>
      </c>
      <c r="I66" s="24">
        <f t="shared" si="13"/>
        <v>1.2149913407567202E-2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-53.012723498000007</v>
      </c>
      <c r="E67" s="84"/>
      <c r="F67" s="37">
        <v>-0.1</v>
      </c>
      <c r="G67" s="123">
        <f>+G66*F67</f>
        <v>-53.656823498000008</v>
      </c>
      <c r="H67" s="124">
        <f t="shared" si="12"/>
        <v>-0.64410000000000167</v>
      </c>
      <c r="I67" s="24">
        <f t="shared" si="13"/>
        <v>1.2149913407567174E-2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477.11451148200001</v>
      </c>
      <c r="E68" s="93"/>
      <c r="F68" s="93"/>
      <c r="G68" s="50">
        <f>+G66+G67</f>
        <v>482.91141148200006</v>
      </c>
      <c r="H68" s="125">
        <f t="shared" si="12"/>
        <v>5.7969000000000506</v>
      </c>
      <c r="I68" s="51">
        <f t="shared" si="13"/>
        <v>1.2149913407567251E-2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B76"/>
  <sheetViews>
    <sheetView topLeftCell="A37" zoomScale="90" zoomScaleNormal="90" workbookViewId="0">
      <selection activeCell="F67" sqref="F67"/>
    </sheetView>
  </sheetViews>
  <sheetFormatPr defaultRowHeight="15"/>
  <cols>
    <col min="1" max="1" width="37.42578125" style="163" customWidth="1"/>
    <col min="2" max="2" width="12.42578125" style="163" bestFit="1" customWidth="1"/>
    <col min="3" max="3" width="13.140625" style="163" customWidth="1"/>
    <col min="4" max="4" width="13.5703125" style="163" customWidth="1"/>
    <col min="5" max="5" width="12.42578125" style="163" bestFit="1" customWidth="1"/>
    <col min="6" max="6" width="13.28515625" style="163" customWidth="1"/>
    <col min="7" max="7" width="14.7109375" style="163" customWidth="1"/>
    <col min="8" max="11" width="11.140625" style="163" customWidth="1"/>
    <col min="12" max="16384" width="9.140625" style="163"/>
  </cols>
  <sheetData>
    <row r="1" spans="1:28" ht="23.25">
      <c r="A1" s="205" t="s">
        <v>74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</v>
      </c>
      <c r="J7" s="177">
        <v>0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0.82</v>
      </c>
      <c r="C10" s="167">
        <v>0.83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8.5206999999999997</v>
      </c>
      <c r="C13" s="170">
        <v>8.6127000000000002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-0.49730000000000002</v>
      </c>
      <c r="C14" s="171">
        <f>+J22</f>
        <v>0.12180000000000001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-0.49730000000000002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2.1692999999999998</v>
      </c>
      <c r="C16" s="171">
        <v>2.1644999999999999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1.5241</v>
      </c>
      <c r="C17" s="171">
        <v>1.5210999999999999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0.12180000000000001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-0.49730000000000002</v>
      </c>
      <c r="J22" s="184">
        <f>SUM(J14:J21)</f>
        <v>0.12180000000000001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 t="s">
        <v>75</v>
      </c>
      <c r="B26" s="198">
        <v>5.53</v>
      </c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365</v>
      </c>
      <c r="C27" s="192" t="s">
        <v>0</v>
      </c>
      <c r="D27" s="198">
        <v>1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377.73849999999999</v>
      </c>
      <c r="C35" s="100">
        <f>+B5</f>
        <v>7.4999999999999997E-2</v>
      </c>
      <c r="D35" s="101">
        <f>+B35*C35</f>
        <v>28.330387499999997</v>
      </c>
      <c r="E35" s="99">
        <f>+B35</f>
        <v>377.73849999999999</v>
      </c>
      <c r="F35" s="100">
        <f>+C5</f>
        <v>7.4999999999999997E-2</v>
      </c>
      <c r="G35" s="101">
        <f>+E35*F35</f>
        <v>28.330387499999997</v>
      </c>
      <c r="H35" s="102">
        <f>+G35-D35</f>
        <v>0</v>
      </c>
      <c r="I35" s="103">
        <f>IFERROR(+H35/D35,0)</f>
        <v>0</v>
      </c>
      <c r="J35" s="111">
        <f>IFERROR(+G35/$G$62,0)</f>
        <v>0.49621118032964207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241.75263999999999</v>
      </c>
      <c r="C38" s="181">
        <f>+B7</f>
        <v>6.5000000000000002E-2</v>
      </c>
      <c r="D38" s="23">
        <f>+B38*C38</f>
        <v>15.713921599999999</v>
      </c>
      <c r="E38" s="180">
        <f>+B38</f>
        <v>241.75263999999999</v>
      </c>
      <c r="F38" s="181">
        <f>+C7</f>
        <v>6.5000000000000002E-2</v>
      </c>
      <c r="G38" s="23">
        <f>+E38*F38</f>
        <v>15.713921599999999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0.26405803604374589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67.992930000000001</v>
      </c>
      <c r="C39" s="181">
        <f>+B8</f>
        <v>0.1</v>
      </c>
      <c r="D39" s="23">
        <f>+B39*C39</f>
        <v>6.7992930000000005</v>
      </c>
      <c r="E39" s="180">
        <f>+B39</f>
        <v>67.992930000000001</v>
      </c>
      <c r="F39" s="181">
        <f>+C8</f>
        <v>0.1</v>
      </c>
      <c r="G39" s="23">
        <f>+E39*F39</f>
        <v>6.7992930000000005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0.11425588098046698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67.992930000000001</v>
      </c>
      <c r="C40" s="181">
        <f>+B9</f>
        <v>0.11700000000000001</v>
      </c>
      <c r="D40" s="23">
        <f>+B40*C40</f>
        <v>7.9551728100000005</v>
      </c>
      <c r="E40" s="180">
        <f>+B40</f>
        <v>67.992930000000001</v>
      </c>
      <c r="F40" s="181">
        <f>+C9</f>
        <v>0.11700000000000001</v>
      </c>
      <c r="G40" s="23">
        <f>+E40*F40</f>
        <v>7.9551728100000005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0.13367938074714636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5.53</v>
      </c>
      <c r="C42" s="80">
        <f>+B10</f>
        <v>0.82</v>
      </c>
      <c r="D42" s="74">
        <f>+B42*C42</f>
        <v>4.5346000000000002</v>
      </c>
      <c r="E42" s="73">
        <f>+B42</f>
        <v>5.53</v>
      </c>
      <c r="F42" s="80">
        <f>+C10</f>
        <v>0.83</v>
      </c>
      <c r="G42" s="74">
        <f t="shared" ref="G42:G46" si="1">+E42*F42</f>
        <v>4.5899000000000001</v>
      </c>
      <c r="H42" s="126">
        <f>+G42-D42</f>
        <v>5.5299999999999905E-2</v>
      </c>
      <c r="I42" s="103">
        <f>IFERROR(+H42/D42,0)</f>
        <v>1.219512195121949E-2</v>
      </c>
      <c r="J42" s="113">
        <f t="shared" ref="J42:J56" si="2">IFERROR(+G42/$G$62,0)</f>
        <v>8.0392818368440047E-2</v>
      </c>
      <c r="K42" s="109">
        <f>IFERROR(+G42/$G$68,0)</f>
        <v>7.712905858186217E-2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5.53</v>
      </c>
      <c r="C43" s="90">
        <f>+B12</f>
        <v>0</v>
      </c>
      <c r="D43" s="96">
        <f>+B43*C43</f>
        <v>0</v>
      </c>
      <c r="E43" s="83">
        <f>+B43</f>
        <v>5.53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</v>
      </c>
      <c r="C44" s="27">
        <f>+B13</f>
        <v>8.5206999999999997</v>
      </c>
      <c r="D44" s="96">
        <f t="shared" ref="D44:D46" si="5">+B44*C44</f>
        <v>8.5206999999999997</v>
      </c>
      <c r="E44" s="26">
        <f>+B44</f>
        <v>1</v>
      </c>
      <c r="F44" s="27">
        <f>+C13</f>
        <v>8.6127000000000002</v>
      </c>
      <c r="G44" s="96">
        <f t="shared" si="1"/>
        <v>8.6127000000000002</v>
      </c>
      <c r="H44" s="98">
        <f t="shared" ref="H44:H46" si="6">+G44-D44</f>
        <v>9.2000000000000526E-2</v>
      </c>
      <c r="I44" s="103">
        <f t="shared" si="3"/>
        <v>1.0797234968958012E-2</v>
      </c>
      <c r="J44" s="113">
        <f t="shared" si="2"/>
        <v>0.15085279129433402</v>
      </c>
      <c r="K44" s="109">
        <f t="shared" si="4"/>
        <v>0.14472852193904101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</v>
      </c>
      <c r="C45" s="27"/>
      <c r="D45" s="96">
        <f t="shared" si="5"/>
        <v>0</v>
      </c>
      <c r="E45" s="26">
        <f>+B45</f>
        <v>1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</v>
      </c>
      <c r="C46" s="27">
        <f>+B14</f>
        <v>-0.49730000000000002</v>
      </c>
      <c r="D46" s="96">
        <f t="shared" si="5"/>
        <v>-0.49730000000000002</v>
      </c>
      <c r="E46" s="26">
        <f>+B46</f>
        <v>1</v>
      </c>
      <c r="F46" s="27">
        <f>+C14</f>
        <v>0.12180000000000001</v>
      </c>
      <c r="G46" s="96">
        <f t="shared" si="1"/>
        <v>0.12180000000000001</v>
      </c>
      <c r="H46" s="98">
        <f t="shared" si="6"/>
        <v>0.61909999999999998</v>
      </c>
      <c r="I46" s="103">
        <f t="shared" si="3"/>
        <v>-1.2449225819424894</v>
      </c>
      <c r="J46" s="113">
        <f t="shared" si="2"/>
        <v>2.1333461028074682E-3</v>
      </c>
      <c r="K46" s="109">
        <f t="shared" si="4"/>
        <v>2.0467372568619821E-3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12.558</v>
      </c>
      <c r="E47" s="130"/>
      <c r="F47" s="97"/>
      <c r="G47" s="131">
        <f t="shared" ref="G47:H47" si="7">SUM(G42:G46)</f>
        <v>13.324400000000001</v>
      </c>
      <c r="H47" s="131">
        <f t="shared" si="7"/>
        <v>0.76640000000000041</v>
      </c>
      <c r="I47" s="52">
        <f t="shared" si="3"/>
        <v>6.1028826246217582E-2</v>
      </c>
      <c r="J47" s="115">
        <f t="shared" si="2"/>
        <v>0.23337895576558154</v>
      </c>
      <c r="K47" s="143">
        <f>IFERROR(+G47/$G$68,0)</f>
        <v>0.22390431777776515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</v>
      </c>
      <c r="C48" s="148">
        <f>+B16</f>
        <v>2.1692999999999998</v>
      </c>
      <c r="D48" s="133">
        <f>+B48*C48</f>
        <v>2.1692999999999998</v>
      </c>
      <c r="E48" s="133">
        <f>+B48</f>
        <v>1</v>
      </c>
      <c r="F48" s="148">
        <f>+C16</f>
        <v>2.1644999999999999</v>
      </c>
      <c r="G48" s="133">
        <f>+E48*F48</f>
        <v>2.1644999999999999</v>
      </c>
      <c r="H48" s="133">
        <f t="shared" ref="H48:H56" si="8">+G48-D48</f>
        <v>-4.7999999999999154E-3</v>
      </c>
      <c r="I48" s="134">
        <f t="shared" si="3"/>
        <v>-2.2126953395104022E-3</v>
      </c>
      <c r="J48" s="134">
        <f t="shared" si="2"/>
        <v>3.7911556974768182E-2</v>
      </c>
      <c r="K48" s="144">
        <f t="shared" ref="K48:K56" si="9">IFERROR(+G48/$G$68,0)</f>
        <v>3.637243671985025E-2</v>
      </c>
    </row>
    <row r="49" spans="1:11" ht="25.5">
      <c r="A49" s="135" t="s">
        <v>29</v>
      </c>
      <c r="B49" s="136">
        <f>+B48</f>
        <v>1</v>
      </c>
      <c r="C49" s="147">
        <f>+B17</f>
        <v>1.5241</v>
      </c>
      <c r="D49" s="136">
        <f>+B49*C49</f>
        <v>1.5241</v>
      </c>
      <c r="E49" s="136">
        <f>+B49</f>
        <v>1</v>
      </c>
      <c r="F49" s="147">
        <f>+C17</f>
        <v>1.5210999999999999</v>
      </c>
      <c r="G49" s="136">
        <f>+E49*F49</f>
        <v>1.5210999999999999</v>
      </c>
      <c r="H49" s="136">
        <f t="shared" si="8"/>
        <v>-3.0000000000001137E-3</v>
      </c>
      <c r="I49" s="137">
        <f t="shared" si="3"/>
        <v>-1.9683747785579119E-3</v>
      </c>
      <c r="J49" s="137">
        <f t="shared" si="2"/>
        <v>2.6642305065520851E-2</v>
      </c>
      <c r="K49" s="145">
        <f t="shared" si="9"/>
        <v>2.5560689995178659E-2</v>
      </c>
    </row>
    <row r="50" spans="1:11">
      <c r="A50" s="106" t="s">
        <v>30</v>
      </c>
      <c r="B50" s="107"/>
      <c r="C50" s="107"/>
      <c r="D50" s="128">
        <f>+D48+D49</f>
        <v>3.6933999999999996</v>
      </c>
      <c r="E50" s="107"/>
      <c r="F50" s="107"/>
      <c r="G50" s="128">
        <f>+G48+G49</f>
        <v>3.6856</v>
      </c>
      <c r="H50" s="128">
        <f t="shared" si="8"/>
        <v>-7.799999999999585E-3</v>
      </c>
      <c r="I50" s="71">
        <f t="shared" si="3"/>
        <v>-2.111875236908969E-3</v>
      </c>
      <c r="J50" s="116">
        <f t="shared" si="2"/>
        <v>6.455386204028904E-2</v>
      </c>
      <c r="K50" s="146">
        <f t="shared" si="9"/>
        <v>6.1933126715028909E-2</v>
      </c>
    </row>
    <row r="51" spans="1:11" ht="25.5">
      <c r="A51" s="53" t="s">
        <v>31</v>
      </c>
      <c r="B51" s="97"/>
      <c r="C51" s="97"/>
      <c r="D51" s="54">
        <f>+D47+D50</f>
        <v>16.2514</v>
      </c>
      <c r="E51" s="97"/>
      <c r="F51" s="97"/>
      <c r="G51" s="54">
        <f>+G47+G50</f>
        <v>17.010000000000002</v>
      </c>
      <c r="H51" s="127">
        <f t="shared" si="8"/>
        <v>0.75860000000000127</v>
      </c>
      <c r="I51" s="70">
        <f t="shared" si="3"/>
        <v>4.667905534292438E-2</v>
      </c>
      <c r="J51" s="115">
        <f t="shared" si="2"/>
        <v>0.29793281780587061</v>
      </c>
      <c r="K51" s="143">
        <f t="shared" si="9"/>
        <v>0.28583744449279408</v>
      </c>
    </row>
    <row r="52" spans="1:11">
      <c r="A52" s="179" t="s">
        <v>32</v>
      </c>
      <c r="B52" s="180">
        <f>+B27*B30</f>
        <v>377.73849999999999</v>
      </c>
      <c r="C52" s="181">
        <f>+B18</f>
        <v>5.1999999999999998E-3</v>
      </c>
      <c r="D52" s="23">
        <f>+B52*C52</f>
        <v>1.9642401999999999</v>
      </c>
      <c r="E52" s="180">
        <f>+B52</f>
        <v>377.73849999999999</v>
      </c>
      <c r="F52" s="181">
        <f>+C18</f>
        <v>5.1999999999999998E-3</v>
      </c>
      <c r="G52" s="23">
        <f>+E52*F52</f>
        <v>1.9642401999999999</v>
      </c>
      <c r="H52" s="124">
        <f t="shared" si="8"/>
        <v>0</v>
      </c>
      <c r="I52" s="24">
        <f t="shared" si="3"/>
        <v>0</v>
      </c>
      <c r="J52" s="113">
        <f t="shared" si="2"/>
        <v>3.4403975169521851E-2</v>
      </c>
      <c r="K52" s="119">
        <f t="shared" si="9"/>
        <v>3.3007254505468236E-2</v>
      </c>
    </row>
    <row r="53" spans="1:11">
      <c r="A53" s="179" t="s">
        <v>33</v>
      </c>
      <c r="B53" s="180">
        <f>+B52</f>
        <v>377.73849999999999</v>
      </c>
      <c r="C53" s="181">
        <f>+B19</f>
        <v>1.1000000000000001E-3</v>
      </c>
      <c r="D53" s="23">
        <f>+B53*C53</f>
        <v>0.41551235000000003</v>
      </c>
      <c r="E53" s="180">
        <f>+B53</f>
        <v>377.73849999999999</v>
      </c>
      <c r="F53" s="181">
        <f>+C19</f>
        <v>1.1000000000000001E-3</v>
      </c>
      <c r="G53" s="23">
        <f>+E53*F53</f>
        <v>0.41551235000000003</v>
      </c>
      <c r="H53" s="124">
        <f t="shared" si="8"/>
        <v>0</v>
      </c>
      <c r="I53" s="24">
        <f t="shared" si="3"/>
        <v>0</v>
      </c>
      <c r="J53" s="113">
        <f t="shared" si="2"/>
        <v>7.2777639781680852E-3</v>
      </c>
      <c r="K53" s="119">
        <f t="shared" si="9"/>
        <v>6.9823038376952045E-3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4.378789209374935E-3</v>
      </c>
      <c r="K54" s="119">
        <f t="shared" si="9"/>
        <v>4.2010206421633457E-3</v>
      </c>
    </row>
    <row r="55" spans="1:11">
      <c r="A55" s="53" t="s">
        <v>35</v>
      </c>
      <c r="B55" s="97"/>
      <c r="C55" s="97"/>
      <c r="D55" s="54">
        <f>SUM(D52:D54)</f>
        <v>2.6297525500000001</v>
      </c>
      <c r="E55" s="97"/>
      <c r="F55" s="97"/>
      <c r="G55" s="54">
        <f>SUM(G52:G54)</f>
        <v>2.6297525500000001</v>
      </c>
      <c r="H55" s="127">
        <f t="shared" si="8"/>
        <v>0</v>
      </c>
      <c r="I55" s="55">
        <f t="shared" si="3"/>
        <v>0</v>
      </c>
      <c r="J55" s="115">
        <f t="shared" si="2"/>
        <v>4.6060528357064874E-2</v>
      </c>
      <c r="K55" s="120">
        <f t="shared" si="9"/>
        <v>4.4190578985326787E-2</v>
      </c>
    </row>
    <row r="56" spans="1:11">
      <c r="A56" s="33" t="s">
        <v>36</v>
      </c>
      <c r="B56" s="180">
        <f>+B27</f>
        <v>365</v>
      </c>
      <c r="C56" s="29">
        <f>+B21</f>
        <v>7.0000000000000001E-3</v>
      </c>
      <c r="D56" s="23">
        <f>+B56*C56</f>
        <v>2.5550000000000002</v>
      </c>
      <c r="E56" s="180">
        <f>+B56</f>
        <v>365</v>
      </c>
      <c r="F56" s="29">
        <f>+C21</f>
        <v>7.0000000000000001E-3</v>
      </c>
      <c r="G56" s="23">
        <f>+E56*F56</f>
        <v>2.5550000000000002</v>
      </c>
      <c r="H56" s="124">
        <f t="shared" si="8"/>
        <v>0</v>
      </c>
      <c r="I56" s="24">
        <f t="shared" si="3"/>
        <v>0</v>
      </c>
      <c r="J56" s="117">
        <f t="shared" si="2"/>
        <v>4.4751225719811834E-2</v>
      </c>
      <c r="K56" s="121">
        <f t="shared" si="9"/>
        <v>4.2934430962909401E-2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49.766540049999996</v>
      </c>
      <c r="E58" s="84"/>
      <c r="F58" s="84"/>
      <c r="G58" s="25">
        <f>+G35+G36+G51+G55+G56</f>
        <v>50.525140049999997</v>
      </c>
      <c r="H58" s="124">
        <f t="shared" ref="H58:H62" si="10">+G58-D58</f>
        <v>0.75860000000000127</v>
      </c>
      <c r="I58" s="24">
        <f t="shared" ref="I58:I62" si="11">IFERROR(+H58/D58,0)</f>
        <v>1.5243173410043026E-2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6.4696502064999999</v>
      </c>
      <c r="E59" s="30"/>
      <c r="F59" s="31">
        <v>0.13</v>
      </c>
      <c r="G59" s="25">
        <f>+G58*F59</f>
        <v>6.5682682065</v>
      </c>
      <c r="H59" s="124">
        <f t="shared" si="10"/>
        <v>9.8618000000000094E-2</v>
      </c>
      <c r="I59" s="24">
        <f t="shared" si="11"/>
        <v>1.5243173410043014E-2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56.236190256499995</v>
      </c>
      <c r="E60" s="73"/>
      <c r="F60" s="73"/>
      <c r="G60" s="124">
        <f>+G58+G59</f>
        <v>57.093408256499998</v>
      </c>
      <c r="H60" s="124">
        <f t="shared" si="10"/>
        <v>0.85721800000000314</v>
      </c>
      <c r="I60" s="24">
        <f t="shared" si="11"/>
        <v>1.5243173410043057E-2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56.236190256499995</v>
      </c>
      <c r="E62" s="93"/>
      <c r="F62" s="93"/>
      <c r="G62" s="50">
        <f>+G60+G61</f>
        <v>57.093408256499998</v>
      </c>
      <c r="H62" s="125">
        <f t="shared" si="10"/>
        <v>0.85721800000000314</v>
      </c>
      <c r="I62" s="51">
        <f t="shared" si="11"/>
        <v>1.5243173410043057E-2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51.904539959999994</v>
      </c>
      <c r="E64" s="84"/>
      <c r="F64" s="84"/>
      <c r="G64" s="25">
        <f>+G38+G39+G40+G51+G55+G56</f>
        <v>52.663139959999995</v>
      </c>
      <c r="H64" s="124">
        <f t="shared" ref="H64:H68" si="12">+G64-D64</f>
        <v>0.75860000000000127</v>
      </c>
      <c r="I64" s="24">
        <f t="shared" ref="I64:I68" si="13">IFERROR(+H64/D64,0)</f>
        <v>1.4615291852786153E-2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6.747590194799999</v>
      </c>
      <c r="E65" s="30"/>
      <c r="F65" s="31">
        <v>0.13</v>
      </c>
      <c r="G65" s="25">
        <f>+G64*F65</f>
        <v>6.8462081948</v>
      </c>
      <c r="H65" s="124">
        <f t="shared" si="12"/>
        <v>9.8618000000000983E-2</v>
      </c>
      <c r="I65" s="24">
        <f t="shared" si="13"/>
        <v>1.4615291852786275E-2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58.652130154799991</v>
      </c>
      <c r="E66" s="73"/>
      <c r="F66" s="73"/>
      <c r="G66" s="25">
        <f>+G64+G65</f>
        <v>59.509348154799994</v>
      </c>
      <c r="H66" s="124">
        <f t="shared" si="12"/>
        <v>0.85721800000000314</v>
      </c>
      <c r="I66" s="24">
        <f t="shared" si="13"/>
        <v>1.4615291852786183E-2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58.652130154799991</v>
      </c>
      <c r="E68" s="93"/>
      <c r="F68" s="93"/>
      <c r="G68" s="50">
        <f>+G66+G67</f>
        <v>59.509348154799994</v>
      </c>
      <c r="H68" s="125">
        <f t="shared" si="12"/>
        <v>0.85721800000000314</v>
      </c>
      <c r="I68" s="51">
        <f t="shared" si="13"/>
        <v>1.4615291852786183E-2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76"/>
  <sheetViews>
    <sheetView topLeftCell="A37" zoomScale="90" zoomScaleNormal="90" workbookViewId="0">
      <selection activeCell="I47" sqref="I47"/>
    </sheetView>
  </sheetViews>
  <sheetFormatPr defaultRowHeight="15"/>
  <cols>
    <col min="1" max="1" width="37.42578125" style="163" customWidth="1"/>
    <col min="2" max="2" width="12.42578125" style="163" bestFit="1" customWidth="1"/>
    <col min="3" max="3" width="13.140625" style="163" customWidth="1"/>
    <col min="4" max="4" width="13.5703125" style="163" customWidth="1"/>
    <col min="5" max="5" width="12.42578125" style="163" bestFit="1" customWidth="1"/>
    <col min="6" max="6" width="13.28515625" style="163" customWidth="1"/>
    <col min="7" max="7" width="14.7109375" style="163" customWidth="1"/>
    <col min="8" max="11" width="11.140625" style="163" customWidth="1"/>
    <col min="12" max="16384" width="9.140625" style="163"/>
  </cols>
  <sheetData>
    <row r="1" spans="1:28" ht="23.25">
      <c r="A1" s="205" t="s">
        <v>74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</v>
      </c>
      <c r="J7" s="177">
        <v>0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0.82</v>
      </c>
      <c r="C10" s="167">
        <v>0.83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8.5206999999999997</v>
      </c>
      <c r="C13" s="170">
        <v>8.6127000000000002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-0.49730000000000002</v>
      </c>
      <c r="C14" s="171">
        <f>+J22</f>
        <v>0.12180000000000001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-0.49730000000000002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2.1692999999999998</v>
      </c>
      <c r="C16" s="171">
        <v>2.1644999999999999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1.5241</v>
      </c>
      <c r="C17" s="171">
        <v>1.5210999999999999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'Street Lighting (1 kW)'!J20</f>
        <v>0.12180000000000001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-0.49730000000000002</v>
      </c>
      <c r="J22" s="184">
        <f>SUM(J14:J21)</f>
        <v>0.12180000000000001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 t="s">
        <v>75</v>
      </c>
      <c r="B26" s="194">
        <v>21000</v>
      </c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1387000</v>
      </c>
      <c r="C27" s="192" t="s">
        <v>0</v>
      </c>
      <c r="D27" s="194">
        <v>3800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199">
        <f>+B26/D27</f>
        <v>5.5263157894736841</v>
      </c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1435406.2999999998</v>
      </c>
      <c r="C35" s="100">
        <f>+B5</f>
        <v>7.4999999999999997E-2</v>
      </c>
      <c r="D35" s="101">
        <f>+B35*C35</f>
        <v>107655.47249999999</v>
      </c>
      <c r="E35" s="99">
        <f>+B35</f>
        <v>1435406.2999999998</v>
      </c>
      <c r="F35" s="100">
        <f>+C5</f>
        <v>7.4999999999999997E-2</v>
      </c>
      <c r="G35" s="101">
        <f>+E35*F35</f>
        <v>107655.47249999999</v>
      </c>
      <c r="H35" s="102">
        <f>+G35-D35</f>
        <v>0</v>
      </c>
      <c r="I35" s="103">
        <f>IFERROR(+H35/D35,0)</f>
        <v>0</v>
      </c>
      <c r="J35" s="111">
        <f>IFERROR(+G35/$G$62,0)</f>
        <v>0.49870833862303182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918660.03199999989</v>
      </c>
      <c r="C38" s="181">
        <f>+B7</f>
        <v>6.5000000000000002E-2</v>
      </c>
      <c r="D38" s="23">
        <f>+B38*C38</f>
        <v>59712.902079999993</v>
      </c>
      <c r="E38" s="180">
        <f>+B38</f>
        <v>918660.03199999989</v>
      </c>
      <c r="F38" s="181">
        <f>+C7</f>
        <v>6.5000000000000002E-2</v>
      </c>
      <c r="G38" s="23">
        <f>+E38*F38</f>
        <v>59712.902079999993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0.26533268611028493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258373.13399999996</v>
      </c>
      <c r="C39" s="181">
        <f>+B8</f>
        <v>0.1</v>
      </c>
      <c r="D39" s="23">
        <f>+B39*C39</f>
        <v>25837.313399999999</v>
      </c>
      <c r="E39" s="180">
        <f>+B39</f>
        <v>258373.13399999996</v>
      </c>
      <c r="F39" s="181">
        <f>+C8</f>
        <v>0.1</v>
      </c>
      <c r="G39" s="23">
        <f>+E39*F39</f>
        <v>25837.313399999999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0.1148074122592579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258373.13399999996</v>
      </c>
      <c r="C40" s="181">
        <f>+B9</f>
        <v>0.11700000000000001</v>
      </c>
      <c r="D40" s="23">
        <f>+B40*C40</f>
        <v>30229.656677999996</v>
      </c>
      <c r="E40" s="180">
        <f>+B40</f>
        <v>258373.13399999996</v>
      </c>
      <c r="F40" s="181">
        <f>+C9</f>
        <v>0.11700000000000001</v>
      </c>
      <c r="G40" s="23">
        <f>+E40*F40</f>
        <v>30229.656677999996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0.13432467234333173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21000</v>
      </c>
      <c r="C42" s="80">
        <f>+B10</f>
        <v>0.82</v>
      </c>
      <c r="D42" s="74">
        <f>+B42*C42</f>
        <v>17220</v>
      </c>
      <c r="E42" s="73">
        <f>+B42</f>
        <v>21000</v>
      </c>
      <c r="F42" s="80">
        <f>+C10</f>
        <v>0.83</v>
      </c>
      <c r="G42" s="74">
        <f t="shared" ref="G42:G46" si="1">+E42*F42</f>
        <v>17430</v>
      </c>
      <c r="H42" s="126">
        <f>+G42-D42</f>
        <v>210</v>
      </c>
      <c r="I42" s="103">
        <f>IFERROR(+H42/D42,0)</f>
        <v>1.2195121951219513E-2</v>
      </c>
      <c r="J42" s="113">
        <f t="shared" ref="J42:J56" si="2">IFERROR(+G42/$G$62,0)</f>
        <v>8.0743562220670625E-2</v>
      </c>
      <c r="K42" s="109">
        <f>IFERROR(+G42/$G$68,0)</f>
        <v>7.7449739634263423E-2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21000</v>
      </c>
      <c r="C43" s="90">
        <f>+B12</f>
        <v>0</v>
      </c>
      <c r="D43" s="96">
        <f>+B43*C43</f>
        <v>0</v>
      </c>
      <c r="E43" s="83">
        <f>+B43</f>
        <v>21000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3800</v>
      </c>
      <c r="C44" s="27">
        <f>+B13</f>
        <v>8.5206999999999997</v>
      </c>
      <c r="D44" s="96">
        <f t="shared" ref="D44:D46" si="5">+B44*C44</f>
        <v>32378.66</v>
      </c>
      <c r="E44" s="26">
        <f>+B44</f>
        <v>3800</v>
      </c>
      <c r="F44" s="27">
        <f>+C13</f>
        <v>8.6127000000000002</v>
      </c>
      <c r="G44" s="96">
        <f t="shared" si="1"/>
        <v>32728.260000000002</v>
      </c>
      <c r="H44" s="98">
        <f t="shared" ref="H44:H46" si="6">+G44-D44</f>
        <v>349.60000000000218</v>
      </c>
      <c r="I44" s="103">
        <f t="shared" si="3"/>
        <v>1.0797234968958017E-2</v>
      </c>
      <c r="J44" s="113">
        <f t="shared" si="2"/>
        <v>0.15161195052692403</v>
      </c>
      <c r="K44" s="109">
        <f t="shared" si="4"/>
        <v>0.14542714949411809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3800</v>
      </c>
      <c r="C45" s="27"/>
      <c r="D45" s="96">
        <f t="shared" si="5"/>
        <v>0</v>
      </c>
      <c r="E45" s="26">
        <f>+B45</f>
        <v>3800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3800</v>
      </c>
      <c r="C46" s="27">
        <f>+B14</f>
        <v>-0.49730000000000002</v>
      </c>
      <c r="D46" s="96">
        <f t="shared" si="5"/>
        <v>-1889.74</v>
      </c>
      <c r="E46" s="26">
        <f>+B46</f>
        <v>3800</v>
      </c>
      <c r="F46" s="27">
        <f>+C14</f>
        <v>0.12180000000000001</v>
      </c>
      <c r="G46" s="96">
        <f t="shared" si="1"/>
        <v>462.84000000000003</v>
      </c>
      <c r="H46" s="98">
        <f t="shared" si="6"/>
        <v>2352.58</v>
      </c>
      <c r="I46" s="103">
        <f t="shared" si="3"/>
        <v>-1.2449225819424894</v>
      </c>
      <c r="J46" s="113">
        <f t="shared" si="2"/>
        <v>2.1440820618597359E-3</v>
      </c>
      <c r="K46" s="109">
        <f t="shared" si="4"/>
        <v>2.0566171825773085E-3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47708.920000000006</v>
      </c>
      <c r="E47" s="130"/>
      <c r="F47" s="97"/>
      <c r="G47" s="131">
        <f t="shared" ref="G47:H47" si="7">SUM(G42:G46)</f>
        <v>50621.1</v>
      </c>
      <c r="H47" s="131">
        <f t="shared" si="7"/>
        <v>2912.1800000000021</v>
      </c>
      <c r="I47" s="52">
        <f t="shared" si="3"/>
        <v>6.1040576898408132E-2</v>
      </c>
      <c r="J47" s="115">
        <f t="shared" si="2"/>
        <v>0.23449959480945437</v>
      </c>
      <c r="K47" s="143">
        <f>IFERROR(+G47/$G$68,0)</f>
        <v>0.22493350631095882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3800</v>
      </c>
      <c r="C48" s="148">
        <f>+B16</f>
        <v>2.1692999999999998</v>
      </c>
      <c r="D48" s="133">
        <f>+B48*C48</f>
        <v>8243.3399999999983</v>
      </c>
      <c r="E48" s="133">
        <f>+B48</f>
        <v>3800</v>
      </c>
      <c r="F48" s="148">
        <f>+C16</f>
        <v>2.1644999999999999</v>
      </c>
      <c r="G48" s="133">
        <f>+E48*F48</f>
        <v>8225.1</v>
      </c>
      <c r="H48" s="133">
        <f t="shared" ref="H48:H56" si="8">+G48-D48</f>
        <v>-18.239999999997963</v>
      </c>
      <c r="I48" s="134">
        <f t="shared" si="3"/>
        <v>-2.2126953395101945E-3</v>
      </c>
      <c r="J48" s="134">
        <f t="shared" si="2"/>
        <v>3.8102345015561562E-2</v>
      </c>
      <c r="K48" s="144">
        <f t="shared" ref="K48:K56" si="9">IFERROR(+G48/$G$68,0)</f>
        <v>3.6548012247032712E-2</v>
      </c>
    </row>
    <row r="49" spans="1:11" ht="25.5">
      <c r="A49" s="135" t="s">
        <v>29</v>
      </c>
      <c r="B49" s="136">
        <f>+B48</f>
        <v>3800</v>
      </c>
      <c r="C49" s="147">
        <f>+B17</f>
        <v>1.5241</v>
      </c>
      <c r="D49" s="136">
        <f>+B49*C49</f>
        <v>5791.58</v>
      </c>
      <c r="E49" s="136">
        <f>+B49</f>
        <v>3800</v>
      </c>
      <c r="F49" s="147">
        <f>+C17</f>
        <v>1.5210999999999999</v>
      </c>
      <c r="G49" s="136">
        <f>+E49*F49</f>
        <v>5780.1799999999994</v>
      </c>
      <c r="H49" s="136">
        <f t="shared" si="8"/>
        <v>-11.400000000000546</v>
      </c>
      <c r="I49" s="137">
        <f t="shared" si="3"/>
        <v>-1.9683747785579318E-3</v>
      </c>
      <c r="J49" s="137">
        <f t="shared" si="2"/>
        <v>2.6776381151846006E-2</v>
      </c>
      <c r="K49" s="145">
        <f t="shared" si="9"/>
        <v>2.5684075504255693E-2</v>
      </c>
    </row>
    <row r="50" spans="1:11">
      <c r="A50" s="106" t="s">
        <v>30</v>
      </c>
      <c r="B50" s="107"/>
      <c r="C50" s="107"/>
      <c r="D50" s="128">
        <f>+D48+D49</f>
        <v>14034.919999999998</v>
      </c>
      <c r="E50" s="107"/>
      <c r="F50" s="107"/>
      <c r="G50" s="128">
        <f>+G48+G49</f>
        <v>14005.279999999999</v>
      </c>
      <c r="H50" s="128">
        <f t="shared" si="8"/>
        <v>-29.639999999999418</v>
      </c>
      <c r="I50" s="71">
        <f t="shared" si="3"/>
        <v>-2.1118752369090397E-3</v>
      </c>
      <c r="J50" s="116">
        <f t="shared" si="2"/>
        <v>6.4878726167407558E-2</v>
      </c>
      <c r="K50" s="146">
        <f t="shared" si="9"/>
        <v>6.2232087751288398E-2</v>
      </c>
    </row>
    <row r="51" spans="1:11" ht="25.5">
      <c r="A51" s="53" t="s">
        <v>31</v>
      </c>
      <c r="B51" s="97"/>
      <c r="C51" s="97"/>
      <c r="D51" s="54">
        <f>+D47+D50</f>
        <v>61743.840000000004</v>
      </c>
      <c r="E51" s="97"/>
      <c r="F51" s="97"/>
      <c r="G51" s="54">
        <f>+G47+G50</f>
        <v>64626.38</v>
      </c>
      <c r="H51" s="127">
        <f t="shared" si="8"/>
        <v>2882.5399999999936</v>
      </c>
      <c r="I51" s="70">
        <f t="shared" si="3"/>
        <v>4.6685466922692098E-2</v>
      </c>
      <c r="J51" s="115">
        <f t="shared" si="2"/>
        <v>0.29937832097686196</v>
      </c>
      <c r="K51" s="143">
        <f t="shared" si="9"/>
        <v>0.28716559406224723</v>
      </c>
    </row>
    <row r="52" spans="1:11">
      <c r="A52" s="179" t="s">
        <v>32</v>
      </c>
      <c r="B52" s="180">
        <f>+B27*B30</f>
        <v>1435406.2999999998</v>
      </c>
      <c r="C52" s="181">
        <f>+B18</f>
        <v>5.1999999999999998E-3</v>
      </c>
      <c r="D52" s="23">
        <f>+B52*C52</f>
        <v>7464.1127599999991</v>
      </c>
      <c r="E52" s="180">
        <f>+B52</f>
        <v>1435406.2999999998</v>
      </c>
      <c r="F52" s="181">
        <f>+C18</f>
        <v>5.1999999999999998E-3</v>
      </c>
      <c r="G52" s="23">
        <f>+E52*F52</f>
        <v>7464.1127599999991</v>
      </c>
      <c r="H52" s="124">
        <f t="shared" si="8"/>
        <v>0</v>
      </c>
      <c r="I52" s="24">
        <f t="shared" si="3"/>
        <v>0</v>
      </c>
      <c r="J52" s="113">
        <f t="shared" si="2"/>
        <v>3.4577111477863541E-2</v>
      </c>
      <c r="K52" s="119">
        <f t="shared" si="9"/>
        <v>3.3166585763785617E-2</v>
      </c>
    </row>
    <row r="53" spans="1:11">
      <c r="A53" s="179" t="s">
        <v>33</v>
      </c>
      <c r="B53" s="180">
        <f>+B52</f>
        <v>1435406.2999999998</v>
      </c>
      <c r="C53" s="181">
        <f>+B19</f>
        <v>1.1000000000000001E-3</v>
      </c>
      <c r="D53" s="23">
        <f>+B53*C53</f>
        <v>1578.9469299999998</v>
      </c>
      <c r="E53" s="180">
        <f>+B53</f>
        <v>1435406.2999999998</v>
      </c>
      <c r="F53" s="181">
        <f>+C19</f>
        <v>1.1000000000000001E-3</v>
      </c>
      <c r="G53" s="23">
        <f>+E53*F53</f>
        <v>1578.9469299999998</v>
      </c>
      <c r="H53" s="124">
        <f t="shared" si="8"/>
        <v>0</v>
      </c>
      <c r="I53" s="24">
        <f t="shared" si="3"/>
        <v>0</v>
      </c>
      <c r="J53" s="113">
        <f t="shared" si="2"/>
        <v>7.3143889664711338E-3</v>
      </c>
      <c r="K53" s="119">
        <f t="shared" si="9"/>
        <v>7.0160085269546498E-3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1.1581119079270027E-6</v>
      </c>
      <c r="K54" s="119">
        <f t="shared" si="9"/>
        <v>1.1108683252189246E-6</v>
      </c>
    </row>
    <row r="55" spans="1:11">
      <c r="A55" s="53" t="s">
        <v>35</v>
      </c>
      <c r="B55" s="97"/>
      <c r="C55" s="97"/>
      <c r="D55" s="54">
        <f>SUM(D52:D54)</f>
        <v>9043.3096899999982</v>
      </c>
      <c r="E55" s="97"/>
      <c r="F55" s="97"/>
      <c r="G55" s="54">
        <f>SUM(G52:G54)</f>
        <v>9043.3096899999982</v>
      </c>
      <c r="H55" s="127">
        <f t="shared" si="8"/>
        <v>0</v>
      </c>
      <c r="I55" s="55">
        <f t="shared" si="3"/>
        <v>0</v>
      </c>
      <c r="J55" s="115">
        <f t="shared" si="2"/>
        <v>4.1892658556242593E-2</v>
      </c>
      <c r="K55" s="120">
        <f t="shared" si="9"/>
        <v>4.0183705159065483E-2</v>
      </c>
    </row>
    <row r="56" spans="1:11">
      <c r="A56" s="33" t="s">
        <v>36</v>
      </c>
      <c r="B56" s="180">
        <f>+B27</f>
        <v>1387000</v>
      </c>
      <c r="C56" s="29">
        <f>+B21</f>
        <v>7.0000000000000001E-3</v>
      </c>
      <c r="D56" s="23">
        <f>+B56*C56</f>
        <v>9709</v>
      </c>
      <c r="E56" s="180">
        <f>+B56</f>
        <v>1387000</v>
      </c>
      <c r="F56" s="29">
        <f>+C21</f>
        <v>7.0000000000000001E-3</v>
      </c>
      <c r="G56" s="23">
        <f>+E56*F56</f>
        <v>9709</v>
      </c>
      <c r="H56" s="124">
        <f t="shared" si="8"/>
        <v>0</v>
      </c>
      <c r="I56" s="24">
        <f t="shared" si="3"/>
        <v>0</v>
      </c>
      <c r="J56" s="117">
        <f t="shared" si="2"/>
        <v>4.4976434056253074E-2</v>
      </c>
      <c r="K56" s="121">
        <f t="shared" si="9"/>
        <v>4.3141682278202156E-2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188151.62218999999</v>
      </c>
      <c r="E58" s="84"/>
      <c r="F58" s="84"/>
      <c r="G58" s="25">
        <f>+G35+G36+G51+G55+G56</f>
        <v>191034.16218999997</v>
      </c>
      <c r="H58" s="124">
        <f t="shared" ref="H58:H62" si="10">+G58-D58</f>
        <v>2882.539999999979</v>
      </c>
      <c r="I58" s="24">
        <f t="shared" ref="I58:I62" si="11">IFERROR(+H58/D58,0)</f>
        <v>1.5320303734023199E-2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24459.710884700002</v>
      </c>
      <c r="E59" s="30"/>
      <c r="F59" s="31">
        <v>0.13</v>
      </c>
      <c r="G59" s="25">
        <f>+G58*F59</f>
        <v>24834.441084699996</v>
      </c>
      <c r="H59" s="124">
        <f t="shared" si="10"/>
        <v>374.73019999999451</v>
      </c>
      <c r="I59" s="24">
        <f t="shared" si="11"/>
        <v>1.5320303734023084E-2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212611.3330747</v>
      </c>
      <c r="E60" s="73"/>
      <c r="F60" s="73"/>
      <c r="G60" s="124">
        <f>+G58+G59</f>
        <v>215868.60327469997</v>
      </c>
      <c r="H60" s="124">
        <f t="shared" si="10"/>
        <v>3257.2701999999699</v>
      </c>
      <c r="I60" s="24">
        <f t="shared" si="11"/>
        <v>1.5320303734023167E-2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212611.3330747</v>
      </c>
      <c r="E62" s="93"/>
      <c r="F62" s="93"/>
      <c r="G62" s="50">
        <f>+G60+G61</f>
        <v>215868.60327469997</v>
      </c>
      <c r="H62" s="125">
        <f t="shared" si="10"/>
        <v>3257.2701999999699</v>
      </c>
      <c r="I62" s="51">
        <f t="shared" si="11"/>
        <v>1.5320303734023167E-2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196276.02184799997</v>
      </c>
      <c r="E64" s="84"/>
      <c r="F64" s="84"/>
      <c r="G64" s="25">
        <f>+G38+G39+G40+G51+G55+G56</f>
        <v>199158.56184799998</v>
      </c>
      <c r="H64" s="124">
        <f t="shared" ref="H64:H68" si="12">+G64-D64</f>
        <v>2882.5400000000081</v>
      </c>
      <c r="I64" s="24">
        <f t="shared" ref="I64:I68" si="13">IFERROR(+H64/D64,0)</f>
        <v>1.468615459422906E-2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25515.882840239996</v>
      </c>
      <c r="E65" s="30"/>
      <c r="F65" s="31">
        <v>0.13</v>
      </c>
      <c r="G65" s="25">
        <f>+G64*F65</f>
        <v>25890.613040239998</v>
      </c>
      <c r="H65" s="124">
        <f t="shared" si="12"/>
        <v>374.73020000000179</v>
      </c>
      <c r="I65" s="24">
        <f t="shared" si="13"/>
        <v>1.4686154594229089E-2</v>
      </c>
      <c r="J65" s="24"/>
      <c r="K65" s="119">
        <f t="shared" si="14"/>
        <v>0.11504424778761062</v>
      </c>
    </row>
    <row r="66" spans="1:11">
      <c r="A66" s="45" t="s">
        <v>39</v>
      </c>
      <c r="B66" s="73"/>
      <c r="C66" s="73"/>
      <c r="D66" s="25">
        <f>+D64+D65</f>
        <v>221791.90468823997</v>
      </c>
      <c r="E66" s="73"/>
      <c r="F66" s="73"/>
      <c r="G66" s="25">
        <f>+G64+G65</f>
        <v>225049.17488823997</v>
      </c>
      <c r="H66" s="124">
        <f t="shared" si="12"/>
        <v>3257.270199999999</v>
      </c>
      <c r="I66" s="24">
        <f t="shared" si="13"/>
        <v>1.4686154594229013E-2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221791.90468823997</v>
      </c>
      <c r="E68" s="93"/>
      <c r="F68" s="93"/>
      <c r="G68" s="50">
        <f>+G66+G67</f>
        <v>225049.17488823997</v>
      </c>
      <c r="H68" s="125">
        <f t="shared" si="12"/>
        <v>3257.270199999999</v>
      </c>
      <c r="I68" s="51">
        <f t="shared" si="13"/>
        <v>1.4686154594229013E-2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20" sqref="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517.44999999999993</v>
      </c>
      <c r="C35" s="100">
        <f>+B5</f>
        <v>7.4999999999999997E-2</v>
      </c>
      <c r="D35" s="101">
        <f>+B35*C35</f>
        <v>38.808749999999996</v>
      </c>
      <c r="E35" s="99">
        <f>+B35</f>
        <v>517.44999999999993</v>
      </c>
      <c r="F35" s="100">
        <f>+C5</f>
        <v>7.4999999999999997E-2</v>
      </c>
      <c r="G35" s="101">
        <f>+E35*F35</f>
        <v>38.808749999999996</v>
      </c>
      <c r="H35" s="102">
        <f>+G35-D35</f>
        <v>0</v>
      </c>
      <c r="I35" s="103">
        <f>IFERROR(+H35/D35,0)</f>
        <v>0</v>
      </c>
      <c r="J35" s="111">
        <f>IFERROR(+G35/$G$62,0)</f>
        <v>0.54548978145224769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331.16799999999995</v>
      </c>
      <c r="C38" s="181">
        <f>+B7</f>
        <v>6.5000000000000002E-2</v>
      </c>
      <c r="D38" s="23">
        <f>+B38*C38</f>
        <v>21.525919999999996</v>
      </c>
      <c r="E38" s="180">
        <f>+B38</f>
        <v>331.16799999999995</v>
      </c>
      <c r="F38" s="181">
        <f>+C7</f>
        <v>6.5000000000000002E-2</v>
      </c>
      <c r="G38" s="23">
        <f>+E38*F38</f>
        <v>21.525919999999996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0.29040679242353962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93.140999999999991</v>
      </c>
      <c r="C39" s="181">
        <f>+B8</f>
        <v>0.1</v>
      </c>
      <c r="D39" s="23">
        <f>+B39*C39</f>
        <v>9.3140999999999998</v>
      </c>
      <c r="E39" s="180">
        <f>+B39</f>
        <v>93.140999999999991</v>
      </c>
      <c r="F39" s="181">
        <f>+C8</f>
        <v>0.1</v>
      </c>
      <c r="G39" s="23">
        <f>+E39*F39</f>
        <v>9.3140999999999998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0.12565678518326237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93.140999999999991</v>
      </c>
      <c r="C40" s="181">
        <f>+B9</f>
        <v>0.11700000000000001</v>
      </c>
      <c r="D40" s="23">
        <f>+B40*C40</f>
        <v>10.897497</v>
      </c>
      <c r="E40" s="180">
        <f>+B40</f>
        <v>93.140999999999991</v>
      </c>
      <c r="F40" s="181">
        <f>+C9</f>
        <v>0.11700000000000001</v>
      </c>
      <c r="G40" s="23">
        <f>+E40*F40</f>
        <v>10.897497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0.14701843866441697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0.1397151010438456</v>
      </c>
      <c r="K42" s="109">
        <f>IFERROR(+G42/$G$68,0)</f>
        <v>0.13410081969504598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2.8111690350874366E-4</v>
      </c>
      <c r="K43" s="109">
        <f t="shared" ref="K43:K46" si="4">IFERROR(+G43/$G$68,0)</f>
        <v>2.6982056276669212E-4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500</v>
      </c>
      <c r="C44" s="27">
        <f>+B13</f>
        <v>1.43E-2</v>
      </c>
      <c r="D44" s="96">
        <f t="shared" ref="D44:D46" si="5">+B44*C44</f>
        <v>7.15</v>
      </c>
      <c r="E44" s="26">
        <f>+B44</f>
        <v>500</v>
      </c>
      <c r="F44" s="27">
        <f>+C13</f>
        <v>1.4500000000000001E-2</v>
      </c>
      <c r="G44" s="96">
        <f t="shared" si="1"/>
        <v>7.25</v>
      </c>
      <c r="H44" s="98">
        <f t="shared" ref="H44:H46" si="6">+G44-D44</f>
        <v>9.9999999999999645E-2</v>
      </c>
      <c r="I44" s="103">
        <f t="shared" si="3"/>
        <v>1.3986013986013936E-2</v>
      </c>
      <c r="J44" s="113">
        <f t="shared" si="2"/>
        <v>0.10190487752191958</v>
      </c>
      <c r="K44" s="109">
        <f t="shared" si="4"/>
        <v>9.78099540029259E-2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500</v>
      </c>
      <c r="C45" s="27"/>
      <c r="D45" s="96">
        <f t="shared" si="5"/>
        <v>0</v>
      </c>
      <c r="E45" s="26">
        <f>+B45</f>
        <v>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500</v>
      </c>
      <c r="C46" s="27">
        <f>+B14</f>
        <v>-6.0000000000000006E-4</v>
      </c>
      <c r="D46" s="96">
        <f t="shared" si="5"/>
        <v>-0.30000000000000004</v>
      </c>
      <c r="E46" s="26">
        <f>+B46</f>
        <v>500</v>
      </c>
      <c r="F46" s="27">
        <f>+C14</f>
        <v>3.9999999999999996E-4</v>
      </c>
      <c r="G46" s="96">
        <f t="shared" si="1"/>
        <v>0.19999999999999998</v>
      </c>
      <c r="H46" s="98">
        <f t="shared" si="6"/>
        <v>0.5</v>
      </c>
      <c r="I46" s="103">
        <f t="shared" si="3"/>
        <v>-1.6666666666666665</v>
      </c>
      <c r="J46" s="113">
        <f t="shared" si="2"/>
        <v>2.8111690350874365E-3</v>
      </c>
      <c r="K46" s="109">
        <f t="shared" si="4"/>
        <v>2.698205627666921E-3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17.400000000000002</v>
      </c>
      <c r="E47" s="130"/>
      <c r="F47" s="97"/>
      <c r="G47" s="131">
        <f t="shared" ref="G47:H47" si="7">SUM(G42:G46)</f>
        <v>17.41</v>
      </c>
      <c r="H47" s="131">
        <f t="shared" si="7"/>
        <v>9.9999999999991207E-3</v>
      </c>
      <c r="I47" s="52">
        <f t="shared" si="3"/>
        <v>5.7471264367811028E-4</v>
      </c>
      <c r="J47" s="115">
        <f t="shared" si="2"/>
        <v>0.24471226450436137</v>
      </c>
      <c r="K47" s="143">
        <f>IFERROR(+G47/$G$68,0)</f>
        <v>0.23487879988840552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517.44999999999993</v>
      </c>
      <c r="C48" s="148">
        <f>+B16</f>
        <v>7.4999999999999997E-3</v>
      </c>
      <c r="D48" s="133">
        <f>+B48*C48</f>
        <v>3.8808749999999992</v>
      </c>
      <c r="E48" s="133">
        <f>+B48</f>
        <v>517.44999999999993</v>
      </c>
      <c r="F48" s="148">
        <f>+C16</f>
        <v>7.4999999999999997E-3</v>
      </c>
      <c r="G48" s="133">
        <f>+E48*F48</f>
        <v>3.8808749999999992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5.4548978145224768E-2</v>
      </c>
      <c r="K48" s="144">
        <f t="shared" ref="K48:K56" si="9">IFERROR(+G48/$G$68,0)</f>
        <v>5.2356993826359305E-2</v>
      </c>
    </row>
    <row r="49" spans="1:11" ht="25.5">
      <c r="A49" s="135" t="s">
        <v>29</v>
      </c>
      <c r="B49" s="136">
        <f>+B48</f>
        <v>517.44999999999993</v>
      </c>
      <c r="C49" s="147">
        <f>+B17</f>
        <v>5.4999999999999997E-3</v>
      </c>
      <c r="D49" s="136">
        <f>+B49*C49</f>
        <v>2.8459749999999993</v>
      </c>
      <c r="E49" s="136">
        <f>+B49</f>
        <v>517.44999999999993</v>
      </c>
      <c r="F49" s="147">
        <f>+C17</f>
        <v>5.4999999999999997E-3</v>
      </c>
      <c r="G49" s="136">
        <f>+E49*F49</f>
        <v>2.8459749999999993</v>
      </c>
      <c r="H49" s="136">
        <f t="shared" si="8"/>
        <v>0</v>
      </c>
      <c r="I49" s="137">
        <f t="shared" si="3"/>
        <v>0</v>
      </c>
      <c r="J49" s="137">
        <f t="shared" si="2"/>
        <v>4.0002583973164828E-2</v>
      </c>
      <c r="K49" s="145">
        <f t="shared" si="9"/>
        <v>3.8395128805996825E-2</v>
      </c>
    </row>
    <row r="50" spans="1:11">
      <c r="A50" s="106" t="s">
        <v>30</v>
      </c>
      <c r="B50" s="107"/>
      <c r="C50" s="107"/>
      <c r="D50" s="128">
        <f>+D48+D49</f>
        <v>6.7268499999999989</v>
      </c>
      <c r="E50" s="107"/>
      <c r="F50" s="107"/>
      <c r="G50" s="128">
        <f>+G48+G49</f>
        <v>6.7268499999999989</v>
      </c>
      <c r="H50" s="128">
        <f t="shared" si="8"/>
        <v>0</v>
      </c>
      <c r="I50" s="71">
        <f t="shared" si="3"/>
        <v>0</v>
      </c>
      <c r="J50" s="116">
        <f t="shared" si="2"/>
        <v>9.4551562118389609E-2</v>
      </c>
      <c r="K50" s="146">
        <f t="shared" si="9"/>
        <v>9.075212263235613E-2</v>
      </c>
    </row>
    <row r="51" spans="1:11" ht="25.5">
      <c r="A51" s="53" t="s">
        <v>31</v>
      </c>
      <c r="B51" s="97"/>
      <c r="C51" s="97"/>
      <c r="D51" s="54">
        <f>+D47+D50</f>
        <v>24.126850000000001</v>
      </c>
      <c r="E51" s="97"/>
      <c r="F51" s="97"/>
      <c r="G51" s="54">
        <f>+G47+G50</f>
        <v>24.136849999999999</v>
      </c>
      <c r="H51" s="127">
        <f t="shared" si="8"/>
        <v>9.9999999999980105E-3</v>
      </c>
      <c r="I51" s="70">
        <f t="shared" si="3"/>
        <v>4.1447598836972128E-4</v>
      </c>
      <c r="J51" s="115">
        <f t="shared" si="2"/>
        <v>0.33926382662275095</v>
      </c>
      <c r="K51" s="143">
        <f t="shared" si="9"/>
        <v>0.32563092252076165</v>
      </c>
    </row>
    <row r="52" spans="1:11">
      <c r="A52" s="179" t="s">
        <v>32</v>
      </c>
      <c r="B52" s="180">
        <f>+B27*B30</f>
        <v>517.44999999999993</v>
      </c>
      <c r="C52" s="181">
        <f>+B18</f>
        <v>5.1999999999999998E-3</v>
      </c>
      <c r="D52" s="23">
        <f>+B52*C52</f>
        <v>2.6907399999999995</v>
      </c>
      <c r="E52" s="180">
        <f>+B52</f>
        <v>517.44999999999993</v>
      </c>
      <c r="F52" s="181">
        <f>+C18</f>
        <v>5.1999999999999998E-3</v>
      </c>
      <c r="G52" s="23">
        <f>+E52*F52</f>
        <v>2.6907399999999995</v>
      </c>
      <c r="H52" s="124">
        <f t="shared" si="8"/>
        <v>0</v>
      </c>
      <c r="I52" s="24">
        <f t="shared" si="3"/>
        <v>0</v>
      </c>
      <c r="J52" s="113">
        <f t="shared" si="2"/>
        <v>3.7820624847355842E-2</v>
      </c>
      <c r="K52" s="119">
        <f t="shared" si="9"/>
        <v>3.6300849052942452E-2</v>
      </c>
    </row>
    <row r="53" spans="1:11">
      <c r="A53" s="179" t="s">
        <v>33</v>
      </c>
      <c r="B53" s="180">
        <f>+B52</f>
        <v>517.44999999999993</v>
      </c>
      <c r="C53" s="181">
        <f>+B19</f>
        <v>1.1000000000000001E-3</v>
      </c>
      <c r="D53" s="23">
        <f>+B53*C53</f>
        <v>0.56919500000000001</v>
      </c>
      <c r="E53" s="180">
        <f>+B53</f>
        <v>517.44999999999993</v>
      </c>
      <c r="F53" s="181">
        <f>+C19</f>
        <v>1.1000000000000001E-3</v>
      </c>
      <c r="G53" s="23">
        <f>+E53*F53</f>
        <v>0.56919500000000001</v>
      </c>
      <c r="H53" s="124">
        <f t="shared" si="8"/>
        <v>0</v>
      </c>
      <c r="I53" s="24">
        <f t="shared" si="3"/>
        <v>0</v>
      </c>
      <c r="J53" s="113">
        <f t="shared" si="2"/>
        <v>8.000516794632968E-3</v>
      </c>
      <c r="K53" s="119">
        <f t="shared" si="9"/>
        <v>7.6790257611993665E-3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3.5139612938592957E-3</v>
      </c>
      <c r="K54" s="119">
        <f t="shared" si="9"/>
        <v>3.3727570345836516E-3</v>
      </c>
    </row>
    <row r="55" spans="1:11">
      <c r="A55" s="53" t="s">
        <v>35</v>
      </c>
      <c r="B55" s="97"/>
      <c r="C55" s="97"/>
      <c r="D55" s="54">
        <f>SUM(D52:D54)</f>
        <v>3.5099349999999996</v>
      </c>
      <c r="E55" s="97"/>
      <c r="F55" s="97"/>
      <c r="G55" s="54">
        <f>SUM(G52:G54)</f>
        <v>3.5099349999999996</v>
      </c>
      <c r="H55" s="127">
        <f t="shared" si="8"/>
        <v>0</v>
      </c>
      <c r="I55" s="55">
        <f t="shared" si="3"/>
        <v>0</v>
      </c>
      <c r="J55" s="115">
        <f t="shared" si="2"/>
        <v>4.9335102935848106E-2</v>
      </c>
      <c r="K55" s="120">
        <f t="shared" si="9"/>
        <v>4.7352631848725471E-2</v>
      </c>
    </row>
    <row r="56" spans="1:11">
      <c r="A56" s="33" t="s">
        <v>36</v>
      </c>
      <c r="B56" s="180">
        <f>+B27</f>
        <v>500</v>
      </c>
      <c r="C56" s="29">
        <f>+B21</f>
        <v>7.0000000000000001E-3</v>
      </c>
      <c r="D56" s="23">
        <f>+B56*C56</f>
        <v>3.5</v>
      </c>
      <c r="E56" s="180">
        <f>+B56</f>
        <v>500</v>
      </c>
      <c r="F56" s="29">
        <f>+C21</f>
        <v>7.0000000000000001E-3</v>
      </c>
      <c r="G56" s="23">
        <f>+E56*F56</f>
        <v>3.5</v>
      </c>
      <c r="H56" s="124">
        <f t="shared" si="8"/>
        <v>0</v>
      </c>
      <c r="I56" s="24">
        <f t="shared" si="3"/>
        <v>0</v>
      </c>
      <c r="J56" s="117">
        <f t="shared" si="2"/>
        <v>4.9195458114030144E-2</v>
      </c>
      <c r="K56" s="121">
        <f t="shared" si="9"/>
        <v>4.7218598484171127E-2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69.945534999999992</v>
      </c>
      <c r="E58" s="84"/>
      <c r="F58" s="84"/>
      <c r="G58" s="25">
        <f>+G35+G36+G51+G55+G56</f>
        <v>69.955534999999998</v>
      </c>
      <c r="H58" s="124">
        <f t="shared" ref="H58:H62" si="10">+G58-D58</f>
        <v>1.0000000000005116E-2</v>
      </c>
      <c r="I58" s="24">
        <f t="shared" ref="I58:I62" si="11">IFERROR(+H58/D58,0)</f>
        <v>1.4296838247080556E-4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9.0929195499999995</v>
      </c>
      <c r="E59" s="30"/>
      <c r="F59" s="31">
        <v>0.13</v>
      </c>
      <c r="G59" s="25">
        <f>+G58*F59</f>
        <v>9.09421955</v>
      </c>
      <c r="H59" s="124">
        <f t="shared" si="10"/>
        <v>1.300000000000523E-3</v>
      </c>
      <c r="I59" s="24">
        <f t="shared" si="11"/>
        <v>1.4296838247078992E-4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79.038454549999997</v>
      </c>
      <c r="E60" s="73"/>
      <c r="F60" s="73"/>
      <c r="G60" s="124">
        <f>+G58+G59</f>
        <v>79.049754550000003</v>
      </c>
      <c r="H60" s="124">
        <f t="shared" si="10"/>
        <v>1.1300000000005639E-2</v>
      </c>
      <c r="I60" s="24">
        <f t="shared" si="11"/>
        <v>1.4296838247080374E-4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-7.9038454549999999</v>
      </c>
      <c r="E61" s="84"/>
      <c r="F61" s="37">
        <v>-0.1</v>
      </c>
      <c r="G61" s="123">
        <f>+G60*F61</f>
        <v>-7.9049754550000007</v>
      </c>
      <c r="H61" s="124">
        <f t="shared" si="10"/>
        <v>-1.1300000000007415E-3</v>
      </c>
      <c r="I61" s="24">
        <f t="shared" si="11"/>
        <v>1.4296838247082621E-4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71.134609095000002</v>
      </c>
      <c r="E62" s="93"/>
      <c r="F62" s="93"/>
      <c r="G62" s="50">
        <f>+G60+G61</f>
        <v>71.144779095000004</v>
      </c>
      <c r="H62" s="125">
        <f t="shared" si="10"/>
        <v>1.0170000000002233E-2</v>
      </c>
      <c r="I62" s="51">
        <f t="shared" si="11"/>
        <v>1.4296838247076379E-4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72.874302</v>
      </c>
      <c r="E64" s="84"/>
      <c r="F64" s="84"/>
      <c r="G64" s="25">
        <f>+G38+G39+G40+G51+G55+G56</f>
        <v>72.884301999999991</v>
      </c>
      <c r="H64" s="124">
        <f t="shared" ref="H64:H68" si="12">+G64-D64</f>
        <v>9.9999999999909051E-3</v>
      </c>
      <c r="I64" s="24">
        <f t="shared" ref="I64:I68" si="13">IFERROR(+H64/D64,0)</f>
        <v>1.3722258362064183E-4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9.4736592599999998</v>
      </c>
      <c r="E65" s="30"/>
      <c r="F65" s="31">
        <v>0.13</v>
      </c>
      <c r="G65" s="25">
        <f>+G64*F65</f>
        <v>9.4749592599999986</v>
      </c>
      <c r="H65" s="124">
        <f t="shared" si="12"/>
        <v>1.2999999999987466E-3</v>
      </c>
      <c r="I65" s="24">
        <f t="shared" si="13"/>
        <v>1.3722258362063432E-4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82.347961260000005</v>
      </c>
      <c r="E66" s="73"/>
      <c r="F66" s="73"/>
      <c r="G66" s="25">
        <f>+G64+G65</f>
        <v>82.359261259999982</v>
      </c>
      <c r="H66" s="124">
        <f t="shared" si="12"/>
        <v>1.1299999999977217E-2</v>
      </c>
      <c r="I66" s="24">
        <f t="shared" si="13"/>
        <v>1.3722258362048996E-4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-8.2347961260000009</v>
      </c>
      <c r="E67" s="84"/>
      <c r="F67" s="37">
        <v>-0.1</v>
      </c>
      <c r="G67" s="123">
        <f>+G66*F67</f>
        <v>-8.235926125999999</v>
      </c>
      <c r="H67" s="124">
        <f t="shared" si="12"/>
        <v>-1.129999999998077E-3</v>
      </c>
      <c r="I67" s="24">
        <f t="shared" si="13"/>
        <v>1.3722258362053308E-4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74.113165133999999</v>
      </c>
      <c r="E68" s="93"/>
      <c r="F68" s="93"/>
      <c r="G68" s="50">
        <f>+G66+G67</f>
        <v>74.123335133999987</v>
      </c>
      <c r="H68" s="125">
        <f t="shared" si="12"/>
        <v>1.0169999999988022E-2</v>
      </c>
      <c r="I68" s="51">
        <f t="shared" si="13"/>
        <v>1.3722258362060499E-4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6"/>
  <sheetViews>
    <sheetView topLeftCell="A5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800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827.92</v>
      </c>
      <c r="C35" s="100">
        <f>+B5</f>
        <v>7.4999999999999997E-2</v>
      </c>
      <c r="D35" s="101">
        <f>+B35*C35</f>
        <v>62.093999999999994</v>
      </c>
      <c r="E35" s="99">
        <f>+B35</f>
        <v>827.92</v>
      </c>
      <c r="F35" s="100">
        <f>+C5</f>
        <v>7.4999999999999997E-2</v>
      </c>
      <c r="G35" s="101">
        <f>+E35*F35</f>
        <v>62.093999999999994</v>
      </c>
      <c r="H35" s="102">
        <f>+G35-D35</f>
        <v>0</v>
      </c>
      <c r="I35" s="103">
        <f>IFERROR(+H35/D35,0)</f>
        <v>0</v>
      </c>
      <c r="J35" s="111">
        <f>IFERROR(+G35/$G$62,0)</f>
        <v>0.67346317135300726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-172.08000000000004</v>
      </c>
      <c r="C36" s="72">
        <f>+B6</f>
        <v>8.7999999999999995E-2</v>
      </c>
      <c r="D36" s="23">
        <f>+B36*C36</f>
        <v>-15.143040000000003</v>
      </c>
      <c r="E36" s="180">
        <f>+B36</f>
        <v>-172.08000000000004</v>
      </c>
      <c r="F36" s="72">
        <f>+C6</f>
        <v>8.7999999999999995E-2</v>
      </c>
      <c r="G36" s="23">
        <f>+E36*F36</f>
        <v>-15.143040000000003</v>
      </c>
      <c r="H36" s="126">
        <f>+G36-D36</f>
        <v>0</v>
      </c>
      <c r="I36" s="103">
        <f>IFERROR(+H36/D36,0)</f>
        <v>0</v>
      </c>
      <c r="J36" s="95">
        <f>IFERROR(+G36/$G$62,0)</f>
        <v>-0.16423937485627349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529.86879999999996</v>
      </c>
      <c r="C38" s="181">
        <f>+B7</f>
        <v>6.5000000000000002E-2</v>
      </c>
      <c r="D38" s="23">
        <f>+B38*C38</f>
        <v>34.441471999999997</v>
      </c>
      <c r="E38" s="180">
        <f>+B38</f>
        <v>529.86879999999996</v>
      </c>
      <c r="F38" s="181">
        <f>+C7</f>
        <v>6.5000000000000002E-2</v>
      </c>
      <c r="G38" s="23">
        <f>+E38*F38</f>
        <v>34.441471999999997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0.30650824950104766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149.0256</v>
      </c>
      <c r="C39" s="181">
        <f>+B8</f>
        <v>0.1</v>
      </c>
      <c r="D39" s="23">
        <f>+B39*C39</f>
        <v>14.902560000000001</v>
      </c>
      <c r="E39" s="180">
        <f>+B39</f>
        <v>149.0256</v>
      </c>
      <c r="F39" s="181">
        <f>+C8</f>
        <v>0.1</v>
      </c>
      <c r="G39" s="23">
        <f>+E39*F39</f>
        <v>14.902560000000001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0.13262376180333796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149.0256</v>
      </c>
      <c r="C40" s="181">
        <f>+B9</f>
        <v>0.11700000000000001</v>
      </c>
      <c r="D40" s="23">
        <f>+B40*C40</f>
        <v>17.435995200000001</v>
      </c>
      <c r="E40" s="180">
        <f>+B40</f>
        <v>149.0256</v>
      </c>
      <c r="F40" s="181">
        <f>+C9</f>
        <v>0.11700000000000001</v>
      </c>
      <c r="G40" s="23">
        <f>+E40*F40</f>
        <v>17.435995200000001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0.1551698013099054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0.10780790290928098</v>
      </c>
      <c r="K42" s="109">
        <f>IFERROR(+G42/$G$68,0)</f>
        <v>8.8459982199379117E-2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2.169173096766217E-4</v>
      </c>
      <c r="K43" s="109">
        <f t="shared" ref="K43:K46" si="4">IFERROR(+G43/$G$68,0)</f>
        <v>1.7798789174925376E-4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800</v>
      </c>
      <c r="C44" s="27">
        <f>+B13</f>
        <v>1.43E-2</v>
      </c>
      <c r="D44" s="96">
        <f t="shared" ref="D44:D46" si="5">+B44*C44</f>
        <v>11.44</v>
      </c>
      <c r="E44" s="26">
        <f>+B44</f>
        <v>800</v>
      </c>
      <c r="F44" s="27">
        <f>+C13</f>
        <v>1.4500000000000001E-2</v>
      </c>
      <c r="G44" s="96">
        <f t="shared" si="1"/>
        <v>11.600000000000001</v>
      </c>
      <c r="H44" s="98">
        <f t="shared" ref="H44:H46" si="6">+G44-D44</f>
        <v>0.16000000000000192</v>
      </c>
      <c r="I44" s="103">
        <f t="shared" si="3"/>
        <v>1.3986013986014154E-2</v>
      </c>
      <c r="J44" s="113">
        <f t="shared" si="2"/>
        <v>0.12581203961244058</v>
      </c>
      <c r="K44" s="109">
        <f t="shared" si="4"/>
        <v>0.10323297721456719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800</v>
      </c>
      <c r="C45" s="27"/>
      <c r="D45" s="96">
        <f t="shared" si="5"/>
        <v>0</v>
      </c>
      <c r="E45" s="26">
        <f>+B45</f>
        <v>800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800</v>
      </c>
      <c r="C46" s="27">
        <f>+B14</f>
        <v>-6.0000000000000006E-4</v>
      </c>
      <c r="D46" s="96">
        <f t="shared" si="5"/>
        <v>-0.48000000000000004</v>
      </c>
      <c r="E46" s="26">
        <f>+B46</f>
        <v>800</v>
      </c>
      <c r="F46" s="27">
        <f>+C14</f>
        <v>3.9999999999999996E-4</v>
      </c>
      <c r="G46" s="96">
        <f t="shared" si="1"/>
        <v>0.31999999999999995</v>
      </c>
      <c r="H46" s="98">
        <f t="shared" si="6"/>
        <v>0.8</v>
      </c>
      <c r="I46" s="103">
        <f t="shared" si="3"/>
        <v>-1.6666666666666665</v>
      </c>
      <c r="J46" s="113">
        <f t="shared" si="2"/>
        <v>3.4706769548259464E-3</v>
      </c>
      <c r="K46" s="109">
        <f t="shared" si="4"/>
        <v>2.8478062679880597E-3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21.51</v>
      </c>
      <c r="E47" s="130"/>
      <c r="F47" s="97"/>
      <c r="G47" s="131">
        <f t="shared" ref="G47:H47" si="7">SUM(G42:G46)</f>
        <v>21.880000000000003</v>
      </c>
      <c r="H47" s="131">
        <f t="shared" si="7"/>
        <v>0.37000000000000144</v>
      </c>
      <c r="I47" s="52">
        <f t="shared" si="3"/>
        <v>1.7201301720130239E-2</v>
      </c>
      <c r="J47" s="115">
        <f t="shared" si="2"/>
        <v>0.23730753678622415</v>
      </c>
      <c r="K47" s="143">
        <f>IFERROR(+G47/$G$68,0)</f>
        <v>0.19471875357368362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827.92</v>
      </c>
      <c r="C48" s="148">
        <f>+B16</f>
        <v>7.4999999999999997E-3</v>
      </c>
      <c r="D48" s="133">
        <f>+B48*C48</f>
        <v>6.2093999999999996</v>
      </c>
      <c r="E48" s="133">
        <f>+B48</f>
        <v>827.92</v>
      </c>
      <c r="F48" s="148">
        <f>+C16</f>
        <v>7.4999999999999997E-3</v>
      </c>
      <c r="G48" s="133">
        <f>+E48*F48</f>
        <v>6.2093999999999996</v>
      </c>
      <c r="H48" s="133">
        <f t="shared" ref="H48:H56" si="8">+G48-D48</f>
        <v>0</v>
      </c>
      <c r="I48" s="134">
        <f t="shared" si="3"/>
        <v>0</v>
      </c>
      <c r="J48" s="134">
        <f t="shared" si="2"/>
        <v>6.7346317135300732E-2</v>
      </c>
      <c r="K48" s="144">
        <f t="shared" ref="K48:K56" si="9">IFERROR(+G48/$G$68,0)</f>
        <v>5.5259900751390811E-2</v>
      </c>
    </row>
    <row r="49" spans="1:11" ht="25.5">
      <c r="A49" s="135" t="s">
        <v>29</v>
      </c>
      <c r="B49" s="136">
        <f>+B48</f>
        <v>827.92</v>
      </c>
      <c r="C49" s="147">
        <f>+B17</f>
        <v>5.4999999999999997E-3</v>
      </c>
      <c r="D49" s="136">
        <f>+B49*C49</f>
        <v>4.5535599999999992</v>
      </c>
      <c r="E49" s="136">
        <f>+B49</f>
        <v>827.92</v>
      </c>
      <c r="F49" s="147">
        <f>+C17</f>
        <v>5.4999999999999997E-3</v>
      </c>
      <c r="G49" s="136">
        <f>+E49*F49</f>
        <v>4.5535599999999992</v>
      </c>
      <c r="H49" s="136">
        <f t="shared" si="8"/>
        <v>0</v>
      </c>
      <c r="I49" s="137">
        <f t="shared" si="3"/>
        <v>0</v>
      </c>
      <c r="J49" s="137">
        <f t="shared" si="2"/>
        <v>4.9387299232553868E-2</v>
      </c>
      <c r="K49" s="145">
        <f t="shared" si="9"/>
        <v>4.0523927217686585E-2</v>
      </c>
    </row>
    <row r="50" spans="1:11">
      <c r="A50" s="106" t="s">
        <v>30</v>
      </c>
      <c r="B50" s="107"/>
      <c r="C50" s="107"/>
      <c r="D50" s="128">
        <f>+D48+D49</f>
        <v>10.76296</v>
      </c>
      <c r="E50" s="107"/>
      <c r="F50" s="107"/>
      <c r="G50" s="128">
        <f>+G48+G49</f>
        <v>10.76296</v>
      </c>
      <c r="H50" s="128">
        <f t="shared" si="8"/>
        <v>0</v>
      </c>
      <c r="I50" s="71">
        <f t="shared" si="3"/>
        <v>0</v>
      </c>
      <c r="J50" s="116">
        <f t="shared" si="2"/>
        <v>0.11673361636785461</v>
      </c>
      <c r="K50" s="146">
        <f t="shared" si="9"/>
        <v>9.5783827969077404E-2</v>
      </c>
    </row>
    <row r="51" spans="1:11" ht="25.5">
      <c r="A51" s="53" t="s">
        <v>31</v>
      </c>
      <c r="B51" s="97"/>
      <c r="C51" s="97"/>
      <c r="D51" s="54">
        <f>+D47+D50</f>
        <v>32.272959999999998</v>
      </c>
      <c r="E51" s="97"/>
      <c r="F51" s="97"/>
      <c r="G51" s="54">
        <f>+G47+G50</f>
        <v>32.642960000000002</v>
      </c>
      <c r="H51" s="127">
        <f t="shared" si="8"/>
        <v>0.37000000000000455</v>
      </c>
      <c r="I51" s="70">
        <f t="shared" si="3"/>
        <v>1.1464706057331108E-2</v>
      </c>
      <c r="J51" s="115">
        <f t="shared" si="2"/>
        <v>0.35404115315407875</v>
      </c>
      <c r="K51" s="143">
        <f t="shared" si="9"/>
        <v>0.29050258154276104</v>
      </c>
    </row>
    <row r="52" spans="1:11">
      <c r="A52" s="179" t="s">
        <v>32</v>
      </c>
      <c r="B52" s="180">
        <f>+B27*B30</f>
        <v>827.92</v>
      </c>
      <c r="C52" s="181">
        <f>+B18</f>
        <v>5.1999999999999998E-3</v>
      </c>
      <c r="D52" s="23">
        <f>+B52*C52</f>
        <v>4.3051839999999997</v>
      </c>
      <c r="E52" s="180">
        <f>+B52</f>
        <v>827.92</v>
      </c>
      <c r="F52" s="181">
        <f>+C18</f>
        <v>5.1999999999999998E-3</v>
      </c>
      <c r="G52" s="23">
        <f>+E52*F52</f>
        <v>4.3051839999999997</v>
      </c>
      <c r="H52" s="124">
        <f t="shared" si="8"/>
        <v>0</v>
      </c>
      <c r="I52" s="24">
        <f t="shared" si="3"/>
        <v>0</v>
      </c>
      <c r="J52" s="113">
        <f t="shared" si="2"/>
        <v>4.6693446547141838E-2</v>
      </c>
      <c r="K52" s="119">
        <f t="shared" si="9"/>
        <v>3.8313531187630957E-2</v>
      </c>
    </row>
    <row r="53" spans="1:11">
      <c r="A53" s="179" t="s">
        <v>33</v>
      </c>
      <c r="B53" s="180">
        <f>+B52</f>
        <v>827.92</v>
      </c>
      <c r="C53" s="181">
        <f>+B19</f>
        <v>1.1000000000000001E-3</v>
      </c>
      <c r="D53" s="23">
        <f>+B53*C53</f>
        <v>0.91071199999999997</v>
      </c>
      <c r="E53" s="180">
        <f>+B53</f>
        <v>827.92</v>
      </c>
      <c r="F53" s="181">
        <f>+C19</f>
        <v>1.1000000000000001E-3</v>
      </c>
      <c r="G53" s="23">
        <f>+E53*F53</f>
        <v>0.91071199999999997</v>
      </c>
      <c r="H53" s="124">
        <f t="shared" si="8"/>
        <v>0</v>
      </c>
      <c r="I53" s="24">
        <f t="shared" si="3"/>
        <v>0</v>
      </c>
      <c r="J53" s="113">
        <f t="shared" si="2"/>
        <v>9.8774598465107746E-3</v>
      </c>
      <c r="K53" s="119">
        <f t="shared" si="9"/>
        <v>8.1047854435373195E-3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2.7114663709577711E-3</v>
      </c>
      <c r="K54" s="119">
        <f t="shared" si="9"/>
        <v>2.2248486468656719E-3</v>
      </c>
    </row>
    <row r="55" spans="1:11">
      <c r="A55" s="53" t="s">
        <v>35</v>
      </c>
      <c r="B55" s="97"/>
      <c r="C55" s="97"/>
      <c r="D55" s="54">
        <f>SUM(D52:D54)</f>
        <v>5.4658959999999999</v>
      </c>
      <c r="E55" s="97"/>
      <c r="F55" s="97"/>
      <c r="G55" s="54">
        <f>SUM(G52:G54)</f>
        <v>5.4658959999999999</v>
      </c>
      <c r="H55" s="127">
        <f t="shared" si="8"/>
        <v>0</v>
      </c>
      <c r="I55" s="55">
        <f t="shared" si="3"/>
        <v>0</v>
      </c>
      <c r="J55" s="115">
        <f t="shared" si="2"/>
        <v>5.9282372764610389E-2</v>
      </c>
      <c r="K55" s="120">
        <f t="shared" si="9"/>
        <v>4.8643165278033952E-2</v>
      </c>
    </row>
    <row r="56" spans="1:11">
      <c r="A56" s="33" t="s">
        <v>36</v>
      </c>
      <c r="B56" s="180">
        <f>+B27</f>
        <v>800</v>
      </c>
      <c r="C56" s="29">
        <f>+B21</f>
        <v>7.0000000000000001E-3</v>
      </c>
      <c r="D56" s="23">
        <f>+B56*C56</f>
        <v>5.6000000000000005</v>
      </c>
      <c r="E56" s="180">
        <f>+B56</f>
        <v>800</v>
      </c>
      <c r="F56" s="29">
        <f>+C21</f>
        <v>7.0000000000000001E-3</v>
      </c>
      <c r="G56" s="23">
        <f>+E56*F56</f>
        <v>5.6000000000000005</v>
      </c>
      <c r="H56" s="124">
        <f t="shared" si="8"/>
        <v>0</v>
      </c>
      <c r="I56" s="24">
        <f t="shared" si="3"/>
        <v>0</v>
      </c>
      <c r="J56" s="117">
        <f t="shared" si="2"/>
        <v>6.0736846709454076E-2</v>
      </c>
      <c r="K56" s="121">
        <f t="shared" si="9"/>
        <v>4.9836609689791055E-2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90.289815999999988</v>
      </c>
      <c r="E58" s="84"/>
      <c r="F58" s="84"/>
      <c r="G58" s="25">
        <f>+G35+G36+G51+G55+G56</f>
        <v>90.659815999999992</v>
      </c>
      <c r="H58" s="124">
        <f t="shared" ref="H58:H62" si="10">+G58-D58</f>
        <v>0.37000000000000455</v>
      </c>
      <c r="I58" s="24">
        <f t="shared" ref="I58:I62" si="11">IFERROR(+H58/D58,0)</f>
        <v>4.0979150959838551E-3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11.737676079999998</v>
      </c>
      <c r="E59" s="30"/>
      <c r="F59" s="31">
        <v>0.13</v>
      </c>
      <c r="G59" s="25">
        <f>+G58*F59</f>
        <v>11.78577608</v>
      </c>
      <c r="H59" s="124">
        <f t="shared" si="10"/>
        <v>4.8100000000001586E-2</v>
      </c>
      <c r="I59" s="24">
        <f t="shared" si="11"/>
        <v>4.0979150959839401E-3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102.02749207999999</v>
      </c>
      <c r="E60" s="73"/>
      <c r="F60" s="73"/>
      <c r="G60" s="124">
        <f>+G58+G59</f>
        <v>102.44559208</v>
      </c>
      <c r="H60" s="124">
        <f t="shared" si="10"/>
        <v>0.41810000000000969</v>
      </c>
      <c r="I60" s="24">
        <f t="shared" si="11"/>
        <v>4.0979150959838994E-3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-10.202749208</v>
      </c>
      <c r="E61" s="84"/>
      <c r="F61" s="37">
        <v>-0.1</v>
      </c>
      <c r="G61" s="123">
        <f>+G60*F61</f>
        <v>-10.244559208</v>
      </c>
      <c r="H61" s="124">
        <f t="shared" si="10"/>
        <v>-4.1809999999999903E-2</v>
      </c>
      <c r="I61" s="24">
        <f t="shared" si="11"/>
        <v>4.0979150959837944E-3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91.824742871999987</v>
      </c>
      <c r="E62" s="93"/>
      <c r="F62" s="93"/>
      <c r="G62" s="50">
        <f>+G60+G61</f>
        <v>92.201032871999999</v>
      </c>
      <c r="H62" s="125">
        <f t="shared" si="10"/>
        <v>0.37629000000001156</v>
      </c>
      <c r="I62" s="51">
        <f t="shared" si="11"/>
        <v>4.0979150959839306E-3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110.1188832</v>
      </c>
      <c r="E64" s="84"/>
      <c r="F64" s="84"/>
      <c r="G64" s="25">
        <f>+G38+G39+G40+G51+G55+G56</f>
        <v>110.4888832</v>
      </c>
      <c r="H64" s="124">
        <f t="shared" ref="H64:H68" si="12">+G64-D64</f>
        <v>0.37000000000000455</v>
      </c>
      <c r="I64" s="24">
        <f t="shared" ref="I64:I68" si="13">IFERROR(+H64/D64,0)</f>
        <v>3.3600050168326131E-3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14.315454816000001</v>
      </c>
      <c r="E65" s="30"/>
      <c r="F65" s="31">
        <v>0.13</v>
      </c>
      <c r="G65" s="25">
        <f>+G64*F65</f>
        <v>14.363554816000001</v>
      </c>
      <c r="H65" s="124">
        <f t="shared" si="12"/>
        <v>4.809999999999981E-2</v>
      </c>
      <c r="I65" s="24">
        <f t="shared" si="13"/>
        <v>3.360005016832558E-3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124.434338016</v>
      </c>
      <c r="E66" s="73"/>
      <c r="F66" s="73"/>
      <c r="G66" s="25">
        <f>+G64+G65</f>
        <v>124.85243801600001</v>
      </c>
      <c r="H66" s="124">
        <f t="shared" si="12"/>
        <v>0.41810000000000969</v>
      </c>
      <c r="I66" s="24">
        <f t="shared" si="13"/>
        <v>3.3600050168326495E-3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-12.443433801600001</v>
      </c>
      <c r="E67" s="84"/>
      <c r="F67" s="37">
        <v>-0.1</v>
      </c>
      <c r="G67" s="123">
        <f>+G66*F67</f>
        <v>-12.485243801600001</v>
      </c>
      <c r="H67" s="124">
        <f t="shared" si="12"/>
        <v>-4.1809999999999903E-2</v>
      </c>
      <c r="I67" s="24">
        <f t="shared" si="13"/>
        <v>3.3600050168325637E-3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111.99090421439999</v>
      </c>
      <c r="E68" s="93"/>
      <c r="F68" s="93"/>
      <c r="G68" s="50">
        <f>+G66+G67</f>
        <v>112.3671942144</v>
      </c>
      <c r="H68" s="125">
        <f t="shared" si="12"/>
        <v>0.37629000000001156</v>
      </c>
      <c r="I68" s="51">
        <f t="shared" si="13"/>
        <v>3.3600050168326751E-3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76"/>
  <sheetViews>
    <sheetView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0.56660476357774514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34.899999999999864</v>
      </c>
      <c r="C36" s="72">
        <f>+B6</f>
        <v>8.7999999999999995E-2</v>
      </c>
      <c r="D36" s="23">
        <f>+B36*C36</f>
        <v>3.0711999999999877</v>
      </c>
      <c r="E36" s="180">
        <f>+B36</f>
        <v>34.899999999999864</v>
      </c>
      <c r="F36" s="72">
        <f>+C6</f>
        <v>8.7999999999999995E-2</v>
      </c>
      <c r="G36" s="23">
        <f>+E36*F36</f>
        <v>3.0711999999999877</v>
      </c>
      <c r="H36" s="126">
        <f>+G36-D36</f>
        <v>0</v>
      </c>
      <c r="I36" s="103">
        <f>IFERROR(+H36/D36,0)</f>
        <v>0</v>
      </c>
      <c r="J36" s="95">
        <f>IFERROR(+G36/$G$62,0)</f>
        <v>2.3202087331999518E-2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662.3359999999999</v>
      </c>
      <c r="C38" s="181">
        <f>+B7</f>
        <v>6.5000000000000002E-2</v>
      </c>
      <c r="D38" s="23">
        <f>+B38*C38</f>
        <v>43.051839999999991</v>
      </c>
      <c r="E38" s="180">
        <f>+B38</f>
        <v>662.3359999999999</v>
      </c>
      <c r="F38" s="181">
        <f>+C7</f>
        <v>6.5000000000000002E-2</v>
      </c>
      <c r="G38" s="23">
        <f>+E38*F38</f>
        <v>43.051839999999991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0.31227964492535742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186.28199999999998</v>
      </c>
      <c r="C39" s="181">
        <f>+B8</f>
        <v>0.1</v>
      </c>
      <c r="D39" s="23">
        <f>+B39*C39</f>
        <v>18.6282</v>
      </c>
      <c r="E39" s="180">
        <f>+B39</f>
        <v>186.28199999999998</v>
      </c>
      <c r="F39" s="181">
        <f>+C8</f>
        <v>0.1</v>
      </c>
      <c r="G39" s="23">
        <f>+E39*F39</f>
        <v>18.6282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0.13512100020808737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186.28199999999998</v>
      </c>
      <c r="C40" s="181">
        <f>+B9</f>
        <v>0.11700000000000001</v>
      </c>
      <c r="D40" s="23">
        <f>+B40*C40</f>
        <v>21.794993999999999</v>
      </c>
      <c r="E40" s="180">
        <f>+B40</f>
        <v>186.28199999999998</v>
      </c>
      <c r="F40" s="181">
        <f>+C9</f>
        <v>0.11700000000000001</v>
      </c>
      <c r="G40" s="23">
        <f>+E40*F40</f>
        <v>21.794993999999999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0.15809157024346221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7.5094017999503812E-2</v>
      </c>
      <c r="K42" s="109">
        <f>IFERROR(+G42/$G$68,0)</f>
        <v>7.2100511164169837E-2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1.5109460362073204E-4</v>
      </c>
      <c r="K43" s="109">
        <f t="shared" ref="K43:K46" si="4">IFERROR(+G43/$G$68,0)</f>
        <v>1.4507145103454696E-4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</v>
      </c>
      <c r="C44" s="27">
        <f>+B13</f>
        <v>1.43E-2</v>
      </c>
      <c r="D44" s="96">
        <f t="shared" ref="D44:D46" si="5">+B44*C44</f>
        <v>14.3</v>
      </c>
      <c r="E44" s="26">
        <f>+B44</f>
        <v>1000</v>
      </c>
      <c r="F44" s="27">
        <f>+C13</f>
        <v>1.4500000000000001E-2</v>
      </c>
      <c r="G44" s="96">
        <f t="shared" si="1"/>
        <v>14.5</v>
      </c>
      <c r="H44" s="98">
        <f t="shared" ref="H44:H46" si="6">+G44-D44</f>
        <v>0.19999999999999929</v>
      </c>
      <c r="I44" s="103">
        <f t="shared" si="3"/>
        <v>1.3986013986013936E-2</v>
      </c>
      <c r="J44" s="113">
        <f t="shared" si="2"/>
        <v>0.10954358762503072</v>
      </c>
      <c r="K44" s="109">
        <f t="shared" si="4"/>
        <v>0.10517680200004653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</v>
      </c>
      <c r="C46" s="27">
        <f>+B14</f>
        <v>-6.0000000000000006E-4</v>
      </c>
      <c r="D46" s="96">
        <f t="shared" si="5"/>
        <v>-0.60000000000000009</v>
      </c>
      <c r="E46" s="26">
        <f>+B46</f>
        <v>1000</v>
      </c>
      <c r="F46" s="27">
        <f>+C14</f>
        <v>3.9999999999999996E-4</v>
      </c>
      <c r="G46" s="96">
        <f t="shared" si="1"/>
        <v>0.39999999999999997</v>
      </c>
      <c r="H46" s="98">
        <f t="shared" si="6"/>
        <v>1</v>
      </c>
      <c r="I46" s="103">
        <f t="shared" si="3"/>
        <v>-1.6666666666666665</v>
      </c>
      <c r="J46" s="113">
        <f t="shared" si="2"/>
        <v>3.0218920724146402E-3</v>
      </c>
      <c r="K46" s="109">
        <f t="shared" si="4"/>
        <v>2.9014290206909386E-3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24.25</v>
      </c>
      <c r="E47" s="130"/>
      <c r="F47" s="97"/>
      <c r="G47" s="131">
        <f t="shared" ref="G47:H47" si="7">SUM(G42:G46)</f>
        <v>24.86</v>
      </c>
      <c r="H47" s="131">
        <f t="shared" si="7"/>
        <v>0.60999999999999877</v>
      </c>
      <c r="I47" s="52">
        <f t="shared" si="3"/>
        <v>2.5154639175257679E-2</v>
      </c>
      <c r="J47" s="115">
        <f t="shared" si="2"/>
        <v>0.1878105923005699</v>
      </c>
      <c r="K47" s="143">
        <f>IFERROR(+G47/$G$68,0)</f>
        <v>0.18032381363594185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1034.8999999999999</v>
      </c>
      <c r="C48" s="148">
        <f>+B16</f>
        <v>7.4999999999999997E-3</v>
      </c>
      <c r="D48" s="133">
        <f>+B48*C48</f>
        <v>7.7617499999999984</v>
      </c>
      <c r="E48" s="133">
        <f>+B48</f>
        <v>1034.8999999999999</v>
      </c>
      <c r="F48" s="148">
        <f>+C16</f>
        <v>7.4999999999999997E-3</v>
      </c>
      <c r="G48" s="133">
        <f>+E48*F48</f>
        <v>7.7617499999999984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5.8637926982660828E-2</v>
      </c>
      <c r="K48" s="144">
        <f t="shared" ref="K48:K56" si="9">IFERROR(+G48/$G$68,0)</f>
        <v>5.6300416753369727E-2</v>
      </c>
    </row>
    <row r="49" spans="1:11" ht="25.5">
      <c r="A49" s="135" t="s">
        <v>29</v>
      </c>
      <c r="B49" s="136">
        <f>+B48</f>
        <v>1034.8999999999999</v>
      </c>
      <c r="C49" s="147">
        <f>+B17</f>
        <v>5.4999999999999997E-3</v>
      </c>
      <c r="D49" s="136">
        <f>+B49*C49</f>
        <v>5.6919499999999985</v>
      </c>
      <c r="E49" s="136">
        <f>+B49</f>
        <v>1034.8999999999999</v>
      </c>
      <c r="F49" s="147">
        <f>+C17</f>
        <v>5.4999999999999997E-3</v>
      </c>
      <c r="G49" s="136">
        <f>+E49*F49</f>
        <v>5.6919499999999985</v>
      </c>
      <c r="H49" s="136">
        <f t="shared" si="8"/>
        <v>0</v>
      </c>
      <c r="I49" s="137">
        <f t="shared" si="3"/>
        <v>0</v>
      </c>
      <c r="J49" s="137">
        <f t="shared" si="2"/>
        <v>4.3001146453951269E-2</v>
      </c>
      <c r="K49" s="145">
        <f t="shared" si="9"/>
        <v>4.1286972285804462E-2</v>
      </c>
    </row>
    <row r="50" spans="1:11">
      <c r="A50" s="106" t="s">
        <v>30</v>
      </c>
      <c r="B50" s="107"/>
      <c r="C50" s="107"/>
      <c r="D50" s="128">
        <f>+D48+D49</f>
        <v>13.453699999999998</v>
      </c>
      <c r="E50" s="107"/>
      <c r="F50" s="107"/>
      <c r="G50" s="128">
        <f>+G48+G49</f>
        <v>13.453699999999998</v>
      </c>
      <c r="H50" s="128">
        <f t="shared" si="8"/>
        <v>0</v>
      </c>
      <c r="I50" s="71">
        <f t="shared" si="3"/>
        <v>0</v>
      </c>
      <c r="J50" s="116">
        <f t="shared" si="2"/>
        <v>0.1016390734366121</v>
      </c>
      <c r="K50" s="146">
        <f t="shared" si="9"/>
        <v>9.7587389039174202E-2</v>
      </c>
    </row>
    <row r="51" spans="1:11" ht="25.5">
      <c r="A51" s="53" t="s">
        <v>31</v>
      </c>
      <c r="B51" s="97"/>
      <c r="C51" s="97"/>
      <c r="D51" s="54">
        <f>+D47+D50</f>
        <v>37.703699999999998</v>
      </c>
      <c r="E51" s="97"/>
      <c r="F51" s="97"/>
      <c r="G51" s="54">
        <f>+G47+G50</f>
        <v>38.313699999999997</v>
      </c>
      <c r="H51" s="127">
        <f t="shared" si="8"/>
        <v>0.60999999999999943</v>
      </c>
      <c r="I51" s="70">
        <f t="shared" si="3"/>
        <v>1.6178783514615262E-2</v>
      </c>
      <c r="J51" s="115">
        <f t="shared" si="2"/>
        <v>0.289449665737182</v>
      </c>
      <c r="K51" s="143">
        <f t="shared" si="9"/>
        <v>0.27791120267511604</v>
      </c>
    </row>
    <row r="52" spans="1:11">
      <c r="A52" s="179" t="s">
        <v>32</v>
      </c>
      <c r="B52" s="180">
        <f>+B27*B30</f>
        <v>1034.8999999999999</v>
      </c>
      <c r="C52" s="181">
        <f>+B18</f>
        <v>5.1999999999999998E-3</v>
      </c>
      <c r="D52" s="23">
        <f>+B52*C52</f>
        <v>5.3814799999999989</v>
      </c>
      <c r="E52" s="180">
        <f>+B52</f>
        <v>1034.8999999999999</v>
      </c>
      <c r="F52" s="181">
        <f>+C18</f>
        <v>5.1999999999999998E-3</v>
      </c>
      <c r="G52" s="23">
        <f>+E52*F52</f>
        <v>5.3814799999999989</v>
      </c>
      <c r="H52" s="124">
        <f t="shared" si="8"/>
        <v>0</v>
      </c>
      <c r="I52" s="24">
        <f t="shared" si="3"/>
        <v>0</v>
      </c>
      <c r="J52" s="113">
        <f t="shared" si="2"/>
        <v>4.0655629374644842E-2</v>
      </c>
      <c r="K52" s="119">
        <f t="shared" si="9"/>
        <v>3.9034955615669678E-2</v>
      </c>
    </row>
    <row r="53" spans="1:11">
      <c r="A53" s="179" t="s">
        <v>33</v>
      </c>
      <c r="B53" s="180">
        <f>+B52</f>
        <v>1034.8999999999999</v>
      </c>
      <c r="C53" s="181">
        <f>+B19</f>
        <v>1.1000000000000001E-3</v>
      </c>
      <c r="D53" s="23">
        <f>+B53*C53</f>
        <v>1.13839</v>
      </c>
      <c r="E53" s="180">
        <f>+B53</f>
        <v>1034.8999999999999</v>
      </c>
      <c r="F53" s="181">
        <f>+C19</f>
        <v>1.1000000000000001E-3</v>
      </c>
      <c r="G53" s="23">
        <f>+E53*F53</f>
        <v>1.13839</v>
      </c>
      <c r="H53" s="124">
        <f t="shared" si="8"/>
        <v>0</v>
      </c>
      <c r="I53" s="24">
        <f t="shared" si="3"/>
        <v>0</v>
      </c>
      <c r="J53" s="113">
        <f t="shared" si="2"/>
        <v>8.6002292907902556E-3</v>
      </c>
      <c r="K53" s="119">
        <f t="shared" si="9"/>
        <v>8.2573944571608954E-3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1.8886825452591504E-3</v>
      </c>
      <c r="K54" s="119">
        <f t="shared" si="9"/>
        <v>1.8133931379318369E-3</v>
      </c>
    </row>
    <row r="55" spans="1:11">
      <c r="A55" s="53" t="s">
        <v>35</v>
      </c>
      <c r="B55" s="97"/>
      <c r="C55" s="97"/>
      <c r="D55" s="54">
        <f>SUM(D52:D54)</f>
        <v>6.7698699999999992</v>
      </c>
      <c r="E55" s="97"/>
      <c r="F55" s="97"/>
      <c r="G55" s="54">
        <f>SUM(G52:G54)</f>
        <v>6.7698699999999992</v>
      </c>
      <c r="H55" s="127">
        <f t="shared" si="8"/>
        <v>0</v>
      </c>
      <c r="I55" s="55">
        <f t="shared" si="3"/>
        <v>0</v>
      </c>
      <c r="J55" s="115">
        <f t="shared" si="2"/>
        <v>5.1144541210694248E-2</v>
      </c>
      <c r="K55" s="120">
        <f t="shared" si="9"/>
        <v>4.9105743210762415E-2</v>
      </c>
    </row>
    <row r="56" spans="1:11">
      <c r="A56" s="33" t="s">
        <v>36</v>
      </c>
      <c r="B56" s="180">
        <f>+B27</f>
        <v>1000</v>
      </c>
      <c r="C56" s="29">
        <f>+B21</f>
        <v>7.0000000000000001E-3</v>
      </c>
      <c r="D56" s="23">
        <f>+B56*C56</f>
        <v>7</v>
      </c>
      <c r="E56" s="180">
        <f>+B56</f>
        <v>1000</v>
      </c>
      <c r="F56" s="29">
        <f>+C21</f>
        <v>7.0000000000000001E-3</v>
      </c>
      <c r="G56" s="23">
        <f>+E56*F56</f>
        <v>7</v>
      </c>
      <c r="H56" s="124">
        <f t="shared" si="8"/>
        <v>0</v>
      </c>
      <c r="I56" s="24">
        <f t="shared" si="3"/>
        <v>0</v>
      </c>
      <c r="J56" s="117">
        <f t="shared" si="2"/>
        <v>5.2883111267256207E-2</v>
      </c>
      <c r="K56" s="121">
        <f t="shared" si="9"/>
        <v>5.077500786209143E-2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129.54476999999997</v>
      </c>
      <c r="E58" s="84"/>
      <c r="F58" s="84"/>
      <c r="G58" s="25">
        <f>+G35+G36+G51+G55+G56</f>
        <v>130.15476999999998</v>
      </c>
      <c r="H58" s="124">
        <f t="shared" ref="H58:H62" si="10">+G58-D58</f>
        <v>0.61000000000001364</v>
      </c>
      <c r="I58" s="24">
        <f t="shared" ref="I58:I62" si="11">IFERROR(+H58/D58,0)</f>
        <v>4.7087968120983481E-3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16.840820099999998</v>
      </c>
      <c r="E59" s="30"/>
      <c r="F59" s="31">
        <v>0.13</v>
      </c>
      <c r="G59" s="25">
        <f>+G58*F59</f>
        <v>16.920120099999998</v>
      </c>
      <c r="H59" s="124">
        <f t="shared" si="10"/>
        <v>7.9299999999999926E-2</v>
      </c>
      <c r="I59" s="24">
        <f t="shared" si="11"/>
        <v>4.708796812098238E-3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146.38559009999997</v>
      </c>
      <c r="E60" s="73"/>
      <c r="F60" s="73"/>
      <c r="G60" s="124">
        <f>+G58+G59</f>
        <v>147.07489009999998</v>
      </c>
      <c r="H60" s="124">
        <f t="shared" si="10"/>
        <v>0.68930000000000291</v>
      </c>
      <c r="I60" s="24">
        <f t="shared" si="11"/>
        <v>4.7087968120982631E-3</v>
      </c>
      <c r="J60" s="113">
        <f>IFERROR(+G60/$G$62,0)</f>
        <v>1.1111111111111109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-14.638559009999998</v>
      </c>
      <c r="E61" s="84"/>
      <c r="F61" s="37">
        <v>-0.1</v>
      </c>
      <c r="G61" s="123">
        <f>+G60*F61</f>
        <v>-14.707489009999998</v>
      </c>
      <c r="H61" s="124">
        <f t="shared" si="10"/>
        <v>-6.8929999999999936E-2</v>
      </c>
      <c r="I61" s="24">
        <f t="shared" si="11"/>
        <v>4.7087968120982388E-3</v>
      </c>
      <c r="J61" s="113">
        <f>IFERROR(+G61/$G$62,0)</f>
        <v>-0.1111111111111111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131.74703108999998</v>
      </c>
      <c r="E62" s="93"/>
      <c r="F62" s="93"/>
      <c r="G62" s="50">
        <f>+G60+G61</f>
        <v>132.36740108999999</v>
      </c>
      <c r="H62" s="125">
        <f t="shared" si="10"/>
        <v>0.6203700000000083</v>
      </c>
      <c r="I62" s="51">
        <f t="shared" si="11"/>
        <v>4.7087968120983056E-3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134.94860399999999</v>
      </c>
      <c r="E64" s="84"/>
      <c r="F64" s="84"/>
      <c r="G64" s="25">
        <f>+G38+G39+G40+G51+G55+G56</f>
        <v>135.558604</v>
      </c>
      <c r="H64" s="124">
        <f t="shared" ref="H64:H68" si="12">+G64-D64</f>
        <v>0.61000000000001364</v>
      </c>
      <c r="I64" s="24">
        <f t="shared" ref="I64:I68" si="13">IFERROR(+H64/D64,0)</f>
        <v>4.520239423892178E-3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17.54331852</v>
      </c>
      <c r="E65" s="30"/>
      <c r="F65" s="31">
        <v>0.13</v>
      </c>
      <c r="G65" s="25">
        <f>+G64*F65</f>
        <v>17.62261852</v>
      </c>
      <c r="H65" s="124">
        <f t="shared" si="12"/>
        <v>7.9299999999999926E-2</v>
      </c>
      <c r="I65" s="24">
        <f t="shared" si="13"/>
        <v>4.5202394238920722E-3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152.49192252</v>
      </c>
      <c r="E66" s="73"/>
      <c r="F66" s="73"/>
      <c r="G66" s="25">
        <f>+G64+G65</f>
        <v>153.18122252000001</v>
      </c>
      <c r="H66" s="124">
        <f t="shared" si="12"/>
        <v>0.68930000000000291</v>
      </c>
      <c r="I66" s="24">
        <f t="shared" si="13"/>
        <v>4.5202394238920956E-3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-15.249192252</v>
      </c>
      <c r="E67" s="84"/>
      <c r="F67" s="37">
        <v>-0.1</v>
      </c>
      <c r="G67" s="123">
        <f>+G66*F67</f>
        <v>-15.318122252000002</v>
      </c>
      <c r="H67" s="124">
        <f t="shared" si="12"/>
        <v>-6.8930000000001712E-2</v>
      </c>
      <c r="I67" s="24">
        <f t="shared" si="13"/>
        <v>4.5202394238921893E-3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137.242730268</v>
      </c>
      <c r="E68" s="93"/>
      <c r="F68" s="93"/>
      <c r="G68" s="50">
        <f>+G66+G67</f>
        <v>137.86310026800001</v>
      </c>
      <c r="H68" s="125">
        <f t="shared" si="12"/>
        <v>0.6203700000000083</v>
      </c>
      <c r="I68" s="51">
        <f t="shared" si="13"/>
        <v>4.5202394238921372E-3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75"/>
      <c r="M29" s="75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0.37505660235162214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552.34999999999991</v>
      </c>
      <c r="C36" s="72">
        <f>+B6</f>
        <v>8.7999999999999995E-2</v>
      </c>
      <c r="D36" s="23">
        <f>+B36*C36</f>
        <v>48.606799999999993</v>
      </c>
      <c r="E36" s="180">
        <f>+B36</f>
        <v>552.34999999999991</v>
      </c>
      <c r="F36" s="72">
        <f>+C6</f>
        <v>8.7999999999999995E-2</v>
      </c>
      <c r="G36" s="23">
        <f>+E36*F36</f>
        <v>48.606799999999993</v>
      </c>
      <c r="H36" s="126">
        <f>+G36-D36</f>
        <v>0</v>
      </c>
      <c r="I36" s="103">
        <f>IFERROR(+H36/D36,0)</f>
        <v>0</v>
      </c>
      <c r="J36" s="95">
        <f>IFERROR(+G36/$G$62,0)</f>
        <v>0.24307068345579766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993.50400000000002</v>
      </c>
      <c r="C38" s="181">
        <f>+B7</f>
        <v>6.5000000000000002E-2</v>
      </c>
      <c r="D38" s="23">
        <f>+B38*C38</f>
        <v>64.577759999999998</v>
      </c>
      <c r="E38" s="180">
        <f>+B38</f>
        <v>993.50400000000002</v>
      </c>
      <c r="F38" s="181">
        <f>+C7</f>
        <v>6.5000000000000002E-2</v>
      </c>
      <c r="G38" s="23">
        <f>+E38*F38</f>
        <v>64.577759999999998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0.32032163764751403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279.42299999999994</v>
      </c>
      <c r="C39" s="181">
        <f>+B8</f>
        <v>0.1</v>
      </c>
      <c r="D39" s="23">
        <f>+B39*C39</f>
        <v>27.942299999999996</v>
      </c>
      <c r="E39" s="180">
        <f>+B39</f>
        <v>279.42299999999994</v>
      </c>
      <c r="F39" s="181">
        <f>+C8</f>
        <v>0.1</v>
      </c>
      <c r="G39" s="23">
        <f>+E39*F39</f>
        <v>27.942299999999996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0.13860070859748203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279.42299999999994</v>
      </c>
      <c r="C40" s="181">
        <f>+B9</f>
        <v>0.11700000000000001</v>
      </c>
      <c r="D40" s="23">
        <f>+B40*C40</f>
        <v>32.692490999999997</v>
      </c>
      <c r="E40" s="180">
        <f>+B40</f>
        <v>279.42299999999994</v>
      </c>
      <c r="F40" s="181">
        <f>+C9</f>
        <v>0.11700000000000001</v>
      </c>
      <c r="G40" s="23">
        <f>+E40*F40</f>
        <v>32.692490999999997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0.16216282905905399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4.9707501698334988E-2</v>
      </c>
      <c r="K42" s="109">
        <f>IFERROR(+G42/$G$68,0)</f>
        <v>4.9304854770687148E-2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1.0001509396043257E-4</v>
      </c>
      <c r="K43" s="109">
        <f t="shared" ref="K43:K46" si="4">IFERROR(+G43/$G$68,0)</f>
        <v>9.9204939176432893E-5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</v>
      </c>
      <c r="C44" s="27">
        <f>+B13</f>
        <v>1.43E-2</v>
      </c>
      <c r="D44" s="96">
        <f t="shared" ref="D44:D46" si="5">+B44*C44</f>
        <v>21.45</v>
      </c>
      <c r="E44" s="26">
        <f>+B44</f>
        <v>1500</v>
      </c>
      <c r="F44" s="27">
        <f>+C13</f>
        <v>1.4500000000000001E-2</v>
      </c>
      <c r="G44" s="96">
        <f t="shared" si="1"/>
        <v>21.75</v>
      </c>
      <c r="H44" s="98">
        <f t="shared" ref="H44:H46" si="6">+G44-D44</f>
        <v>0.30000000000000071</v>
      </c>
      <c r="I44" s="103">
        <f t="shared" si="3"/>
        <v>1.3986013986014019E-2</v>
      </c>
      <c r="J44" s="113">
        <f t="shared" si="2"/>
        <v>0.10876641468197042</v>
      </c>
      <c r="K44" s="109">
        <f t="shared" si="4"/>
        <v>0.10788537135437078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</v>
      </c>
      <c r="C45" s="27"/>
      <c r="D45" s="96">
        <f t="shared" si="5"/>
        <v>0</v>
      </c>
      <c r="E45" s="26">
        <f>+B45</f>
        <v>1500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</v>
      </c>
      <c r="C46" s="27">
        <f>+B14</f>
        <v>-6.0000000000000006E-4</v>
      </c>
      <c r="D46" s="96">
        <f t="shared" si="5"/>
        <v>-0.90000000000000013</v>
      </c>
      <c r="E46" s="26">
        <f>+B46</f>
        <v>1500</v>
      </c>
      <c r="F46" s="27">
        <f>+C14</f>
        <v>3.9999999999999996E-4</v>
      </c>
      <c r="G46" s="96">
        <f t="shared" si="1"/>
        <v>0.6</v>
      </c>
      <c r="H46" s="98">
        <f t="shared" si="6"/>
        <v>1.5</v>
      </c>
      <c r="I46" s="103">
        <f t="shared" si="3"/>
        <v>-1.6666666666666665</v>
      </c>
      <c r="J46" s="113">
        <f t="shared" si="2"/>
        <v>3.0004528188129769E-3</v>
      </c>
      <c r="K46" s="109">
        <f t="shared" si="4"/>
        <v>2.9761481752929868E-3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31.1</v>
      </c>
      <c r="E47" s="130"/>
      <c r="F47" s="97"/>
      <c r="G47" s="131">
        <f t="shared" ref="G47:H47" si="7">SUM(G42:G46)</f>
        <v>32.31</v>
      </c>
      <c r="H47" s="131">
        <f t="shared" si="7"/>
        <v>1.2100000000000002</v>
      </c>
      <c r="I47" s="52">
        <f t="shared" si="3"/>
        <v>3.8906752411575568E-2</v>
      </c>
      <c r="J47" s="115">
        <f t="shared" si="2"/>
        <v>0.16157438429307883</v>
      </c>
      <c r="K47" s="143">
        <f>IFERROR(+G47/$G$68,0)</f>
        <v>0.16026557923952736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1552.35</v>
      </c>
      <c r="C48" s="148">
        <f>+B16</f>
        <v>7.4999999999999997E-3</v>
      </c>
      <c r="D48" s="133">
        <f>+B48*C48</f>
        <v>11.642624999999999</v>
      </c>
      <c r="E48" s="133">
        <f>+B48</f>
        <v>1552.35</v>
      </c>
      <c r="F48" s="148">
        <f>+C16</f>
        <v>7.4999999999999997E-3</v>
      </c>
      <c r="G48" s="133">
        <f>+E48*F48</f>
        <v>11.642624999999999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5.822191166605406E-2</v>
      </c>
      <c r="K48" s="144">
        <f t="shared" ref="K48:K56" si="9">IFERROR(+G48/$G$68,0)</f>
        <v>5.7750295248950846E-2</v>
      </c>
    </row>
    <row r="49" spans="1:11" ht="25.5">
      <c r="A49" s="135" t="s">
        <v>29</v>
      </c>
      <c r="B49" s="136">
        <f>+B48</f>
        <v>1552.35</v>
      </c>
      <c r="C49" s="147">
        <f>+B17</f>
        <v>5.4999999999999997E-3</v>
      </c>
      <c r="D49" s="136">
        <f>+B49*C49</f>
        <v>8.5379249999999995</v>
      </c>
      <c r="E49" s="136">
        <f>+B49</f>
        <v>1552.35</v>
      </c>
      <c r="F49" s="147">
        <f>+C17</f>
        <v>5.4999999999999997E-3</v>
      </c>
      <c r="G49" s="136">
        <f>+E49*F49</f>
        <v>8.5379249999999995</v>
      </c>
      <c r="H49" s="136">
        <f t="shared" si="8"/>
        <v>0</v>
      </c>
      <c r="I49" s="137">
        <f t="shared" si="3"/>
        <v>0</v>
      </c>
      <c r="J49" s="137">
        <f t="shared" si="2"/>
        <v>4.2696068555106312E-2</v>
      </c>
      <c r="K49" s="145">
        <f t="shared" si="9"/>
        <v>4.2350216515897286E-2</v>
      </c>
    </row>
    <row r="50" spans="1:11">
      <c r="A50" s="106" t="s">
        <v>30</v>
      </c>
      <c r="B50" s="107"/>
      <c r="C50" s="107"/>
      <c r="D50" s="128">
        <f>+D48+D49</f>
        <v>20.180549999999997</v>
      </c>
      <c r="E50" s="107"/>
      <c r="F50" s="107"/>
      <c r="G50" s="128">
        <f>+G48+G49</f>
        <v>20.180549999999997</v>
      </c>
      <c r="H50" s="128">
        <f t="shared" si="8"/>
        <v>0</v>
      </c>
      <c r="I50" s="71">
        <f t="shared" si="3"/>
        <v>0</v>
      </c>
      <c r="J50" s="116">
        <f t="shared" si="2"/>
        <v>0.10091798022116036</v>
      </c>
      <c r="K50" s="146">
        <f t="shared" si="9"/>
        <v>0.10010051176484813</v>
      </c>
    </row>
    <row r="51" spans="1:11" ht="25.5">
      <c r="A51" s="53" t="s">
        <v>31</v>
      </c>
      <c r="B51" s="97"/>
      <c r="C51" s="97"/>
      <c r="D51" s="54">
        <f>+D47+D50</f>
        <v>51.280549999999998</v>
      </c>
      <c r="E51" s="97"/>
      <c r="F51" s="97"/>
      <c r="G51" s="54">
        <f>+G47+G50</f>
        <v>52.490549999999999</v>
      </c>
      <c r="H51" s="127">
        <f t="shared" si="8"/>
        <v>1.2100000000000009</v>
      </c>
      <c r="I51" s="70">
        <f t="shared" si="3"/>
        <v>2.359569076384713E-2</v>
      </c>
      <c r="J51" s="115">
        <f t="shared" si="2"/>
        <v>0.26249236451423918</v>
      </c>
      <c r="K51" s="143">
        <f t="shared" si="9"/>
        <v>0.26036609100437547</v>
      </c>
    </row>
    <row r="52" spans="1:11">
      <c r="A52" s="179" t="s">
        <v>32</v>
      </c>
      <c r="B52" s="180">
        <f>+B27*B30</f>
        <v>1552.35</v>
      </c>
      <c r="C52" s="181">
        <f>+B18</f>
        <v>5.1999999999999998E-3</v>
      </c>
      <c r="D52" s="23">
        <f>+B52*C52</f>
        <v>8.0722199999999997</v>
      </c>
      <c r="E52" s="180">
        <f>+B52</f>
        <v>1552.35</v>
      </c>
      <c r="F52" s="181">
        <f>+C18</f>
        <v>5.1999999999999998E-3</v>
      </c>
      <c r="G52" s="23">
        <f>+E52*F52</f>
        <v>8.0722199999999997</v>
      </c>
      <c r="H52" s="124">
        <f t="shared" si="8"/>
        <v>0</v>
      </c>
      <c r="I52" s="24">
        <f t="shared" si="3"/>
        <v>0</v>
      </c>
      <c r="J52" s="113">
        <f t="shared" si="2"/>
        <v>4.0367192088464149E-2</v>
      </c>
      <c r="K52" s="119">
        <f t="shared" si="9"/>
        <v>4.0040204705939254E-2</v>
      </c>
    </row>
    <row r="53" spans="1:11">
      <c r="A53" s="179" t="s">
        <v>33</v>
      </c>
      <c r="B53" s="180">
        <f>+B52</f>
        <v>1552.35</v>
      </c>
      <c r="C53" s="181">
        <f>+B19</f>
        <v>1.1000000000000001E-3</v>
      </c>
      <c r="D53" s="23">
        <f>+B53*C53</f>
        <v>1.7075849999999999</v>
      </c>
      <c r="E53" s="180">
        <f>+B53</f>
        <v>1552.35</v>
      </c>
      <c r="F53" s="181">
        <f>+C19</f>
        <v>1.1000000000000001E-3</v>
      </c>
      <c r="G53" s="23">
        <f>+E53*F53</f>
        <v>1.7075849999999999</v>
      </c>
      <c r="H53" s="124">
        <f t="shared" si="8"/>
        <v>0</v>
      </c>
      <c r="I53" s="24">
        <f t="shared" si="3"/>
        <v>0</v>
      </c>
      <c r="J53" s="113">
        <f t="shared" si="2"/>
        <v>8.5392137110212613E-3</v>
      </c>
      <c r="K53" s="119">
        <f t="shared" si="9"/>
        <v>8.4700433031794573E-3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1.2501886745054072E-3</v>
      </c>
      <c r="K54" s="119">
        <f t="shared" si="9"/>
        <v>1.2400617397054113E-3</v>
      </c>
    </row>
    <row r="55" spans="1:11">
      <c r="A55" s="53" t="s">
        <v>35</v>
      </c>
      <c r="B55" s="97"/>
      <c r="C55" s="97"/>
      <c r="D55" s="54">
        <f>SUM(D52:D54)</f>
        <v>10.029805</v>
      </c>
      <c r="E55" s="97"/>
      <c r="F55" s="97"/>
      <c r="G55" s="54">
        <f>SUM(G52:G54)</f>
        <v>10.029805</v>
      </c>
      <c r="H55" s="127">
        <f t="shared" si="8"/>
        <v>0</v>
      </c>
      <c r="I55" s="55">
        <f t="shared" si="3"/>
        <v>0</v>
      </c>
      <c r="J55" s="115">
        <f t="shared" si="2"/>
        <v>5.0156594473990818E-2</v>
      </c>
      <c r="K55" s="120">
        <f t="shared" si="9"/>
        <v>4.9750309748824127E-2</v>
      </c>
    </row>
    <row r="56" spans="1:11">
      <c r="A56" s="33" t="s">
        <v>36</v>
      </c>
      <c r="B56" s="180">
        <f>+B27</f>
        <v>1500</v>
      </c>
      <c r="C56" s="29">
        <f>+B21</f>
        <v>7.0000000000000001E-3</v>
      </c>
      <c r="D56" s="23">
        <f>+B56*C56</f>
        <v>10.5</v>
      </c>
      <c r="E56" s="180">
        <f>+B56</f>
        <v>1500</v>
      </c>
      <c r="F56" s="29">
        <f>+C21</f>
        <v>7.0000000000000001E-3</v>
      </c>
      <c r="G56" s="23">
        <f>+E56*F56</f>
        <v>10.5</v>
      </c>
      <c r="H56" s="124">
        <f t="shared" si="8"/>
        <v>0</v>
      </c>
      <c r="I56" s="24">
        <f t="shared" si="3"/>
        <v>0</v>
      </c>
      <c r="J56" s="117">
        <f t="shared" si="2"/>
        <v>5.2507924329227101E-2</v>
      </c>
      <c r="K56" s="121">
        <f t="shared" si="9"/>
        <v>5.2082593067627268E-2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195.41715500000001</v>
      </c>
      <c r="E58" s="84"/>
      <c r="F58" s="84"/>
      <c r="G58" s="25">
        <f>+G35+G36+G51+G55+G56</f>
        <v>196.62715500000002</v>
      </c>
      <c r="H58" s="124">
        <f t="shared" ref="H58:H62" si="10">+G58-D58</f>
        <v>1.210000000000008</v>
      </c>
      <c r="I58" s="24">
        <f t="shared" ref="I58:I62" si="11">IFERROR(+H58/D58,0)</f>
        <v>6.1918821814799622E-3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25.404230150000004</v>
      </c>
      <c r="E59" s="30"/>
      <c r="F59" s="31">
        <v>0.13</v>
      </c>
      <c r="G59" s="25">
        <f>+G58*F59</f>
        <v>25.561530150000003</v>
      </c>
      <c r="H59" s="124">
        <f t="shared" si="10"/>
        <v>0.15729999999999933</v>
      </c>
      <c r="I59" s="24">
        <f t="shared" si="11"/>
        <v>6.1918821814798946E-3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220.82138515000003</v>
      </c>
      <c r="E60" s="73"/>
      <c r="F60" s="73"/>
      <c r="G60" s="124">
        <f>+G58+G59</f>
        <v>222.18868515000003</v>
      </c>
      <c r="H60" s="124">
        <f t="shared" si="10"/>
        <v>1.3673000000000002</v>
      </c>
      <c r="I60" s="24">
        <f t="shared" si="11"/>
        <v>6.1918821814799215E-3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-22.082138515000004</v>
      </c>
      <c r="E61" s="84"/>
      <c r="F61" s="37">
        <v>-0.1</v>
      </c>
      <c r="G61" s="123">
        <f>+G60*F61</f>
        <v>-22.218868515000004</v>
      </c>
      <c r="H61" s="124">
        <f t="shared" si="10"/>
        <v>-0.13673000000000002</v>
      </c>
      <c r="I61" s="24">
        <f t="shared" si="11"/>
        <v>6.1918821814799215E-3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198.73924663500003</v>
      </c>
      <c r="E62" s="93"/>
      <c r="F62" s="93"/>
      <c r="G62" s="50">
        <f>+G60+G61</f>
        <v>199.96981663500003</v>
      </c>
      <c r="H62" s="125">
        <f t="shared" si="10"/>
        <v>1.2305700000000002</v>
      </c>
      <c r="I62" s="51">
        <f t="shared" si="11"/>
        <v>6.1918821814799215E-3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197.02290600000001</v>
      </c>
      <c r="E64" s="84"/>
      <c r="F64" s="84"/>
      <c r="G64" s="25">
        <f>+G38+G39+G40+G51+G55+G56</f>
        <v>198.23290600000001</v>
      </c>
      <c r="H64" s="124">
        <f t="shared" ref="H64:H68" si="12">+G64-D64</f>
        <v>1.210000000000008</v>
      </c>
      <c r="I64" s="24">
        <f t="shared" ref="I64:I68" si="13">IFERROR(+H64/D64,0)</f>
        <v>6.1414178917856789E-3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25.612977780000001</v>
      </c>
      <c r="E65" s="30"/>
      <c r="F65" s="31">
        <v>0.13</v>
      </c>
      <c r="G65" s="25">
        <f>+G64*F65</f>
        <v>25.770277780000004</v>
      </c>
      <c r="H65" s="124">
        <f t="shared" si="12"/>
        <v>0.15730000000000288</v>
      </c>
      <c r="I65" s="24">
        <f t="shared" si="13"/>
        <v>6.1414178917857509E-3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222.63588378</v>
      </c>
      <c r="E66" s="73"/>
      <c r="F66" s="73"/>
      <c r="G66" s="25">
        <f>+G64+G65</f>
        <v>224.00318378000003</v>
      </c>
      <c r="H66" s="124">
        <f t="shared" si="12"/>
        <v>1.3673000000000286</v>
      </c>
      <c r="I66" s="24">
        <f t="shared" si="13"/>
        <v>6.1414178917857665E-3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-22.263588378000001</v>
      </c>
      <c r="E67" s="84"/>
      <c r="F67" s="37">
        <v>-0.1</v>
      </c>
      <c r="G67" s="123">
        <f>+G66*F67</f>
        <v>-22.400318378000005</v>
      </c>
      <c r="H67" s="124">
        <f t="shared" si="12"/>
        <v>-0.13673000000000357</v>
      </c>
      <c r="I67" s="24">
        <f t="shared" si="13"/>
        <v>6.1414178917857986E-3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200.37229540199999</v>
      </c>
      <c r="E68" s="93"/>
      <c r="F68" s="93"/>
      <c r="G68" s="50">
        <f>+G66+G67</f>
        <v>201.60286540200002</v>
      </c>
      <c r="H68" s="125">
        <f t="shared" si="12"/>
        <v>1.2305700000000286</v>
      </c>
      <c r="I68" s="51">
        <f t="shared" si="13"/>
        <v>6.1414178917857812E-3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6"/>
  <sheetViews>
    <sheetView topLeftCell="A8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3.9999999999999996E-4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2.9999999999999997E-4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3.9999999999999996E-4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0.28029814375337103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1069.7999999999997</v>
      </c>
      <c r="C36" s="72">
        <f>+B6</f>
        <v>8.7999999999999995E-2</v>
      </c>
      <c r="D36" s="23">
        <f>+B36*C36</f>
        <v>94.142399999999967</v>
      </c>
      <c r="E36" s="180">
        <f>+B36</f>
        <v>1069.7999999999997</v>
      </c>
      <c r="F36" s="72">
        <f>+C6</f>
        <v>8.7999999999999995E-2</v>
      </c>
      <c r="G36" s="23">
        <f>+E36*F36</f>
        <v>94.142399999999967</v>
      </c>
      <c r="H36" s="126">
        <f>+G36-D36</f>
        <v>0</v>
      </c>
      <c r="I36" s="103">
        <f>IFERROR(+H36/D36,0)</f>
        <v>0</v>
      </c>
      <c r="J36" s="95">
        <f>IFERROR(+G36/$G$62,0)</f>
        <v>0.35183919957983129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1324.6719999999998</v>
      </c>
      <c r="C38" s="181">
        <f>+B7</f>
        <v>6.5000000000000002E-2</v>
      </c>
      <c r="D38" s="23">
        <f>+B38*C38</f>
        <v>86.103679999999983</v>
      </c>
      <c r="E38" s="180">
        <f>+B38</f>
        <v>1324.6719999999998</v>
      </c>
      <c r="F38" s="181">
        <f>+C7</f>
        <v>6.5000000000000002E-2</v>
      </c>
      <c r="G38" s="23">
        <f>+E38*F38</f>
        <v>86.103679999999983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0.32449998639897409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372.56399999999996</v>
      </c>
      <c r="C39" s="181">
        <f>+B8</f>
        <v>0.1</v>
      </c>
      <c r="D39" s="23">
        <f>+B39*C39</f>
        <v>37.256399999999999</v>
      </c>
      <c r="E39" s="180">
        <f>+B39</f>
        <v>372.56399999999996</v>
      </c>
      <c r="F39" s="181">
        <f>+C8</f>
        <v>0.1</v>
      </c>
      <c r="G39" s="23">
        <f>+E39*F39</f>
        <v>37.256399999999999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0.14040864796109456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372.56399999999996</v>
      </c>
      <c r="C40" s="181">
        <f>+B9</f>
        <v>0.11700000000000001</v>
      </c>
      <c r="D40" s="23">
        <f>+B40*C40</f>
        <v>43.589987999999998</v>
      </c>
      <c r="E40" s="180">
        <f>+B40</f>
        <v>372.56399999999996</v>
      </c>
      <c r="F40" s="181">
        <f>+C9</f>
        <v>0.11700000000000001</v>
      </c>
      <c r="G40" s="23">
        <f>+E40*F40</f>
        <v>43.589987999999998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0.16427811811448065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3.7148847318780105E-2</v>
      </c>
      <c r="K42" s="109">
        <f>IFERROR(+G42/$G$68,0)</f>
        <v>3.7460998935304538E-2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7.4746171667565612E-5</v>
      </c>
      <c r="K43" s="109">
        <f t="shared" ref="K43:K46" si="4">IFERROR(+G43/$G$68,0)</f>
        <v>7.5374243330592641E-5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2000</v>
      </c>
      <c r="C44" s="27">
        <f>+B13</f>
        <v>1.43E-2</v>
      </c>
      <c r="D44" s="96">
        <f t="shared" ref="D44:D46" si="5">+B44*C44</f>
        <v>28.6</v>
      </c>
      <c r="E44" s="26">
        <f>+B44</f>
        <v>2000</v>
      </c>
      <c r="F44" s="27">
        <f>+C13</f>
        <v>1.4500000000000001E-2</v>
      </c>
      <c r="G44" s="96">
        <f t="shared" si="1"/>
        <v>29</v>
      </c>
      <c r="H44" s="98">
        <f t="shared" ref="H44:H46" si="6">+G44-D44</f>
        <v>0.39999999999999858</v>
      </c>
      <c r="I44" s="103">
        <f t="shared" si="3"/>
        <v>1.3986013986013936E-2</v>
      </c>
      <c r="J44" s="113">
        <f t="shared" si="2"/>
        <v>0.10838194891797014</v>
      </c>
      <c r="K44" s="109">
        <f t="shared" si="4"/>
        <v>0.10929265282935932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2000</v>
      </c>
      <c r="C45" s="27"/>
      <c r="D45" s="96">
        <f t="shared" si="5"/>
        <v>0</v>
      </c>
      <c r="E45" s="26">
        <f>+B45</f>
        <v>2000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2000</v>
      </c>
      <c r="C46" s="27">
        <f>+B14</f>
        <v>-6.0000000000000006E-4</v>
      </c>
      <c r="D46" s="96">
        <f t="shared" si="5"/>
        <v>-1.2000000000000002</v>
      </c>
      <c r="E46" s="26">
        <f>+B46</f>
        <v>2000</v>
      </c>
      <c r="F46" s="27">
        <f>+C14</f>
        <v>3.9999999999999996E-4</v>
      </c>
      <c r="G46" s="96">
        <f t="shared" si="1"/>
        <v>0.79999999999999993</v>
      </c>
      <c r="H46" s="98">
        <f t="shared" si="6"/>
        <v>2</v>
      </c>
      <c r="I46" s="103">
        <f t="shared" si="3"/>
        <v>-1.6666666666666665</v>
      </c>
      <c r="J46" s="113">
        <f t="shared" si="2"/>
        <v>2.9898468667026242E-3</v>
      </c>
      <c r="K46" s="109">
        <f t="shared" si="4"/>
        <v>3.0149697332237054E-3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37.950000000000003</v>
      </c>
      <c r="E47" s="130"/>
      <c r="F47" s="97"/>
      <c r="G47" s="131">
        <f t="shared" ref="G47:H47" si="7">SUM(G42:G46)</f>
        <v>39.76</v>
      </c>
      <c r="H47" s="131">
        <f t="shared" si="7"/>
        <v>1.8099999999999981</v>
      </c>
      <c r="I47" s="52">
        <f t="shared" si="3"/>
        <v>4.7694334650856332E-2</v>
      </c>
      <c r="J47" s="115">
        <f t="shared" si="2"/>
        <v>0.14859538927512042</v>
      </c>
      <c r="K47" s="143">
        <f>IFERROR(+G47/$G$68,0)</f>
        <v>0.14984399574121815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2069.7999999999997</v>
      </c>
      <c r="C48" s="148">
        <f>+B16</f>
        <v>7.4999999999999997E-3</v>
      </c>
      <c r="D48" s="133">
        <f>+B48*C48</f>
        <v>15.523499999999997</v>
      </c>
      <c r="E48" s="133">
        <f>+B48</f>
        <v>2069.7999999999997</v>
      </c>
      <c r="F48" s="148">
        <f>+C16</f>
        <v>7.4999999999999997E-3</v>
      </c>
      <c r="G48" s="133">
        <f>+E48*F48</f>
        <v>15.523499999999997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5.8016109794072727E-2</v>
      </c>
      <c r="K48" s="144">
        <f t="shared" ref="K48:K56" si="9">IFERROR(+G48/$G$68,0)</f>
        <v>5.8503603317122725E-2</v>
      </c>
    </row>
    <row r="49" spans="1:11" ht="25.5">
      <c r="A49" s="135" t="s">
        <v>29</v>
      </c>
      <c r="B49" s="136">
        <f>+B48</f>
        <v>2069.7999999999997</v>
      </c>
      <c r="C49" s="147">
        <f>+B17</f>
        <v>5.4999999999999997E-3</v>
      </c>
      <c r="D49" s="136">
        <f>+B49*C49</f>
        <v>11.383899999999997</v>
      </c>
      <c r="E49" s="136">
        <f>+B49</f>
        <v>2069.7999999999997</v>
      </c>
      <c r="F49" s="147">
        <f>+C17</f>
        <v>5.4999999999999997E-3</v>
      </c>
      <c r="G49" s="136">
        <f>+E49*F49</f>
        <v>11.383899999999997</v>
      </c>
      <c r="H49" s="136">
        <f t="shared" si="8"/>
        <v>0</v>
      </c>
      <c r="I49" s="137">
        <f t="shared" si="3"/>
        <v>0</v>
      </c>
      <c r="J49" s="137">
        <f t="shared" si="2"/>
        <v>4.2545147182319998E-2</v>
      </c>
      <c r="K49" s="145">
        <f t="shared" si="9"/>
        <v>4.2902642432556662E-2</v>
      </c>
    </row>
    <row r="50" spans="1:11">
      <c r="A50" s="106" t="s">
        <v>30</v>
      </c>
      <c r="B50" s="107"/>
      <c r="C50" s="107"/>
      <c r="D50" s="128">
        <f>+D48+D49</f>
        <v>26.907399999999996</v>
      </c>
      <c r="E50" s="107"/>
      <c r="F50" s="107"/>
      <c r="G50" s="128">
        <f>+G48+G49</f>
        <v>26.907399999999996</v>
      </c>
      <c r="H50" s="128">
        <f t="shared" si="8"/>
        <v>0</v>
      </c>
      <c r="I50" s="71">
        <f t="shared" si="3"/>
        <v>0</v>
      </c>
      <c r="J50" s="116">
        <f t="shared" si="2"/>
        <v>0.10056125697639273</v>
      </c>
      <c r="K50" s="146">
        <f t="shared" si="9"/>
        <v>0.10140624574967939</v>
      </c>
    </row>
    <row r="51" spans="1:11" ht="25.5">
      <c r="A51" s="53" t="s">
        <v>31</v>
      </c>
      <c r="B51" s="97"/>
      <c r="C51" s="97"/>
      <c r="D51" s="54">
        <f>+D47+D50</f>
        <v>64.857399999999998</v>
      </c>
      <c r="E51" s="97"/>
      <c r="F51" s="97"/>
      <c r="G51" s="54">
        <f>+G47+G50</f>
        <v>66.667399999999986</v>
      </c>
      <c r="H51" s="127">
        <f t="shared" si="8"/>
        <v>1.8099999999999881</v>
      </c>
      <c r="I51" s="70">
        <f t="shared" si="3"/>
        <v>2.7907378340790535E-2</v>
      </c>
      <c r="J51" s="115">
        <f t="shared" si="2"/>
        <v>0.24915664625151313</v>
      </c>
      <c r="K51" s="143">
        <f t="shared" si="9"/>
        <v>0.25125024149089753</v>
      </c>
    </row>
    <row r="52" spans="1:11">
      <c r="A52" s="179" t="s">
        <v>32</v>
      </c>
      <c r="B52" s="180">
        <f>+B27*B30</f>
        <v>2069.7999999999997</v>
      </c>
      <c r="C52" s="181">
        <f>+B18</f>
        <v>5.1999999999999998E-3</v>
      </c>
      <c r="D52" s="23">
        <f>+B52*C52</f>
        <v>10.762959999999998</v>
      </c>
      <c r="E52" s="180">
        <f>+B52</f>
        <v>2069.7999999999997</v>
      </c>
      <c r="F52" s="181">
        <f>+C18</f>
        <v>5.1999999999999998E-3</v>
      </c>
      <c r="G52" s="23">
        <f>+E52*F52</f>
        <v>10.762959999999998</v>
      </c>
      <c r="H52" s="124">
        <f t="shared" si="8"/>
        <v>0</v>
      </c>
      <c r="I52" s="24">
        <f t="shared" si="3"/>
        <v>0</v>
      </c>
      <c r="J52" s="113">
        <f t="shared" si="2"/>
        <v>4.0224502790557087E-2</v>
      </c>
      <c r="K52" s="119">
        <f t="shared" si="9"/>
        <v>4.0562498299871762E-2</v>
      </c>
    </row>
    <row r="53" spans="1:11">
      <c r="A53" s="179" t="s">
        <v>33</v>
      </c>
      <c r="B53" s="180">
        <f>+B52</f>
        <v>2069.7999999999997</v>
      </c>
      <c r="C53" s="181">
        <f>+B19</f>
        <v>1.1000000000000001E-3</v>
      </c>
      <c r="D53" s="23">
        <f>+B53*C53</f>
        <v>2.27678</v>
      </c>
      <c r="E53" s="180">
        <f>+B53</f>
        <v>2069.7999999999997</v>
      </c>
      <c r="F53" s="181">
        <f>+C19</f>
        <v>1.1000000000000001E-3</v>
      </c>
      <c r="G53" s="23">
        <f>+E53*F53</f>
        <v>2.27678</v>
      </c>
      <c r="H53" s="124">
        <f t="shared" si="8"/>
        <v>0</v>
      </c>
      <c r="I53" s="24">
        <f t="shared" si="3"/>
        <v>0</v>
      </c>
      <c r="J53" s="113">
        <f t="shared" si="2"/>
        <v>8.5090294364640016E-3</v>
      </c>
      <c r="K53" s="119">
        <f t="shared" si="9"/>
        <v>8.5805284865113352E-3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9.3432714584457013E-4</v>
      </c>
      <c r="K54" s="119">
        <f t="shared" si="9"/>
        <v>9.4217804163240792E-4</v>
      </c>
    </row>
    <row r="55" spans="1:11">
      <c r="A55" s="53" t="s">
        <v>35</v>
      </c>
      <c r="B55" s="97"/>
      <c r="C55" s="97"/>
      <c r="D55" s="54">
        <f>SUM(D52:D54)</f>
        <v>13.289739999999998</v>
      </c>
      <c r="E55" s="97"/>
      <c r="F55" s="97"/>
      <c r="G55" s="54">
        <f>SUM(G52:G54)</f>
        <v>13.289739999999998</v>
      </c>
      <c r="H55" s="127">
        <f t="shared" si="8"/>
        <v>0</v>
      </c>
      <c r="I55" s="55">
        <f t="shared" si="3"/>
        <v>0</v>
      </c>
      <c r="J55" s="115">
        <f t="shared" si="2"/>
        <v>4.9667859372865664E-2</v>
      </c>
      <c r="K55" s="120">
        <f t="shared" si="9"/>
        <v>5.0085204828015505E-2</v>
      </c>
    </row>
    <row r="56" spans="1:11">
      <c r="A56" s="33" t="s">
        <v>36</v>
      </c>
      <c r="B56" s="180">
        <f>+B27</f>
        <v>2000</v>
      </c>
      <c r="C56" s="29">
        <f>+B21</f>
        <v>7.0000000000000001E-3</v>
      </c>
      <c r="D56" s="23">
        <f>+B56*C56</f>
        <v>14</v>
      </c>
      <c r="E56" s="180">
        <f>+B56</f>
        <v>2000</v>
      </c>
      <c r="F56" s="29">
        <f>+C21</f>
        <v>7.0000000000000001E-3</v>
      </c>
      <c r="G56" s="23">
        <f>+E56*F56</f>
        <v>14</v>
      </c>
      <c r="H56" s="124">
        <f t="shared" si="8"/>
        <v>0</v>
      </c>
      <c r="I56" s="24">
        <f t="shared" si="3"/>
        <v>0</v>
      </c>
      <c r="J56" s="117">
        <f t="shared" si="2"/>
        <v>5.2322320167295926E-2</v>
      </c>
      <c r="K56" s="121">
        <f t="shared" si="9"/>
        <v>5.2761970331414845E-2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261.28953999999993</v>
      </c>
      <c r="E58" s="84"/>
      <c r="F58" s="84"/>
      <c r="G58" s="25">
        <f>+G35+G36+G51+G55+G56</f>
        <v>263.09953999999993</v>
      </c>
      <c r="H58" s="124">
        <f t="shared" ref="H58:H62" si="10">+G58-D58</f>
        <v>1.8100000000000023</v>
      </c>
      <c r="I58" s="24">
        <f t="shared" ref="I58:I62" si="11">IFERROR(+H58/D58,0)</f>
        <v>6.9271812411625918E-3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33.967640199999991</v>
      </c>
      <c r="E59" s="30"/>
      <c r="F59" s="31">
        <v>0.13</v>
      </c>
      <c r="G59" s="25">
        <f>+G58*F59</f>
        <v>34.202940199999993</v>
      </c>
      <c r="H59" s="124">
        <f t="shared" si="10"/>
        <v>0.23530000000000229</v>
      </c>
      <c r="I59" s="24">
        <f t="shared" si="11"/>
        <v>6.9271812411626508E-3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295.25718019999994</v>
      </c>
      <c r="E60" s="73"/>
      <c r="F60" s="73"/>
      <c r="G60" s="124">
        <f>+G58+G59</f>
        <v>297.30248019999993</v>
      </c>
      <c r="H60" s="124">
        <f t="shared" si="10"/>
        <v>2.0452999999999975</v>
      </c>
      <c r="I60" s="24">
        <f t="shared" si="11"/>
        <v>6.9271812411625744E-3</v>
      </c>
      <c r="J60" s="113">
        <f>IFERROR(+G60/$G$62,0)</f>
        <v>1.1111111111111109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-29.525718019999996</v>
      </c>
      <c r="E61" s="84"/>
      <c r="F61" s="37">
        <v>-0.1</v>
      </c>
      <c r="G61" s="123">
        <f>+G60*F61</f>
        <v>-29.730248019999994</v>
      </c>
      <c r="H61" s="124">
        <f t="shared" si="10"/>
        <v>-0.20452999999999832</v>
      </c>
      <c r="I61" s="24">
        <f t="shared" si="11"/>
        <v>6.9271812411625259E-3</v>
      </c>
      <c r="J61" s="113">
        <f>IFERROR(+G61/$G$62,0)</f>
        <v>-0.1111111111111111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265.73146217999994</v>
      </c>
      <c r="E62" s="93"/>
      <c r="F62" s="93"/>
      <c r="G62" s="50">
        <f>+G60+G61</f>
        <v>267.57223217999996</v>
      </c>
      <c r="H62" s="125">
        <f t="shared" si="10"/>
        <v>1.8407700000000204</v>
      </c>
      <c r="I62" s="51">
        <f t="shared" si="11"/>
        <v>6.9271812411626603E-3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259.09720799999997</v>
      </c>
      <c r="E64" s="84"/>
      <c r="F64" s="84"/>
      <c r="G64" s="25">
        <f>+G38+G39+G40+G51+G55+G56</f>
        <v>260.90720799999997</v>
      </c>
      <c r="H64" s="124">
        <f t="shared" ref="H64:H68" si="12">+G64-D64</f>
        <v>1.8100000000000023</v>
      </c>
      <c r="I64" s="24">
        <f t="shared" ref="I64:I68" si="13">IFERROR(+H64/D64,0)</f>
        <v>6.9857950765721969E-3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33.682637039999996</v>
      </c>
      <c r="E65" s="30"/>
      <c r="F65" s="31">
        <v>0.13</v>
      </c>
      <c r="G65" s="25">
        <f>+G64*F65</f>
        <v>33.917937039999998</v>
      </c>
      <c r="H65" s="124">
        <f t="shared" si="12"/>
        <v>0.23530000000000229</v>
      </c>
      <c r="I65" s="24">
        <f t="shared" si="13"/>
        <v>6.9857950765722559E-3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292.77984503999994</v>
      </c>
      <c r="E66" s="73"/>
      <c r="F66" s="73"/>
      <c r="G66" s="25">
        <f>+G64+G65</f>
        <v>294.82514503999994</v>
      </c>
      <c r="H66" s="124">
        <f t="shared" si="12"/>
        <v>2.0452999999999975</v>
      </c>
      <c r="I66" s="24">
        <f t="shared" si="13"/>
        <v>6.9857950765721804E-3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-29.277984503999996</v>
      </c>
      <c r="E67" s="84"/>
      <c r="F67" s="37">
        <v>-0.1</v>
      </c>
      <c r="G67" s="123">
        <f>+G66*F67</f>
        <v>-29.482514503999994</v>
      </c>
      <c r="H67" s="124">
        <f t="shared" si="12"/>
        <v>-0.20452999999999832</v>
      </c>
      <c r="I67" s="24">
        <f t="shared" si="13"/>
        <v>6.985795076572131E-3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263.50186053599992</v>
      </c>
      <c r="E68" s="93"/>
      <c r="F68" s="93"/>
      <c r="G68" s="50">
        <f>+G66+G67</f>
        <v>265.34263053599994</v>
      </c>
      <c r="H68" s="125">
        <f t="shared" si="12"/>
        <v>1.8407700000000204</v>
      </c>
      <c r="I68" s="51">
        <f t="shared" si="13"/>
        <v>6.9857950765722671E-3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76"/>
  <sheetViews>
    <sheetView topLeftCell="A2" zoomScale="90" zoomScaleNormal="90" workbookViewId="0">
      <selection activeCell="J21" sqref="J2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1E-3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1E-3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0.39047054229971478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284.89999999999986</v>
      </c>
      <c r="C36" s="72">
        <f>+B6</f>
        <v>8.7999999999999995E-2</v>
      </c>
      <c r="D36" s="23">
        <f>+B36*C36</f>
        <v>25.071199999999987</v>
      </c>
      <c r="E36" s="180">
        <f>+B36</f>
        <v>284.89999999999986</v>
      </c>
      <c r="F36" s="72">
        <f>+C6</f>
        <v>8.7999999999999995E-2</v>
      </c>
      <c r="G36" s="23">
        <f>+E36*F36</f>
        <v>25.071199999999987</v>
      </c>
      <c r="H36" s="126">
        <f>+G36-D36</f>
        <v>0</v>
      </c>
      <c r="I36" s="103">
        <f>IFERROR(+H36/D36,0)</f>
        <v>0</v>
      </c>
      <c r="J36" s="95">
        <f>IFERROR(+G36/$G$62,0)</f>
        <v>0.17403671217963743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662.3359999999999</v>
      </c>
      <c r="C38" s="181">
        <f>+B7</f>
        <v>6.5000000000000002E-2</v>
      </c>
      <c r="D38" s="23">
        <f>+B38*C38</f>
        <v>43.051839999999991</v>
      </c>
      <c r="E38" s="180">
        <f>+B38</f>
        <v>662.3359999999999</v>
      </c>
      <c r="F38" s="181">
        <f>+C7</f>
        <v>6.5000000000000002E-2</v>
      </c>
      <c r="G38" s="23">
        <f>+E38*F38</f>
        <v>43.051839999999991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0.29437676680329417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186.28199999999998</v>
      </c>
      <c r="C39" s="181">
        <f>+B8</f>
        <v>0.1</v>
      </c>
      <c r="D39" s="23">
        <f>+B39*C39</f>
        <v>18.6282</v>
      </c>
      <c r="E39" s="180">
        <f>+B39</f>
        <v>186.28199999999998</v>
      </c>
      <c r="F39" s="181">
        <f>+C8</f>
        <v>0.1</v>
      </c>
      <c r="G39" s="23">
        <f>+E39*F39</f>
        <v>18.6282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0.12737456255911769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186.28199999999998</v>
      </c>
      <c r="C40" s="181">
        <f>+B9</f>
        <v>0.11700000000000001</v>
      </c>
      <c r="D40" s="23">
        <f>+B40*C40</f>
        <v>21.794993999999999</v>
      </c>
      <c r="E40" s="180">
        <f>+B40</f>
        <v>186.28199999999998</v>
      </c>
      <c r="F40" s="181">
        <f>+C9</f>
        <v>0.11700000000000001</v>
      </c>
      <c r="G40" s="23">
        <f>+E40*F40</f>
        <v>21.794993999999999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0.14902823819416769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0.12453407162412237</v>
      </c>
      <c r="K42" s="109">
        <f>IFERROR(+G42/$G$68,0)</f>
        <v>0.12266883822970397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1.3883397059545415E-4</v>
      </c>
      <c r="K43" s="109">
        <f t="shared" ref="K43:K46" si="4">IFERROR(+G43/$G$68,0)</f>
        <v>1.3675455766968113E-4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</v>
      </c>
      <c r="C44" s="27">
        <f>+B13</f>
        <v>1.5599999999999999E-2</v>
      </c>
      <c r="D44" s="96">
        <f t="shared" ref="D44:D46" si="5">+B44*C44</f>
        <v>15.6</v>
      </c>
      <c r="E44" s="26">
        <f>+B44</f>
        <v>1000</v>
      </c>
      <c r="F44" s="27">
        <f>+C13</f>
        <v>1.5800000000000002E-2</v>
      </c>
      <c r="G44" s="96">
        <f t="shared" si="1"/>
        <v>15.8</v>
      </c>
      <c r="H44" s="98">
        <f t="shared" ref="H44:H46" si="6">+G44-D44</f>
        <v>0.20000000000000107</v>
      </c>
      <c r="I44" s="103">
        <f t="shared" si="3"/>
        <v>1.2820512820512889E-2</v>
      </c>
      <c r="J44" s="113">
        <f t="shared" si="2"/>
        <v>0.10967883677040878</v>
      </c>
      <c r="K44" s="109">
        <f t="shared" si="4"/>
        <v>0.1080361005590481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</v>
      </c>
      <c r="C46" s="27">
        <f>+B14</f>
        <v>-5.9999999999999995E-4</v>
      </c>
      <c r="D46" s="96">
        <f t="shared" si="5"/>
        <v>-0.6</v>
      </c>
      <c r="E46" s="26">
        <f>+B46</f>
        <v>1000</v>
      </c>
      <c r="F46" s="27">
        <f>+C14</f>
        <v>1E-3</v>
      </c>
      <c r="G46" s="96">
        <f t="shared" si="1"/>
        <v>1</v>
      </c>
      <c r="H46" s="98">
        <f t="shared" si="6"/>
        <v>1.6</v>
      </c>
      <c r="I46" s="103">
        <f t="shared" si="3"/>
        <v>-2.666666666666667</v>
      </c>
      <c r="J46" s="113">
        <f t="shared" si="2"/>
        <v>6.9416985297727071E-3</v>
      </c>
      <c r="K46" s="109">
        <f t="shared" si="4"/>
        <v>6.8377278834840559E-3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35.14</v>
      </c>
      <c r="E47" s="130"/>
      <c r="F47" s="97"/>
      <c r="G47" s="131">
        <f t="shared" ref="G47:H47" si="7">SUM(G42:G46)</f>
        <v>34.760000000000005</v>
      </c>
      <c r="H47" s="131">
        <f t="shared" si="7"/>
        <v>-0.37999999999999767</v>
      </c>
      <c r="I47" s="52">
        <f t="shared" si="3"/>
        <v>-1.0813887307911146E-2</v>
      </c>
      <c r="J47" s="115">
        <f t="shared" si="2"/>
        <v>0.24129344089489935</v>
      </c>
      <c r="K47" s="143">
        <f>IFERROR(+G47/$G$68,0)</f>
        <v>0.23767942122990582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1034.8999999999999</v>
      </c>
      <c r="C48" s="148">
        <f>+B16</f>
        <v>6.7000000000000002E-3</v>
      </c>
      <c r="D48" s="133">
        <f>+B48*C48</f>
        <v>6.9338299999999995</v>
      </c>
      <c r="E48" s="133">
        <f>+B48</f>
        <v>1034.8999999999999</v>
      </c>
      <c r="F48" s="148">
        <f>+C16</f>
        <v>6.7000000000000002E-3</v>
      </c>
      <c r="G48" s="133">
        <f>+E48*F48</f>
        <v>6.9338299999999995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4.8132557516693888E-2</v>
      </c>
      <c r="K48" s="144">
        <f t="shared" ref="K48:K56" si="9">IFERROR(+G48/$G$68,0)</f>
        <v>4.7411642730338245E-2</v>
      </c>
    </row>
    <row r="49" spans="1:11" ht="25.5">
      <c r="A49" s="135" t="s">
        <v>29</v>
      </c>
      <c r="B49" s="136">
        <f>+B48</f>
        <v>1034.8999999999999</v>
      </c>
      <c r="C49" s="147">
        <f>+B17</f>
        <v>4.7000000000000002E-3</v>
      </c>
      <c r="D49" s="136">
        <f>+B49*C49</f>
        <v>4.8640299999999996</v>
      </c>
      <c r="E49" s="136">
        <f>+B49</f>
        <v>1034.8999999999999</v>
      </c>
      <c r="F49" s="147">
        <f>+C17</f>
        <v>4.7000000000000002E-3</v>
      </c>
      <c r="G49" s="136">
        <f>+E49*F49</f>
        <v>4.8640299999999996</v>
      </c>
      <c r="H49" s="136">
        <f t="shared" si="8"/>
        <v>0</v>
      </c>
      <c r="I49" s="137">
        <f t="shared" si="3"/>
        <v>0</v>
      </c>
      <c r="J49" s="137">
        <f t="shared" si="2"/>
        <v>3.3764629899770339E-2</v>
      </c>
      <c r="K49" s="145">
        <f t="shared" si="9"/>
        <v>3.3258913557102948E-2</v>
      </c>
    </row>
    <row r="50" spans="1:11">
      <c r="A50" s="106" t="s">
        <v>30</v>
      </c>
      <c r="B50" s="107"/>
      <c r="C50" s="107"/>
      <c r="D50" s="128">
        <f>+D48+D49</f>
        <v>11.79786</v>
      </c>
      <c r="E50" s="107"/>
      <c r="F50" s="107"/>
      <c r="G50" s="128">
        <f>+G48+G49</f>
        <v>11.79786</v>
      </c>
      <c r="H50" s="128">
        <f t="shared" si="8"/>
        <v>0</v>
      </c>
      <c r="I50" s="71">
        <f t="shared" si="3"/>
        <v>0</v>
      </c>
      <c r="J50" s="116">
        <f t="shared" si="2"/>
        <v>8.1897187416464234E-2</v>
      </c>
      <c r="K50" s="146">
        <f t="shared" si="9"/>
        <v>8.06705562874412E-2</v>
      </c>
    </row>
    <row r="51" spans="1:11" ht="25.5">
      <c r="A51" s="53" t="s">
        <v>31</v>
      </c>
      <c r="B51" s="97"/>
      <c r="C51" s="97"/>
      <c r="D51" s="54">
        <f>+D47+D50</f>
        <v>46.937860000000001</v>
      </c>
      <c r="E51" s="97"/>
      <c r="F51" s="97"/>
      <c r="G51" s="54">
        <f>+G47+G50</f>
        <v>46.557860000000005</v>
      </c>
      <c r="H51" s="127">
        <f t="shared" si="8"/>
        <v>-0.37999999999999545</v>
      </c>
      <c r="I51" s="70">
        <f t="shared" si="3"/>
        <v>-8.09581007740863E-3</v>
      </c>
      <c r="J51" s="115">
        <f t="shared" si="2"/>
        <v>0.32319062831136358</v>
      </c>
      <c r="K51" s="143">
        <f t="shared" si="9"/>
        <v>0.318349977517347</v>
      </c>
    </row>
    <row r="52" spans="1:11">
      <c r="A52" s="179" t="s">
        <v>32</v>
      </c>
      <c r="B52" s="180">
        <f>+B27*B30</f>
        <v>1034.8999999999999</v>
      </c>
      <c r="C52" s="181">
        <f>+B18</f>
        <v>5.1999999999999998E-3</v>
      </c>
      <c r="D52" s="23">
        <f>+B52*C52</f>
        <v>5.3814799999999989</v>
      </c>
      <c r="E52" s="180">
        <f>+B52</f>
        <v>1034.8999999999999</v>
      </c>
      <c r="F52" s="181">
        <f>+C18</f>
        <v>5.1999999999999998E-3</v>
      </c>
      <c r="G52" s="23">
        <f>+E52*F52</f>
        <v>5.3814799999999989</v>
      </c>
      <c r="H52" s="124">
        <f t="shared" si="8"/>
        <v>0</v>
      </c>
      <c r="I52" s="24">
        <f t="shared" si="3"/>
        <v>0</v>
      </c>
      <c r="J52" s="113">
        <f t="shared" si="2"/>
        <v>3.7356611804001225E-2</v>
      </c>
      <c r="K52" s="119">
        <f t="shared" si="9"/>
        <v>3.6797095850411771E-2</v>
      </c>
    </row>
    <row r="53" spans="1:11">
      <c r="A53" s="179" t="s">
        <v>33</v>
      </c>
      <c r="B53" s="180">
        <f>+B52</f>
        <v>1034.8999999999999</v>
      </c>
      <c r="C53" s="181">
        <f>+B19</f>
        <v>1.1000000000000001E-3</v>
      </c>
      <c r="D53" s="23">
        <f>+B53*C53</f>
        <v>1.13839</v>
      </c>
      <c r="E53" s="180">
        <f>+B53</f>
        <v>1034.8999999999999</v>
      </c>
      <c r="F53" s="181">
        <f>+C19</f>
        <v>1.1000000000000001E-3</v>
      </c>
      <c r="G53" s="23">
        <f>+E53*F53</f>
        <v>1.13839</v>
      </c>
      <c r="H53" s="124">
        <f t="shared" si="8"/>
        <v>0</v>
      </c>
      <c r="I53" s="24">
        <f t="shared" si="3"/>
        <v>0</v>
      </c>
      <c r="J53" s="113">
        <f t="shared" si="2"/>
        <v>7.9023601893079519E-3</v>
      </c>
      <c r="K53" s="119">
        <f t="shared" si="9"/>
        <v>7.7840010452794144E-3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1.7354246324431768E-3</v>
      </c>
      <c r="K54" s="119">
        <f t="shared" si="9"/>
        <v>1.709431970871014E-3</v>
      </c>
    </row>
    <row r="55" spans="1:11">
      <c r="A55" s="53" t="s">
        <v>35</v>
      </c>
      <c r="B55" s="97"/>
      <c r="C55" s="97"/>
      <c r="D55" s="54">
        <f>SUM(D52:D54)</f>
        <v>6.7698699999999992</v>
      </c>
      <c r="E55" s="97"/>
      <c r="F55" s="97"/>
      <c r="G55" s="54">
        <f>SUM(G52:G54)</f>
        <v>6.7698699999999992</v>
      </c>
      <c r="H55" s="127">
        <f t="shared" si="8"/>
        <v>0</v>
      </c>
      <c r="I55" s="55">
        <f t="shared" si="3"/>
        <v>0</v>
      </c>
      <c r="J55" s="115">
        <f t="shared" si="2"/>
        <v>4.6994396625752353E-2</v>
      </c>
      <c r="K55" s="120">
        <f t="shared" si="9"/>
        <v>4.6290528866562201E-2</v>
      </c>
    </row>
    <row r="56" spans="1:11">
      <c r="A56" s="33" t="s">
        <v>36</v>
      </c>
      <c r="B56" s="180">
        <f>+B27</f>
        <v>1000</v>
      </c>
      <c r="C56" s="29">
        <f>+B21</f>
        <v>7.0000000000000001E-3</v>
      </c>
      <c r="D56" s="23">
        <f>+B56*C56</f>
        <v>7</v>
      </c>
      <c r="E56" s="180">
        <f>+B56</f>
        <v>1000</v>
      </c>
      <c r="F56" s="29">
        <f>+C21</f>
        <v>7.0000000000000001E-3</v>
      </c>
      <c r="G56" s="23">
        <f>+E56*F56</f>
        <v>7</v>
      </c>
      <c r="H56" s="124">
        <f t="shared" si="8"/>
        <v>0</v>
      </c>
      <c r="I56" s="24">
        <f t="shared" si="3"/>
        <v>0</v>
      </c>
      <c r="J56" s="117">
        <f t="shared" si="2"/>
        <v>4.8591889708408956E-2</v>
      </c>
      <c r="K56" s="121">
        <f t="shared" si="9"/>
        <v>4.7864095184388389E-2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142.02892999999997</v>
      </c>
      <c r="E58" s="84"/>
      <c r="F58" s="84"/>
      <c r="G58" s="25">
        <f>+G35+G36+G51+G55+G56</f>
        <v>141.64893000000001</v>
      </c>
      <c r="H58" s="124">
        <f t="shared" ref="H58:H62" si="10">+G58-D58</f>
        <v>-0.37999999999996703</v>
      </c>
      <c r="I58" s="24">
        <f t="shared" ref="I58:I62" si="11">IFERROR(+H58/D58,0)</f>
        <v>-2.6755112497148792E-3</v>
      </c>
      <c r="J58" s="113">
        <f>IFERROR(+G58/$G$62,0)</f>
        <v>0.98328416912487726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18.463760899999997</v>
      </c>
      <c r="E59" s="30"/>
      <c r="F59" s="31">
        <v>0.13</v>
      </c>
      <c r="G59" s="25">
        <f>+G58*F59</f>
        <v>18.414360900000002</v>
      </c>
      <c r="H59" s="124">
        <f t="shared" si="10"/>
        <v>-4.9399999999995003E-2</v>
      </c>
      <c r="I59" s="24">
        <f t="shared" si="11"/>
        <v>-2.6755112497148406E-3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160.49269089999996</v>
      </c>
      <c r="E60" s="73"/>
      <c r="F60" s="73"/>
      <c r="G60" s="124">
        <f>+G58+G59</f>
        <v>160.0632909</v>
      </c>
      <c r="H60" s="124">
        <f t="shared" si="10"/>
        <v>-0.42939999999995848</v>
      </c>
      <c r="I60" s="24">
        <f t="shared" si="11"/>
        <v>-2.6755112497148527E-3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-16.049269089999996</v>
      </c>
      <c r="E61" s="84"/>
      <c r="F61" s="37">
        <v>-0.1</v>
      </c>
      <c r="G61" s="123">
        <f>+G60*F61</f>
        <v>-16.006329090000001</v>
      </c>
      <c r="H61" s="124">
        <f t="shared" si="10"/>
        <v>4.2939999999994427E-2</v>
      </c>
      <c r="I61" s="24">
        <f t="shared" si="11"/>
        <v>-2.6755112497147643E-3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144.44342180999996</v>
      </c>
      <c r="E62" s="93"/>
      <c r="F62" s="93"/>
      <c r="G62" s="50">
        <f>+G60+G61</f>
        <v>144.05696180999999</v>
      </c>
      <c r="H62" s="125">
        <f t="shared" si="10"/>
        <v>-0.38645999999997116</v>
      </c>
      <c r="I62" s="51">
        <f t="shared" si="11"/>
        <v>-2.6755112497149117E-3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144.18276399999999</v>
      </c>
      <c r="E64" s="84"/>
      <c r="F64" s="84"/>
      <c r="G64" s="25">
        <f>+G38+G39+G40+G51+G55+G56</f>
        <v>143.802764</v>
      </c>
      <c r="H64" s="124">
        <f t="shared" ref="H64:H68" si="12">+G64-D64</f>
        <v>-0.37999999999999545</v>
      </c>
      <c r="I64" s="24">
        <f t="shared" ref="I64:I68" si="13">IFERROR(+H64/D64,0)</f>
        <v>-2.6355438712493779E-3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18.743759319999999</v>
      </c>
      <c r="E65" s="30"/>
      <c r="F65" s="31">
        <v>0.13</v>
      </c>
      <c r="G65" s="25">
        <f>+G64*F65</f>
        <v>18.69435932</v>
      </c>
      <c r="H65" s="124">
        <f t="shared" si="12"/>
        <v>-4.9399999999998556E-2</v>
      </c>
      <c r="I65" s="24">
        <f t="shared" si="13"/>
        <v>-2.6355438712493328E-3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162.92652332</v>
      </c>
      <c r="E66" s="73"/>
      <c r="F66" s="73"/>
      <c r="G66" s="25">
        <f>+G64+G65</f>
        <v>162.49712331999999</v>
      </c>
      <c r="H66" s="124">
        <f t="shared" si="12"/>
        <v>-0.42940000000001532</v>
      </c>
      <c r="I66" s="24">
        <f t="shared" si="13"/>
        <v>-2.6355438712495037E-3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-16.292652331999999</v>
      </c>
      <c r="E67" s="84"/>
      <c r="F67" s="37">
        <v>-0.1</v>
      </c>
      <c r="G67" s="123">
        <f>+G66*F67</f>
        <v>-16.249712331999998</v>
      </c>
      <c r="H67" s="124">
        <f t="shared" si="12"/>
        <v>4.2940000000001532E-2</v>
      </c>
      <c r="I67" s="24">
        <f t="shared" si="13"/>
        <v>-2.6355438712495037E-3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146.63387098800001</v>
      </c>
      <c r="E68" s="93"/>
      <c r="F68" s="93"/>
      <c r="G68" s="50">
        <f>+G66+G67</f>
        <v>146.24741098799998</v>
      </c>
      <c r="H68" s="125">
        <f t="shared" si="12"/>
        <v>-0.386460000000028</v>
      </c>
      <c r="I68" s="51">
        <f t="shared" si="13"/>
        <v>-2.6355438712496004E-3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6"/>
  <sheetViews>
    <sheetView topLeftCell="A44" zoomScale="90" zoomScaleNormal="90" workbookViewId="0">
      <selection activeCell="J19" sqref="J19:J20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1E-3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2.0000000000000001E-4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1E-3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0.20124496135020972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1319.7999999999997</v>
      </c>
      <c r="C36" s="72">
        <f>+B6</f>
        <v>8.7999999999999995E-2</v>
      </c>
      <c r="D36" s="23">
        <f>+B36*C36</f>
        <v>116.14239999999997</v>
      </c>
      <c r="E36" s="180">
        <f>+B36</f>
        <v>1319.7999999999997</v>
      </c>
      <c r="F36" s="72">
        <f>+C6</f>
        <v>8.7999999999999995E-2</v>
      </c>
      <c r="G36" s="23">
        <f>+E36*F36</f>
        <v>116.14239999999997</v>
      </c>
      <c r="H36" s="126">
        <f>+G36-D36</f>
        <v>0</v>
      </c>
      <c r="I36" s="103">
        <f>IFERROR(+H36/D36,0)</f>
        <v>0</v>
      </c>
      <c r="J36" s="95">
        <f>IFERROR(+G36/$G$62,0)</f>
        <v>0.41552129420658829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1324.6719999999998</v>
      </c>
      <c r="C38" s="181">
        <f>+B7</f>
        <v>6.5000000000000002E-2</v>
      </c>
      <c r="D38" s="23">
        <f>+B38*C38</f>
        <v>86.103679999999983</v>
      </c>
      <c r="E38" s="180">
        <f>+B38</f>
        <v>1324.6719999999998</v>
      </c>
      <c r="F38" s="181">
        <f>+C7</f>
        <v>6.5000000000000002E-2</v>
      </c>
      <c r="G38" s="23">
        <f>+E38*F38</f>
        <v>86.103679999999983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0.31427539304733482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372.56399999999996</v>
      </c>
      <c r="C39" s="181">
        <f>+B8</f>
        <v>0.1</v>
      </c>
      <c r="D39" s="23">
        <f>+B39*C39</f>
        <v>37.256399999999999</v>
      </c>
      <c r="E39" s="180">
        <f>+B39</f>
        <v>372.56399999999996</v>
      </c>
      <c r="F39" s="181">
        <f>+C8</f>
        <v>0.1</v>
      </c>
      <c r="G39" s="23">
        <f>+E39*F39</f>
        <v>37.256399999999999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0.13598454506855834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372.56399999999996</v>
      </c>
      <c r="C40" s="181">
        <f>+B9</f>
        <v>0.11700000000000001</v>
      </c>
      <c r="D40" s="23">
        <f>+B40*C40</f>
        <v>43.589987999999998</v>
      </c>
      <c r="E40" s="180">
        <f>+B40</f>
        <v>372.56399999999996</v>
      </c>
      <c r="F40" s="181">
        <f>+C9</f>
        <v>0.11700000000000001</v>
      </c>
      <c r="G40" s="23">
        <f>+E40*F40</f>
        <v>43.589987999999998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0.15910191773021326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6.4183726339960223E-2</v>
      </c>
      <c r="K42" s="109">
        <f>IFERROR(+G42/$G$68,0)</f>
        <v>6.548036682368498E-2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7.1553764035630116E-5</v>
      </c>
      <c r="K43" s="109">
        <f t="shared" ref="K43:K46" si="4">IFERROR(+G43/$G$68,0)</f>
        <v>7.2999294117820482E-5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2000</v>
      </c>
      <c r="C44" s="27">
        <f>+B13</f>
        <v>1.5599999999999999E-2</v>
      </c>
      <c r="D44" s="96">
        <f t="shared" ref="D44:D46" si="5">+B44*C44</f>
        <v>31.2</v>
      </c>
      <c r="E44" s="26">
        <f>+B44</f>
        <v>2000</v>
      </c>
      <c r="F44" s="27">
        <f>+C13</f>
        <v>1.5800000000000002E-2</v>
      </c>
      <c r="G44" s="96">
        <f t="shared" si="1"/>
        <v>31.6</v>
      </c>
      <c r="H44" s="98">
        <f t="shared" ref="H44:H46" si="6">+G44-D44</f>
        <v>0.40000000000000213</v>
      </c>
      <c r="I44" s="103">
        <f t="shared" si="3"/>
        <v>1.2820512820512889E-2</v>
      </c>
      <c r="J44" s="113">
        <f t="shared" si="2"/>
        <v>0.11305494717629559</v>
      </c>
      <c r="K44" s="109">
        <f t="shared" si="4"/>
        <v>0.11533888470615637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2000</v>
      </c>
      <c r="C45" s="27"/>
      <c r="D45" s="96">
        <f t="shared" si="5"/>
        <v>0</v>
      </c>
      <c r="E45" s="26">
        <f>+B45</f>
        <v>2000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2000</v>
      </c>
      <c r="C46" s="27">
        <f>+B14</f>
        <v>-5.9999999999999995E-4</v>
      </c>
      <c r="D46" s="96">
        <f t="shared" si="5"/>
        <v>-1.2</v>
      </c>
      <c r="E46" s="26">
        <f>+B46</f>
        <v>2000</v>
      </c>
      <c r="F46" s="27">
        <f>+C14</f>
        <v>1E-3</v>
      </c>
      <c r="G46" s="96">
        <f t="shared" si="1"/>
        <v>2</v>
      </c>
      <c r="H46" s="98">
        <f t="shared" si="6"/>
        <v>3.2</v>
      </c>
      <c r="I46" s="103">
        <f t="shared" si="3"/>
        <v>-2.666666666666667</v>
      </c>
      <c r="J46" s="113">
        <f t="shared" si="2"/>
        <v>7.1553764035630118E-3</v>
      </c>
      <c r="K46" s="109">
        <f t="shared" si="4"/>
        <v>7.2999294117820478E-3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50.14</v>
      </c>
      <c r="E47" s="130"/>
      <c r="F47" s="97"/>
      <c r="G47" s="131">
        <f t="shared" ref="G47:H47" si="7">SUM(G42:G46)</f>
        <v>51.56</v>
      </c>
      <c r="H47" s="131">
        <f t="shared" si="7"/>
        <v>1.4200000000000035</v>
      </c>
      <c r="I47" s="52">
        <f t="shared" si="3"/>
        <v>2.8320702034304018E-2</v>
      </c>
      <c r="J47" s="115">
        <f t="shared" si="2"/>
        <v>0.18446560368385445</v>
      </c>
      <c r="K47" s="143">
        <f>IFERROR(+G47/$G$68,0)</f>
        <v>0.18819218023574122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2069.7999999999997</v>
      </c>
      <c r="C48" s="148">
        <f>+B16</f>
        <v>6.7000000000000002E-3</v>
      </c>
      <c r="D48" s="133">
        <f>+B48*C48</f>
        <v>13.867659999999999</v>
      </c>
      <c r="E48" s="133">
        <f>+B48</f>
        <v>2069.7999999999997</v>
      </c>
      <c r="F48" s="148">
        <f>+C16</f>
        <v>6.7000000000000002E-3</v>
      </c>
      <c r="G48" s="133">
        <f>+E48*F48</f>
        <v>13.867659999999999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4.961416356831732E-2</v>
      </c>
      <c r="K48" s="144">
        <f t="shared" ref="K48:K56" si="9">IFERROR(+G48/$G$68,0)</f>
        <v>5.0616469553296718E-2</v>
      </c>
    </row>
    <row r="49" spans="1:11" ht="25.5">
      <c r="A49" s="135" t="s">
        <v>29</v>
      </c>
      <c r="B49" s="136">
        <f>+B48</f>
        <v>2069.7999999999997</v>
      </c>
      <c r="C49" s="147">
        <f>+B17</f>
        <v>4.7000000000000002E-3</v>
      </c>
      <c r="D49" s="136">
        <f>+B49*C49</f>
        <v>9.7280599999999993</v>
      </c>
      <c r="E49" s="136">
        <f>+B49</f>
        <v>2069.7999999999997</v>
      </c>
      <c r="F49" s="147">
        <f>+C17</f>
        <v>4.7000000000000002E-3</v>
      </c>
      <c r="G49" s="136">
        <f>+E49*F49</f>
        <v>9.7280599999999993</v>
      </c>
      <c r="H49" s="136">
        <f t="shared" si="8"/>
        <v>0</v>
      </c>
      <c r="I49" s="137">
        <f t="shared" si="3"/>
        <v>0</v>
      </c>
      <c r="J49" s="137">
        <f t="shared" si="2"/>
        <v>3.4803965488222594E-2</v>
      </c>
      <c r="K49" s="145">
        <f t="shared" si="9"/>
        <v>3.5507075656790232E-2</v>
      </c>
    </row>
    <row r="50" spans="1:11">
      <c r="A50" s="106" t="s">
        <v>30</v>
      </c>
      <c r="B50" s="107"/>
      <c r="C50" s="107"/>
      <c r="D50" s="128">
        <f>+D48+D49</f>
        <v>23.59572</v>
      </c>
      <c r="E50" s="107"/>
      <c r="F50" s="107"/>
      <c r="G50" s="128">
        <f>+G48+G49</f>
        <v>23.59572</v>
      </c>
      <c r="H50" s="128">
        <f t="shared" si="8"/>
        <v>0</v>
      </c>
      <c r="I50" s="71">
        <f t="shared" si="3"/>
        <v>0</v>
      </c>
      <c r="J50" s="116">
        <f t="shared" si="2"/>
        <v>8.441812905653992E-2</v>
      </c>
      <c r="K50" s="146">
        <f t="shared" si="9"/>
        <v>8.6123545210086958E-2</v>
      </c>
    </row>
    <row r="51" spans="1:11" ht="25.5">
      <c r="A51" s="53" t="s">
        <v>31</v>
      </c>
      <c r="B51" s="97"/>
      <c r="C51" s="97"/>
      <c r="D51" s="54">
        <f>+D47+D50</f>
        <v>73.735720000000001</v>
      </c>
      <c r="E51" s="97"/>
      <c r="F51" s="97"/>
      <c r="G51" s="54">
        <f>+G47+G50</f>
        <v>75.155720000000002</v>
      </c>
      <c r="H51" s="127">
        <f t="shared" si="8"/>
        <v>1.4200000000000017</v>
      </c>
      <c r="I51" s="70">
        <f t="shared" si="3"/>
        <v>1.9257966152632696E-2</v>
      </c>
      <c r="J51" s="115">
        <f t="shared" si="2"/>
        <v>0.2688837327403944</v>
      </c>
      <c r="K51" s="143">
        <f t="shared" si="9"/>
        <v>0.27431572544582816</v>
      </c>
    </row>
    <row r="52" spans="1:11">
      <c r="A52" s="179" t="s">
        <v>32</v>
      </c>
      <c r="B52" s="180">
        <f>+B27*B30</f>
        <v>2069.7999999999997</v>
      </c>
      <c r="C52" s="181">
        <f>+B18</f>
        <v>5.1999999999999998E-3</v>
      </c>
      <c r="D52" s="23">
        <f>+B52*C52</f>
        <v>10.762959999999998</v>
      </c>
      <c r="E52" s="180">
        <f>+B52</f>
        <v>2069.7999999999997</v>
      </c>
      <c r="F52" s="181">
        <f>+C18</f>
        <v>5.1999999999999998E-3</v>
      </c>
      <c r="G52" s="23">
        <f>+E52*F52</f>
        <v>10.762959999999998</v>
      </c>
      <c r="H52" s="124">
        <f t="shared" si="8"/>
        <v>0</v>
      </c>
      <c r="I52" s="24">
        <f t="shared" si="3"/>
        <v>0</v>
      </c>
      <c r="J52" s="113">
        <f t="shared" si="2"/>
        <v>3.850651500824627E-2</v>
      </c>
      <c r="K52" s="119">
        <f t="shared" si="9"/>
        <v>3.9284424130916852E-2</v>
      </c>
    </row>
    <row r="53" spans="1:11">
      <c r="A53" s="179" t="s">
        <v>33</v>
      </c>
      <c r="B53" s="180">
        <f>+B52</f>
        <v>2069.7999999999997</v>
      </c>
      <c r="C53" s="181">
        <f>+B19</f>
        <v>1.1000000000000001E-3</v>
      </c>
      <c r="D53" s="23">
        <f>+B53*C53</f>
        <v>2.27678</v>
      </c>
      <c r="E53" s="180">
        <f>+B53</f>
        <v>2069.7999999999997</v>
      </c>
      <c r="F53" s="181">
        <f>+C19</f>
        <v>1.1000000000000001E-3</v>
      </c>
      <c r="G53" s="23">
        <f>+E53*F53</f>
        <v>2.27678</v>
      </c>
      <c r="H53" s="124">
        <f t="shared" si="8"/>
        <v>0</v>
      </c>
      <c r="I53" s="24">
        <f t="shared" si="3"/>
        <v>0</v>
      </c>
      <c r="J53" s="113">
        <f t="shared" si="2"/>
        <v>8.1456089440520973E-3</v>
      </c>
      <c r="K53" s="119">
        <f t="shared" si="9"/>
        <v>8.3101666430785669E-3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8.9442205044537647E-4</v>
      </c>
      <c r="K54" s="119">
        <f t="shared" si="9"/>
        <v>9.1249117647275598E-4</v>
      </c>
    </row>
    <row r="55" spans="1:11">
      <c r="A55" s="53" t="s">
        <v>35</v>
      </c>
      <c r="B55" s="97"/>
      <c r="C55" s="97"/>
      <c r="D55" s="54">
        <f>SUM(D52:D54)</f>
        <v>13.289739999999998</v>
      </c>
      <c r="E55" s="97"/>
      <c r="F55" s="97"/>
      <c r="G55" s="54">
        <f>SUM(G52:G54)</f>
        <v>13.289739999999998</v>
      </c>
      <c r="H55" s="127">
        <f t="shared" si="8"/>
        <v>0</v>
      </c>
      <c r="I55" s="55">
        <f t="shared" si="3"/>
        <v>0</v>
      </c>
      <c r="J55" s="115">
        <f t="shared" si="2"/>
        <v>4.7546546002743745E-2</v>
      </c>
      <c r="K55" s="120">
        <f t="shared" si="9"/>
        <v>4.850708195046817E-2</v>
      </c>
    </row>
    <row r="56" spans="1:11">
      <c r="A56" s="33" t="s">
        <v>36</v>
      </c>
      <c r="B56" s="180">
        <f>+B27</f>
        <v>2000</v>
      </c>
      <c r="C56" s="29">
        <f>+B21</f>
        <v>7.0000000000000001E-3</v>
      </c>
      <c r="D56" s="23">
        <f>+B56*C56</f>
        <v>14</v>
      </c>
      <c r="E56" s="180">
        <f>+B56</f>
        <v>2000</v>
      </c>
      <c r="F56" s="29">
        <f>+C21</f>
        <v>7.0000000000000001E-3</v>
      </c>
      <c r="G56" s="23">
        <f>+E56*F56</f>
        <v>14</v>
      </c>
      <c r="H56" s="124">
        <f t="shared" si="8"/>
        <v>0</v>
      </c>
      <c r="I56" s="24">
        <f t="shared" si="3"/>
        <v>0</v>
      </c>
      <c r="J56" s="117">
        <f t="shared" si="2"/>
        <v>5.0087634824941087E-2</v>
      </c>
      <c r="K56" s="121">
        <f t="shared" si="9"/>
        <v>5.109950588247434E-2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273.41785999999996</v>
      </c>
      <c r="E58" s="84"/>
      <c r="F58" s="84"/>
      <c r="G58" s="25">
        <f>+G35+G36+G51+G55+G56</f>
        <v>274.83785999999998</v>
      </c>
      <c r="H58" s="124">
        <f t="shared" ref="H58:H62" si="10">+G58-D58</f>
        <v>1.4200000000000159</v>
      </c>
      <c r="I58" s="24">
        <f t="shared" ref="I58:I62" si="11">IFERROR(+H58/D58,0)</f>
        <v>5.1935158880989565E-3</v>
      </c>
      <c r="J58" s="113">
        <f>IFERROR(+G58/$G$62,0)</f>
        <v>0.98328416912487726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35.544321799999999</v>
      </c>
      <c r="E59" s="30"/>
      <c r="F59" s="31">
        <v>0.13</v>
      </c>
      <c r="G59" s="25">
        <f>+G58*F59</f>
        <v>35.728921799999995</v>
      </c>
      <c r="H59" s="124">
        <f t="shared" si="10"/>
        <v>0.1845999999999961</v>
      </c>
      <c r="I59" s="24">
        <f t="shared" si="11"/>
        <v>5.1935158880987882E-3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308.96218179999994</v>
      </c>
      <c r="E60" s="73"/>
      <c r="F60" s="73"/>
      <c r="G60" s="124">
        <f>+G58+G59</f>
        <v>310.56678179999994</v>
      </c>
      <c r="H60" s="124">
        <f t="shared" si="10"/>
        <v>1.6046000000000049</v>
      </c>
      <c r="I60" s="24">
        <f t="shared" si="11"/>
        <v>5.193515888098914E-3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-30.896218179999995</v>
      </c>
      <c r="E61" s="84"/>
      <c r="F61" s="37">
        <v>-0.1</v>
      </c>
      <c r="G61" s="123">
        <f>+G60*F61</f>
        <v>-31.056678179999995</v>
      </c>
      <c r="H61" s="124">
        <f t="shared" si="10"/>
        <v>-0.16046000000000049</v>
      </c>
      <c r="I61" s="24">
        <f t="shared" si="11"/>
        <v>5.193515888098914E-3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278.06596361999993</v>
      </c>
      <c r="E62" s="93"/>
      <c r="F62" s="93"/>
      <c r="G62" s="50">
        <f>+G60+G61</f>
        <v>279.51010361999994</v>
      </c>
      <c r="H62" s="125">
        <f t="shared" si="10"/>
        <v>1.4441400000000044</v>
      </c>
      <c r="I62" s="51">
        <f t="shared" si="11"/>
        <v>5.1935158880989148E-3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267.975528</v>
      </c>
      <c r="E64" s="84"/>
      <c r="F64" s="84"/>
      <c r="G64" s="25">
        <f>+G38+G39+G40+G51+G55+G56</f>
        <v>269.39552800000001</v>
      </c>
      <c r="H64" s="124">
        <f t="shared" ref="H64:H68" si="12">+G64-D64</f>
        <v>1.4200000000000159</v>
      </c>
      <c r="I64" s="24">
        <f t="shared" ref="I64:I68" si="13">IFERROR(+H64/D64,0)</f>
        <v>5.2989913317756984E-3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34.836818640000004</v>
      </c>
      <c r="E65" s="30"/>
      <c r="F65" s="31">
        <v>0.13</v>
      </c>
      <c r="G65" s="25">
        <f>+G64*F65</f>
        <v>35.02141864</v>
      </c>
      <c r="H65" s="124">
        <f t="shared" si="12"/>
        <v>0.1845999999999961</v>
      </c>
      <c r="I65" s="24">
        <f t="shared" si="13"/>
        <v>5.2989913317755266E-3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302.81234663999999</v>
      </c>
      <c r="E66" s="73"/>
      <c r="F66" s="73"/>
      <c r="G66" s="25">
        <f>+G64+G65</f>
        <v>304.41694663999999</v>
      </c>
      <c r="H66" s="124">
        <f t="shared" si="12"/>
        <v>1.6046000000000049</v>
      </c>
      <c r="I66" s="24">
        <f t="shared" si="13"/>
        <v>5.298991331775655E-3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-30.281234663999999</v>
      </c>
      <c r="E67" s="84"/>
      <c r="F67" s="37">
        <v>-0.1</v>
      </c>
      <c r="G67" s="123">
        <f>+G66*F67</f>
        <v>-30.441694664</v>
      </c>
      <c r="H67" s="124">
        <f t="shared" si="12"/>
        <v>-0.16046000000000049</v>
      </c>
      <c r="I67" s="24">
        <f t="shared" si="13"/>
        <v>5.298991331775655E-3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272.53111197599998</v>
      </c>
      <c r="E68" s="93"/>
      <c r="F68" s="93"/>
      <c r="G68" s="50">
        <f>+G66+G67</f>
        <v>273.97525197599998</v>
      </c>
      <c r="H68" s="125">
        <f t="shared" si="12"/>
        <v>1.4441400000000044</v>
      </c>
      <c r="I68" s="51">
        <f t="shared" si="13"/>
        <v>5.2989913317756559E-3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Residential (100 kWh)</vt:lpstr>
      <vt:lpstr>Residential (250 kWh)</vt:lpstr>
      <vt:lpstr>Residential (500 kWh)</vt:lpstr>
      <vt:lpstr>Residential (800 kWh)</vt:lpstr>
      <vt:lpstr>Residential (1000 kWh)</vt:lpstr>
      <vt:lpstr>Residential (1500 kWh)</vt:lpstr>
      <vt:lpstr>Residential (2000 kWh)</vt:lpstr>
      <vt:lpstr>GS &lt; 50 kW (1000 kWh)</vt:lpstr>
      <vt:lpstr>GS &lt; 50 kW (2000 kWh)</vt:lpstr>
      <vt:lpstr>GS &lt; 50 kW (5000 kWh)</vt:lpstr>
      <vt:lpstr>GS &lt; 50 kW (10000 kWh)</vt:lpstr>
      <vt:lpstr>GS &lt; 50 kW (15000 kWh)</vt:lpstr>
      <vt:lpstr>GS &gt; 50 - 699 kW (100 kW)</vt:lpstr>
      <vt:lpstr>GS &gt; 50 - 699 kW (500 kW)</vt:lpstr>
      <vt:lpstr>GS &gt; 700 - 4,999 kW (1000 kW)</vt:lpstr>
      <vt:lpstr>GS &gt; 700 - 4,999 kW (2100 kW)</vt:lpstr>
      <vt:lpstr>Large User (9500 kW)</vt:lpstr>
      <vt:lpstr>Large User (20000 kW)</vt:lpstr>
      <vt:lpstr>USL (150 kWh)</vt:lpstr>
      <vt:lpstr>USL (1500 kWh)</vt:lpstr>
      <vt:lpstr>Street Lighting (1 kW)</vt:lpstr>
      <vt:lpstr>Street Lighting (3800 kW)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DGAPIC</cp:lastModifiedBy>
  <dcterms:created xsi:type="dcterms:W3CDTF">2012-07-10T21:21:23Z</dcterms:created>
  <dcterms:modified xsi:type="dcterms:W3CDTF">2012-08-02T12:53:21Z</dcterms:modified>
</cp:coreProperties>
</file>