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60" windowWidth="20115" windowHeight="7485" tabRatio="938" activeTab="0"/>
  </bookViews>
  <sheets>
    <sheet name="Deferral Account CGAAP vs MIFRS" sheetId="1" r:id="rId1"/>
  </sheets>
  <externalReferences>
    <externalReference r:id="rId4"/>
    <externalReference r:id="rId5"/>
  </externalReferences>
  <definedNames>
    <definedName name="_xlnm.Print_Area" localSheetId="0">'Deferral Account CGAAP vs MIFRS'!$A$1:$I$27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Richard Bucknall</author>
  </authors>
  <commentList>
    <comment ref="D6" authorId="0">
      <text>
        <r>
          <rPr>
            <sz val="8"/>
            <rFont val="Tahoma"/>
            <family val="2"/>
          </rPr>
          <t xml:space="preserve">Opening Net PPE Value = $10,569,965
</t>
        </r>
        <r>
          <rPr>
            <b/>
            <sz val="8"/>
            <color indexed="10"/>
            <rFont val="Tahoma"/>
            <family val="2"/>
          </rPr>
          <t>LESS:</t>
        </r>
        <r>
          <rPr>
            <sz val="8"/>
            <rFont val="Tahoma"/>
            <family val="2"/>
          </rPr>
          <t xml:space="preserve"> Opening Accumulated Depreciation = $5,780,372</t>
        </r>
      </text>
    </comment>
    <comment ref="D7" authorId="0">
      <text>
        <r>
          <rPr>
            <sz val="8"/>
            <rFont val="Tahoma"/>
            <family val="2"/>
          </rPr>
          <t xml:space="preserve">Additions = $576,440
</t>
        </r>
        <r>
          <rPr>
            <b/>
            <sz val="8"/>
            <color indexed="10"/>
            <rFont val="Tahoma"/>
            <family val="2"/>
          </rPr>
          <t>LESS:</t>
        </r>
        <r>
          <rPr>
            <sz val="8"/>
            <rFont val="Tahoma"/>
            <family val="2"/>
          </rPr>
          <t xml:space="preserve"> Disposals = $3,935</t>
        </r>
      </text>
    </comment>
    <comment ref="D8" authorId="0">
      <text>
        <r>
          <rPr>
            <sz val="8"/>
            <rFont val="Tahoma"/>
            <family val="2"/>
          </rPr>
          <t xml:space="preserve">Additions = $478,916
</t>
        </r>
        <r>
          <rPr>
            <b/>
            <sz val="8"/>
            <color indexed="10"/>
            <rFont val="Tahoma"/>
            <family val="2"/>
          </rPr>
          <t>LESS:</t>
        </r>
        <r>
          <rPr>
            <sz val="8"/>
            <rFont val="Tahoma"/>
            <family val="2"/>
          </rPr>
          <t xml:space="preserve"> Disposals = $4,058</t>
        </r>
      </text>
    </comment>
    <comment ref="D15" authorId="0">
      <text>
        <r>
          <rPr>
            <sz val="8"/>
            <rFont val="Tahoma"/>
            <family val="2"/>
          </rPr>
          <t xml:space="preserve">Additions = $333,227
</t>
        </r>
        <r>
          <rPr>
            <b/>
            <sz val="8"/>
            <color indexed="10"/>
            <rFont val="Tahoma"/>
            <family val="2"/>
          </rPr>
          <t>LESS:</t>
        </r>
        <r>
          <rPr>
            <sz val="8"/>
            <rFont val="Tahoma"/>
            <family val="2"/>
          </rPr>
          <t xml:space="preserve"> Disposals = $4,058</t>
        </r>
      </text>
    </comment>
  </commentList>
</comments>
</file>

<file path=xl/sharedStrings.xml><?xml version="1.0" encoding="utf-8"?>
<sst xmlns="http://schemas.openxmlformats.org/spreadsheetml/2006/main" count="43" uniqueCount="29">
  <si>
    <t>PP&amp;E Values under CGAAP</t>
  </si>
  <si>
    <t>Opening Net PP&amp;E</t>
  </si>
  <si>
    <t>Additions</t>
  </si>
  <si>
    <t>Depreciation</t>
  </si>
  <si>
    <t>Closing Net PP&amp;E</t>
  </si>
  <si>
    <t>PP&amp;E Values under MIFRS</t>
  </si>
  <si>
    <t>Opening Balance</t>
  </si>
  <si>
    <t>Amount added in the year</t>
  </si>
  <si>
    <t>Sub-total</t>
  </si>
  <si>
    <t>N/A</t>
  </si>
  <si>
    <t>IRM</t>
  </si>
  <si>
    <t>Forecast</t>
  </si>
  <si>
    <t>Wellington North Power Inc. - MIFRS PP&amp;E Deferral Account</t>
  </si>
  <si>
    <t>Difference on Closing Net PP&amp;E, CGAAP vs MIFRS</t>
  </si>
  <si>
    <t>+</t>
  </si>
  <si>
    <t>-</t>
  </si>
  <si>
    <t>=</t>
  </si>
  <si>
    <t>* as per 2011 Modified IFRS Continuity Schedules</t>
  </si>
  <si>
    <t>Amount of Amortization including in Dep'n Exp</t>
  </si>
  <si>
    <t>Annual Regulated Rate of Return:</t>
  </si>
  <si>
    <t>Closing Balance in Deferral Account:</t>
  </si>
  <si>
    <t>Total Forecasted IFRS Adjustment *</t>
  </si>
  <si>
    <t>* (Amount of Amortization x Regulated Rate of Return)</t>
  </si>
  <si>
    <t>Rebase COS</t>
  </si>
  <si>
    <t>Check:</t>
  </si>
  <si>
    <t>* as per 2011 CGAAP Continuity Schedules</t>
  </si>
  <si>
    <t>Difference:</t>
  </si>
  <si>
    <t>Avergae Balance in Deferral Account:</t>
  </si>
  <si>
    <t>Return on PP&amp;E Account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</si>
</sst>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8"/>
      <name val="Tahoma"/>
      <family val="2"/>
    </font>
    <font>
      <b/>
      <sz val="16"/>
      <color indexed="8"/>
      <name val="Calibri"/>
      <family val="2"/>
    </font>
    <font>
      <b/>
      <sz val="8"/>
      <color indexed="10"/>
      <name val="Tahoma"/>
      <family val="2"/>
    </font>
    <font>
      <b/>
      <i/>
      <sz val="11"/>
      <color indexed="12"/>
      <name val="Calibri"/>
      <family val="2"/>
    </font>
    <font>
      <i/>
      <sz val="9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00FF"/>
      <name val="Calibri"/>
      <family val="2"/>
    </font>
    <font>
      <b/>
      <i/>
      <sz val="11"/>
      <color rgb="FF0000FF"/>
      <name val="Calibri"/>
      <family val="2"/>
    </font>
    <font>
      <i/>
      <sz val="9"/>
      <color rgb="FF0000FF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44" applyNumberFormat="1" applyFont="1" applyFill="1" applyAlignment="1">
      <alignment/>
    </xf>
    <xf numFmtId="0" fontId="0" fillId="33" borderId="0" xfId="0" applyFill="1" applyAlignment="1">
      <alignment horizontal="right"/>
    </xf>
    <xf numFmtId="0" fontId="38" fillId="33" borderId="0" xfId="0" applyFont="1" applyFill="1" applyAlignment="1">
      <alignment horizontal="right"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10" xfId="0" applyFont="1" applyFill="1" applyBorder="1" applyAlignment="1">
      <alignment horizontal="center"/>
    </xf>
    <xf numFmtId="6" fontId="0" fillId="33" borderId="0" xfId="44" applyNumberFormat="1" applyFont="1" applyFill="1" applyAlignment="1">
      <alignment horizontal="center"/>
    </xf>
    <xf numFmtId="6" fontId="0" fillId="33" borderId="0" xfId="0" applyNumberFormat="1" applyFill="1" applyAlignment="1">
      <alignment horizontal="center"/>
    </xf>
    <xf numFmtId="0" fontId="40" fillId="33" borderId="0" xfId="0" applyFont="1" applyFill="1" applyAlignment="1">
      <alignment/>
    </xf>
    <xf numFmtId="0" fontId="0" fillId="33" borderId="0" xfId="0" applyFill="1" applyAlignment="1" quotePrefix="1">
      <alignment horizontal="center"/>
    </xf>
    <xf numFmtId="0" fontId="41" fillId="33" borderId="0" xfId="0" applyFont="1" applyFill="1" applyAlignment="1">
      <alignment horizontal="center" vertical="top"/>
    </xf>
    <xf numFmtId="6" fontId="0" fillId="33" borderId="10" xfId="44" applyNumberFormat="1" applyFont="1" applyFill="1" applyBorder="1" applyAlignment="1">
      <alignment horizontal="center"/>
    </xf>
    <xf numFmtId="6" fontId="42" fillId="33" borderId="0" xfId="0" applyNumberFormat="1" applyFont="1" applyFill="1" applyAlignment="1">
      <alignment horizontal="left"/>
    </xf>
    <xf numFmtId="0" fontId="38" fillId="33" borderId="11" xfId="0" applyFont="1" applyFill="1" applyBorder="1" applyAlignment="1">
      <alignment/>
    </xf>
    <xf numFmtId="6" fontId="0" fillId="33" borderId="0" xfId="44" applyNumberFormat="1" applyFont="1" applyFill="1" applyAlignment="1" quotePrefix="1">
      <alignment horizontal="center"/>
    </xf>
    <xf numFmtId="10" fontId="0" fillId="33" borderId="0" xfId="0" applyNumberFormat="1" applyFill="1" applyAlignment="1">
      <alignment horizontal="center"/>
    </xf>
    <xf numFmtId="0" fontId="43" fillId="33" borderId="0" xfId="0" applyFont="1" applyFill="1" applyAlignment="1">
      <alignment horizontal="right"/>
    </xf>
    <xf numFmtId="0" fontId="38" fillId="33" borderId="11" xfId="0" applyFont="1" applyFill="1" applyBorder="1" applyAlignment="1">
      <alignment horizontal="right"/>
    </xf>
    <xf numFmtId="6" fontId="38" fillId="33" borderId="11" xfId="0" applyNumberFormat="1" applyFont="1" applyFill="1" applyBorder="1" applyAlignment="1">
      <alignment horizontal="center"/>
    </xf>
    <xf numFmtId="164" fontId="0" fillId="0" borderId="0" xfId="44" applyNumberFormat="1" applyFont="1" applyAlignment="1">
      <alignment/>
    </xf>
    <xf numFmtId="0" fontId="38" fillId="0" borderId="10" xfId="0" applyFont="1" applyBorder="1" applyAlignment="1">
      <alignment/>
    </xf>
    <xf numFmtId="164" fontId="0" fillId="0" borderId="11" xfId="44" applyNumberFormat="1" applyFont="1" applyBorder="1" applyAlignment="1">
      <alignment/>
    </xf>
    <xf numFmtId="164" fontId="0" fillId="33" borderId="0" xfId="44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NP_Revenue_Reqt_Model_Kinectrics_July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NP_Revenue_Reqt_Model_Kinectrics_July12_Au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8"/>
      <sheetName val="FA Continuity 2009"/>
      <sheetName val="FA Continuity 2010"/>
      <sheetName val="FA Con 2011_Former Dep'n Rate"/>
      <sheetName val="FA Con 2012_Former Dep'n Rate"/>
      <sheetName val="FA Continuity 2011"/>
      <sheetName val="FA Continuity 2012"/>
      <sheetName val="Smart Meter Inclusion Check"/>
      <sheetName val="Trial Balance"/>
      <sheetName val="Trial Balance Summary"/>
      <sheetName val="2008 Balance Sheet"/>
      <sheetName val="2008 Income Statement"/>
      <sheetName val="2009 Balance Sheet"/>
      <sheetName val="2009 Income Statement"/>
      <sheetName val="2010 Balance Sheet"/>
      <sheetName val="2010 Income Statement"/>
      <sheetName val="2011 Balance Sheet"/>
      <sheetName val="2011 Income Statement"/>
      <sheetName val="2012 Balance Sheet"/>
      <sheetName val="2012 Income Statement"/>
      <sheetName val="Debt &amp; Capital Structure"/>
      <sheetName val="Return on Capital"/>
      <sheetName val="CCA Continuity 2011"/>
      <sheetName val="CCA Continuity 2012"/>
      <sheetName val="Reserves Continuity"/>
      <sheetName val="Corporation Loss Continuity"/>
      <sheetName val="Tax Adjustments 2011"/>
      <sheetName val="Tax Adjustments 2012"/>
      <sheetName val="Tax rates"/>
      <sheetName val="Capital Tax &amp; Expense Schedules"/>
      <sheetName val="2012 Rev Deficiency"/>
      <sheetName val="Revenue Requirement"/>
      <sheetName val="Rev Deficiency Summary"/>
    </sheetNames>
    <sheetDataSet>
      <sheetData sheetId="4">
        <row r="49">
          <cell r="D49">
            <v>10569965.14</v>
          </cell>
          <cell r="E49">
            <v>576439.57</v>
          </cell>
          <cell r="F49">
            <v>3934.52</v>
          </cell>
          <cell r="J49">
            <v>5780372.339999999</v>
          </cell>
        </row>
      </sheetData>
      <sheetData sheetId="6">
        <row r="49">
          <cell r="D49">
            <v>10569965.14</v>
          </cell>
          <cell r="E49">
            <v>576439.57</v>
          </cell>
          <cell r="F49">
            <v>3934.52</v>
          </cell>
          <cell r="J49">
            <v>5780372.339999999</v>
          </cell>
          <cell r="K49">
            <v>333226.98229166656</v>
          </cell>
          <cell r="L49">
            <v>4057.52</v>
          </cell>
        </row>
      </sheetData>
      <sheetData sheetId="22">
        <row r="12">
          <cell r="AD12">
            <v>0.06203912600463454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8"/>
      <sheetName val="FA Continuity 2009"/>
      <sheetName val="FA Continuity 2010"/>
      <sheetName val="FA Con 2011_Former Dep'n Rate"/>
      <sheetName val="FA Con 2012_Former Dep'n Rate"/>
      <sheetName val="FA Con 2011_New Dep'n Rate"/>
      <sheetName val="FA Con 2012_New Dep'n"/>
      <sheetName val="Smart Meter Inclusion Check"/>
      <sheetName val="Trial Balance"/>
      <sheetName val="Trial Balance Summary"/>
      <sheetName val="2008 Balance Sheet"/>
      <sheetName val="2008 Income Statement"/>
      <sheetName val="2009 Balance Sheet"/>
      <sheetName val="2009 Income Statement"/>
      <sheetName val="2010 Balance Sheet"/>
      <sheetName val="2010 Income Statement"/>
      <sheetName val="2011 Balance Sheet"/>
      <sheetName val="2011 Income Statement"/>
      <sheetName val="2012 Balance Sheet"/>
      <sheetName val="2012 Income Statement"/>
      <sheetName val="Debt &amp; Capital Structure"/>
      <sheetName val="Return on Capital"/>
      <sheetName val="CCA Continuity 2011"/>
      <sheetName val="CCA Continuity 2012"/>
      <sheetName val="Reserves Continuity"/>
      <sheetName val="Corporation Loss Continuity"/>
      <sheetName val="Tax Adjustments 2011"/>
      <sheetName val="Tax Adjustments 2012"/>
      <sheetName val="Tax rates"/>
      <sheetName val="Capital Tax &amp; Expense Schedules"/>
      <sheetName val="2012 Rev Deficiency"/>
      <sheetName val="Revenue Requirement"/>
      <sheetName val="Rev Deficiency Summary"/>
    </sheetNames>
    <sheetDataSet>
      <sheetData sheetId="4">
        <row r="49">
          <cell r="K49">
            <v>478915.744</v>
          </cell>
          <cell r="L49">
            <v>4057.52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90" zoomScaleNormal="90" zoomScalePageLayoutView="0" workbookViewId="0" topLeftCell="A1">
      <selection activeCell="E42" sqref="E42"/>
    </sheetView>
  </sheetViews>
  <sheetFormatPr defaultColWidth="9.140625" defaultRowHeight="15"/>
  <cols>
    <col min="1" max="1" width="23.00390625" style="0" customWidth="1"/>
    <col min="2" max="2" width="18.8515625" style="0" customWidth="1"/>
    <col min="4" max="4" width="12.140625" style="0" bestFit="1" customWidth="1"/>
    <col min="5" max="5" width="13.57421875" style="0" bestFit="1" customWidth="1"/>
    <col min="6" max="7" width="10.57421875" style="0" bestFit="1" customWidth="1"/>
    <col min="8" max="8" width="9.57421875" style="0" bestFit="1" customWidth="1"/>
    <col min="9" max="9" width="3.28125" style="0" customWidth="1"/>
    <col min="11" max="11" width="12.57421875" style="0" bestFit="1" customWidth="1"/>
    <col min="12" max="12" width="13.28125" style="0" bestFit="1" customWidth="1"/>
    <col min="13" max="13" width="12.140625" style="0" bestFit="1" customWidth="1"/>
    <col min="15" max="15" width="20.00390625" style="0" bestFit="1" customWidth="1"/>
    <col min="16" max="16" width="12.421875" style="0" customWidth="1"/>
  </cols>
  <sheetData>
    <row r="1" spans="1:9" ht="21">
      <c r="A1" s="10" t="s">
        <v>12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7">
        <v>2011</v>
      </c>
      <c r="E2" s="7">
        <v>2012</v>
      </c>
      <c r="F2" s="7">
        <v>2013</v>
      </c>
      <c r="G2" s="7">
        <v>2014</v>
      </c>
      <c r="H2" s="7">
        <v>2015</v>
      </c>
      <c r="I2" s="1"/>
    </row>
    <row r="3" spans="1:9" ht="15">
      <c r="A3" s="1"/>
      <c r="B3" s="1"/>
      <c r="C3" s="1"/>
      <c r="D3" s="6" t="s">
        <v>10</v>
      </c>
      <c r="E3" s="6" t="s">
        <v>23</v>
      </c>
      <c r="F3" s="6"/>
      <c r="G3" s="6"/>
      <c r="H3" s="6"/>
      <c r="I3" s="1"/>
    </row>
    <row r="4" spans="1:9" ht="19.5" customHeight="1">
      <c r="A4" s="1"/>
      <c r="B4" s="1"/>
      <c r="C4" s="1"/>
      <c r="D4" s="12" t="s">
        <v>11</v>
      </c>
      <c r="E4" s="12" t="s">
        <v>11</v>
      </c>
      <c r="F4" s="6"/>
      <c r="G4" s="6"/>
      <c r="H4" s="6"/>
      <c r="I4" s="1"/>
    </row>
    <row r="5" spans="1:11" ht="15.75" thickBot="1">
      <c r="A5" s="5" t="s">
        <v>0</v>
      </c>
      <c r="B5" s="1"/>
      <c r="C5" s="1"/>
      <c r="D5" s="1"/>
      <c r="E5" s="1"/>
      <c r="F5" s="1"/>
      <c r="G5" s="1"/>
      <c r="H5" s="1"/>
      <c r="I5" s="1"/>
      <c r="K5" s="22" t="s">
        <v>24</v>
      </c>
    </row>
    <row r="6" spans="1:13" ht="15">
      <c r="A6" s="1"/>
      <c r="B6" s="1" t="s">
        <v>1</v>
      </c>
      <c r="C6" s="1"/>
      <c r="D6" s="24">
        <f>K6</f>
        <v>4789592.800000002</v>
      </c>
      <c r="E6" s="9"/>
      <c r="F6" s="9"/>
      <c r="G6" s="9"/>
      <c r="H6" s="9"/>
      <c r="I6" s="1"/>
      <c r="K6" s="21">
        <f>L6-M6</f>
        <v>4789592.800000002</v>
      </c>
      <c r="L6" s="21">
        <f>'[1]FA Con 2011_Former Dep''n Rate'!$D$49</f>
        <v>10569965.14</v>
      </c>
      <c r="M6" s="21">
        <f>'[1]FA Con 2011_Former Dep''n Rate'!$J$49</f>
        <v>5780372.339999999</v>
      </c>
    </row>
    <row r="7" spans="1:13" ht="15">
      <c r="A7" s="1"/>
      <c r="B7" s="1" t="s">
        <v>2</v>
      </c>
      <c r="C7" s="11" t="s">
        <v>14</v>
      </c>
      <c r="D7" s="24">
        <f>K7</f>
        <v>572505.0499999999</v>
      </c>
      <c r="E7" s="9"/>
      <c r="F7" s="9"/>
      <c r="G7" s="9"/>
      <c r="H7" s="9"/>
      <c r="I7" s="1"/>
      <c r="K7" s="21">
        <f>L7-M7</f>
        <v>572505.0499999999</v>
      </c>
      <c r="L7" s="21">
        <f>'[1]FA Con 2011_Former Dep''n Rate'!$E$49</f>
        <v>576439.57</v>
      </c>
      <c r="M7" s="21">
        <f>'[1]FA Con 2011_Former Dep''n Rate'!$F$49</f>
        <v>3934.52</v>
      </c>
    </row>
    <row r="8" spans="1:13" ht="15.75" thickBot="1">
      <c r="A8" s="1"/>
      <c r="B8" s="1" t="s">
        <v>3</v>
      </c>
      <c r="C8" s="11" t="s">
        <v>15</v>
      </c>
      <c r="D8" s="13">
        <f>K8</f>
        <v>-474858.224</v>
      </c>
      <c r="E8" s="9"/>
      <c r="F8" s="9"/>
      <c r="G8" s="9"/>
      <c r="H8" s="9"/>
      <c r="I8" s="1"/>
      <c r="K8" s="13">
        <f>L8-M8</f>
        <v>-474858.224</v>
      </c>
      <c r="L8" s="13">
        <f>-'[2]FA Con 2011_Former Dep''n Rate'!$K$49</f>
        <v>-478915.744</v>
      </c>
      <c r="M8" s="13">
        <f>-'[2]FA Con 2011_Former Dep''n Rate'!$L$49</f>
        <v>-4057.52</v>
      </c>
    </row>
    <row r="9" spans="1:13" ht="15.75" thickBot="1">
      <c r="A9" s="1"/>
      <c r="B9" s="5" t="s">
        <v>4</v>
      </c>
      <c r="C9" s="11" t="s">
        <v>16</v>
      </c>
      <c r="D9" s="8">
        <f>SUM(D6:D8)</f>
        <v>4887239.626000001</v>
      </c>
      <c r="E9" s="9"/>
      <c r="F9" s="9"/>
      <c r="G9" s="9"/>
      <c r="H9" s="9"/>
      <c r="I9" s="1"/>
      <c r="K9" s="23">
        <f>SUM(K6:K8)</f>
        <v>4887239.626000001</v>
      </c>
      <c r="L9" s="21"/>
      <c r="M9" s="21"/>
    </row>
    <row r="10" spans="1:13" ht="15.75" thickTop="1">
      <c r="A10" s="1"/>
      <c r="B10" s="1"/>
      <c r="C10" s="1"/>
      <c r="D10" s="9"/>
      <c r="E10" s="9"/>
      <c r="F10" s="9"/>
      <c r="G10" s="9"/>
      <c r="H10" s="9"/>
      <c r="I10" s="1"/>
      <c r="K10" s="21"/>
      <c r="L10" s="21"/>
      <c r="M10" s="21"/>
    </row>
    <row r="11" spans="1:13" ht="15">
      <c r="A11" s="1"/>
      <c r="B11" s="1"/>
      <c r="C11" s="1"/>
      <c r="D11" s="9"/>
      <c r="E11" s="14" t="s">
        <v>25</v>
      </c>
      <c r="F11" s="9"/>
      <c r="G11" s="9"/>
      <c r="H11" s="9"/>
      <c r="I11" s="1"/>
      <c r="K11" s="21"/>
      <c r="L11" s="21"/>
      <c r="M11" s="21"/>
    </row>
    <row r="12" spans="1:13" ht="15.75" thickBot="1">
      <c r="A12" s="5" t="s">
        <v>5</v>
      </c>
      <c r="B12" s="1"/>
      <c r="C12" s="1"/>
      <c r="D12" s="9"/>
      <c r="E12" s="9"/>
      <c r="F12" s="9"/>
      <c r="G12" s="9"/>
      <c r="H12" s="9"/>
      <c r="I12" s="1"/>
      <c r="K12" s="22" t="s">
        <v>24</v>
      </c>
      <c r="L12" s="21"/>
      <c r="M12" s="21"/>
    </row>
    <row r="13" spans="1:13" ht="15">
      <c r="A13" s="1"/>
      <c r="B13" s="1" t="s">
        <v>1</v>
      </c>
      <c r="C13" s="1"/>
      <c r="D13" s="24">
        <f>K13</f>
        <v>4789592.800000002</v>
      </c>
      <c r="E13" s="9"/>
      <c r="F13" s="9"/>
      <c r="G13" s="9"/>
      <c r="H13" s="9"/>
      <c r="I13" s="1"/>
      <c r="K13" s="21">
        <f>L13-M13</f>
        <v>4789592.800000002</v>
      </c>
      <c r="L13" s="21">
        <f>'[1]FA Continuity 2011'!$D$49</f>
        <v>10569965.14</v>
      </c>
      <c r="M13" s="21">
        <f>'[1]FA Continuity 2011'!$J$49</f>
        <v>5780372.339999999</v>
      </c>
    </row>
    <row r="14" spans="1:13" ht="15">
      <c r="A14" s="1"/>
      <c r="B14" s="1" t="s">
        <v>2</v>
      </c>
      <c r="C14" s="11" t="s">
        <v>14</v>
      </c>
      <c r="D14" s="24">
        <f>K14</f>
        <v>572505.0499999999</v>
      </c>
      <c r="E14" s="9"/>
      <c r="F14" s="9"/>
      <c r="G14" s="9"/>
      <c r="H14" s="9"/>
      <c r="I14" s="1"/>
      <c r="K14" s="21">
        <f>L14-M14</f>
        <v>572505.0499999999</v>
      </c>
      <c r="L14" s="21">
        <f>'[1]FA Continuity 2011'!$E$49</f>
        <v>576439.57</v>
      </c>
      <c r="M14" s="21">
        <f>'[1]FA Continuity 2011'!$F$49</f>
        <v>3934.52</v>
      </c>
    </row>
    <row r="15" spans="1:13" ht="15.75" thickBot="1">
      <c r="A15" s="1"/>
      <c r="B15" s="1" t="s">
        <v>3</v>
      </c>
      <c r="C15" s="11" t="s">
        <v>15</v>
      </c>
      <c r="D15" s="13">
        <f>K15</f>
        <v>-329169.46229166654</v>
      </c>
      <c r="E15" s="9"/>
      <c r="F15" s="9"/>
      <c r="G15" s="9"/>
      <c r="H15" s="9"/>
      <c r="I15" s="1"/>
      <c r="K15" s="13">
        <f>L15-M15</f>
        <v>-329169.46229166654</v>
      </c>
      <c r="L15" s="13">
        <f>-'[1]FA Continuity 2011'!$K$49</f>
        <v>-333226.98229166656</v>
      </c>
      <c r="M15" s="13">
        <f>-'[1]FA Continuity 2011'!$L$49</f>
        <v>-4057.52</v>
      </c>
    </row>
    <row r="16" spans="1:11" ht="15.75" thickBot="1">
      <c r="A16" s="1"/>
      <c r="B16" s="5" t="s">
        <v>4</v>
      </c>
      <c r="C16" s="11" t="s">
        <v>16</v>
      </c>
      <c r="D16" s="8">
        <f>SUM(D13:D15)</f>
        <v>5032928.387708335</v>
      </c>
      <c r="E16" s="9"/>
      <c r="F16" s="9"/>
      <c r="G16" s="9"/>
      <c r="H16" s="9"/>
      <c r="I16" s="1"/>
      <c r="K16" s="23">
        <f>SUM(K13:K15)</f>
        <v>5032928.387708335</v>
      </c>
    </row>
    <row r="17" spans="1:9" ht="15.75" thickTop="1">
      <c r="A17" s="1"/>
      <c r="B17" s="1"/>
      <c r="C17" s="1"/>
      <c r="D17" s="9"/>
      <c r="E17" s="14" t="s">
        <v>17</v>
      </c>
      <c r="F17" s="9"/>
      <c r="G17" s="9"/>
      <c r="H17" s="9"/>
      <c r="I17" s="1"/>
    </row>
    <row r="18" spans="1:9" ht="15">
      <c r="A18" s="1"/>
      <c r="B18" s="1"/>
      <c r="C18" s="1"/>
      <c r="D18" s="9"/>
      <c r="E18" s="14"/>
      <c r="F18" s="9"/>
      <c r="G18" s="9"/>
      <c r="H18" s="9"/>
      <c r="I18" s="1"/>
    </row>
    <row r="19" spans="1:9" ht="15.75" thickBot="1">
      <c r="A19" s="1"/>
      <c r="B19" s="1"/>
      <c r="C19" s="1"/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  <c r="I19" s="1"/>
    </row>
    <row r="20" spans="1:9" ht="15">
      <c r="A20" s="5" t="s">
        <v>13</v>
      </c>
      <c r="B20" s="1"/>
      <c r="C20" s="1"/>
      <c r="D20" s="9"/>
      <c r="E20" s="9"/>
      <c r="F20" s="9"/>
      <c r="G20" s="9"/>
      <c r="H20" s="9"/>
      <c r="I20" s="1"/>
    </row>
    <row r="21" spans="1:11" ht="15.75" thickBot="1">
      <c r="A21" s="1"/>
      <c r="B21" s="3" t="s">
        <v>6</v>
      </c>
      <c r="C21" s="1"/>
      <c r="D21" s="8">
        <v>0</v>
      </c>
      <c r="E21" s="8">
        <f>D26</f>
        <v>-145688.7617083341</v>
      </c>
      <c r="F21" s="8">
        <f>E26</f>
        <v>-109266.57128125057</v>
      </c>
      <c r="G21" s="8">
        <f>F26</f>
        <v>-72844.38085416704</v>
      </c>
      <c r="H21" s="8">
        <f>G26</f>
        <v>-36422.19042708352</v>
      </c>
      <c r="I21" s="1"/>
      <c r="K21" s="22" t="s">
        <v>26</v>
      </c>
    </row>
    <row r="22" spans="1:11" ht="15.75" thickBot="1">
      <c r="A22" s="1"/>
      <c r="B22" s="3" t="s">
        <v>7</v>
      </c>
      <c r="C22" s="1"/>
      <c r="D22" s="8">
        <f>D9-D16</f>
        <v>-145688.7617083341</v>
      </c>
      <c r="E22" s="8" t="s">
        <v>9</v>
      </c>
      <c r="F22" s="8" t="s">
        <v>9</v>
      </c>
      <c r="G22" s="8" t="s">
        <v>9</v>
      </c>
      <c r="H22" s="8" t="s">
        <v>9</v>
      </c>
      <c r="I22" s="1"/>
      <c r="K22" s="13">
        <f>K9-K16</f>
        <v>-145688.7617083341</v>
      </c>
    </row>
    <row r="23" spans="1:9" ht="15">
      <c r="A23" s="1"/>
      <c r="B23" s="3"/>
      <c r="C23" s="5" t="s">
        <v>8</v>
      </c>
      <c r="D23" s="8">
        <f>SUM(D21:D22)</f>
        <v>-145688.7617083341</v>
      </c>
      <c r="E23" s="8">
        <f>SUM(E21:E22)</f>
        <v>-145688.7617083341</v>
      </c>
      <c r="F23" s="8">
        <f>SUM(F21:F22)</f>
        <v>-109266.57128125057</v>
      </c>
      <c r="G23" s="8">
        <f>SUM(G21:G22)</f>
        <v>-72844.38085416704</v>
      </c>
      <c r="H23" s="8">
        <f>SUM(H21:H22)</f>
        <v>-36422.19042708352</v>
      </c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3" t="s">
        <v>18</v>
      </c>
      <c r="C25" s="1"/>
      <c r="D25" s="8">
        <v>0</v>
      </c>
      <c r="E25" s="8">
        <f>-$D$23/4</f>
        <v>36422.19042708352</v>
      </c>
      <c r="F25" s="8">
        <f>-$D$23/4</f>
        <v>36422.19042708352</v>
      </c>
      <c r="G25" s="8">
        <f>-$D$23/4</f>
        <v>36422.19042708352</v>
      </c>
      <c r="H25" s="8">
        <f>-$D$23/4</f>
        <v>36422.19042708352</v>
      </c>
      <c r="I25" s="1"/>
    </row>
    <row r="26" spans="1:9" ht="15">
      <c r="A26" s="1"/>
      <c r="C26" s="4" t="s">
        <v>20</v>
      </c>
      <c r="D26" s="8">
        <f>D23+D25</f>
        <v>-145688.7617083341</v>
      </c>
      <c r="E26" s="8">
        <f>E23+E25</f>
        <v>-109266.57128125057</v>
      </c>
      <c r="F26" s="8">
        <f>F23+F25</f>
        <v>-72844.38085416704</v>
      </c>
      <c r="G26" s="8">
        <f>G23+G25</f>
        <v>-36422.19042708352</v>
      </c>
      <c r="H26" s="8">
        <f>H23+H25</f>
        <v>0</v>
      </c>
      <c r="I26" s="1"/>
    </row>
    <row r="27" spans="1:9" ht="6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6" customHeight="1">
      <c r="A28" s="1"/>
      <c r="B28" s="1"/>
      <c r="C28" s="1"/>
      <c r="D28" s="1"/>
      <c r="E28" s="8"/>
      <c r="F28" s="1"/>
      <c r="G28" s="1"/>
      <c r="H28" s="1"/>
      <c r="I28" s="1"/>
    </row>
    <row r="29" spans="1:9" ht="15.75" customHeight="1">
      <c r="A29" s="1"/>
      <c r="C29" s="4" t="s">
        <v>27</v>
      </c>
      <c r="D29" s="1"/>
      <c r="E29" s="8">
        <f>(E21+E26)/2</f>
        <v>-127477.66649479233</v>
      </c>
      <c r="F29" s="8">
        <f>(F21+F26)/2</f>
        <v>-91055.4760677088</v>
      </c>
      <c r="G29" s="8">
        <f>(G21+G26)/2</f>
        <v>-54633.28564062528</v>
      </c>
      <c r="H29" s="8">
        <f>(H21+H26)/2</f>
        <v>-18211.09521354176</v>
      </c>
      <c r="I29" s="1"/>
    </row>
    <row r="30" spans="1:9" ht="15">
      <c r="A30" s="1"/>
      <c r="B30" s="1"/>
      <c r="C30" s="1"/>
      <c r="D30" s="2"/>
      <c r="E30" s="1"/>
      <c r="F30" s="1"/>
      <c r="G30" s="1"/>
      <c r="H30" s="1"/>
      <c r="I30" s="1"/>
    </row>
    <row r="31" spans="1:9" ht="15.75" thickBot="1">
      <c r="A31" s="1"/>
      <c r="B31" s="1"/>
      <c r="C31" s="1"/>
      <c r="D31" s="7">
        <v>2011</v>
      </c>
      <c r="E31" s="7">
        <v>2012</v>
      </c>
      <c r="F31" s="7">
        <v>2013</v>
      </c>
      <c r="G31" s="7">
        <v>2014</v>
      </c>
      <c r="H31" s="7">
        <v>2015</v>
      </c>
      <c r="I31" s="1"/>
    </row>
    <row r="32" spans="1:9" ht="15">
      <c r="A32" s="1"/>
      <c r="B32" s="5"/>
      <c r="C32" s="4" t="str">
        <f>C26</f>
        <v>Closing Balance in Deferral Account:</v>
      </c>
      <c r="D32" s="8">
        <f>D26</f>
        <v>-145688.7617083341</v>
      </c>
      <c r="E32" s="8">
        <f>E26</f>
        <v>-109266.57128125057</v>
      </c>
      <c r="F32" s="8">
        <f>F26</f>
        <v>-72844.38085416704</v>
      </c>
      <c r="G32" s="8">
        <f>G26</f>
        <v>-36422.19042708352</v>
      </c>
      <c r="H32" s="8">
        <f>H26</f>
        <v>0</v>
      </c>
      <c r="I32" s="1"/>
    </row>
    <row r="33" spans="1:9" ht="15">
      <c r="A33" s="1"/>
      <c r="B33" s="1"/>
      <c r="C33" s="3" t="str">
        <f>B25</f>
        <v>Amount of Amortization including in Dep'n Exp</v>
      </c>
      <c r="D33" s="16" t="s">
        <v>15</v>
      </c>
      <c r="E33" s="8">
        <f>E25</f>
        <v>36422.19042708352</v>
      </c>
      <c r="F33" s="8">
        <f>F25</f>
        <v>36422.19042708352</v>
      </c>
      <c r="G33" s="8">
        <f>G25</f>
        <v>36422.19042708352</v>
      </c>
      <c r="H33" s="8">
        <f>H25</f>
        <v>36422.19042708352</v>
      </c>
      <c r="I33" s="1"/>
    </row>
    <row r="34" spans="1:9" ht="8.2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3" t="s">
        <v>19</v>
      </c>
      <c r="D35" s="16" t="s">
        <v>15</v>
      </c>
      <c r="E35" s="17">
        <f>'[1]Return on Capital'!$AD$12</f>
        <v>0.06203912600463454</v>
      </c>
      <c r="F35" s="17">
        <f>'[1]Return on Capital'!$AD$12</f>
        <v>0.06203912600463454</v>
      </c>
      <c r="G35" s="17">
        <f>'[1]Return on Capital'!$AD$12</f>
        <v>0.06203912600463454</v>
      </c>
      <c r="H35" s="17">
        <f>'[1]Return on Capital'!$AD$12</f>
        <v>0.06203912600463454</v>
      </c>
      <c r="I35" s="1"/>
    </row>
    <row r="36" spans="1:9" ht="5.25" customHeight="1">
      <c r="A36" s="1"/>
      <c r="B36" s="1"/>
      <c r="C36" s="3"/>
      <c r="D36" s="16"/>
      <c r="E36" s="17"/>
      <c r="F36" s="17"/>
      <c r="G36" s="17"/>
      <c r="H36" s="17"/>
      <c r="I36" s="1"/>
    </row>
    <row r="37" spans="1:9" ht="15">
      <c r="A37" s="1"/>
      <c r="B37" s="1"/>
      <c r="C37" s="3" t="s">
        <v>28</v>
      </c>
      <c r="D37" s="16"/>
      <c r="E37" s="8">
        <f>-D26*E35</f>
        <v>9038.403445082515</v>
      </c>
      <c r="F37" s="8"/>
      <c r="G37" s="8"/>
      <c r="H37" s="8"/>
      <c r="I37" s="1"/>
    </row>
    <row r="38" spans="1:9" ht="6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5.75" thickBot="1">
      <c r="A39" s="1"/>
      <c r="B39" s="15"/>
      <c r="C39" s="19" t="s">
        <v>21</v>
      </c>
      <c r="D39" s="15"/>
      <c r="E39" s="20">
        <f>E25+E37</f>
        <v>45460.593872166035</v>
      </c>
      <c r="F39" s="20"/>
      <c r="G39" s="20"/>
      <c r="H39" s="20"/>
      <c r="I39" s="1"/>
    </row>
    <row r="40" spans="1:9" ht="15.75" thickTop="1">
      <c r="A40" s="1"/>
      <c r="B40" s="1"/>
      <c r="C40" s="18" t="s">
        <v>22</v>
      </c>
      <c r="D40" s="1"/>
      <c r="E40" s="1"/>
      <c r="F40" s="1"/>
      <c r="G40" s="1"/>
      <c r="H40" s="1"/>
      <c r="I40" s="1"/>
    </row>
    <row r="41" spans="1:9" ht="6.75" customHeight="1">
      <c r="A41" s="1"/>
      <c r="B41" s="1"/>
      <c r="C41" s="1"/>
      <c r="D41" s="1"/>
      <c r="E41" s="1"/>
      <c r="F41" s="1"/>
      <c r="G41" s="1"/>
      <c r="H41" s="1"/>
      <c r="I41" s="1"/>
    </row>
  </sheetData>
  <sheetProtection/>
  <printOptions/>
  <pageMargins left="0.24" right="0.7" top="0.75" bottom="0.75" header="0.38" footer="0.3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Proctor</dc:creator>
  <cp:keywords/>
  <dc:description/>
  <cp:lastModifiedBy>Richard Bucknall</cp:lastModifiedBy>
  <cp:lastPrinted>2012-08-01T17:35:11Z</cp:lastPrinted>
  <dcterms:created xsi:type="dcterms:W3CDTF">2011-11-29T14:46:06Z</dcterms:created>
  <dcterms:modified xsi:type="dcterms:W3CDTF">2012-08-03T16:16:55Z</dcterms:modified>
  <cp:category/>
  <cp:version/>
  <cp:contentType/>
  <cp:contentStatus/>
</cp:coreProperties>
</file>