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45" windowHeight="12315" activeTab="0"/>
  </bookViews>
  <sheets>
    <sheet name=" Bill Impacts_Res" sheetId="1" r:id="rId1"/>
    <sheet name="Bill Impacts_GS" sheetId="2" r:id="rId2"/>
  </sheets>
  <definedNames>
    <definedName name="_xlfn.BAHTTEXT" hidden="1">#NAME?</definedName>
    <definedName name="_xlnm.Print_Area" localSheetId="0">' Bill Impacts_Res'!$A$1:$Q$68</definedName>
    <definedName name="_xlnm.Print_Area" localSheetId="1">'Bill Impacts_GS'!$A$1:$Q$68</definedName>
  </definedNames>
  <calcPr fullCalcOnLoad="1"/>
</workbook>
</file>

<file path=xl/comments1.xml><?xml version="1.0" encoding="utf-8"?>
<comments xmlns="http://schemas.openxmlformats.org/spreadsheetml/2006/main">
  <authors>
    <author>Keith C. Ritchie</author>
  </authors>
  <commentList>
    <comment ref="H41" authorId="0">
      <text>
        <r>
          <rPr>
            <b/>
            <sz val="8"/>
            <rFont val="Tahoma"/>
            <family val="2"/>
          </rPr>
          <t>Keith C. Ritchie:</t>
        </r>
        <r>
          <rPr>
            <sz val="8"/>
            <rFont val="Tahoma"/>
            <family val="2"/>
          </rPr>
          <t xml:space="preserve">
New RRRP rate effective May 1, 2012</t>
        </r>
      </text>
    </comment>
    <comment ref="L41" authorId="0">
      <text>
        <r>
          <rPr>
            <b/>
            <sz val="8"/>
            <rFont val="Tahoma"/>
            <family val="2"/>
          </rPr>
          <t>Keith C. Ritchie:</t>
        </r>
        <r>
          <rPr>
            <sz val="8"/>
            <rFont val="Tahoma"/>
            <family val="2"/>
          </rPr>
          <t xml:space="preserve">
New RRRP rate effective May 1, 2012</t>
        </r>
      </text>
    </comment>
  </commentList>
</comments>
</file>

<file path=xl/comments2.xml><?xml version="1.0" encoding="utf-8"?>
<comments xmlns="http://schemas.openxmlformats.org/spreadsheetml/2006/main">
  <authors>
    <author>Keith C. Ritchie</author>
  </authors>
  <commentList>
    <comment ref="H41" authorId="0">
      <text>
        <r>
          <rPr>
            <b/>
            <sz val="8"/>
            <rFont val="Tahoma"/>
            <family val="2"/>
          </rPr>
          <t>Keith C. Ritchie:</t>
        </r>
        <r>
          <rPr>
            <sz val="8"/>
            <rFont val="Tahoma"/>
            <family val="2"/>
          </rPr>
          <t xml:space="preserve">
New RRRP rate effective May 1, 2012</t>
        </r>
      </text>
    </comment>
    <comment ref="L41" authorId="0">
      <text>
        <r>
          <rPr>
            <b/>
            <sz val="8"/>
            <rFont val="Tahoma"/>
            <family val="2"/>
          </rPr>
          <t>Keith C. Ritchie:</t>
        </r>
        <r>
          <rPr>
            <sz val="8"/>
            <rFont val="Tahoma"/>
            <family val="2"/>
          </rPr>
          <t xml:space="preserve">
New RRRP rate effective May 1, 2012</t>
        </r>
      </text>
    </comment>
  </commentList>
</comments>
</file>

<file path=xl/sharedStrings.xml><?xml version="1.0" encoding="utf-8"?>
<sst xmlns="http://schemas.openxmlformats.org/spreadsheetml/2006/main" count="186" uniqueCount="69">
  <si>
    <t>File Number:</t>
  </si>
  <si>
    <t>Exhibit:</t>
  </si>
  <si>
    <t>Tab:</t>
  </si>
  <si>
    <t>Schedule:</t>
  </si>
  <si>
    <t>Page:</t>
  </si>
  <si>
    <t>Date:</t>
  </si>
  <si>
    <t>Bill Impacts</t>
  </si>
  <si>
    <t>Customer Class: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</si>
  <si>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</si>
  <si>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</si>
  <si>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</si>
  <si>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</si>
  <si>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</si>
  <si>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</si>
  <si>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</si>
  <si>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</si>
  <si>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</si>
  <si>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</si>
  <si>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</si>
  <si>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</si>
  <si>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</si>
  <si>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</si>
  <si>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Service Charge Rate Adder(s)</t>
  </si>
  <si>
    <t>Service Charge Rate Rider(s)</t>
  </si>
  <si>
    <t>Distribution Volumetric Rate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</si>
  <si>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</si>
  <si>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</si>
  <si>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</si>
  <si>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</si>
  <si>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</si>
  <si>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</si>
  <si>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</si>
  <si>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</si>
  <si>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</si>
  <si>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</si>
  <si>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</si>
  <si>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</si>
  <si>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</si>
  <si>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</si>
  <si>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</si>
  <si>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</si>
  <si>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</si>
  <si>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</si>
  <si>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</si>
  <si>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t>Total Bill (including OCEB)</t>
  </si>
  <si>
    <t>Loss Factor (%)</t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</si>
  <si>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</si>
  <si>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</si>
  <si>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should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</si>
  <si>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</si>
  <si>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</si>
  <si>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</si>
  <si>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</si>
  <si>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</si>
  <si>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</si>
  <si>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</si>
  <si>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</si>
  <si>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Residential</t>
  </si>
  <si>
    <t>Tax Change Rate Rider</t>
  </si>
  <si>
    <t>Monthly</t>
  </si>
  <si>
    <t>per kWh</t>
  </si>
  <si>
    <t>SMIRR</t>
  </si>
  <si>
    <t>Tier One</t>
  </si>
  <si>
    <t>Tier Two</t>
  </si>
  <si>
    <t>GS &lt; 50 kW</t>
  </si>
  <si>
    <t>ICM Rate Rider</t>
  </si>
  <si>
    <t>PILs Rate Rider</t>
  </si>
  <si>
    <t>Bill Impacts PILs Rate Rider - Centre Wellington Hydro</t>
  </si>
  <si>
    <t>EB-2012-0052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</si>
</sst>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#\)"/>
    <numFmt numFmtId="177" formatCode="&quot;$&quot;#,##0_);[Red]\(&quot;$&quot;#,##0\);&quot;$&quot;\ \-"/>
    <numFmt numFmtId="178" formatCode="0.0%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_-;\-* #,##0.0_-;_-* &quot;-&quot;??_-;_-@_-"/>
    <numFmt numFmtId="182" formatCode="_-* #,##0_-;\-* #,##0_-;_-* &quot;-&quot;??_-;_-@_-"/>
    <numFmt numFmtId="183" formatCode="_-&quot;$&quot;* #,##0.0000_-;\-&quot;$&quot;* #,##0.0000_-;_-&quot;$&quot;* &quot;-&quot;??_-;_-@_-"/>
    <numFmt numFmtId="184" formatCode="_-&quot;$&quot;* #,##0.0000000_-;\-&quot;$&quot;* #,##0.0000000_-;_-&quot;$&quot;* &quot;-&quot;??_-;_-@_-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* #,##0.0000_-;\-* #,##0.0000_-;_-* &quot;-&quot;????_-;_-@_-"/>
    <numFmt numFmtId="193" formatCode="0.00000%"/>
    <numFmt numFmtId="194" formatCode="_-&quot;$&quot;* #,##0.00000_-;\-&quot;$&quot;* #,##0.00000_-;_-&quot;$&quot;* &quot;-&quot;?????_-;_-@_-"/>
    <numFmt numFmtId="195" formatCode="_-&quot;$&quot;* #,##0.000000_-;\-&quot;$&quot;* #,##0.000000_-;_-&quot;$&quot;* &quot;-&quot;??????_-;_-@_-"/>
    <numFmt numFmtId="196" formatCode="[$-1009]mmmm\ d\,\ yyyy"/>
    <numFmt numFmtId="197" formatCode="[$-1009]mmmm\ d\,\ yy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ill="1" applyBorder="1" applyAlignment="1" applyProtection="1">
      <alignment/>
      <protection/>
    </xf>
    <xf numFmtId="0" fontId="21" fillId="24" borderId="0" xfId="0" applyFont="1" applyFill="1" applyAlignment="1" applyProtection="1">
      <alignment vertical="top" wrapText="1"/>
      <protection/>
    </xf>
    <xf numFmtId="0" fontId="22" fillId="0" borderId="0" xfId="0" applyFont="1" applyAlignment="1">
      <alignment/>
    </xf>
    <xf numFmtId="0" fontId="23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 indent="1"/>
      <protection/>
    </xf>
    <xf numFmtId="0" fontId="24" fillId="2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4" borderId="10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 quotePrefix="1">
      <alignment horizontal="center"/>
      <protection/>
    </xf>
    <xf numFmtId="0" fontId="22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83" fontId="0" fillId="4" borderId="16" xfId="44" applyNumberForma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/>
    </xf>
    <xf numFmtId="44" fontId="0" fillId="0" borderId="12" xfId="44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44" fontId="0" fillId="0" borderId="16" xfId="0" applyNumberFormat="1" applyBorder="1" applyAlignment="1" applyProtection="1">
      <alignment vertical="top"/>
      <protection/>
    </xf>
    <xf numFmtId="10" fontId="0" fillId="0" borderId="12" xfId="59" applyNumberForma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4" borderId="0" xfId="0" applyFill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22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22" fillId="0" borderId="17" xfId="0" applyNumberFormat="1" applyFont="1" applyBorder="1" applyAlignment="1" applyProtection="1">
      <alignment/>
      <protection/>
    </xf>
    <xf numFmtId="10" fontId="22" fillId="0" borderId="19" xfId="59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83" fontId="0" fillId="4" borderId="16" xfId="44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44" fontId="0" fillId="0" borderId="12" xfId="44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10" fontId="0" fillId="0" borderId="12" xfId="59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2" fillId="0" borderId="0" xfId="0" applyFont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44" fontId="22" fillId="0" borderId="19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22" fillId="0" borderId="17" xfId="0" applyFont="1" applyBorder="1" applyAlignment="1" applyProtection="1">
      <alignment vertical="top"/>
      <protection/>
    </xf>
    <xf numFmtId="0" fontId="22" fillId="0" borderId="20" xfId="0" applyFont="1" applyBorder="1" applyAlignment="1" applyProtection="1">
      <alignment vertical="top"/>
      <protection/>
    </xf>
    <xf numFmtId="44" fontId="22" fillId="0" borderId="17" xfId="0" applyNumberFormat="1" applyFont="1" applyBorder="1" applyAlignment="1" applyProtection="1">
      <alignment vertical="top"/>
      <protection/>
    </xf>
    <xf numFmtId="10" fontId="22" fillId="0" borderId="19" xfId="59" applyNumberFormat="1" applyFont="1" applyBorder="1" applyAlignment="1" applyProtection="1">
      <alignment vertical="top"/>
      <protection/>
    </xf>
    <xf numFmtId="184" fontId="0" fillId="4" borderId="16" xfId="44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/>
    </xf>
    <xf numFmtId="0" fontId="0" fillId="4" borderId="16" xfId="0" applyFill="1" applyBorder="1" applyAlignment="1" applyProtection="1">
      <alignment vertical="top"/>
      <protection/>
    </xf>
    <xf numFmtId="0" fontId="0" fillId="4" borderId="12" xfId="0" applyFill="1" applyBorder="1" applyAlignment="1" applyProtection="1">
      <alignment vertical="top"/>
      <protection/>
    </xf>
    <xf numFmtId="0" fontId="22" fillId="0" borderId="0" xfId="0" applyFont="1" applyFill="1" applyAlignment="1" applyProtection="1">
      <alignment vertical="top"/>
      <protection/>
    </xf>
    <xf numFmtId="9" fontId="0" fillId="0" borderId="17" xfId="0" applyNumberFormat="1" applyBorder="1" applyAlignment="1" applyProtection="1">
      <alignment vertical="top"/>
      <protection/>
    </xf>
    <xf numFmtId="9" fontId="0" fillId="0" borderId="18" xfId="0" applyNumberFormat="1" applyBorder="1" applyAlignment="1" applyProtection="1">
      <alignment vertical="top"/>
      <protection/>
    </xf>
    <xf numFmtId="9" fontId="22" fillId="0" borderId="17" xfId="0" applyNumberFormat="1" applyFont="1" applyBorder="1" applyAlignment="1" applyProtection="1">
      <alignment vertical="top"/>
      <protection/>
    </xf>
    <xf numFmtId="9" fontId="22" fillId="0" borderId="20" xfId="0" applyNumberFormat="1" applyFont="1" applyBorder="1" applyAlignment="1" applyProtection="1">
      <alignment vertical="top"/>
      <protection/>
    </xf>
    <xf numFmtId="9" fontId="0" fillId="4" borderId="16" xfId="0" applyNumberForma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/>
    </xf>
    <xf numFmtId="44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28" fillId="0" borderId="0" xfId="0" applyFont="1" applyAlignment="1" applyProtection="1">
      <alignment vertical="top" wrapText="1"/>
      <protection/>
    </xf>
    <xf numFmtId="0" fontId="0" fillId="0" borderId="2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44" fontId="22" fillId="0" borderId="23" xfId="0" applyNumberFormat="1" applyFont="1" applyBorder="1" applyAlignment="1" applyProtection="1">
      <alignment vertical="top"/>
      <protection/>
    </xf>
    <xf numFmtId="0" fontId="22" fillId="0" borderId="21" xfId="0" applyFont="1" applyBorder="1" applyAlignment="1" applyProtection="1">
      <alignment vertical="top"/>
      <protection/>
    </xf>
    <xf numFmtId="0" fontId="22" fillId="0" borderId="22" xfId="0" applyFont="1" applyBorder="1" applyAlignment="1" applyProtection="1">
      <alignment vertical="top"/>
      <protection/>
    </xf>
    <xf numFmtId="44" fontId="22" fillId="0" borderId="21" xfId="0" applyNumberFormat="1" applyFont="1" applyBorder="1" applyAlignment="1" applyProtection="1">
      <alignment vertical="top"/>
      <protection/>
    </xf>
    <xf numFmtId="10" fontId="22" fillId="0" borderId="23" xfId="59" applyNumberFormat="1" applyFont="1" applyBorder="1" applyAlignment="1" applyProtection="1">
      <alignment vertical="top"/>
      <protection/>
    </xf>
    <xf numFmtId="10" fontId="0" fillId="4" borderId="10" xfId="59" applyNumberForma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190" fontId="0" fillId="4" borderId="16" xfId="44" applyNumberFormat="1" applyFill="1" applyBorder="1" applyAlignment="1" applyProtection="1">
      <alignment vertical="top"/>
      <protection locked="0"/>
    </xf>
    <xf numFmtId="0" fontId="0" fillId="4" borderId="0" xfId="0" applyFill="1" applyAlignment="1">
      <alignment horizontal="left"/>
    </xf>
    <xf numFmtId="197" fontId="0" fillId="4" borderId="0" xfId="0" applyNumberFormat="1" applyFont="1" applyFill="1" applyAlignment="1">
      <alignment horizontal="left"/>
    </xf>
    <xf numFmtId="197" fontId="0" fillId="4" borderId="0" xfId="0" applyNumberFormat="1" applyFill="1" applyAlignment="1">
      <alignment horizontal="left"/>
    </xf>
    <xf numFmtId="0" fontId="2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2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22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23" fillId="24" borderId="0" xfId="0" applyFont="1" applyFill="1" applyBorder="1" applyAlignment="1" applyProtection="1">
      <alignment horizontal="left" indent="7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/>
      <protection/>
    </xf>
    <xf numFmtId="0" fontId="24" fillId="4" borderId="0" xfId="0" applyFont="1" applyFill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tabSelected="1" zoomScalePageLayoutView="0" workbookViewId="0" topLeftCell="A1">
      <selection activeCell="P8" sqref="P8"/>
    </sheetView>
  </sheetViews>
  <sheetFormatPr defaultColWidth="9.140625" defaultRowHeight="12.7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9.7109375" style="7" customWidth="1"/>
    <col min="11" max="11" width="2.8515625" style="7" customWidth="1"/>
    <col min="12" max="12" width="12.140625" style="7" customWidth="1"/>
    <col min="13" max="13" width="8.57421875" style="7" customWidth="1"/>
    <col min="14" max="14" width="9.7109375" style="7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68</v>
      </c>
      <c r="Q1" s="87"/>
      <c r="R1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1</v>
      </c>
      <c r="O2"/>
      <c r="P2" s="87"/>
      <c r="Q2" s="87"/>
      <c r="R2"/>
    </row>
    <row r="3" spans="3:18" s="1" customFormat="1" ht="15" customHeight="1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3" t="s">
        <v>2</v>
      </c>
      <c r="O3"/>
      <c r="P3" s="87"/>
      <c r="Q3" s="87"/>
      <c r="R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 t="s">
        <v>3</v>
      </c>
      <c r="O4"/>
      <c r="P4" s="87"/>
      <c r="Q4" s="87"/>
      <c r="R4"/>
    </row>
    <row r="5" spans="5:18" s="1" customFormat="1" ht="15" customHeight="1">
      <c r="E5" s="6"/>
      <c r="F5" s="6"/>
      <c r="G5" s="6"/>
      <c r="N5" s="3" t="s">
        <v>4</v>
      </c>
      <c r="O5"/>
      <c r="P5" s="87"/>
      <c r="Q5" s="87"/>
      <c r="R5"/>
    </row>
    <row r="6" spans="14:18" s="1" customFormat="1" ht="9" customHeight="1">
      <c r="N6" s="3"/>
      <c r="O6"/>
      <c r="P6"/>
      <c r="Q6" s="3"/>
      <c r="R6"/>
    </row>
    <row r="7" spans="14:18" s="1" customFormat="1" ht="12.75">
      <c r="N7" s="3" t="s">
        <v>5</v>
      </c>
      <c r="O7"/>
      <c r="P7" s="88">
        <v>41122</v>
      </c>
      <c r="Q7" s="89"/>
      <c r="R7"/>
    </row>
    <row r="8" s="1" customFormat="1" ht="15" customHeight="1">
      <c r="R8"/>
    </row>
    <row r="9" spans="14:18" ht="7.5" customHeight="1">
      <c r="N9"/>
      <c r="O9"/>
      <c r="P9"/>
      <c r="Q9"/>
      <c r="R9"/>
    </row>
    <row r="10" spans="4:18" ht="18.75" customHeight="1">
      <c r="D10" s="101" t="s">
        <v>67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/>
    </row>
    <row r="11" spans="4:18" ht="18.75" customHeight="1">
      <c r="D11" s="101" t="s">
        <v>6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/>
    </row>
    <row r="12" spans="14:18" ht="7.5" customHeight="1">
      <c r="N12"/>
      <c r="O12"/>
      <c r="P12"/>
      <c r="Q12"/>
      <c r="R12"/>
    </row>
    <row r="13" spans="14:18" ht="7.5" customHeight="1">
      <c r="N13"/>
      <c r="O13"/>
      <c r="P13"/>
      <c r="Q13"/>
      <c r="R13"/>
    </row>
    <row r="14" spans="2:17" ht="15.75">
      <c r="B14" s="8"/>
      <c r="D14" s="9" t="s">
        <v>7</v>
      </c>
      <c r="F14" s="100" t="s">
        <v>57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9" ht="12.75">
      <c r="B16" s="8"/>
      <c r="D16" s="12"/>
      <c r="F16" s="13" t="s">
        <v>8</v>
      </c>
      <c r="G16" s="13"/>
      <c r="H16" s="14">
        <v>800</v>
      </c>
      <c r="I16" s="13" t="s">
        <v>9</v>
      </c>
    </row>
    <row r="17" spans="2:4" ht="10.5" customHeight="1">
      <c r="B17" s="8"/>
      <c r="D17" s="12"/>
    </row>
    <row r="18" spans="2:17" ht="12.75">
      <c r="B18" s="15"/>
      <c r="D18" s="12"/>
      <c r="F18" s="16"/>
      <c r="G18" s="16"/>
      <c r="H18" s="97" t="s">
        <v>10</v>
      </c>
      <c r="I18" s="98"/>
      <c r="J18" s="99"/>
      <c r="L18" s="97" t="s">
        <v>11</v>
      </c>
      <c r="M18" s="98"/>
      <c r="N18" s="99"/>
      <c r="P18" s="97" t="s">
        <v>12</v>
      </c>
      <c r="Q18" s="99"/>
    </row>
    <row r="19" spans="2:17" ht="12.75">
      <c r="B19" s="15"/>
      <c r="D19" s="12"/>
      <c r="F19" s="90" t="s">
        <v>13</v>
      </c>
      <c r="G19" s="17"/>
      <c r="H19" s="18" t="s">
        <v>14</v>
      </c>
      <c r="I19" s="18" t="s">
        <v>15</v>
      </c>
      <c r="J19" s="19" t="s">
        <v>16</v>
      </c>
      <c r="L19" s="18" t="s">
        <v>14</v>
      </c>
      <c r="M19" s="20" t="s">
        <v>15</v>
      </c>
      <c r="N19" s="19" t="s">
        <v>16</v>
      </c>
      <c r="P19" s="92" t="s">
        <v>17</v>
      </c>
      <c r="Q19" s="94" t="s">
        <v>18</v>
      </c>
    </row>
    <row r="20" spans="2:17" ht="12.75">
      <c r="B20" s="15"/>
      <c r="D20" s="12"/>
      <c r="F20" s="91"/>
      <c r="G20" s="17"/>
      <c r="H20" s="21" t="s">
        <v>19</v>
      </c>
      <c r="I20" s="21"/>
      <c r="J20" s="22" t="s">
        <v>19</v>
      </c>
      <c r="L20" s="21" t="s">
        <v>19</v>
      </c>
      <c r="M20" s="22"/>
      <c r="N20" s="22" t="s">
        <v>19</v>
      </c>
      <c r="P20" s="93"/>
      <c r="Q20" s="95"/>
    </row>
    <row r="21" spans="4:17" ht="12.75">
      <c r="D21" s="23" t="s">
        <v>20</v>
      </c>
      <c r="E21" s="23"/>
      <c r="F21" s="24" t="s">
        <v>59</v>
      </c>
      <c r="G21" s="25"/>
      <c r="H21" s="26">
        <v>13.88</v>
      </c>
      <c r="I21" s="27">
        <v>1</v>
      </c>
      <c r="J21" s="28">
        <f aca="true" t="shared" si="0" ref="J21:J35">I21*H21</f>
        <v>13.88</v>
      </c>
      <c r="K21" s="23"/>
      <c r="L21" s="26">
        <f>H21</f>
        <v>13.88</v>
      </c>
      <c r="M21" s="29">
        <v>1</v>
      </c>
      <c r="N21" s="28">
        <f aca="true" t="shared" si="1" ref="N21:N35">M21*L21</f>
        <v>13.88</v>
      </c>
      <c r="O21" s="23"/>
      <c r="P21" s="30">
        <f aca="true" t="shared" si="2" ref="P21:P52">N21-J21</f>
        <v>0</v>
      </c>
      <c r="Q21" s="31">
        <f aca="true" t="shared" si="3" ref="Q21:Q52">IF((J21)=0,"",(P21/J21))</f>
        <v>0</v>
      </c>
    </row>
    <row r="22" spans="4:17" ht="12.75">
      <c r="D22" s="23" t="s">
        <v>21</v>
      </c>
      <c r="E22" s="23"/>
      <c r="F22" s="24" t="s">
        <v>59</v>
      </c>
      <c r="G22" s="25"/>
      <c r="H22" s="26"/>
      <c r="I22" s="27">
        <v>1</v>
      </c>
      <c r="J22" s="28">
        <f t="shared" si="0"/>
        <v>0</v>
      </c>
      <c r="K22" s="23"/>
      <c r="L22" s="26"/>
      <c r="M22" s="29">
        <v>1</v>
      </c>
      <c r="N22" s="28">
        <f t="shared" si="1"/>
        <v>0</v>
      </c>
      <c r="O22" s="23"/>
      <c r="P22" s="30">
        <f t="shared" si="2"/>
        <v>0</v>
      </c>
      <c r="Q22" s="31">
        <f t="shared" si="3"/>
      </c>
    </row>
    <row r="23" spans="4:17" ht="12.75">
      <c r="D23" s="23" t="s">
        <v>22</v>
      </c>
      <c r="E23" s="23"/>
      <c r="F23" s="24"/>
      <c r="G23" s="25"/>
      <c r="H23" s="26"/>
      <c r="I23" s="27">
        <v>1</v>
      </c>
      <c r="J23" s="28">
        <f t="shared" si="0"/>
        <v>0</v>
      </c>
      <c r="K23" s="23"/>
      <c r="L23" s="26"/>
      <c r="M23" s="29">
        <v>1</v>
      </c>
      <c r="N23" s="28">
        <f t="shared" si="1"/>
        <v>0</v>
      </c>
      <c r="O23" s="23"/>
      <c r="P23" s="30">
        <f t="shared" si="2"/>
        <v>0</v>
      </c>
      <c r="Q23" s="31">
        <f t="shared" si="3"/>
      </c>
    </row>
    <row r="24" spans="4:17" ht="12.75">
      <c r="D24" s="23" t="s">
        <v>23</v>
      </c>
      <c r="E24" s="23"/>
      <c r="F24" s="24" t="s">
        <v>59</v>
      </c>
      <c r="G24" s="25"/>
      <c r="H24" s="26"/>
      <c r="I24" s="27">
        <v>1</v>
      </c>
      <c r="J24" s="28">
        <f t="shared" si="0"/>
        <v>0</v>
      </c>
      <c r="K24" s="23"/>
      <c r="L24" s="26">
        <f>H24</f>
        <v>0</v>
      </c>
      <c r="M24" s="29">
        <v>1</v>
      </c>
      <c r="N24" s="28">
        <f t="shared" si="1"/>
        <v>0</v>
      </c>
      <c r="O24" s="23"/>
      <c r="P24" s="30">
        <f t="shared" si="2"/>
        <v>0</v>
      </c>
      <c r="Q24" s="31">
        <f t="shared" si="3"/>
      </c>
    </row>
    <row r="25" spans="4:17" ht="12.75">
      <c r="D25" s="23" t="s">
        <v>24</v>
      </c>
      <c r="E25" s="23"/>
      <c r="F25" s="24" t="s">
        <v>60</v>
      </c>
      <c r="G25" s="25"/>
      <c r="H25" s="26">
        <v>0.0128</v>
      </c>
      <c r="I25" s="27">
        <f>H16</f>
        <v>800</v>
      </c>
      <c r="J25" s="28">
        <f t="shared" si="0"/>
        <v>10.24</v>
      </c>
      <c r="K25" s="23"/>
      <c r="L25" s="26">
        <f>H25</f>
        <v>0.0128</v>
      </c>
      <c r="M25" s="29">
        <f>H16</f>
        <v>800</v>
      </c>
      <c r="N25" s="28">
        <f t="shared" si="1"/>
        <v>10.24</v>
      </c>
      <c r="O25" s="23"/>
      <c r="P25" s="30">
        <f t="shared" si="2"/>
        <v>0</v>
      </c>
      <c r="Q25" s="31">
        <f t="shared" si="3"/>
        <v>0</v>
      </c>
    </row>
    <row r="26" spans="4:17" ht="12.75">
      <c r="D26" s="23" t="s">
        <v>25</v>
      </c>
      <c r="E26" s="23"/>
      <c r="F26" s="24" t="s">
        <v>60</v>
      </c>
      <c r="G26" s="25"/>
      <c r="H26" s="86">
        <v>0.0006</v>
      </c>
      <c r="I26" s="27">
        <f aca="true" t="shared" si="4" ref="I26:I31">I25</f>
        <v>800</v>
      </c>
      <c r="J26" s="28">
        <f t="shared" si="0"/>
        <v>0.48</v>
      </c>
      <c r="K26" s="23"/>
      <c r="L26" s="26">
        <v>0.0006</v>
      </c>
      <c r="M26" s="29">
        <f aca="true" t="shared" si="5" ref="M26:M31">M25</f>
        <v>800</v>
      </c>
      <c r="N26" s="28">
        <f t="shared" si="1"/>
        <v>0.48</v>
      </c>
      <c r="O26" s="23"/>
      <c r="P26" s="30">
        <f t="shared" si="2"/>
        <v>0</v>
      </c>
      <c r="Q26" s="31">
        <f t="shared" si="3"/>
        <v>0</v>
      </c>
    </row>
    <row r="27" spans="4:17" ht="12.75">
      <c r="D27" s="23" t="s">
        <v>26</v>
      </c>
      <c r="E27" s="23"/>
      <c r="F27" s="24"/>
      <c r="G27" s="25"/>
      <c r="H27" s="26"/>
      <c r="I27" s="27">
        <f t="shared" si="4"/>
        <v>800</v>
      </c>
      <c r="J27" s="28">
        <f t="shared" si="0"/>
        <v>0</v>
      </c>
      <c r="K27" s="23"/>
      <c r="L27" s="26"/>
      <c r="M27" s="29">
        <f t="shared" si="5"/>
        <v>800</v>
      </c>
      <c r="N27" s="28">
        <f t="shared" si="1"/>
        <v>0</v>
      </c>
      <c r="O27" s="23"/>
      <c r="P27" s="30">
        <f t="shared" si="2"/>
        <v>0</v>
      </c>
      <c r="Q27" s="31">
        <f t="shared" si="3"/>
      </c>
    </row>
    <row r="28" spans="4:17" ht="12.75">
      <c r="D28" s="23" t="s">
        <v>27</v>
      </c>
      <c r="E28" s="23"/>
      <c r="F28" s="24"/>
      <c r="G28" s="25"/>
      <c r="H28" s="26"/>
      <c r="I28" s="27">
        <f t="shared" si="4"/>
        <v>800</v>
      </c>
      <c r="J28" s="28">
        <f t="shared" si="0"/>
        <v>0</v>
      </c>
      <c r="K28" s="23"/>
      <c r="L28" s="26"/>
      <c r="M28" s="29">
        <f t="shared" si="5"/>
        <v>800</v>
      </c>
      <c r="N28" s="28">
        <f t="shared" si="1"/>
        <v>0</v>
      </c>
      <c r="O28" s="23"/>
      <c r="P28" s="30">
        <f t="shared" si="2"/>
        <v>0</v>
      </c>
      <c r="Q28" s="31">
        <f t="shared" si="3"/>
      </c>
    </row>
    <row r="29" spans="4:17" ht="12.75">
      <c r="D29" s="23" t="s">
        <v>28</v>
      </c>
      <c r="E29" s="23"/>
      <c r="F29" s="24" t="s">
        <v>59</v>
      </c>
      <c r="G29" s="25"/>
      <c r="H29" s="26"/>
      <c r="I29" s="27">
        <f>I24</f>
        <v>1</v>
      </c>
      <c r="J29" s="28">
        <f t="shared" si="0"/>
        <v>0</v>
      </c>
      <c r="K29" s="23"/>
      <c r="L29" s="26"/>
      <c r="M29" s="29">
        <f>M24</f>
        <v>1</v>
      </c>
      <c r="N29" s="28">
        <f t="shared" si="1"/>
        <v>0</v>
      </c>
      <c r="O29" s="23"/>
      <c r="P29" s="30">
        <f t="shared" si="2"/>
        <v>0</v>
      </c>
      <c r="Q29" s="31">
        <f t="shared" si="3"/>
      </c>
    </row>
    <row r="30" spans="4:17" ht="12.75">
      <c r="D30" s="23" t="s">
        <v>29</v>
      </c>
      <c r="E30" s="23"/>
      <c r="F30" s="24" t="s">
        <v>60</v>
      </c>
      <c r="G30" s="25"/>
      <c r="H30" s="26">
        <v>0.0009</v>
      </c>
      <c r="I30" s="27">
        <f>I28</f>
        <v>800</v>
      </c>
      <c r="J30" s="28">
        <f t="shared" si="0"/>
        <v>0.72</v>
      </c>
      <c r="K30" s="23"/>
      <c r="L30" s="26">
        <f>H30</f>
        <v>0.0009</v>
      </c>
      <c r="M30" s="29">
        <f>M28</f>
        <v>800</v>
      </c>
      <c r="N30" s="28">
        <f t="shared" si="1"/>
        <v>0.72</v>
      </c>
      <c r="O30" s="23"/>
      <c r="P30" s="30">
        <f t="shared" si="2"/>
        <v>0</v>
      </c>
      <c r="Q30" s="31">
        <f t="shared" si="3"/>
        <v>0</v>
      </c>
    </row>
    <row r="31" spans="4:17" ht="25.5">
      <c r="D31" s="32" t="s">
        <v>30</v>
      </c>
      <c r="E31" s="23"/>
      <c r="F31" s="24" t="s">
        <v>60</v>
      </c>
      <c r="G31" s="25"/>
      <c r="H31" s="26">
        <v>-0.0015</v>
      </c>
      <c r="I31" s="27">
        <f t="shared" si="4"/>
        <v>800</v>
      </c>
      <c r="J31" s="28">
        <f t="shared" si="0"/>
        <v>-1.2</v>
      </c>
      <c r="K31" s="23"/>
      <c r="L31" s="26">
        <f>H31</f>
        <v>-0.0015</v>
      </c>
      <c r="M31" s="29">
        <f t="shared" si="5"/>
        <v>800</v>
      </c>
      <c r="N31" s="28">
        <f t="shared" si="1"/>
        <v>-1.2</v>
      </c>
      <c r="O31" s="23"/>
      <c r="P31" s="30">
        <f t="shared" si="2"/>
        <v>0</v>
      </c>
      <c r="Q31" s="31">
        <f t="shared" si="3"/>
        <v>0</v>
      </c>
    </row>
    <row r="32" spans="4:17" ht="12.75">
      <c r="D32" s="33" t="s">
        <v>58</v>
      </c>
      <c r="E32" s="23"/>
      <c r="F32" s="24" t="s">
        <v>60</v>
      </c>
      <c r="G32" s="25"/>
      <c r="H32" s="26"/>
      <c r="I32" s="34">
        <v>800</v>
      </c>
      <c r="J32" s="28">
        <f t="shared" si="0"/>
        <v>0</v>
      </c>
      <c r="K32" s="23"/>
      <c r="L32" s="26"/>
      <c r="M32" s="35">
        <v>800</v>
      </c>
      <c r="N32" s="28">
        <f t="shared" si="1"/>
        <v>0</v>
      </c>
      <c r="O32" s="23"/>
      <c r="P32" s="30">
        <f t="shared" si="2"/>
        <v>0</v>
      </c>
      <c r="Q32" s="31">
        <f t="shared" si="3"/>
      </c>
    </row>
    <row r="33" spans="4:17" ht="12.75">
      <c r="D33" s="33" t="s">
        <v>61</v>
      </c>
      <c r="E33" s="23"/>
      <c r="F33" s="24" t="s">
        <v>59</v>
      </c>
      <c r="G33" s="25"/>
      <c r="H33" s="26"/>
      <c r="I33" s="34">
        <v>1</v>
      </c>
      <c r="J33" s="28">
        <f t="shared" si="0"/>
        <v>0</v>
      </c>
      <c r="K33" s="23"/>
      <c r="L33" s="26"/>
      <c r="M33" s="35">
        <v>1</v>
      </c>
      <c r="N33" s="28">
        <f t="shared" si="1"/>
        <v>0</v>
      </c>
      <c r="O33" s="23"/>
      <c r="P33" s="30">
        <f t="shared" si="2"/>
        <v>0</v>
      </c>
      <c r="Q33" s="31">
        <f t="shared" si="3"/>
      </c>
    </row>
    <row r="34" spans="4:17" ht="12.75">
      <c r="D34" s="33" t="s">
        <v>65</v>
      </c>
      <c r="E34" s="23">
        <v>0</v>
      </c>
      <c r="F34" s="24" t="s">
        <v>60</v>
      </c>
      <c r="G34" s="25"/>
      <c r="H34" s="26">
        <v>0.0014</v>
      </c>
      <c r="I34" s="34">
        <v>800</v>
      </c>
      <c r="J34" s="28">
        <f t="shared" si="0"/>
        <v>1.1199999999999999</v>
      </c>
      <c r="K34" s="23"/>
      <c r="L34" s="26">
        <v>0.0014</v>
      </c>
      <c r="M34" s="35">
        <v>800</v>
      </c>
      <c r="N34" s="28">
        <f t="shared" si="1"/>
        <v>1.1199999999999999</v>
      </c>
      <c r="O34" s="23"/>
      <c r="P34" s="30">
        <f t="shared" si="2"/>
        <v>0</v>
      </c>
      <c r="Q34" s="31">
        <f t="shared" si="3"/>
        <v>0</v>
      </c>
    </row>
    <row r="35" spans="4:17" ht="13.5" thickBot="1">
      <c r="D35" s="33" t="s">
        <v>66</v>
      </c>
      <c r="E35" s="23"/>
      <c r="F35" s="24" t="s">
        <v>60</v>
      </c>
      <c r="G35" s="25"/>
      <c r="H35" s="26">
        <v>0</v>
      </c>
      <c r="I35" s="34">
        <v>800</v>
      </c>
      <c r="J35" s="28">
        <f t="shared" si="0"/>
        <v>0</v>
      </c>
      <c r="K35" s="23"/>
      <c r="L35" s="26">
        <v>-0.0019</v>
      </c>
      <c r="M35" s="35">
        <v>800</v>
      </c>
      <c r="N35" s="28">
        <f t="shared" si="1"/>
        <v>-1.52</v>
      </c>
      <c r="O35" s="23"/>
      <c r="P35" s="30">
        <f t="shared" si="2"/>
        <v>-1.52</v>
      </c>
      <c r="Q35" s="31">
        <f t="shared" si="3"/>
      </c>
    </row>
    <row r="36" spans="4:17" ht="13.5" thickBot="1">
      <c r="D36" s="13" t="s">
        <v>31</v>
      </c>
      <c r="G36" s="36"/>
      <c r="H36" s="37"/>
      <c r="I36" s="38"/>
      <c r="J36" s="39">
        <f>SUM(J21:J35)</f>
        <v>25.240000000000002</v>
      </c>
      <c r="L36" s="37"/>
      <c r="M36" s="40"/>
      <c r="N36" s="39">
        <f>SUM(N21:N35)</f>
        <v>23.720000000000002</v>
      </c>
      <c r="P36" s="41">
        <f t="shared" si="2"/>
        <v>-1.5199999999999996</v>
      </c>
      <c r="Q36" s="42">
        <f t="shared" si="3"/>
        <v>-0.06022187004754356</v>
      </c>
    </row>
    <row r="37" spans="4:17" ht="12.75">
      <c r="D37" s="43" t="s">
        <v>32</v>
      </c>
      <c r="E37" s="43"/>
      <c r="F37" s="44" t="s">
        <v>60</v>
      </c>
      <c r="G37" s="45"/>
      <c r="H37" s="46">
        <v>0.0053</v>
      </c>
      <c r="I37" s="47">
        <f>H16*(1+H54)</f>
        <v>835.92</v>
      </c>
      <c r="J37" s="48">
        <f>I37*H37</f>
        <v>4.430376</v>
      </c>
      <c r="K37" s="43"/>
      <c r="L37" s="46">
        <f>H37</f>
        <v>0.0053</v>
      </c>
      <c r="M37" s="49">
        <f>H16*(1+L54)</f>
        <v>835.92</v>
      </c>
      <c r="N37" s="48">
        <f>M37*L37</f>
        <v>4.430376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33</v>
      </c>
      <c r="E38" s="43"/>
      <c r="F38" s="44" t="s">
        <v>60</v>
      </c>
      <c r="G38" s="45"/>
      <c r="H38" s="46">
        <v>0.0044</v>
      </c>
      <c r="I38" s="47">
        <f>I37</f>
        <v>835.92</v>
      </c>
      <c r="J38" s="48">
        <f>I38*H38</f>
        <v>3.678048</v>
      </c>
      <c r="K38" s="43"/>
      <c r="L38" s="46">
        <f>H38</f>
        <v>0.0044</v>
      </c>
      <c r="M38" s="49">
        <f>M37</f>
        <v>835.92</v>
      </c>
      <c r="N38" s="48">
        <f>M38*L38</f>
        <v>3.678048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34</v>
      </c>
      <c r="E39" s="23"/>
      <c r="F39" s="23"/>
      <c r="G39" s="25"/>
      <c r="H39" s="54"/>
      <c r="I39" s="55"/>
      <c r="J39" s="56">
        <f>SUM(J36:J38)</f>
        <v>33.348424</v>
      </c>
      <c r="K39" s="57"/>
      <c r="L39" s="58"/>
      <c r="M39" s="59"/>
      <c r="N39" s="56">
        <f>SUM(N36:N38)</f>
        <v>31.828424000000002</v>
      </c>
      <c r="O39" s="57"/>
      <c r="P39" s="60">
        <f t="shared" si="2"/>
        <v>-1.5199999999999996</v>
      </c>
      <c r="Q39" s="61">
        <f t="shared" si="3"/>
        <v>-0.04557936530973696</v>
      </c>
    </row>
    <row r="40" spans="4:17" ht="25.5">
      <c r="D40" s="32" t="s">
        <v>35</v>
      </c>
      <c r="E40" s="23"/>
      <c r="F40" s="24" t="s">
        <v>60</v>
      </c>
      <c r="G40" s="25"/>
      <c r="H40" s="26">
        <v>0.0052</v>
      </c>
      <c r="I40" s="27">
        <f>I38</f>
        <v>835.92</v>
      </c>
      <c r="J40" s="28">
        <f aca="true" t="shared" si="6" ref="J40:J47">I40*H40</f>
        <v>4.3467839999999995</v>
      </c>
      <c r="K40" s="23"/>
      <c r="L40" s="26">
        <f>H40</f>
        <v>0.0052</v>
      </c>
      <c r="M40" s="29">
        <f>M38</f>
        <v>835.92</v>
      </c>
      <c r="N40" s="28">
        <f aca="true" t="shared" si="7" ref="N40:N47">M40*L40</f>
        <v>4.3467839999999995</v>
      </c>
      <c r="O40" s="23"/>
      <c r="P40" s="30">
        <f t="shared" si="2"/>
        <v>0</v>
      </c>
      <c r="Q40" s="31">
        <f t="shared" si="3"/>
        <v>0</v>
      </c>
    </row>
    <row r="41" spans="4:17" ht="25.5">
      <c r="D41" s="32" t="s">
        <v>36</v>
      </c>
      <c r="E41" s="23"/>
      <c r="F41" s="24" t="s">
        <v>60</v>
      </c>
      <c r="G41" s="25"/>
      <c r="H41" s="26">
        <v>0.0011</v>
      </c>
      <c r="I41" s="27">
        <f>I38</f>
        <v>835.92</v>
      </c>
      <c r="J41" s="28">
        <f t="shared" si="6"/>
        <v>0.919512</v>
      </c>
      <c r="K41" s="23"/>
      <c r="L41" s="26">
        <f>H41</f>
        <v>0.0011</v>
      </c>
      <c r="M41" s="29">
        <f>M38</f>
        <v>835.92</v>
      </c>
      <c r="N41" s="28">
        <f t="shared" si="7"/>
        <v>0.919512</v>
      </c>
      <c r="O41" s="23"/>
      <c r="P41" s="30">
        <f t="shared" si="2"/>
        <v>0</v>
      </c>
      <c r="Q41" s="31">
        <f t="shared" si="3"/>
        <v>0</v>
      </c>
    </row>
    <row r="42" spans="4:17" ht="12.75">
      <c r="D42" s="32" t="s">
        <v>37</v>
      </c>
      <c r="E42" s="23"/>
      <c r="F42" s="24"/>
      <c r="G42" s="25"/>
      <c r="H42" s="62"/>
      <c r="I42" s="27">
        <f>I38</f>
        <v>835.92</v>
      </c>
      <c r="J42" s="28">
        <f t="shared" si="6"/>
        <v>0</v>
      </c>
      <c r="K42" s="23"/>
      <c r="L42" s="62"/>
      <c r="M42" s="29">
        <f>M38</f>
        <v>835.92</v>
      </c>
      <c r="N42" s="28">
        <f t="shared" si="7"/>
        <v>0</v>
      </c>
      <c r="O42" s="23"/>
      <c r="P42" s="30">
        <f t="shared" si="2"/>
        <v>0</v>
      </c>
      <c r="Q42" s="31">
        <f t="shared" si="3"/>
      </c>
    </row>
    <row r="43" spans="4:17" ht="12.75">
      <c r="D43" s="23" t="s">
        <v>38</v>
      </c>
      <c r="E43" s="23"/>
      <c r="F43" s="24" t="s">
        <v>59</v>
      </c>
      <c r="G43" s="25"/>
      <c r="H43" s="26">
        <v>0.25</v>
      </c>
      <c r="I43" s="27">
        <v>1</v>
      </c>
      <c r="J43" s="28">
        <f t="shared" si="6"/>
        <v>0.25</v>
      </c>
      <c r="K43" s="23"/>
      <c r="L43" s="26">
        <f>H43</f>
        <v>0.25</v>
      </c>
      <c r="M43" s="29">
        <v>1</v>
      </c>
      <c r="N43" s="28">
        <f t="shared" si="7"/>
        <v>0.25</v>
      </c>
      <c r="O43" s="23"/>
      <c r="P43" s="30">
        <f t="shared" si="2"/>
        <v>0</v>
      </c>
      <c r="Q43" s="31">
        <f t="shared" si="3"/>
        <v>0</v>
      </c>
    </row>
    <row r="44" spans="4:17" ht="12.75">
      <c r="D44" s="23" t="s">
        <v>39</v>
      </c>
      <c r="E44" s="23"/>
      <c r="F44" s="24" t="s">
        <v>60</v>
      </c>
      <c r="G44" s="25"/>
      <c r="H44" s="26">
        <v>0.007</v>
      </c>
      <c r="I44" s="27">
        <f>I31</f>
        <v>800</v>
      </c>
      <c r="J44" s="28">
        <f t="shared" si="6"/>
        <v>5.6000000000000005</v>
      </c>
      <c r="K44" s="23"/>
      <c r="L44" s="26">
        <f>H44</f>
        <v>0.007</v>
      </c>
      <c r="M44" s="29">
        <f>M31</f>
        <v>800</v>
      </c>
      <c r="N44" s="28">
        <f t="shared" si="7"/>
        <v>5.6000000000000005</v>
      </c>
      <c r="O44" s="23"/>
      <c r="P44" s="30">
        <f t="shared" si="2"/>
        <v>0</v>
      </c>
      <c r="Q44" s="31">
        <f t="shared" si="3"/>
        <v>0</v>
      </c>
    </row>
    <row r="45" spans="4:17" ht="12.75">
      <c r="D45" s="23" t="s">
        <v>40</v>
      </c>
      <c r="E45" s="23"/>
      <c r="F45" s="24" t="s">
        <v>60</v>
      </c>
      <c r="G45" s="25"/>
      <c r="H45" s="26"/>
      <c r="I45" s="27">
        <f>I42</f>
        <v>835.92</v>
      </c>
      <c r="J45" s="28">
        <f t="shared" si="6"/>
        <v>0</v>
      </c>
      <c r="K45" s="23"/>
      <c r="L45" s="26"/>
      <c r="M45" s="29">
        <f>M42</f>
        <v>835.92</v>
      </c>
      <c r="N45" s="28">
        <f t="shared" si="7"/>
        <v>0</v>
      </c>
      <c r="O45" s="23"/>
      <c r="P45" s="30">
        <f t="shared" si="2"/>
        <v>0</v>
      </c>
      <c r="Q45" s="31">
        <f t="shared" si="3"/>
      </c>
    </row>
    <row r="46" spans="4:17" ht="12.75">
      <c r="D46" s="63" t="s">
        <v>62</v>
      </c>
      <c r="E46" s="23"/>
      <c r="F46" s="24" t="s">
        <v>60</v>
      </c>
      <c r="G46" s="25"/>
      <c r="H46" s="26">
        <v>0.068</v>
      </c>
      <c r="I46" s="64">
        <v>600</v>
      </c>
      <c r="J46" s="28">
        <f t="shared" si="6"/>
        <v>40.800000000000004</v>
      </c>
      <c r="K46" s="23"/>
      <c r="L46" s="26">
        <v>0.068</v>
      </c>
      <c r="M46" s="65">
        <f>I46</f>
        <v>600</v>
      </c>
      <c r="N46" s="28">
        <f t="shared" si="7"/>
        <v>40.800000000000004</v>
      </c>
      <c r="O46" s="23"/>
      <c r="P46" s="30">
        <f t="shared" si="2"/>
        <v>0</v>
      </c>
      <c r="Q46" s="31">
        <f t="shared" si="3"/>
        <v>0</v>
      </c>
    </row>
    <row r="47" spans="4:17" ht="13.5" thickBot="1">
      <c r="D47" s="33" t="s">
        <v>63</v>
      </c>
      <c r="E47" s="23"/>
      <c r="F47" s="24" t="s">
        <v>60</v>
      </c>
      <c r="G47" s="25"/>
      <c r="H47" s="26">
        <v>0.079</v>
      </c>
      <c r="I47" s="34">
        <f>I45-I46</f>
        <v>235.91999999999996</v>
      </c>
      <c r="J47" s="28">
        <f t="shared" si="6"/>
        <v>18.637679999999996</v>
      </c>
      <c r="K47" s="23"/>
      <c r="L47" s="26">
        <v>0.079</v>
      </c>
      <c r="M47" s="35">
        <f>M45-M46</f>
        <v>235.91999999999996</v>
      </c>
      <c r="N47" s="28">
        <f t="shared" si="7"/>
        <v>18.637679999999996</v>
      </c>
      <c r="O47" s="23"/>
      <c r="P47" s="30">
        <f t="shared" si="2"/>
        <v>0</v>
      </c>
      <c r="Q47" s="31">
        <f t="shared" si="3"/>
        <v>0</v>
      </c>
    </row>
    <row r="48" spans="4:17" ht="13.5" thickBot="1">
      <c r="D48" s="66" t="s">
        <v>41</v>
      </c>
      <c r="E48" s="23"/>
      <c r="F48" s="23"/>
      <c r="G48" s="23"/>
      <c r="H48" s="67"/>
      <c r="I48" s="68"/>
      <c r="J48" s="56">
        <f>SUM(J39:J47)</f>
        <v>103.9024</v>
      </c>
      <c r="K48" s="57"/>
      <c r="L48" s="69"/>
      <c r="M48" s="70"/>
      <c r="N48" s="56">
        <f>SUM(N39:N47)</f>
        <v>102.38239999999999</v>
      </c>
      <c r="O48" s="57"/>
      <c r="P48" s="60">
        <f t="shared" si="2"/>
        <v>-1.5200000000000102</v>
      </c>
      <c r="Q48" s="61">
        <f t="shared" si="3"/>
        <v>-0.01462911347572347</v>
      </c>
    </row>
    <row r="49" spans="4:17" ht="13.5" thickBot="1">
      <c r="D49" s="25" t="s">
        <v>42</v>
      </c>
      <c r="E49" s="23"/>
      <c r="F49" s="23"/>
      <c r="G49" s="23"/>
      <c r="H49" s="71">
        <v>0.13</v>
      </c>
      <c r="I49" s="72"/>
      <c r="J49" s="73">
        <f>J48*H49</f>
        <v>13.507312</v>
      </c>
      <c r="K49" s="23"/>
      <c r="L49" s="71">
        <v>0.13</v>
      </c>
      <c r="M49" s="74"/>
      <c r="N49" s="73">
        <f>N48*L49</f>
        <v>13.309712</v>
      </c>
      <c r="O49" s="23"/>
      <c r="P49" s="30">
        <f t="shared" si="2"/>
        <v>-0.19760000000000133</v>
      </c>
      <c r="Q49" s="31">
        <f t="shared" si="3"/>
        <v>-0.014629113475723468</v>
      </c>
    </row>
    <row r="50" spans="4:17" ht="26.25" thickBot="1">
      <c r="D50" s="53" t="s">
        <v>43</v>
      </c>
      <c r="E50" s="23"/>
      <c r="F50" s="23"/>
      <c r="G50" s="23"/>
      <c r="H50" s="54"/>
      <c r="I50" s="55"/>
      <c r="J50" s="56">
        <f>ROUND(SUM(J48:J49),2)</f>
        <v>117.41</v>
      </c>
      <c r="K50" s="57"/>
      <c r="L50" s="58"/>
      <c r="M50" s="59"/>
      <c r="N50" s="56">
        <f>ROUND(SUM(N48:N49),2)</f>
        <v>115.69</v>
      </c>
      <c r="O50" s="57"/>
      <c r="P50" s="60">
        <f t="shared" si="2"/>
        <v>-1.7199999999999989</v>
      </c>
      <c r="Q50" s="61">
        <f t="shared" si="3"/>
        <v>-0.014649518780342381</v>
      </c>
    </row>
    <row r="51" spans="4:17" ht="27.75" thickBot="1">
      <c r="D51" s="75" t="s">
        <v>55</v>
      </c>
      <c r="E51" s="23"/>
      <c r="F51" s="23"/>
      <c r="G51" s="23"/>
      <c r="H51" s="54"/>
      <c r="I51" s="76"/>
      <c r="J51" s="56">
        <f>ROUND(-J50*10%,2)</f>
        <v>-11.74</v>
      </c>
      <c r="K51" s="57"/>
      <c r="L51" s="58"/>
      <c r="M51" s="59"/>
      <c r="N51" s="56">
        <f>ROUND(-N50*10%,2)</f>
        <v>-11.57</v>
      </c>
      <c r="O51" s="57"/>
      <c r="P51" s="60">
        <f t="shared" si="2"/>
        <v>0.16999999999999993</v>
      </c>
      <c r="Q51" s="61">
        <f t="shared" si="3"/>
        <v>-0.01448040885860306</v>
      </c>
    </row>
    <row r="52" spans="4:17" ht="13.5" thickBot="1">
      <c r="D52" s="53" t="s">
        <v>44</v>
      </c>
      <c r="E52" s="23"/>
      <c r="F52" s="23"/>
      <c r="G52" s="23"/>
      <c r="H52" s="77"/>
      <c r="I52" s="78"/>
      <c r="J52" s="79">
        <f>J50+J51</f>
        <v>105.67</v>
      </c>
      <c r="K52" s="57"/>
      <c r="L52" s="80"/>
      <c r="M52" s="81"/>
      <c r="N52" s="79">
        <f>N50+N51</f>
        <v>104.12</v>
      </c>
      <c r="O52" s="57"/>
      <c r="P52" s="82">
        <f t="shared" si="2"/>
        <v>-1.5499999999999972</v>
      </c>
      <c r="Q52" s="83">
        <f t="shared" si="3"/>
        <v>-0.01466830699347021</v>
      </c>
    </row>
    <row r="53" ht="10.5" customHeight="1"/>
    <row r="54" spans="4:12" ht="12.75">
      <c r="D54" s="13" t="s">
        <v>45</v>
      </c>
      <c r="H54" s="84">
        <v>0.0449</v>
      </c>
      <c r="L54" s="84">
        <f>H54</f>
        <v>0.0449</v>
      </c>
    </row>
    <row r="55" ht="10.5" customHeight="1"/>
    <row r="56" ht="10.5" customHeight="1">
      <c r="C56" s="85" t="s">
        <v>56</v>
      </c>
    </row>
    <row r="57" ht="10.5" customHeight="1"/>
    <row r="58" spans="2:3" ht="12.75">
      <c r="B58" s="13"/>
      <c r="C58" s="7" t="s">
        <v>46</v>
      </c>
    </row>
    <row r="59" ht="12.75">
      <c r="C59" s="7" t="s">
        <v>47</v>
      </c>
    </row>
    <row r="61" ht="12.75">
      <c r="C61" s="7" t="s">
        <v>48</v>
      </c>
    </row>
    <row r="62" ht="12.75">
      <c r="C62" s="7" t="s">
        <v>49</v>
      </c>
    </row>
    <row r="64" ht="12.75">
      <c r="C64" s="7" t="s">
        <v>50</v>
      </c>
    </row>
    <row r="65" ht="12.75">
      <c r="C65" s="7" t="s">
        <v>51</v>
      </c>
    </row>
    <row r="66" ht="12.75">
      <c r="C66" s="7" t="s">
        <v>52</v>
      </c>
    </row>
    <row r="67" ht="12.75">
      <c r="C67" s="7" t="s">
        <v>53</v>
      </c>
    </row>
    <row r="68" ht="12.75">
      <c r="C68" s="7" t="s">
        <v>54</v>
      </c>
    </row>
  </sheetData>
  <sheetProtection selectLockedCells="1"/>
  <mergeCells count="16">
    <mergeCell ref="F19:F20"/>
    <mergeCell ref="P19:P20"/>
    <mergeCell ref="Q19:Q20"/>
    <mergeCell ref="C3:M3"/>
    <mergeCell ref="H18:J18"/>
    <mergeCell ref="L18:N18"/>
    <mergeCell ref="P18:Q18"/>
    <mergeCell ref="F14:Q14"/>
    <mergeCell ref="D10:Q10"/>
    <mergeCell ref="D11:Q11"/>
    <mergeCell ref="P5:Q5"/>
    <mergeCell ref="P7:Q7"/>
    <mergeCell ref="P1:Q1"/>
    <mergeCell ref="P2:Q2"/>
    <mergeCell ref="P3:Q3"/>
    <mergeCell ref="P4:Q4"/>
  </mergeCells>
  <dataValidations count="3">
    <dataValidation type="list" allowBlank="1" showInputMessage="1" showErrorMessage="1" sqref="G21:G35 G40:G47 G37:G38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/>
  <pageMargins left="0.75" right="0.75" top="1" bottom="1" header="0.5" footer="0.5"/>
  <pageSetup fitToHeight="1" fitToWidth="1" horizontalDpi="600" verticalDpi="600" orientation="portrait" scale="69" r:id="rId3"/>
  <headerFooter alignWithMargins="0">
    <oddFooter>&amp;C9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zoomScalePageLayoutView="0" workbookViewId="0" topLeftCell="A1">
      <selection activeCell="P8" sqref="P8"/>
    </sheetView>
  </sheetViews>
  <sheetFormatPr defaultColWidth="9.140625" defaultRowHeight="12.75"/>
  <cols>
    <col min="1" max="1" width="2.7109375" style="7" customWidth="1"/>
    <col min="2" max="2" width="0.9921875" style="7" customWidth="1"/>
    <col min="3" max="3" width="1.28515625" style="7" customWidth="1"/>
    <col min="4" max="4" width="26.57421875" style="7" customWidth="1"/>
    <col min="5" max="5" width="1.28515625" style="7" customWidth="1"/>
    <col min="6" max="6" width="11.28125" style="7" customWidth="1"/>
    <col min="7" max="7" width="1.28515625" style="7" customWidth="1"/>
    <col min="8" max="8" width="12.28125" style="7" customWidth="1"/>
    <col min="9" max="9" width="8.57421875" style="7" customWidth="1"/>
    <col min="10" max="10" width="9.7109375" style="7" customWidth="1"/>
    <col min="11" max="11" width="2.8515625" style="7" customWidth="1"/>
    <col min="12" max="12" width="12.140625" style="7" customWidth="1"/>
    <col min="13" max="13" width="8.57421875" style="7" customWidth="1"/>
    <col min="14" max="14" width="9.7109375" style="7" customWidth="1"/>
    <col min="15" max="15" width="2.8515625" style="7" customWidth="1"/>
    <col min="16" max="16" width="8.8515625" style="7" customWidth="1"/>
    <col min="17" max="17" width="8.7109375" style="7" customWidth="1"/>
    <col min="18" max="18" width="3.8515625" style="7" customWidth="1"/>
    <col min="19" max="16384" width="9.140625" style="7" customWidth="1"/>
  </cols>
  <sheetData>
    <row r="1" spans="3:18" s="1" customFormat="1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/>
      <c r="P1" s="87" t="s">
        <v>68</v>
      </c>
      <c r="Q1" s="87"/>
      <c r="R1"/>
    </row>
    <row r="2" spans="3:18" s="1" customFormat="1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 t="s">
        <v>1</v>
      </c>
      <c r="O2"/>
      <c r="P2" s="87"/>
      <c r="Q2" s="87"/>
      <c r="R2"/>
    </row>
    <row r="3" spans="3:18" s="1" customFormat="1" ht="15" customHeight="1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3" t="s">
        <v>2</v>
      </c>
      <c r="O3"/>
      <c r="P3" s="87"/>
      <c r="Q3" s="87"/>
      <c r="R3"/>
    </row>
    <row r="4" spans="3:18" s="1" customFormat="1" ht="15" customHeight="1"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3" t="s">
        <v>3</v>
      </c>
      <c r="O4"/>
      <c r="P4" s="87"/>
      <c r="Q4" s="87"/>
      <c r="R4"/>
    </row>
    <row r="5" spans="5:18" s="1" customFormat="1" ht="15" customHeight="1">
      <c r="E5" s="6"/>
      <c r="F5" s="6"/>
      <c r="G5" s="6"/>
      <c r="N5" s="3" t="s">
        <v>4</v>
      </c>
      <c r="O5"/>
      <c r="P5" s="87"/>
      <c r="Q5" s="87"/>
      <c r="R5"/>
    </row>
    <row r="6" spans="14:18" s="1" customFormat="1" ht="9" customHeight="1">
      <c r="N6" s="3"/>
      <c r="O6"/>
      <c r="P6"/>
      <c r="Q6" s="3"/>
      <c r="R6"/>
    </row>
    <row r="7" spans="14:18" s="1" customFormat="1" ht="12.75">
      <c r="N7" s="3" t="s">
        <v>5</v>
      </c>
      <c r="O7"/>
      <c r="P7" s="89">
        <v>41122</v>
      </c>
      <c r="Q7" s="89"/>
      <c r="R7"/>
    </row>
    <row r="8" s="1" customFormat="1" ht="15" customHeight="1">
      <c r="R8"/>
    </row>
    <row r="9" spans="14:18" ht="7.5" customHeight="1">
      <c r="N9"/>
      <c r="O9"/>
      <c r="P9"/>
      <c r="Q9"/>
      <c r="R9"/>
    </row>
    <row r="10" spans="4:18" ht="18.75" customHeight="1">
      <c r="D10" s="101" t="s">
        <v>67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/>
    </row>
    <row r="11" spans="4:18" ht="18.75" customHeight="1">
      <c r="D11" s="101" t="s">
        <v>6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/>
    </row>
    <row r="12" spans="14:18" ht="7.5" customHeight="1">
      <c r="N12"/>
      <c r="O12"/>
      <c r="P12"/>
      <c r="Q12"/>
      <c r="R12"/>
    </row>
    <row r="13" spans="14:18" ht="7.5" customHeight="1">
      <c r="N13"/>
      <c r="O13"/>
      <c r="P13"/>
      <c r="Q13"/>
      <c r="R13"/>
    </row>
    <row r="14" spans="2:17" ht="15.75">
      <c r="B14" s="8"/>
      <c r="D14" s="9" t="s">
        <v>7</v>
      </c>
      <c r="F14" s="100" t="s">
        <v>64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17" ht="7.5" customHeight="1">
      <c r="B15" s="8"/>
      <c r="D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9" ht="12.75">
      <c r="B16" s="8"/>
      <c r="D16" s="12"/>
      <c r="F16" s="13" t="s">
        <v>8</v>
      </c>
      <c r="G16" s="13"/>
      <c r="H16" s="14">
        <v>2000</v>
      </c>
      <c r="I16" s="13" t="s">
        <v>9</v>
      </c>
    </row>
    <row r="17" spans="2:4" ht="10.5" customHeight="1">
      <c r="B17" s="8"/>
      <c r="D17" s="12"/>
    </row>
    <row r="18" spans="2:17" ht="12.75">
      <c r="B18" s="15"/>
      <c r="D18" s="12"/>
      <c r="F18" s="16"/>
      <c r="G18" s="16"/>
      <c r="H18" s="97" t="s">
        <v>10</v>
      </c>
      <c r="I18" s="98"/>
      <c r="J18" s="99"/>
      <c r="L18" s="97" t="s">
        <v>11</v>
      </c>
      <c r="M18" s="98"/>
      <c r="N18" s="99"/>
      <c r="P18" s="97" t="s">
        <v>12</v>
      </c>
      <c r="Q18" s="99"/>
    </row>
    <row r="19" spans="2:17" ht="12.75">
      <c r="B19" s="15"/>
      <c r="D19" s="12"/>
      <c r="F19" s="90" t="s">
        <v>13</v>
      </c>
      <c r="G19" s="17"/>
      <c r="H19" s="18" t="s">
        <v>14</v>
      </c>
      <c r="I19" s="18" t="s">
        <v>15</v>
      </c>
      <c r="J19" s="19" t="s">
        <v>16</v>
      </c>
      <c r="L19" s="18" t="s">
        <v>14</v>
      </c>
      <c r="M19" s="20" t="s">
        <v>15</v>
      </c>
      <c r="N19" s="19" t="s">
        <v>16</v>
      </c>
      <c r="P19" s="92" t="s">
        <v>17</v>
      </c>
      <c r="Q19" s="94" t="s">
        <v>18</v>
      </c>
    </row>
    <row r="20" spans="2:17" ht="12.75">
      <c r="B20" s="15"/>
      <c r="D20" s="12"/>
      <c r="F20" s="91"/>
      <c r="G20" s="17"/>
      <c r="H20" s="21" t="s">
        <v>19</v>
      </c>
      <c r="I20" s="21"/>
      <c r="J20" s="22" t="s">
        <v>19</v>
      </c>
      <c r="L20" s="21" t="s">
        <v>19</v>
      </c>
      <c r="M20" s="22"/>
      <c r="N20" s="22" t="s">
        <v>19</v>
      </c>
      <c r="P20" s="93"/>
      <c r="Q20" s="95"/>
    </row>
    <row r="21" spans="4:17" ht="12.75">
      <c r="D21" s="23" t="s">
        <v>20</v>
      </c>
      <c r="E21" s="23"/>
      <c r="F21" s="24" t="s">
        <v>59</v>
      </c>
      <c r="G21" s="25"/>
      <c r="H21" s="26">
        <v>15.31</v>
      </c>
      <c r="I21" s="27">
        <v>1</v>
      </c>
      <c r="J21" s="28">
        <f aca="true" t="shared" si="0" ref="J21:J35">I21*H21</f>
        <v>15.31</v>
      </c>
      <c r="K21" s="23"/>
      <c r="L21" s="26">
        <f>H21</f>
        <v>15.31</v>
      </c>
      <c r="M21" s="29">
        <v>1</v>
      </c>
      <c r="N21" s="28">
        <f aca="true" t="shared" si="1" ref="N21:N35">M21*L21</f>
        <v>15.31</v>
      </c>
      <c r="O21" s="23"/>
      <c r="P21" s="30">
        <f aca="true" t="shared" si="2" ref="P21:P52">N21-J21</f>
        <v>0</v>
      </c>
      <c r="Q21" s="31">
        <f aca="true" t="shared" si="3" ref="Q21:Q52">IF((J21)=0,"",(P21/J21))</f>
        <v>0</v>
      </c>
    </row>
    <row r="22" spans="4:17" ht="12.75">
      <c r="D22" s="23" t="s">
        <v>21</v>
      </c>
      <c r="E22" s="23"/>
      <c r="F22" s="24" t="s">
        <v>59</v>
      </c>
      <c r="G22" s="25"/>
      <c r="H22" s="26"/>
      <c r="I22" s="27">
        <v>1</v>
      </c>
      <c r="J22" s="28">
        <f t="shared" si="0"/>
        <v>0</v>
      </c>
      <c r="K22" s="23"/>
      <c r="L22" s="26"/>
      <c r="M22" s="29">
        <v>1</v>
      </c>
      <c r="N22" s="28">
        <f t="shared" si="1"/>
        <v>0</v>
      </c>
      <c r="O22" s="23"/>
      <c r="P22" s="30">
        <f t="shared" si="2"/>
        <v>0</v>
      </c>
      <c r="Q22" s="31">
        <f t="shared" si="3"/>
      </c>
    </row>
    <row r="23" spans="4:17" ht="12.75">
      <c r="D23" s="23" t="s">
        <v>22</v>
      </c>
      <c r="E23" s="23"/>
      <c r="F23" s="24"/>
      <c r="G23" s="25"/>
      <c r="H23" s="26"/>
      <c r="I23" s="27">
        <v>1</v>
      </c>
      <c r="J23" s="28">
        <f t="shared" si="0"/>
        <v>0</v>
      </c>
      <c r="K23" s="23"/>
      <c r="L23" s="26"/>
      <c r="M23" s="29">
        <v>1</v>
      </c>
      <c r="N23" s="28">
        <f t="shared" si="1"/>
        <v>0</v>
      </c>
      <c r="O23" s="23"/>
      <c r="P23" s="30">
        <f t="shared" si="2"/>
        <v>0</v>
      </c>
      <c r="Q23" s="31">
        <f t="shared" si="3"/>
      </c>
    </row>
    <row r="24" spans="4:17" ht="12.75">
      <c r="D24" s="23" t="s">
        <v>23</v>
      </c>
      <c r="E24" s="23"/>
      <c r="F24" s="24" t="s">
        <v>59</v>
      </c>
      <c r="G24" s="25"/>
      <c r="H24" s="26"/>
      <c r="I24" s="27">
        <v>1</v>
      </c>
      <c r="J24" s="28">
        <f t="shared" si="0"/>
        <v>0</v>
      </c>
      <c r="K24" s="23"/>
      <c r="L24" s="26"/>
      <c r="M24" s="29">
        <v>1</v>
      </c>
      <c r="N24" s="28">
        <f t="shared" si="1"/>
        <v>0</v>
      </c>
      <c r="O24" s="23"/>
      <c r="P24" s="30">
        <f t="shared" si="2"/>
        <v>0</v>
      </c>
      <c r="Q24" s="31">
        <f t="shared" si="3"/>
      </c>
    </row>
    <row r="25" spans="4:17" ht="12.75">
      <c r="D25" s="23" t="s">
        <v>24</v>
      </c>
      <c r="E25" s="23"/>
      <c r="F25" s="24" t="s">
        <v>60</v>
      </c>
      <c r="G25" s="25"/>
      <c r="H25" s="26">
        <v>0.016</v>
      </c>
      <c r="I25" s="27">
        <f>H16</f>
        <v>2000</v>
      </c>
      <c r="J25" s="28">
        <f t="shared" si="0"/>
        <v>32</v>
      </c>
      <c r="K25" s="23"/>
      <c r="L25" s="26">
        <f>H25</f>
        <v>0.016</v>
      </c>
      <c r="M25" s="29">
        <f>H16</f>
        <v>2000</v>
      </c>
      <c r="N25" s="28">
        <f t="shared" si="1"/>
        <v>32</v>
      </c>
      <c r="O25" s="23"/>
      <c r="P25" s="30">
        <f t="shared" si="2"/>
        <v>0</v>
      </c>
      <c r="Q25" s="31">
        <f t="shared" si="3"/>
        <v>0</v>
      </c>
    </row>
    <row r="26" spans="4:17" ht="12.75">
      <c r="D26" s="23" t="s">
        <v>25</v>
      </c>
      <c r="E26" s="23"/>
      <c r="F26" s="24" t="s">
        <v>60</v>
      </c>
      <c r="G26" s="25"/>
      <c r="H26" s="86">
        <v>0.0006</v>
      </c>
      <c r="I26" s="27">
        <f>I25</f>
        <v>2000</v>
      </c>
      <c r="J26" s="28">
        <f t="shared" si="0"/>
        <v>1.2</v>
      </c>
      <c r="K26" s="23"/>
      <c r="L26" s="86">
        <v>0.0006</v>
      </c>
      <c r="M26" s="29">
        <f>M25</f>
        <v>2000</v>
      </c>
      <c r="N26" s="28">
        <f t="shared" si="1"/>
        <v>1.2</v>
      </c>
      <c r="O26" s="23"/>
      <c r="P26" s="30">
        <f t="shared" si="2"/>
        <v>0</v>
      </c>
      <c r="Q26" s="31">
        <f t="shared" si="3"/>
        <v>0</v>
      </c>
    </row>
    <row r="27" spans="4:17" ht="12.75">
      <c r="D27" s="23" t="s">
        <v>26</v>
      </c>
      <c r="E27" s="23"/>
      <c r="F27" s="24"/>
      <c r="G27" s="25"/>
      <c r="H27" s="26"/>
      <c r="I27" s="27">
        <f>I26</f>
        <v>2000</v>
      </c>
      <c r="J27" s="28">
        <f t="shared" si="0"/>
        <v>0</v>
      </c>
      <c r="K27" s="23"/>
      <c r="L27" s="26"/>
      <c r="M27" s="29">
        <f>M26</f>
        <v>2000</v>
      </c>
      <c r="N27" s="28">
        <f t="shared" si="1"/>
        <v>0</v>
      </c>
      <c r="O27" s="23"/>
      <c r="P27" s="30">
        <f t="shared" si="2"/>
        <v>0</v>
      </c>
      <c r="Q27" s="31">
        <f t="shared" si="3"/>
      </c>
    </row>
    <row r="28" spans="4:17" ht="12.75">
      <c r="D28" s="23" t="s">
        <v>27</v>
      </c>
      <c r="E28" s="23"/>
      <c r="F28" s="24"/>
      <c r="G28" s="25"/>
      <c r="H28" s="26"/>
      <c r="I28" s="27">
        <f>I27</f>
        <v>2000</v>
      </c>
      <c r="J28" s="28">
        <f t="shared" si="0"/>
        <v>0</v>
      </c>
      <c r="K28" s="23"/>
      <c r="L28" s="26"/>
      <c r="M28" s="29">
        <f>M27</f>
        <v>2000</v>
      </c>
      <c r="N28" s="28">
        <f t="shared" si="1"/>
        <v>0</v>
      </c>
      <c r="O28" s="23"/>
      <c r="P28" s="30">
        <f t="shared" si="2"/>
        <v>0</v>
      </c>
      <c r="Q28" s="31">
        <f t="shared" si="3"/>
      </c>
    </row>
    <row r="29" spans="4:17" ht="12.75">
      <c r="D29" s="23" t="s">
        <v>28</v>
      </c>
      <c r="E29" s="23"/>
      <c r="F29" s="24" t="s">
        <v>59</v>
      </c>
      <c r="G29" s="25"/>
      <c r="H29" s="26"/>
      <c r="I29" s="27">
        <f>I24</f>
        <v>1</v>
      </c>
      <c r="J29" s="28">
        <f t="shared" si="0"/>
        <v>0</v>
      </c>
      <c r="K29" s="23"/>
      <c r="L29" s="26"/>
      <c r="M29" s="29">
        <f>M24</f>
        <v>1</v>
      </c>
      <c r="N29" s="28">
        <f t="shared" si="1"/>
        <v>0</v>
      </c>
      <c r="O29" s="23"/>
      <c r="P29" s="30">
        <f t="shared" si="2"/>
        <v>0</v>
      </c>
      <c r="Q29" s="31">
        <f t="shared" si="3"/>
      </c>
    </row>
    <row r="30" spans="4:17" ht="12.75">
      <c r="D30" s="23" t="s">
        <v>29</v>
      </c>
      <c r="E30" s="23"/>
      <c r="F30" s="24" t="s">
        <v>60</v>
      </c>
      <c r="G30" s="25"/>
      <c r="H30" s="26">
        <v>0.0002</v>
      </c>
      <c r="I30" s="27">
        <f>I28</f>
        <v>2000</v>
      </c>
      <c r="J30" s="28">
        <f t="shared" si="0"/>
        <v>0.4</v>
      </c>
      <c r="K30" s="23"/>
      <c r="L30" s="26">
        <f>H30</f>
        <v>0.0002</v>
      </c>
      <c r="M30" s="29">
        <f>M28</f>
        <v>2000</v>
      </c>
      <c r="N30" s="28">
        <f t="shared" si="1"/>
        <v>0.4</v>
      </c>
      <c r="O30" s="23"/>
      <c r="P30" s="30">
        <f t="shared" si="2"/>
        <v>0</v>
      </c>
      <c r="Q30" s="31">
        <f t="shared" si="3"/>
        <v>0</v>
      </c>
    </row>
    <row r="31" spans="4:17" ht="25.5">
      <c r="D31" s="32" t="s">
        <v>30</v>
      </c>
      <c r="E31" s="23"/>
      <c r="F31" s="24" t="s">
        <v>60</v>
      </c>
      <c r="G31" s="25"/>
      <c r="H31" s="26">
        <v>-0.0018</v>
      </c>
      <c r="I31" s="27">
        <f>I30</f>
        <v>2000</v>
      </c>
      <c r="J31" s="28">
        <f t="shared" si="0"/>
        <v>-3.6</v>
      </c>
      <c r="K31" s="23"/>
      <c r="L31" s="26">
        <v>-0.0018</v>
      </c>
      <c r="M31" s="29">
        <f>M30</f>
        <v>2000</v>
      </c>
      <c r="N31" s="28">
        <f t="shared" si="1"/>
        <v>-3.6</v>
      </c>
      <c r="O31" s="23"/>
      <c r="P31" s="30">
        <f t="shared" si="2"/>
        <v>0</v>
      </c>
      <c r="Q31" s="31">
        <f t="shared" si="3"/>
        <v>0</v>
      </c>
    </row>
    <row r="32" spans="4:17" ht="12.75">
      <c r="D32" s="33" t="s">
        <v>58</v>
      </c>
      <c r="E32" s="23"/>
      <c r="F32" s="24" t="s">
        <v>60</v>
      </c>
      <c r="G32" s="25"/>
      <c r="H32" s="26"/>
      <c r="I32" s="34">
        <f>I31</f>
        <v>2000</v>
      </c>
      <c r="J32" s="28">
        <f t="shared" si="0"/>
        <v>0</v>
      </c>
      <c r="K32" s="23"/>
      <c r="L32" s="26"/>
      <c r="M32" s="35">
        <f>M31</f>
        <v>2000</v>
      </c>
      <c r="N32" s="28">
        <f t="shared" si="1"/>
        <v>0</v>
      </c>
      <c r="O32" s="23"/>
      <c r="P32" s="30">
        <f t="shared" si="2"/>
        <v>0</v>
      </c>
      <c r="Q32" s="31">
        <f t="shared" si="3"/>
      </c>
    </row>
    <row r="33" spans="4:17" ht="12.75">
      <c r="D33" s="33" t="s">
        <v>61</v>
      </c>
      <c r="E33" s="23"/>
      <c r="F33" s="24" t="s">
        <v>59</v>
      </c>
      <c r="G33" s="25"/>
      <c r="H33" s="26"/>
      <c r="I33" s="34">
        <v>1</v>
      </c>
      <c r="J33" s="28">
        <f t="shared" si="0"/>
        <v>0</v>
      </c>
      <c r="K33" s="23"/>
      <c r="L33" s="26"/>
      <c r="M33" s="35">
        <v>1</v>
      </c>
      <c r="N33" s="28">
        <f t="shared" si="1"/>
        <v>0</v>
      </c>
      <c r="O33" s="23"/>
      <c r="P33" s="30">
        <f t="shared" si="2"/>
        <v>0</v>
      </c>
      <c r="Q33" s="31">
        <f t="shared" si="3"/>
      </c>
    </row>
    <row r="34" spans="4:17" ht="12.75">
      <c r="D34" s="33" t="s">
        <v>65</v>
      </c>
      <c r="E34" s="23"/>
      <c r="F34" s="24" t="s">
        <v>60</v>
      </c>
      <c r="G34" s="25"/>
      <c r="H34" s="26">
        <v>0.0009</v>
      </c>
      <c r="I34" s="34">
        <v>2000</v>
      </c>
      <c r="J34" s="28">
        <f t="shared" si="0"/>
        <v>1.8</v>
      </c>
      <c r="K34" s="23"/>
      <c r="L34" s="26">
        <v>0.0009</v>
      </c>
      <c r="M34" s="35">
        <v>2000</v>
      </c>
      <c r="N34" s="28">
        <f t="shared" si="1"/>
        <v>1.8</v>
      </c>
      <c r="O34" s="23"/>
      <c r="P34" s="30">
        <f t="shared" si="2"/>
        <v>0</v>
      </c>
      <c r="Q34" s="31">
        <f t="shared" si="3"/>
        <v>0</v>
      </c>
    </row>
    <row r="35" spans="4:17" ht="13.5" thickBot="1">
      <c r="D35" s="33" t="s">
        <v>66</v>
      </c>
      <c r="E35" s="23"/>
      <c r="F35" s="24" t="s">
        <v>60</v>
      </c>
      <c r="G35" s="25"/>
      <c r="H35" s="26"/>
      <c r="I35" s="34"/>
      <c r="J35" s="28">
        <f t="shared" si="0"/>
        <v>0</v>
      </c>
      <c r="K35" s="23"/>
      <c r="L35" s="26">
        <v>-0.0012</v>
      </c>
      <c r="M35" s="35">
        <v>2000</v>
      </c>
      <c r="N35" s="28">
        <f t="shared" si="1"/>
        <v>-2.4</v>
      </c>
      <c r="O35" s="23"/>
      <c r="P35" s="30">
        <f t="shared" si="2"/>
        <v>-2.4</v>
      </c>
      <c r="Q35" s="31">
        <f t="shared" si="3"/>
      </c>
    </row>
    <row r="36" spans="4:17" ht="13.5" thickBot="1">
      <c r="D36" s="13" t="s">
        <v>31</v>
      </c>
      <c r="G36" s="36"/>
      <c r="H36" s="37"/>
      <c r="I36" s="38"/>
      <c r="J36" s="39">
        <f>SUM(J21:J35)</f>
        <v>47.11</v>
      </c>
      <c r="L36" s="37"/>
      <c r="M36" s="40"/>
      <c r="N36" s="39">
        <f>SUM(N21:N35)</f>
        <v>44.71</v>
      </c>
      <c r="P36" s="41">
        <f t="shared" si="2"/>
        <v>-2.3999999999999986</v>
      </c>
      <c r="Q36" s="42">
        <f t="shared" si="3"/>
        <v>-0.050944597749946904</v>
      </c>
    </row>
    <row r="37" spans="4:17" ht="12.75">
      <c r="D37" s="43" t="s">
        <v>32</v>
      </c>
      <c r="E37" s="43"/>
      <c r="F37" s="44" t="s">
        <v>60</v>
      </c>
      <c r="G37" s="45"/>
      <c r="H37" s="46">
        <v>0.0049</v>
      </c>
      <c r="I37" s="47">
        <f>H16*(1+H54)</f>
        <v>2089.7999999999997</v>
      </c>
      <c r="J37" s="48">
        <f>I37*H37</f>
        <v>10.240019999999998</v>
      </c>
      <c r="K37" s="43"/>
      <c r="L37" s="46">
        <f>H37</f>
        <v>0.0049</v>
      </c>
      <c r="M37" s="49">
        <f>H16*(1+L54)</f>
        <v>2089.7999999999997</v>
      </c>
      <c r="N37" s="48">
        <f>M37*L37</f>
        <v>10.240019999999998</v>
      </c>
      <c r="O37" s="43"/>
      <c r="P37" s="50">
        <f t="shared" si="2"/>
        <v>0</v>
      </c>
      <c r="Q37" s="51">
        <f t="shared" si="3"/>
        <v>0</v>
      </c>
    </row>
    <row r="38" spans="4:17" ht="26.25" thickBot="1">
      <c r="D38" s="52" t="s">
        <v>33</v>
      </c>
      <c r="E38" s="43"/>
      <c r="F38" s="44" t="s">
        <v>60</v>
      </c>
      <c r="G38" s="45"/>
      <c r="H38" s="46">
        <v>0.0039</v>
      </c>
      <c r="I38" s="47">
        <f>I37</f>
        <v>2089.7999999999997</v>
      </c>
      <c r="J38" s="48">
        <f>I38*H38</f>
        <v>8.15022</v>
      </c>
      <c r="K38" s="43"/>
      <c r="L38" s="46">
        <f>H38</f>
        <v>0.0039</v>
      </c>
      <c r="M38" s="49">
        <f>M37</f>
        <v>2089.7999999999997</v>
      </c>
      <c r="N38" s="48">
        <f>M38*L38</f>
        <v>8.15022</v>
      </c>
      <c r="O38" s="43"/>
      <c r="P38" s="50">
        <f t="shared" si="2"/>
        <v>0</v>
      </c>
      <c r="Q38" s="51">
        <f t="shared" si="3"/>
        <v>0</v>
      </c>
    </row>
    <row r="39" spans="4:17" ht="26.25" thickBot="1">
      <c r="D39" s="53" t="s">
        <v>34</v>
      </c>
      <c r="E39" s="23"/>
      <c r="F39" s="23"/>
      <c r="G39" s="25"/>
      <c r="H39" s="54"/>
      <c r="I39" s="55"/>
      <c r="J39" s="56">
        <f>SUM(J36:J38)</f>
        <v>65.50024</v>
      </c>
      <c r="K39" s="57"/>
      <c r="L39" s="58"/>
      <c r="M39" s="59"/>
      <c r="N39" s="56">
        <f>SUM(N36:N38)</f>
        <v>63.10023999999999</v>
      </c>
      <c r="O39" s="57"/>
      <c r="P39" s="60">
        <f t="shared" si="2"/>
        <v>-2.400000000000013</v>
      </c>
      <c r="Q39" s="61">
        <f t="shared" si="3"/>
        <v>-0.03664108711662755</v>
      </c>
    </row>
    <row r="40" spans="4:17" ht="25.5">
      <c r="D40" s="32" t="s">
        <v>35</v>
      </c>
      <c r="E40" s="23"/>
      <c r="F40" s="24" t="s">
        <v>60</v>
      </c>
      <c r="G40" s="25"/>
      <c r="H40" s="26">
        <v>0.0052</v>
      </c>
      <c r="I40" s="27">
        <f>I38</f>
        <v>2089.7999999999997</v>
      </c>
      <c r="J40" s="28">
        <f aca="true" t="shared" si="4" ref="J40:J47">I40*H40</f>
        <v>10.866959999999999</v>
      </c>
      <c r="K40" s="23"/>
      <c r="L40" s="26">
        <f>H40</f>
        <v>0.0052</v>
      </c>
      <c r="M40" s="29">
        <f>M38</f>
        <v>2089.7999999999997</v>
      </c>
      <c r="N40" s="28">
        <f aca="true" t="shared" si="5" ref="N40:N47">M40*L40</f>
        <v>10.866959999999999</v>
      </c>
      <c r="O40" s="23"/>
      <c r="P40" s="30">
        <f t="shared" si="2"/>
        <v>0</v>
      </c>
      <c r="Q40" s="31">
        <f t="shared" si="3"/>
        <v>0</v>
      </c>
    </row>
    <row r="41" spans="4:17" ht="25.5">
      <c r="D41" s="32" t="s">
        <v>36</v>
      </c>
      <c r="E41" s="23"/>
      <c r="F41" s="24" t="s">
        <v>60</v>
      </c>
      <c r="G41" s="25"/>
      <c r="H41" s="26">
        <v>0.0011</v>
      </c>
      <c r="I41" s="27">
        <f>I38</f>
        <v>2089.7999999999997</v>
      </c>
      <c r="J41" s="28">
        <f t="shared" si="4"/>
        <v>2.29878</v>
      </c>
      <c r="K41" s="23"/>
      <c r="L41" s="26">
        <f>H41</f>
        <v>0.0011</v>
      </c>
      <c r="M41" s="29">
        <f>M38</f>
        <v>2089.7999999999997</v>
      </c>
      <c r="N41" s="28">
        <f t="shared" si="5"/>
        <v>2.29878</v>
      </c>
      <c r="O41" s="23"/>
      <c r="P41" s="30">
        <f t="shared" si="2"/>
        <v>0</v>
      </c>
      <c r="Q41" s="31">
        <f t="shared" si="3"/>
        <v>0</v>
      </c>
    </row>
    <row r="42" spans="4:17" ht="12.75">
      <c r="D42" s="32" t="s">
        <v>37</v>
      </c>
      <c r="E42" s="23"/>
      <c r="F42" s="24"/>
      <c r="G42" s="25"/>
      <c r="H42" s="62"/>
      <c r="I42" s="27">
        <f>I38</f>
        <v>2089.7999999999997</v>
      </c>
      <c r="J42" s="28">
        <f t="shared" si="4"/>
        <v>0</v>
      </c>
      <c r="K42" s="23"/>
      <c r="L42" s="62"/>
      <c r="M42" s="29">
        <f>M38</f>
        <v>2089.7999999999997</v>
      </c>
      <c r="N42" s="28">
        <f t="shared" si="5"/>
        <v>0</v>
      </c>
      <c r="O42" s="23"/>
      <c r="P42" s="30">
        <f t="shared" si="2"/>
        <v>0</v>
      </c>
      <c r="Q42" s="31">
        <f t="shared" si="3"/>
      </c>
    </row>
    <row r="43" spans="4:17" ht="12.75">
      <c r="D43" s="23" t="s">
        <v>38</v>
      </c>
      <c r="E43" s="23"/>
      <c r="F43" s="24" t="s">
        <v>59</v>
      </c>
      <c r="G43" s="25"/>
      <c r="H43" s="26">
        <v>0.25</v>
      </c>
      <c r="I43" s="27">
        <v>1</v>
      </c>
      <c r="J43" s="28">
        <f t="shared" si="4"/>
        <v>0.25</v>
      </c>
      <c r="K43" s="23"/>
      <c r="L43" s="26">
        <f>H43</f>
        <v>0.25</v>
      </c>
      <c r="M43" s="29">
        <v>1</v>
      </c>
      <c r="N43" s="28">
        <f t="shared" si="5"/>
        <v>0.25</v>
      </c>
      <c r="O43" s="23"/>
      <c r="P43" s="30">
        <f t="shared" si="2"/>
        <v>0</v>
      </c>
      <c r="Q43" s="31">
        <f t="shared" si="3"/>
        <v>0</v>
      </c>
    </row>
    <row r="44" spans="4:17" ht="12.75">
      <c r="D44" s="23" t="s">
        <v>39</v>
      </c>
      <c r="E44" s="23"/>
      <c r="F44" s="24" t="s">
        <v>60</v>
      </c>
      <c r="G44" s="25"/>
      <c r="H44" s="26">
        <v>0.007</v>
      </c>
      <c r="I44" s="27">
        <f>I31</f>
        <v>2000</v>
      </c>
      <c r="J44" s="28">
        <f t="shared" si="4"/>
        <v>14</v>
      </c>
      <c r="K44" s="23"/>
      <c r="L44" s="26">
        <f>H44</f>
        <v>0.007</v>
      </c>
      <c r="M44" s="29">
        <f>M31</f>
        <v>2000</v>
      </c>
      <c r="N44" s="28">
        <f t="shared" si="5"/>
        <v>14</v>
      </c>
      <c r="O44" s="23"/>
      <c r="P44" s="30">
        <f t="shared" si="2"/>
        <v>0</v>
      </c>
      <c r="Q44" s="31">
        <f t="shared" si="3"/>
        <v>0</v>
      </c>
    </row>
    <row r="45" spans="4:17" ht="12.75">
      <c r="D45" s="23" t="s">
        <v>40</v>
      </c>
      <c r="E45" s="23"/>
      <c r="F45" s="24" t="s">
        <v>60</v>
      </c>
      <c r="G45" s="25"/>
      <c r="H45" s="26"/>
      <c r="I45" s="27">
        <f>I42</f>
        <v>2089.7999999999997</v>
      </c>
      <c r="J45" s="28">
        <f t="shared" si="4"/>
        <v>0</v>
      </c>
      <c r="K45" s="23"/>
      <c r="L45" s="26"/>
      <c r="M45" s="29">
        <f>M42</f>
        <v>2089.7999999999997</v>
      </c>
      <c r="N45" s="28">
        <f t="shared" si="5"/>
        <v>0</v>
      </c>
      <c r="O45" s="23"/>
      <c r="P45" s="30">
        <f t="shared" si="2"/>
        <v>0</v>
      </c>
      <c r="Q45" s="31">
        <f t="shared" si="3"/>
      </c>
    </row>
    <row r="46" spans="4:17" ht="12.75">
      <c r="D46" s="63" t="s">
        <v>62</v>
      </c>
      <c r="E46" s="23"/>
      <c r="F46" s="24" t="s">
        <v>60</v>
      </c>
      <c r="G46" s="25"/>
      <c r="H46" s="26">
        <v>0.068</v>
      </c>
      <c r="I46" s="64">
        <v>600</v>
      </c>
      <c r="J46" s="28">
        <f t="shared" si="4"/>
        <v>40.800000000000004</v>
      </c>
      <c r="K46" s="23"/>
      <c r="L46" s="26">
        <v>0.068</v>
      </c>
      <c r="M46" s="65">
        <f>I46</f>
        <v>600</v>
      </c>
      <c r="N46" s="28">
        <f t="shared" si="5"/>
        <v>40.800000000000004</v>
      </c>
      <c r="O46" s="23"/>
      <c r="P46" s="30">
        <f t="shared" si="2"/>
        <v>0</v>
      </c>
      <c r="Q46" s="31">
        <f t="shared" si="3"/>
        <v>0</v>
      </c>
    </row>
    <row r="47" spans="4:17" ht="13.5" thickBot="1">
      <c r="D47" s="33" t="s">
        <v>63</v>
      </c>
      <c r="E47" s="23"/>
      <c r="F47" s="24" t="s">
        <v>60</v>
      </c>
      <c r="G47" s="25"/>
      <c r="H47" s="26">
        <v>0.079</v>
      </c>
      <c r="I47" s="34">
        <f>I45-I46</f>
        <v>1489.7999999999997</v>
      </c>
      <c r="J47" s="28">
        <f t="shared" si="4"/>
        <v>117.69419999999998</v>
      </c>
      <c r="K47" s="23"/>
      <c r="L47" s="26">
        <v>0.079</v>
      </c>
      <c r="M47" s="35">
        <f>M45-M46</f>
        <v>1489.7999999999997</v>
      </c>
      <c r="N47" s="28">
        <f t="shared" si="5"/>
        <v>117.69419999999998</v>
      </c>
      <c r="O47" s="23"/>
      <c r="P47" s="30">
        <f t="shared" si="2"/>
        <v>0</v>
      </c>
      <c r="Q47" s="31">
        <f t="shared" si="3"/>
        <v>0</v>
      </c>
    </row>
    <row r="48" spans="4:17" ht="13.5" thickBot="1">
      <c r="D48" s="66" t="s">
        <v>41</v>
      </c>
      <c r="E48" s="23"/>
      <c r="F48" s="23"/>
      <c r="G48" s="23"/>
      <c r="H48" s="67"/>
      <c r="I48" s="68"/>
      <c r="J48" s="56">
        <f>SUM(J39:J47)</f>
        <v>251.41017999999997</v>
      </c>
      <c r="K48" s="57"/>
      <c r="L48" s="69"/>
      <c r="M48" s="70"/>
      <c r="N48" s="56">
        <f>SUM(N39:N47)</f>
        <v>249.01018</v>
      </c>
      <c r="O48" s="57"/>
      <c r="P48" s="60">
        <f t="shared" si="2"/>
        <v>-2.3999999999999773</v>
      </c>
      <c r="Q48" s="61">
        <f t="shared" si="3"/>
        <v>-0.00954615282483779</v>
      </c>
    </row>
    <row r="49" spans="4:17" ht="13.5" thickBot="1">
      <c r="D49" s="25" t="s">
        <v>42</v>
      </c>
      <c r="E49" s="23"/>
      <c r="F49" s="23"/>
      <c r="G49" s="23"/>
      <c r="H49" s="71">
        <v>0.13</v>
      </c>
      <c r="I49" s="72"/>
      <c r="J49" s="73">
        <f>J48*H49</f>
        <v>32.6833234</v>
      </c>
      <c r="K49" s="23"/>
      <c r="L49" s="71">
        <v>0.13</v>
      </c>
      <c r="M49" s="74"/>
      <c r="N49" s="73">
        <f>N48*L49</f>
        <v>32.3713234</v>
      </c>
      <c r="O49" s="23"/>
      <c r="P49" s="30">
        <f t="shared" si="2"/>
        <v>-0.3119999999999976</v>
      </c>
      <c r="Q49" s="31">
        <f t="shared" si="3"/>
        <v>-0.009546152824837808</v>
      </c>
    </row>
    <row r="50" spans="4:17" ht="26.25" thickBot="1">
      <c r="D50" s="53" t="s">
        <v>43</v>
      </c>
      <c r="E50" s="23"/>
      <c r="F50" s="23"/>
      <c r="G50" s="23"/>
      <c r="H50" s="54"/>
      <c r="I50" s="55"/>
      <c r="J50" s="56">
        <f>ROUND(SUM(J48:J49),2)</f>
        <v>284.09</v>
      </c>
      <c r="K50" s="57"/>
      <c r="L50" s="58"/>
      <c r="M50" s="59"/>
      <c r="N50" s="56">
        <f>ROUND(SUM(N48:N49),2)</f>
        <v>281.38</v>
      </c>
      <c r="O50" s="57"/>
      <c r="P50" s="60">
        <f t="shared" si="2"/>
        <v>-2.7099999999999795</v>
      </c>
      <c r="Q50" s="61">
        <f t="shared" si="3"/>
        <v>-0.009539230525537611</v>
      </c>
    </row>
    <row r="51" spans="4:17" ht="27.75" thickBot="1">
      <c r="D51" s="75" t="s">
        <v>55</v>
      </c>
      <c r="E51" s="23"/>
      <c r="F51" s="23"/>
      <c r="G51" s="23"/>
      <c r="H51" s="54"/>
      <c r="I51" s="76"/>
      <c r="J51" s="56">
        <f>ROUND(-J50*10%,2)</f>
        <v>-28.41</v>
      </c>
      <c r="K51" s="57"/>
      <c r="L51" s="58"/>
      <c r="M51" s="59"/>
      <c r="N51" s="56">
        <f>ROUND(-N50*10%,2)</f>
        <v>-28.14</v>
      </c>
      <c r="O51" s="57"/>
      <c r="P51" s="60">
        <f t="shared" si="2"/>
        <v>0.2699999999999996</v>
      </c>
      <c r="Q51" s="61">
        <f t="shared" si="3"/>
        <v>-0.009503695881731769</v>
      </c>
    </row>
    <row r="52" spans="4:17" ht="13.5" thickBot="1">
      <c r="D52" s="53" t="s">
        <v>44</v>
      </c>
      <c r="E52" s="23"/>
      <c r="F52" s="23"/>
      <c r="G52" s="23"/>
      <c r="H52" s="77"/>
      <c r="I52" s="78"/>
      <c r="J52" s="79">
        <f>J50+J51</f>
        <v>255.67999999999998</v>
      </c>
      <c r="K52" s="57"/>
      <c r="L52" s="80"/>
      <c r="M52" s="81"/>
      <c r="N52" s="79">
        <f>N50+N51</f>
        <v>253.24</v>
      </c>
      <c r="O52" s="57"/>
      <c r="P52" s="82">
        <f t="shared" si="2"/>
        <v>-2.4399999999999693</v>
      </c>
      <c r="Q52" s="83">
        <f t="shared" si="3"/>
        <v>-0.009543178973717027</v>
      </c>
    </row>
    <row r="53" ht="10.5" customHeight="1"/>
    <row r="54" spans="4:12" ht="12.75">
      <c r="D54" s="13" t="s">
        <v>45</v>
      </c>
      <c r="H54" s="84">
        <v>0.0449</v>
      </c>
      <c r="L54" s="84">
        <f>H54</f>
        <v>0.0449</v>
      </c>
    </row>
    <row r="55" ht="10.5" customHeight="1"/>
    <row r="56" ht="10.5" customHeight="1">
      <c r="C56" s="85" t="s">
        <v>56</v>
      </c>
    </row>
    <row r="57" ht="10.5" customHeight="1"/>
    <row r="58" spans="2:3" ht="12.75">
      <c r="B58" s="13"/>
      <c r="C58" s="7" t="s">
        <v>46</v>
      </c>
    </row>
    <row r="59" ht="12.75">
      <c r="C59" s="7" t="s">
        <v>47</v>
      </c>
    </row>
    <row r="61" ht="12.75">
      <c r="C61" s="7" t="s">
        <v>48</v>
      </c>
    </row>
    <row r="62" ht="12.75">
      <c r="C62" s="7" t="s">
        <v>49</v>
      </c>
    </row>
    <row r="64" ht="12.75">
      <c r="C64" s="7" t="s">
        <v>50</v>
      </c>
    </row>
    <row r="65" ht="12.75">
      <c r="C65" s="7" t="s">
        <v>51</v>
      </c>
    </row>
    <row r="66" ht="12.75">
      <c r="C66" s="7" t="s">
        <v>52</v>
      </c>
    </row>
    <row r="67" ht="12.75">
      <c r="C67" s="7" t="s">
        <v>53</v>
      </c>
    </row>
    <row r="68" ht="12.75">
      <c r="C68" s="7" t="s">
        <v>54</v>
      </c>
    </row>
  </sheetData>
  <sheetProtection selectLockedCells="1"/>
  <mergeCells count="16">
    <mergeCell ref="P5:Q5"/>
    <mergeCell ref="P7:Q7"/>
    <mergeCell ref="P1:Q1"/>
    <mergeCell ref="P2:Q2"/>
    <mergeCell ref="P3:Q3"/>
    <mergeCell ref="P4:Q4"/>
    <mergeCell ref="F19:F20"/>
    <mergeCell ref="P19:P20"/>
    <mergeCell ref="Q19:Q20"/>
    <mergeCell ref="C3:M3"/>
    <mergeCell ref="H18:J18"/>
    <mergeCell ref="L18:N18"/>
    <mergeCell ref="P18:Q18"/>
    <mergeCell ref="F14:Q14"/>
    <mergeCell ref="D10:Q10"/>
    <mergeCell ref="D11:Q11"/>
  </mergeCells>
  <dataValidations count="3">
    <dataValidation type="list" allowBlank="1" showInputMessage="1" showErrorMessage="1" sqref="G21:G35 G40:G47 G37:G38">
      <formula1>$B$14:$B$19</formula1>
    </dataValidation>
    <dataValidation allowBlank="1" showInputMessage="1" showErrorMessage="1" promptTitle="Date Format" prompt="E.g:  &quot;August 1, 2011&quot;" sqref="P7"/>
    <dataValidation type="list" allowBlank="1" showInputMessage="1" showErrorMessage="1" prompt="Select Charge Unit - monthly, per kWh, per kW" sqref="F21:F35 F37:F38 F40:F47">
      <formula1>"Monthly, per kWh, per kW"</formula1>
    </dataValidation>
  </dataValidations>
  <printOptions/>
  <pageMargins left="0.75" right="0.75" top="1" bottom="1" header="0.5" footer="0.5"/>
  <pageSetup fitToHeight="1" fitToWidth="1" horizontalDpi="600" verticalDpi="600" orientation="portrait" scale="69" r:id="rId3"/>
  <headerFooter alignWithMargins="0">
    <oddFooter>&amp;C9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C. Ritchie</dc:creator>
  <cp:keywords/>
  <dc:description/>
  <cp:lastModifiedBy>Susi Vogt</cp:lastModifiedBy>
  <cp:lastPrinted>2012-01-05T20:05:09Z</cp:lastPrinted>
  <dcterms:created xsi:type="dcterms:W3CDTF">2012-01-05T14:32:12Z</dcterms:created>
  <dcterms:modified xsi:type="dcterms:W3CDTF">2012-08-08T17:28:03Z</dcterms:modified>
  <cp:category/>
  <cp:version/>
  <cp:contentType/>
  <cp:contentStatus/>
</cp:coreProperties>
</file>