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Calc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'Calculation'!$A$1:$N$258</definedName>
    <definedName name="_xlnm.Print_Titles" localSheetId="0">'Calculation'!$1:$5</definedName>
  </definedNames>
  <calcPr fullCalcOnLoad="1"/>
</workbook>
</file>

<file path=xl/sharedStrings.xml><?xml version="1.0" encoding="utf-8"?>
<sst xmlns="http://schemas.openxmlformats.org/spreadsheetml/2006/main" count="317" uniqueCount="29">
  <si>
    <t>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</si>
  <si>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</si>
  <si>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</si>
  <si>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</si>
  <si>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</si>
  <si>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</si>
  <si>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</si>
  <si>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</si>
  <si>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</si>
  <si>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</si>
  <si>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</si>
  <si>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</si>
  <si>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</si>
  <si>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Principal</t>
  </si>
  <si>
    <t>Opening Balance</t>
  </si>
  <si>
    <t>True-Up Variance Adjustment</t>
  </si>
  <si>
    <t>Rate Recoveries</t>
  </si>
  <si>
    <t>Closing Balance</t>
  </si>
  <si>
    <t>Interest</t>
  </si>
  <si>
    <t>Prescribed Rate</t>
  </si>
  <si>
    <t>Carrying Charges</t>
  </si>
  <si>
    <t>Days in Month</t>
  </si>
  <si>
    <t>Annual Total</t>
  </si>
  <si>
    <t>GRAND TOTAL</t>
  </si>
  <si>
    <t>Board Approved PILs Proxy Amts</t>
  </si>
  <si>
    <t>Entegrus Powerlines Inc.  - Strathroy, Mt Brydges &amp; Parkhill</t>
  </si>
  <si>
    <t>Acct 1562 Deferred PILs, EB-2012-0098</t>
  </si>
  <si>
    <t>Reply Submission, Attachment A</t>
  </si>
  <si>
    <t>Detailed Continuity Schedule Account 1562 Deferred PILs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</si>
</sst>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/>
      <top style="thin">
        <color theme="0" tint="-0.24997000396251678"/>
      </top>
      <bottom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36" fillId="0" borderId="22" xfId="0" applyFont="1" applyBorder="1" applyAlignment="1">
      <alignment/>
    </xf>
    <xf numFmtId="164" fontId="36" fillId="0" borderId="23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10" fontId="0" fillId="0" borderId="17" xfId="57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36" fillId="33" borderId="25" xfId="0" applyFont="1" applyFill="1" applyBorder="1" applyAlignment="1">
      <alignment/>
    </xf>
    <xf numFmtId="0" fontId="36" fillId="33" borderId="26" xfId="0" applyFont="1" applyFill="1" applyBorder="1" applyAlignment="1">
      <alignment/>
    </xf>
    <xf numFmtId="166" fontId="36" fillId="33" borderId="27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1%201562%20Disposition%20PILs%20Model%20MPDC-Main%202012072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Revenue\MP%20Calculation%20of%20Amounts%20Recovered%20from%20Rates%20Revised%20for%20I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2%201562%20Disposition%20PILs%20Model%20MPDC-Main%202012072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3%201562%20Disposition%20PILs%20Model%20MPDC-Main%2020120727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4%201562%20Disposition%20PILs%20Model%20MPDC-Main%2020120727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5Jun%201562%20Disposition%20PILs%20Model%20MPDC-Main%2020120727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MPDC%20Main%20Final%20Disposition%20EB-2012-0098\04_IR%20Responses\2005Dec%201562%20Disposition%20PILs%20Model%20MPDC-Main%202012072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C27">
            <v>-13697.018997644502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Calc_Revised"/>
    </sheetNames>
    <sheetDataSet>
      <sheetData sheetId="0">
        <row r="13">
          <cell r="I13">
            <v>23026.6382618</v>
          </cell>
        </row>
        <row r="23">
          <cell r="I23">
            <v>23581.33097783333</v>
          </cell>
        </row>
        <row r="33">
          <cell r="I33">
            <v>25132.156786666663</v>
          </cell>
        </row>
        <row r="43">
          <cell r="I43">
            <v>18225.916438977772</v>
          </cell>
        </row>
        <row r="53">
          <cell r="I53">
            <v>20192.683324466667</v>
          </cell>
        </row>
        <row r="63">
          <cell r="I63">
            <v>17709.463947777775</v>
          </cell>
        </row>
        <row r="73">
          <cell r="I73">
            <v>16602.108409999997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E27">
            <v>-73919.51999999999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G27">
            <v>-75813.42375757579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I27">
            <v>-75812.31709811823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K27">
            <v>-26498.87084502608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K27">
            <v>5690.372966796596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2" customWidth="1"/>
    <col min="2" max="13" width="12.7109375" style="2" customWidth="1"/>
    <col min="14" max="14" width="14.00390625" style="2" customWidth="1"/>
    <col min="15" max="16384" width="9.140625" style="2" customWidth="1"/>
  </cols>
  <sheetData>
    <row r="1" spans="1:14" ht="21">
      <c r="A1" s="1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>
      <c r="A3" s="1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.75" thickBot="1">
      <c r="A4" s="4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8.75">
      <c r="A6" s="32" t="s">
        <v>0</v>
      </c>
      <c r="B6" s="34">
        <v>2001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5">
      <c r="A7" s="33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22</v>
      </c>
    </row>
    <row r="8" spans="1:14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>
      <c r="A9" s="11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5">
      <c r="A10" s="14" t="s">
        <v>14</v>
      </c>
      <c r="B10" s="15">
        <v>0</v>
      </c>
      <c r="C10" s="15">
        <f>B17</f>
        <v>0</v>
      </c>
      <c r="D10" s="15">
        <f aca="true" t="shared" si="0" ref="D10:M10">C17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14279.333333333334</v>
      </c>
      <c r="M10" s="15">
        <f t="shared" si="0"/>
        <v>28558.666666666668</v>
      </c>
      <c r="N10" s="16">
        <f>B10</f>
        <v>0</v>
      </c>
    </row>
    <row r="11" spans="1:14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">
      <c r="A12" s="14" t="s">
        <v>24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>42838/3</f>
        <v>14279.333333333334</v>
      </c>
      <c r="L12" s="15">
        <f>42838/3</f>
        <v>14279.333333333334</v>
      </c>
      <c r="M12" s="15">
        <f>42838/3</f>
        <v>14279.333333333334</v>
      </c>
      <c r="N12" s="16">
        <f>SUM(K12:M12)</f>
        <v>42838</v>
      </c>
    </row>
    <row r="13" spans="1:14" ht="15">
      <c r="A13" s="14" t="s">
        <v>15</v>
      </c>
      <c r="B13" s="15"/>
      <c r="C13" s="15"/>
      <c r="D13" s="15"/>
      <c r="E13" s="15"/>
      <c r="F13" s="15"/>
      <c r="G13" s="15">
        <v>0</v>
      </c>
      <c r="H13" s="15"/>
      <c r="I13" s="15"/>
      <c r="J13" s="15"/>
      <c r="K13" s="15"/>
      <c r="L13" s="15"/>
      <c r="M13" s="15"/>
      <c r="N13" s="16">
        <f>SUM(K13:M13)</f>
        <v>0</v>
      </c>
    </row>
    <row r="14" spans="1:14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5">
      <c r="A15" s="14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>SUM(B15:M15)</f>
        <v>0</v>
      </c>
    </row>
    <row r="16" spans="1:14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15">
      <c r="A17" s="20" t="s">
        <v>17</v>
      </c>
      <c r="B17" s="21">
        <f>SUM(B10:B16)</f>
        <v>0</v>
      </c>
      <c r="C17" s="21">
        <f aca="true" t="shared" si="1" ref="C17:M17">SUM(C10:C16)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14279.333333333334</v>
      </c>
      <c r="L17" s="21">
        <f t="shared" si="1"/>
        <v>28558.666666666668</v>
      </c>
      <c r="M17" s="21">
        <f t="shared" si="1"/>
        <v>42838</v>
      </c>
      <c r="N17" s="22">
        <f>SUM(N10:N16)</f>
        <v>42838</v>
      </c>
    </row>
    <row r="18" spans="1:14" ht="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5">
      <c r="A19" s="11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5">
      <c r="A20" s="14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>
        <v>0.0725</v>
      </c>
      <c r="L20" s="23">
        <f>K20</f>
        <v>0.0725</v>
      </c>
      <c r="M20" s="23">
        <f>L20</f>
        <v>0.0725</v>
      </c>
      <c r="N20" s="13"/>
    </row>
    <row r="21" spans="1:14" ht="15">
      <c r="A21" s="1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31</v>
      </c>
      <c r="L21" s="24">
        <v>30</v>
      </c>
      <c r="M21" s="24">
        <v>31</v>
      </c>
      <c r="N21" s="25"/>
    </row>
    <row r="22" spans="1:14" ht="15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5">
      <c r="A23" s="14" t="s">
        <v>14</v>
      </c>
      <c r="B23" s="15">
        <v>0</v>
      </c>
      <c r="C23" s="15">
        <f>B25</f>
        <v>0</v>
      </c>
      <c r="D23" s="15">
        <f aca="true" t="shared" si="2" ref="D23:M23">C25</f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85.08917808219176</v>
      </c>
      <c r="N23" s="16">
        <f>B23</f>
        <v>0</v>
      </c>
    </row>
    <row r="24" spans="1:14" ht="15">
      <c r="A24" s="17" t="s">
        <v>20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f>K10*K20/365*K21</f>
        <v>0</v>
      </c>
      <c r="L24" s="18">
        <f>L10*L20/365*L21</f>
        <v>85.08917808219176</v>
      </c>
      <c r="M24" s="18">
        <f>M10*M20/365*M21</f>
        <v>175.85096803652965</v>
      </c>
      <c r="N24" s="19">
        <f>SUM(B24:M24)</f>
        <v>260.94014611872143</v>
      </c>
    </row>
    <row r="25" spans="1:14" ht="15">
      <c r="A25" s="20" t="s">
        <v>17</v>
      </c>
      <c r="B25" s="21">
        <f>SUM(B23:B24)</f>
        <v>0</v>
      </c>
      <c r="C25" s="21">
        <f>SUM(C23:C24)</f>
        <v>0</v>
      </c>
      <c r="D25" s="21">
        <f aca="true" t="shared" si="3" ref="D25:N25">SUM(D23:D24)</f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1">
        <f t="shared" si="3"/>
        <v>0</v>
      </c>
      <c r="K25" s="21">
        <f t="shared" si="3"/>
        <v>0</v>
      </c>
      <c r="L25" s="21">
        <f t="shared" si="3"/>
        <v>85.08917808219176</v>
      </c>
      <c r="M25" s="21">
        <f t="shared" si="3"/>
        <v>260.94014611872143</v>
      </c>
      <c r="N25" s="22">
        <f t="shared" si="3"/>
        <v>260.94014611872143</v>
      </c>
    </row>
    <row r="27" spans="1:14" ht="18.75">
      <c r="A27" s="32" t="s">
        <v>0</v>
      </c>
      <c r="B27" s="34">
        <v>2002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">
      <c r="A28" s="33"/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6" t="s">
        <v>11</v>
      </c>
      <c r="M28" s="6" t="s">
        <v>12</v>
      </c>
      <c r="N28" s="7" t="s">
        <v>22</v>
      </c>
    </row>
    <row r="29" spans="1:14" ht="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15">
      <c r="A30" s="11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4" t="s">
        <v>14</v>
      </c>
      <c r="B31" s="15">
        <f>M17</f>
        <v>42838</v>
      </c>
      <c r="C31" s="15">
        <f>B38</f>
        <v>61173.16666666667</v>
      </c>
      <c r="D31" s="15">
        <f aca="true" t="shared" si="4" ref="D31:M31">C38</f>
        <v>79508.33333333334</v>
      </c>
      <c r="E31" s="15">
        <f t="shared" si="4"/>
        <v>74816.86173820001</v>
      </c>
      <c r="F31" s="15">
        <f t="shared" si="4"/>
        <v>70125.39014306667</v>
      </c>
      <c r="G31" s="15">
        <f t="shared" si="4"/>
        <v>65433.91854793335</v>
      </c>
      <c r="H31" s="15">
        <f t="shared" si="4"/>
        <v>47045.427955155516</v>
      </c>
      <c r="I31" s="15">
        <f t="shared" si="4"/>
        <v>42353.95636002218</v>
      </c>
      <c r="J31" s="15">
        <f t="shared" si="4"/>
        <v>37662.484764888846</v>
      </c>
      <c r="K31" s="15">
        <f t="shared" si="4"/>
        <v>32971.01316975551</v>
      </c>
      <c r="L31" s="15">
        <f t="shared" si="4"/>
        <v>28279.541574622177</v>
      </c>
      <c r="M31" s="15">
        <f t="shared" si="4"/>
        <v>23588.069979488842</v>
      </c>
      <c r="N31" s="16">
        <f>B31</f>
        <v>42838</v>
      </c>
    </row>
    <row r="32" spans="1:14" ht="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">
      <c r="A33" s="14" t="s">
        <v>24</v>
      </c>
      <c r="B33" s="15">
        <f>220022/12</f>
        <v>18335.166666666668</v>
      </c>
      <c r="C33" s="15">
        <f aca="true" t="shared" si="5" ref="C33:M33">220022/12</f>
        <v>18335.166666666668</v>
      </c>
      <c r="D33" s="15">
        <f t="shared" si="5"/>
        <v>18335.166666666668</v>
      </c>
      <c r="E33" s="15">
        <f t="shared" si="5"/>
        <v>18335.166666666668</v>
      </c>
      <c r="F33" s="15">
        <f t="shared" si="5"/>
        <v>18335.166666666668</v>
      </c>
      <c r="G33" s="15">
        <f t="shared" si="5"/>
        <v>18335.166666666668</v>
      </c>
      <c r="H33" s="15">
        <f t="shared" si="5"/>
        <v>18335.166666666668</v>
      </c>
      <c r="I33" s="15">
        <f t="shared" si="5"/>
        <v>18335.166666666668</v>
      </c>
      <c r="J33" s="15">
        <f t="shared" si="5"/>
        <v>18335.166666666668</v>
      </c>
      <c r="K33" s="15">
        <f t="shared" si="5"/>
        <v>18335.166666666668</v>
      </c>
      <c r="L33" s="15">
        <f t="shared" si="5"/>
        <v>18335.166666666668</v>
      </c>
      <c r="M33" s="15">
        <f t="shared" si="5"/>
        <v>18335.166666666668</v>
      </c>
      <c r="N33" s="16">
        <f>SUM(B33:M33)</f>
        <v>220021.99999999997</v>
      </c>
    </row>
    <row r="34" spans="1:14" ht="15">
      <c r="A34" s="14" t="s">
        <v>15</v>
      </c>
      <c r="B34" s="15"/>
      <c r="C34" s="15"/>
      <c r="D34" s="15"/>
      <c r="E34" s="15"/>
      <c r="F34" s="15"/>
      <c r="G34" s="26">
        <f>+'[1]PILs 1562 Calculation'!$C$27</f>
        <v>-13697.018997644502</v>
      </c>
      <c r="H34" s="15"/>
      <c r="I34" s="15"/>
      <c r="J34" s="15"/>
      <c r="K34" s="15"/>
      <c r="L34" s="15"/>
      <c r="M34" s="15"/>
      <c r="N34" s="16">
        <f>SUM(B34:M34)</f>
        <v>-13697.018997644502</v>
      </c>
    </row>
    <row r="35" spans="1:14" ht="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5">
      <c r="A36" s="14" t="s">
        <v>16</v>
      </c>
      <c r="B36" s="15">
        <v>0</v>
      </c>
      <c r="C36" s="15">
        <v>0</v>
      </c>
      <c r="D36" s="15">
        <f>-'[2]RevenueCalc_Revised'!$I$13</f>
        <v>-23026.6382618</v>
      </c>
      <c r="E36" s="15">
        <f>D36</f>
        <v>-23026.6382618</v>
      </c>
      <c r="F36" s="15">
        <f aca="true" t="shared" si="6" ref="F36:M36">E36</f>
        <v>-23026.6382618</v>
      </c>
      <c r="G36" s="15">
        <f t="shared" si="6"/>
        <v>-23026.6382618</v>
      </c>
      <c r="H36" s="15">
        <f t="shared" si="6"/>
        <v>-23026.6382618</v>
      </c>
      <c r="I36" s="15">
        <f t="shared" si="6"/>
        <v>-23026.6382618</v>
      </c>
      <c r="J36" s="15">
        <f t="shared" si="6"/>
        <v>-23026.6382618</v>
      </c>
      <c r="K36" s="15">
        <f t="shared" si="6"/>
        <v>-23026.6382618</v>
      </c>
      <c r="L36" s="15">
        <f t="shared" si="6"/>
        <v>-23026.6382618</v>
      </c>
      <c r="M36" s="15">
        <f t="shared" si="6"/>
        <v>-23026.6382618</v>
      </c>
      <c r="N36" s="16">
        <f>SUM(B36:M36)</f>
        <v>-230266.38261799995</v>
      </c>
    </row>
    <row r="37" spans="1:14" ht="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ht="15">
      <c r="A38" s="20" t="s">
        <v>17</v>
      </c>
      <c r="B38" s="21">
        <f aca="true" t="shared" si="7" ref="B38:N38">SUM(B31:B37)</f>
        <v>61173.16666666667</v>
      </c>
      <c r="C38" s="21">
        <f t="shared" si="7"/>
        <v>79508.33333333334</v>
      </c>
      <c r="D38" s="21">
        <f t="shared" si="7"/>
        <v>74816.86173820001</v>
      </c>
      <c r="E38" s="21">
        <f t="shared" si="7"/>
        <v>70125.39014306667</v>
      </c>
      <c r="F38" s="21">
        <f t="shared" si="7"/>
        <v>65433.91854793335</v>
      </c>
      <c r="G38" s="21">
        <f t="shared" si="7"/>
        <v>47045.427955155516</v>
      </c>
      <c r="H38" s="21">
        <f t="shared" si="7"/>
        <v>42353.95636002218</v>
      </c>
      <c r="I38" s="21">
        <f t="shared" si="7"/>
        <v>37662.484764888846</v>
      </c>
      <c r="J38" s="21">
        <f t="shared" si="7"/>
        <v>32971.01316975551</v>
      </c>
      <c r="K38" s="21">
        <f t="shared" si="7"/>
        <v>28279.541574622177</v>
      </c>
      <c r="L38" s="21">
        <f t="shared" si="7"/>
        <v>23588.069979488842</v>
      </c>
      <c r="M38" s="21">
        <f t="shared" si="7"/>
        <v>18896.598384355508</v>
      </c>
      <c r="N38" s="22">
        <f t="shared" si="7"/>
        <v>18896.598384355544</v>
      </c>
    </row>
    <row r="39" spans="1:14" ht="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ht="15">
      <c r="A40" s="11" t="s">
        <v>18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15">
      <c r="A41" s="14" t="s">
        <v>19</v>
      </c>
      <c r="B41" s="23">
        <v>0.0725</v>
      </c>
      <c r="C41" s="23">
        <v>0.0725</v>
      </c>
      <c r="D41" s="23">
        <v>0.0725</v>
      </c>
      <c r="E41" s="23">
        <v>0.0725</v>
      </c>
      <c r="F41" s="23">
        <v>0.0725</v>
      </c>
      <c r="G41" s="23">
        <v>0.0725</v>
      </c>
      <c r="H41" s="23">
        <v>0.0725</v>
      </c>
      <c r="I41" s="23">
        <v>0.0725</v>
      </c>
      <c r="J41" s="23">
        <v>0.0725</v>
      </c>
      <c r="K41" s="23">
        <v>0.0725</v>
      </c>
      <c r="L41" s="23">
        <v>0.0725</v>
      </c>
      <c r="M41" s="23">
        <v>0.0725</v>
      </c>
      <c r="N41" s="13"/>
    </row>
    <row r="42" spans="1:14" ht="15">
      <c r="A42" s="14" t="s">
        <v>21</v>
      </c>
      <c r="B42" s="24">
        <v>31</v>
      </c>
      <c r="C42" s="24">
        <v>28</v>
      </c>
      <c r="D42" s="24">
        <v>31</v>
      </c>
      <c r="E42" s="24">
        <v>30</v>
      </c>
      <c r="F42" s="24">
        <v>31</v>
      </c>
      <c r="G42" s="24">
        <v>30</v>
      </c>
      <c r="H42" s="24">
        <v>31</v>
      </c>
      <c r="I42" s="24">
        <v>31</v>
      </c>
      <c r="J42" s="24">
        <v>30</v>
      </c>
      <c r="K42" s="24">
        <v>31</v>
      </c>
      <c r="L42" s="24">
        <v>30</v>
      </c>
      <c r="M42" s="24">
        <v>31</v>
      </c>
      <c r="N42" s="25"/>
    </row>
    <row r="43" spans="1:14" ht="15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1:14" ht="15">
      <c r="A44" s="14" t="s">
        <v>14</v>
      </c>
      <c r="B44" s="15">
        <f>M25</f>
        <v>260.94014611872143</v>
      </c>
      <c r="C44" s="15">
        <f>B46</f>
        <v>524.7165981735159</v>
      </c>
      <c r="D44" s="15">
        <f aca="true" t="shared" si="8" ref="D44:M44">C46</f>
        <v>864.9399634703195</v>
      </c>
      <c r="E44" s="15">
        <f t="shared" si="8"/>
        <v>1354.5152488584474</v>
      </c>
      <c r="F44" s="15">
        <f t="shared" si="8"/>
        <v>1800.3417537367625</v>
      </c>
      <c r="G44" s="15">
        <f t="shared" si="8"/>
        <v>2232.1412450971525</v>
      </c>
      <c r="H44" s="15">
        <f t="shared" si="8"/>
        <v>2622.055691238947</v>
      </c>
      <c r="I44" s="15">
        <f t="shared" si="8"/>
        <v>2911.73952501761</v>
      </c>
      <c r="J44" s="15">
        <f t="shared" si="8"/>
        <v>3172.535461782404</v>
      </c>
      <c r="K44" s="15">
        <f t="shared" si="8"/>
        <v>3396.962597025235</v>
      </c>
      <c r="L44" s="15">
        <f t="shared" si="8"/>
        <v>3599.982739762291</v>
      </c>
      <c r="M44" s="15">
        <f t="shared" si="8"/>
        <v>3768.4978162686016</v>
      </c>
      <c r="N44" s="16">
        <f>B44</f>
        <v>260.94014611872143</v>
      </c>
    </row>
    <row r="45" spans="1:14" ht="15">
      <c r="A45" s="17" t="s">
        <v>20</v>
      </c>
      <c r="B45" s="18">
        <f aca="true" t="shared" si="9" ref="B45:J45">B31*B41/365*B42</f>
        <v>263.7764520547945</v>
      </c>
      <c r="C45" s="18">
        <f t="shared" si="9"/>
        <v>340.2233652968037</v>
      </c>
      <c r="D45" s="18">
        <f t="shared" si="9"/>
        <v>489.5752853881279</v>
      </c>
      <c r="E45" s="18">
        <f t="shared" si="9"/>
        <v>445.8265048783151</v>
      </c>
      <c r="F45" s="18">
        <f t="shared" si="9"/>
        <v>431.79949136039</v>
      </c>
      <c r="G45" s="18">
        <f t="shared" si="9"/>
        <v>389.91444614179454</v>
      </c>
      <c r="H45" s="18">
        <f t="shared" si="9"/>
        <v>289.68383377866303</v>
      </c>
      <c r="I45" s="18">
        <f t="shared" si="9"/>
        <v>260.79593676479413</v>
      </c>
      <c r="J45" s="18">
        <f t="shared" si="9"/>
        <v>224.4271352428308</v>
      </c>
      <c r="K45" s="18">
        <f>K31*K41/365*K42</f>
        <v>203.0201427370562</v>
      </c>
      <c r="L45" s="18">
        <f>L31*L41/365*L42</f>
        <v>168.51507650631024</v>
      </c>
      <c r="M45" s="18">
        <f>M31*M41/365*M42</f>
        <v>145.24434870931827</v>
      </c>
      <c r="N45" s="19">
        <f>SUM(B45:M45)</f>
        <v>3652.8020188591986</v>
      </c>
    </row>
    <row r="46" spans="1:14" ht="15">
      <c r="A46" s="20" t="s">
        <v>17</v>
      </c>
      <c r="B46" s="21">
        <f aca="true" t="shared" si="10" ref="B46:N46">SUM(B44:B45)</f>
        <v>524.7165981735159</v>
      </c>
      <c r="C46" s="21">
        <f t="shared" si="10"/>
        <v>864.9399634703195</v>
      </c>
      <c r="D46" s="21">
        <f t="shared" si="10"/>
        <v>1354.5152488584474</v>
      </c>
      <c r="E46" s="21">
        <f t="shared" si="10"/>
        <v>1800.3417537367625</v>
      </c>
      <c r="F46" s="21">
        <f t="shared" si="10"/>
        <v>2232.1412450971525</v>
      </c>
      <c r="G46" s="21">
        <f t="shared" si="10"/>
        <v>2622.055691238947</v>
      </c>
      <c r="H46" s="21">
        <f t="shared" si="10"/>
        <v>2911.73952501761</v>
      </c>
      <c r="I46" s="21">
        <f t="shared" si="10"/>
        <v>3172.535461782404</v>
      </c>
      <c r="J46" s="21">
        <f t="shared" si="10"/>
        <v>3396.962597025235</v>
      </c>
      <c r="K46" s="21">
        <f t="shared" si="10"/>
        <v>3599.982739762291</v>
      </c>
      <c r="L46" s="21">
        <f t="shared" si="10"/>
        <v>3768.4978162686016</v>
      </c>
      <c r="M46" s="21">
        <f t="shared" si="10"/>
        <v>3913.74216497792</v>
      </c>
      <c r="N46" s="22">
        <f t="shared" si="10"/>
        <v>3913.74216497792</v>
      </c>
    </row>
    <row r="48" spans="1:14" ht="18.75">
      <c r="A48" s="32" t="s">
        <v>0</v>
      </c>
      <c r="B48" s="34">
        <v>2003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ht="15">
      <c r="A49" s="33"/>
      <c r="B49" s="6" t="s">
        <v>1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7" t="s">
        <v>22</v>
      </c>
    </row>
    <row r="50" spans="1:14" ht="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</row>
    <row r="51" spans="1:14" ht="15">
      <c r="A51" s="11" t="s">
        <v>13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1:14" ht="15">
      <c r="A52" s="14" t="s">
        <v>14</v>
      </c>
      <c r="B52" s="15">
        <f>M38</f>
        <v>18896.598384355508</v>
      </c>
      <c r="C52" s="15">
        <f>B59</f>
        <v>17220.267406522176</v>
      </c>
      <c r="D52" s="15">
        <f aca="true" t="shared" si="11" ref="D52:M52">C59</f>
        <v>15543.936428688849</v>
      </c>
      <c r="E52" s="15">
        <f t="shared" si="11"/>
        <v>13867.605450855513</v>
      </c>
      <c r="F52" s="15">
        <f t="shared" si="11"/>
        <v>12191.274473022178</v>
      </c>
      <c r="G52" s="15">
        <f t="shared" si="11"/>
        <v>10514.943495188843</v>
      </c>
      <c r="H52" s="15">
        <f t="shared" si="11"/>
        <v>-65080.907482644485</v>
      </c>
      <c r="I52" s="15">
        <f t="shared" si="11"/>
        <v>-66757.23846047782</v>
      </c>
      <c r="J52" s="15">
        <f t="shared" si="11"/>
        <v>-68433.56943831115</v>
      </c>
      <c r="K52" s="15">
        <f t="shared" si="11"/>
        <v>-70109.90041614449</v>
      </c>
      <c r="L52" s="15">
        <f t="shared" si="11"/>
        <v>-71786.23139397783</v>
      </c>
      <c r="M52" s="15">
        <f t="shared" si="11"/>
        <v>-73462.56237181116</v>
      </c>
      <c r="N52" s="16">
        <f>B52</f>
        <v>18896.598384355508</v>
      </c>
    </row>
    <row r="53" spans="1:14" ht="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1:14" ht="15">
      <c r="A54" s="14" t="s">
        <v>24</v>
      </c>
      <c r="B54" s="15">
        <f>(42838+220022)/12</f>
        <v>21905</v>
      </c>
      <c r="C54" s="15">
        <f aca="true" t="shared" si="12" ref="C54:M54">(42838+220022)/12</f>
        <v>21905</v>
      </c>
      <c r="D54" s="15">
        <f t="shared" si="12"/>
        <v>21905</v>
      </c>
      <c r="E54" s="15">
        <f t="shared" si="12"/>
        <v>21905</v>
      </c>
      <c r="F54" s="15">
        <f t="shared" si="12"/>
        <v>21905</v>
      </c>
      <c r="G54" s="15">
        <f t="shared" si="12"/>
        <v>21905</v>
      </c>
      <c r="H54" s="15">
        <f t="shared" si="12"/>
        <v>21905</v>
      </c>
      <c r="I54" s="15">
        <f t="shared" si="12"/>
        <v>21905</v>
      </c>
      <c r="J54" s="15">
        <f t="shared" si="12"/>
        <v>21905</v>
      </c>
      <c r="K54" s="15">
        <f t="shared" si="12"/>
        <v>21905</v>
      </c>
      <c r="L54" s="15">
        <f t="shared" si="12"/>
        <v>21905</v>
      </c>
      <c r="M54" s="15">
        <f t="shared" si="12"/>
        <v>21905</v>
      </c>
      <c r="N54" s="16">
        <f>SUM(B54:M54)</f>
        <v>262860</v>
      </c>
    </row>
    <row r="55" spans="1:14" ht="15">
      <c r="A55" s="14" t="s">
        <v>15</v>
      </c>
      <c r="B55" s="15"/>
      <c r="C55" s="15"/>
      <c r="D55" s="15"/>
      <c r="E55" s="15"/>
      <c r="F55" s="15"/>
      <c r="G55" s="26">
        <f>+'[3]PILs 1562 Calculation'!$E$27</f>
        <v>-73919.51999999999</v>
      </c>
      <c r="H55" s="15"/>
      <c r="I55" s="15"/>
      <c r="J55" s="15"/>
      <c r="K55" s="15"/>
      <c r="L55" s="15"/>
      <c r="M55" s="15"/>
      <c r="N55" s="16">
        <f>SUM(B55:M55)</f>
        <v>-73919.51999999999</v>
      </c>
    </row>
    <row r="56" spans="1:14" ht="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6"/>
    </row>
    <row r="57" spans="1:14" ht="15">
      <c r="A57" s="14" t="s">
        <v>16</v>
      </c>
      <c r="B57" s="15">
        <f>-'[2]RevenueCalc_Revised'!$I$23</f>
        <v>-23581.33097783333</v>
      </c>
      <c r="C57" s="15">
        <f>B57</f>
        <v>-23581.33097783333</v>
      </c>
      <c r="D57" s="15">
        <f aca="true" t="shared" si="13" ref="D57:M57">C57</f>
        <v>-23581.33097783333</v>
      </c>
      <c r="E57" s="15">
        <f t="shared" si="13"/>
        <v>-23581.33097783333</v>
      </c>
      <c r="F57" s="15">
        <f t="shared" si="13"/>
        <v>-23581.33097783333</v>
      </c>
      <c r="G57" s="15">
        <f t="shared" si="13"/>
        <v>-23581.33097783333</v>
      </c>
      <c r="H57" s="15">
        <f t="shared" si="13"/>
        <v>-23581.33097783333</v>
      </c>
      <c r="I57" s="15">
        <f t="shared" si="13"/>
        <v>-23581.33097783333</v>
      </c>
      <c r="J57" s="15">
        <f t="shared" si="13"/>
        <v>-23581.33097783333</v>
      </c>
      <c r="K57" s="15">
        <f t="shared" si="13"/>
        <v>-23581.33097783333</v>
      </c>
      <c r="L57" s="15">
        <f t="shared" si="13"/>
        <v>-23581.33097783333</v>
      </c>
      <c r="M57" s="15">
        <f t="shared" si="13"/>
        <v>-23581.33097783333</v>
      </c>
      <c r="N57" s="16">
        <f>SUM(B57:M57)</f>
        <v>-282975.97173399996</v>
      </c>
    </row>
    <row r="58" spans="1:14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</row>
    <row r="59" spans="1:14" ht="15">
      <c r="A59" s="20" t="s">
        <v>17</v>
      </c>
      <c r="B59" s="21">
        <f aca="true" t="shared" si="14" ref="B59:N59">SUM(B52:B58)</f>
        <v>17220.267406522176</v>
      </c>
      <c r="C59" s="21">
        <f t="shared" si="14"/>
        <v>15543.936428688849</v>
      </c>
      <c r="D59" s="21">
        <f t="shared" si="14"/>
        <v>13867.605450855513</v>
      </c>
      <c r="E59" s="21">
        <f t="shared" si="14"/>
        <v>12191.274473022178</v>
      </c>
      <c r="F59" s="21">
        <f t="shared" si="14"/>
        <v>10514.943495188843</v>
      </c>
      <c r="G59" s="21">
        <f t="shared" si="14"/>
        <v>-65080.907482644485</v>
      </c>
      <c r="H59" s="21">
        <f t="shared" si="14"/>
        <v>-66757.23846047782</v>
      </c>
      <c r="I59" s="21">
        <f t="shared" si="14"/>
        <v>-68433.56943831115</v>
      </c>
      <c r="J59" s="21">
        <f t="shared" si="14"/>
        <v>-70109.90041614449</v>
      </c>
      <c r="K59" s="21">
        <f t="shared" si="14"/>
        <v>-71786.23139397783</v>
      </c>
      <c r="L59" s="21">
        <f t="shared" si="14"/>
        <v>-73462.56237181116</v>
      </c>
      <c r="M59" s="21">
        <f t="shared" si="14"/>
        <v>-75138.8933496445</v>
      </c>
      <c r="N59" s="22">
        <f t="shared" si="14"/>
        <v>-75138.89334964447</v>
      </c>
    </row>
    <row r="60" spans="1:14" ht="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</row>
    <row r="61" spans="1:14" ht="15">
      <c r="A61" s="11" t="s">
        <v>18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</row>
    <row r="62" spans="1:14" ht="15">
      <c r="A62" s="14" t="s">
        <v>19</v>
      </c>
      <c r="B62" s="23">
        <v>0.0725</v>
      </c>
      <c r="C62" s="23">
        <v>0.0725</v>
      </c>
      <c r="D62" s="23">
        <v>0.0725</v>
      </c>
      <c r="E62" s="23">
        <v>0.0725</v>
      </c>
      <c r="F62" s="23">
        <v>0.0725</v>
      </c>
      <c r="G62" s="23">
        <v>0.0725</v>
      </c>
      <c r="H62" s="23">
        <v>0.0725</v>
      </c>
      <c r="I62" s="23">
        <v>0.0725</v>
      </c>
      <c r="J62" s="23">
        <v>0.0725</v>
      </c>
      <c r="K62" s="23">
        <v>0.0725</v>
      </c>
      <c r="L62" s="23">
        <v>0.0725</v>
      </c>
      <c r="M62" s="23">
        <v>0.0725</v>
      </c>
      <c r="N62" s="13"/>
    </row>
    <row r="63" spans="1:14" ht="15">
      <c r="A63" s="14" t="s">
        <v>21</v>
      </c>
      <c r="B63" s="24">
        <v>31</v>
      </c>
      <c r="C63" s="24">
        <v>28</v>
      </c>
      <c r="D63" s="24">
        <v>31</v>
      </c>
      <c r="E63" s="24">
        <v>30</v>
      </c>
      <c r="F63" s="24">
        <v>31</v>
      </c>
      <c r="G63" s="24">
        <v>30</v>
      </c>
      <c r="H63" s="24">
        <v>31</v>
      </c>
      <c r="I63" s="24">
        <v>31</v>
      </c>
      <c r="J63" s="24">
        <v>30</v>
      </c>
      <c r="K63" s="24">
        <v>31</v>
      </c>
      <c r="L63" s="24">
        <v>30</v>
      </c>
      <c r="M63" s="24">
        <v>31</v>
      </c>
      <c r="N63" s="25"/>
    </row>
    <row r="64" spans="1:14" ht="15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1:14" ht="15">
      <c r="A65" s="14" t="s">
        <v>14</v>
      </c>
      <c r="B65" s="15">
        <f>M46</f>
        <v>3913.74216497792</v>
      </c>
      <c r="C65" s="15">
        <f>B67</f>
        <v>4030.098616673369</v>
      </c>
      <c r="D65" s="15">
        <f aca="true" t="shared" si="15" ref="D65:M65">C67</f>
        <v>4125.87161074252</v>
      </c>
      <c r="E65" s="15">
        <f t="shared" si="15"/>
        <v>4221.583931628761</v>
      </c>
      <c r="F65" s="15">
        <f t="shared" si="15"/>
        <v>4304.2196627400235</v>
      </c>
      <c r="G65" s="15">
        <f t="shared" si="15"/>
        <v>4379.287852817058</v>
      </c>
      <c r="H65" s="15">
        <f t="shared" si="15"/>
        <v>4441.945392822635</v>
      </c>
      <c r="I65" s="15">
        <f t="shared" si="15"/>
        <v>4041.2074762000498</v>
      </c>
      <c r="J65" s="15">
        <f t="shared" si="15"/>
        <v>3630.147494172861</v>
      </c>
      <c r="K65" s="15">
        <f t="shared" si="15"/>
        <v>3222.3584160130617</v>
      </c>
      <c r="L65" s="15">
        <f t="shared" si="15"/>
        <v>2790.654303176665</v>
      </c>
      <c r="M65" s="15">
        <f t="shared" si="15"/>
        <v>2362.887033911181</v>
      </c>
      <c r="N65" s="16">
        <f>B65</f>
        <v>3913.74216497792</v>
      </c>
    </row>
    <row r="66" spans="1:14" ht="15">
      <c r="A66" s="17" t="s">
        <v>20</v>
      </c>
      <c r="B66" s="18">
        <f aca="true" t="shared" si="16" ref="B66:J66">B52*B62/365*B63</f>
        <v>116.35645169544932</v>
      </c>
      <c r="C66" s="18">
        <f t="shared" si="16"/>
        <v>95.77299406915071</v>
      </c>
      <c r="D66" s="18">
        <f t="shared" si="16"/>
        <v>95.7123208862416</v>
      </c>
      <c r="E66" s="18">
        <f t="shared" si="16"/>
        <v>82.6357311112623</v>
      </c>
      <c r="F66" s="18">
        <f t="shared" si="16"/>
        <v>75.06819007703382</v>
      </c>
      <c r="G66" s="18">
        <f t="shared" si="16"/>
        <v>62.65754000557734</v>
      </c>
      <c r="H66" s="18">
        <f t="shared" si="16"/>
        <v>-400.7379166225849</v>
      </c>
      <c r="I66" s="18">
        <f t="shared" si="16"/>
        <v>-411.0599820271887</v>
      </c>
      <c r="J66" s="18">
        <f t="shared" si="16"/>
        <v>-407.7890781597994</v>
      </c>
      <c r="K66" s="18">
        <f>K52*K62/365*K63</f>
        <v>-431.70411283639646</v>
      </c>
      <c r="L66" s="18">
        <f>L52*L62/365*L63</f>
        <v>-427.7672692654843</v>
      </c>
      <c r="M66" s="18">
        <f>M52*M62/365*M63</f>
        <v>-452.34824364560427</v>
      </c>
      <c r="N66" s="19">
        <f>SUM(B66:M66)</f>
        <v>-2003.2033747123428</v>
      </c>
    </row>
    <row r="67" spans="1:14" ht="15">
      <c r="A67" s="20" t="s">
        <v>17</v>
      </c>
      <c r="B67" s="21">
        <f aca="true" t="shared" si="17" ref="B67:N67">SUM(B65:B66)</f>
        <v>4030.098616673369</v>
      </c>
      <c r="C67" s="21">
        <f t="shared" si="17"/>
        <v>4125.87161074252</v>
      </c>
      <c r="D67" s="21">
        <f t="shared" si="17"/>
        <v>4221.583931628761</v>
      </c>
      <c r="E67" s="21">
        <f t="shared" si="17"/>
        <v>4304.2196627400235</v>
      </c>
      <c r="F67" s="21">
        <f t="shared" si="17"/>
        <v>4379.287852817058</v>
      </c>
      <c r="G67" s="21">
        <f t="shared" si="17"/>
        <v>4441.945392822635</v>
      </c>
      <c r="H67" s="21">
        <f t="shared" si="17"/>
        <v>4041.2074762000498</v>
      </c>
      <c r="I67" s="21">
        <f t="shared" si="17"/>
        <v>3630.147494172861</v>
      </c>
      <c r="J67" s="21">
        <f t="shared" si="17"/>
        <v>3222.3584160130617</v>
      </c>
      <c r="K67" s="21">
        <f t="shared" si="17"/>
        <v>2790.654303176665</v>
      </c>
      <c r="L67" s="21">
        <f t="shared" si="17"/>
        <v>2362.887033911181</v>
      </c>
      <c r="M67" s="21">
        <f t="shared" si="17"/>
        <v>1910.5387902655766</v>
      </c>
      <c r="N67" s="22">
        <f t="shared" si="17"/>
        <v>1910.538790265577</v>
      </c>
    </row>
    <row r="69" spans="1:14" ht="18.75">
      <c r="A69" s="32" t="s">
        <v>0</v>
      </c>
      <c r="B69" s="34">
        <v>2004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14" ht="15">
      <c r="A70" s="33"/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6" t="s">
        <v>11</v>
      </c>
      <c r="M70" s="6" t="s">
        <v>12</v>
      </c>
      <c r="N70" s="7" t="s">
        <v>22</v>
      </c>
    </row>
    <row r="71" spans="1:14" ht="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1:14" ht="15">
      <c r="A72" s="11" t="s">
        <v>13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ht="15">
      <c r="A73" s="14" t="s">
        <v>14</v>
      </c>
      <c r="B73" s="15">
        <f>M59</f>
        <v>-75138.8933496445</v>
      </c>
      <c r="C73" s="15">
        <f>B80</f>
        <v>-81043.42513631115</v>
      </c>
      <c r="D73" s="15">
        <f aca="true" t="shared" si="18" ref="D73:M73">C80</f>
        <v>-86947.95692297781</v>
      </c>
      <c r="E73" s="15">
        <f t="shared" si="18"/>
        <v>-92852.48870964447</v>
      </c>
      <c r="F73" s="15">
        <f t="shared" si="18"/>
        <v>-91850.78014862225</v>
      </c>
      <c r="G73" s="15">
        <f t="shared" si="18"/>
        <v>-90849.07158760002</v>
      </c>
      <c r="H73" s="15">
        <f t="shared" si="18"/>
        <v>-165660.78678415355</v>
      </c>
      <c r="I73" s="15">
        <f t="shared" si="18"/>
        <v>-164659.0782231313</v>
      </c>
      <c r="J73" s="15">
        <f t="shared" si="18"/>
        <v>-163657.36966210906</v>
      </c>
      <c r="K73" s="15">
        <f t="shared" si="18"/>
        <v>-162655.66110108682</v>
      </c>
      <c r="L73" s="15">
        <f t="shared" si="18"/>
        <v>-161653.95254006458</v>
      </c>
      <c r="M73" s="15">
        <f t="shared" si="18"/>
        <v>-160652.24397904234</v>
      </c>
      <c r="N73" s="16">
        <f>B73</f>
        <v>-75138.8933496445</v>
      </c>
    </row>
    <row r="74" spans="1:14" ht="1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</row>
    <row r="75" spans="1:14" ht="15">
      <c r="A75" s="14" t="s">
        <v>24</v>
      </c>
      <c r="B75" s="15">
        <f>(((42838+220022)/12*3)+(220022/12*9))/12</f>
        <v>19227.625</v>
      </c>
      <c r="C75" s="15">
        <f>B75</f>
        <v>19227.625</v>
      </c>
      <c r="D75" s="15">
        <f aca="true" t="shared" si="19" ref="D75:M75">C75</f>
        <v>19227.625</v>
      </c>
      <c r="E75" s="15">
        <f t="shared" si="19"/>
        <v>19227.625</v>
      </c>
      <c r="F75" s="15">
        <f t="shared" si="19"/>
        <v>19227.625</v>
      </c>
      <c r="G75" s="15">
        <f t="shared" si="19"/>
        <v>19227.625</v>
      </c>
      <c r="H75" s="15">
        <f t="shared" si="19"/>
        <v>19227.625</v>
      </c>
      <c r="I75" s="15">
        <f t="shared" si="19"/>
        <v>19227.625</v>
      </c>
      <c r="J75" s="15">
        <f t="shared" si="19"/>
        <v>19227.625</v>
      </c>
      <c r="K75" s="15">
        <f t="shared" si="19"/>
        <v>19227.625</v>
      </c>
      <c r="L75" s="15">
        <f t="shared" si="19"/>
        <v>19227.625</v>
      </c>
      <c r="M75" s="15">
        <f t="shared" si="19"/>
        <v>19227.625</v>
      </c>
      <c r="N75" s="16">
        <f>SUM(B75:M75)</f>
        <v>230731.5</v>
      </c>
    </row>
    <row r="76" spans="1:14" ht="15">
      <c r="A76" s="14" t="s">
        <v>15</v>
      </c>
      <c r="B76" s="15"/>
      <c r="C76" s="15"/>
      <c r="D76" s="15"/>
      <c r="E76" s="15"/>
      <c r="F76" s="15"/>
      <c r="G76" s="26">
        <f>+'[4]PILs 1562 Calculation'!$G$27</f>
        <v>-75813.42375757579</v>
      </c>
      <c r="H76" s="15"/>
      <c r="I76" s="15"/>
      <c r="J76" s="15"/>
      <c r="K76" s="15"/>
      <c r="L76" s="15"/>
      <c r="M76" s="15"/>
      <c r="N76" s="16">
        <f>SUM(B76:M76)</f>
        <v>-75813.42375757579</v>
      </c>
    </row>
    <row r="77" spans="1:14" ht="1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6"/>
    </row>
    <row r="78" spans="1:14" ht="15">
      <c r="A78" s="14" t="s">
        <v>16</v>
      </c>
      <c r="B78" s="15">
        <f>-'[2]RevenueCalc_Revised'!$I$33</f>
        <v>-25132.156786666663</v>
      </c>
      <c r="C78" s="15">
        <f>B78</f>
        <v>-25132.156786666663</v>
      </c>
      <c r="D78" s="15">
        <f>C78</f>
        <v>-25132.156786666663</v>
      </c>
      <c r="E78" s="15">
        <f>-'[2]RevenueCalc_Revised'!$I$43</f>
        <v>-18225.916438977772</v>
      </c>
      <c r="F78" s="15">
        <f>E78</f>
        <v>-18225.916438977772</v>
      </c>
      <c r="G78" s="15">
        <f aca="true" t="shared" si="20" ref="G78:M78">F78</f>
        <v>-18225.916438977772</v>
      </c>
      <c r="H78" s="15">
        <f t="shared" si="20"/>
        <v>-18225.916438977772</v>
      </c>
      <c r="I78" s="15">
        <f t="shared" si="20"/>
        <v>-18225.916438977772</v>
      </c>
      <c r="J78" s="15">
        <f t="shared" si="20"/>
        <v>-18225.916438977772</v>
      </c>
      <c r="K78" s="15">
        <f t="shared" si="20"/>
        <v>-18225.916438977772</v>
      </c>
      <c r="L78" s="15">
        <f t="shared" si="20"/>
        <v>-18225.916438977772</v>
      </c>
      <c r="M78" s="15">
        <f t="shared" si="20"/>
        <v>-18225.916438977772</v>
      </c>
      <c r="N78" s="16">
        <f>SUM(B78:M78)</f>
        <v>-239429.71831079986</v>
      </c>
    </row>
    <row r="79" spans="1:14" ht="1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</row>
    <row r="80" spans="1:14" ht="15">
      <c r="A80" s="20" t="s">
        <v>17</v>
      </c>
      <c r="B80" s="21">
        <f aca="true" t="shared" si="21" ref="B80:N80">SUM(B73:B79)</f>
        <v>-81043.42513631115</v>
      </c>
      <c r="C80" s="21">
        <f t="shared" si="21"/>
        <v>-86947.95692297781</v>
      </c>
      <c r="D80" s="21">
        <f t="shared" si="21"/>
        <v>-92852.48870964447</v>
      </c>
      <c r="E80" s="21">
        <f t="shared" si="21"/>
        <v>-91850.78014862225</v>
      </c>
      <c r="F80" s="21">
        <f t="shared" si="21"/>
        <v>-90849.07158760002</v>
      </c>
      <c r="G80" s="21">
        <f t="shared" si="21"/>
        <v>-165660.78678415355</v>
      </c>
      <c r="H80" s="21">
        <f t="shared" si="21"/>
        <v>-164659.0782231313</v>
      </c>
      <c r="I80" s="21">
        <f t="shared" si="21"/>
        <v>-163657.36966210906</v>
      </c>
      <c r="J80" s="21">
        <f t="shared" si="21"/>
        <v>-162655.66110108682</v>
      </c>
      <c r="K80" s="21">
        <f t="shared" si="21"/>
        <v>-161653.95254006458</v>
      </c>
      <c r="L80" s="21">
        <f t="shared" si="21"/>
        <v>-160652.24397904234</v>
      </c>
      <c r="M80" s="21">
        <f t="shared" si="21"/>
        <v>-159650.5354180201</v>
      </c>
      <c r="N80" s="22">
        <f t="shared" si="21"/>
        <v>-159650.53541802015</v>
      </c>
    </row>
    <row r="81" spans="1:14" ht="1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</row>
    <row r="82" spans="1:14" ht="15">
      <c r="A82" s="11" t="s">
        <v>18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1:14" ht="15">
      <c r="A83" s="14" t="s">
        <v>19</v>
      </c>
      <c r="B83" s="23">
        <v>0.0725</v>
      </c>
      <c r="C83" s="23">
        <v>0.0725</v>
      </c>
      <c r="D83" s="23">
        <v>0.0725</v>
      </c>
      <c r="E83" s="23">
        <v>0.0725</v>
      </c>
      <c r="F83" s="23">
        <v>0.0725</v>
      </c>
      <c r="G83" s="23">
        <v>0.0725</v>
      </c>
      <c r="H83" s="23">
        <v>0.0725</v>
      </c>
      <c r="I83" s="23">
        <v>0.0725</v>
      </c>
      <c r="J83" s="23">
        <v>0.0725</v>
      </c>
      <c r="K83" s="23">
        <v>0.0725</v>
      </c>
      <c r="L83" s="23">
        <v>0.0725</v>
      </c>
      <c r="M83" s="23">
        <v>0.0725</v>
      </c>
      <c r="N83" s="13"/>
    </row>
    <row r="84" spans="1:14" ht="15">
      <c r="A84" s="14" t="s">
        <v>21</v>
      </c>
      <c r="B84" s="24">
        <v>31</v>
      </c>
      <c r="C84" s="24">
        <v>29</v>
      </c>
      <c r="D84" s="24">
        <v>31</v>
      </c>
      <c r="E84" s="24">
        <v>30</v>
      </c>
      <c r="F84" s="24">
        <v>31</v>
      </c>
      <c r="G84" s="24">
        <v>30</v>
      </c>
      <c r="H84" s="24">
        <v>31</v>
      </c>
      <c r="I84" s="24">
        <v>31</v>
      </c>
      <c r="J84" s="24">
        <v>30</v>
      </c>
      <c r="K84" s="24">
        <v>31</v>
      </c>
      <c r="L84" s="24">
        <v>30</v>
      </c>
      <c r="M84" s="24">
        <v>31</v>
      </c>
      <c r="N84" s="25"/>
    </row>
    <row r="85" spans="1:14" ht="15">
      <c r="A85" s="1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</row>
    <row r="86" spans="1:14" ht="15">
      <c r="A86" s="14" t="s">
        <v>14</v>
      </c>
      <c r="B86" s="15">
        <f>M67</f>
        <v>1910.5387902655766</v>
      </c>
      <c r="C86" s="15">
        <f>B88</f>
        <v>1447.8684812153683</v>
      </c>
      <c r="D86" s="15">
        <f aca="true" t="shared" si="22" ref="D86:M86">C88</f>
        <v>981.0361487520966</v>
      </c>
      <c r="E86" s="15">
        <f t="shared" si="22"/>
        <v>445.651126329103</v>
      </c>
      <c r="F86" s="15">
        <f t="shared" si="22"/>
        <v>-107.64795022836745</v>
      </c>
      <c r="G86" s="15">
        <f t="shared" si="22"/>
        <v>-673.2222745681714</v>
      </c>
      <c r="H86" s="15">
        <f t="shared" si="22"/>
        <v>-1214.58318060387</v>
      </c>
      <c r="I86" s="15">
        <f t="shared" si="22"/>
        <v>-2234.645148541911</v>
      </c>
      <c r="J86" s="15">
        <f t="shared" si="22"/>
        <v>-3248.5390617103703</v>
      </c>
      <c r="K86" s="15">
        <f t="shared" si="22"/>
        <v>-4223.757634354445</v>
      </c>
      <c r="L86" s="15">
        <f t="shared" si="22"/>
        <v>-5225.31543798374</v>
      </c>
      <c r="M86" s="15">
        <f t="shared" si="22"/>
        <v>-6188.5958401060425</v>
      </c>
      <c r="N86" s="16">
        <f>B86</f>
        <v>1910.5387902655766</v>
      </c>
    </row>
    <row r="87" spans="1:14" ht="15">
      <c r="A87" s="17" t="s">
        <v>20</v>
      </c>
      <c r="B87" s="18">
        <f aca="true" t="shared" si="23" ref="B87:J87">B73*B83/365*B84</f>
        <v>-462.6703090502082</v>
      </c>
      <c r="C87" s="18">
        <f t="shared" si="23"/>
        <v>-466.8323324632717</v>
      </c>
      <c r="D87" s="18">
        <f t="shared" si="23"/>
        <v>-535.3850224229935</v>
      </c>
      <c r="E87" s="18">
        <f t="shared" si="23"/>
        <v>-553.2990765574705</v>
      </c>
      <c r="F87" s="18">
        <f t="shared" si="23"/>
        <v>-565.574324339804</v>
      </c>
      <c r="G87" s="18">
        <f t="shared" si="23"/>
        <v>-541.3609060356987</v>
      </c>
      <c r="H87" s="18">
        <f t="shared" si="23"/>
        <v>-1020.0619679380412</v>
      </c>
      <c r="I87" s="18">
        <f t="shared" si="23"/>
        <v>-1013.8939131684592</v>
      </c>
      <c r="J87" s="18">
        <f t="shared" si="23"/>
        <v>-975.2185726440745</v>
      </c>
      <c r="K87" s="18">
        <f>K73*K83/365*K84</f>
        <v>-1001.5578036292947</v>
      </c>
      <c r="L87" s="18">
        <f>L73*L83/365*L84</f>
        <v>-963.2804021223026</v>
      </c>
      <c r="M87" s="18">
        <f>M73*M83/365*M84</f>
        <v>-989.2216940901305</v>
      </c>
      <c r="N87" s="19">
        <f>SUM(B87:M87)</f>
        <v>-9088.356324461749</v>
      </c>
    </row>
    <row r="88" spans="1:14" ht="15">
      <c r="A88" s="20" t="s">
        <v>17</v>
      </c>
      <c r="B88" s="21">
        <f aca="true" t="shared" si="24" ref="B88:N88">SUM(B86:B87)</f>
        <v>1447.8684812153683</v>
      </c>
      <c r="C88" s="21">
        <f t="shared" si="24"/>
        <v>981.0361487520966</v>
      </c>
      <c r="D88" s="21">
        <f t="shared" si="24"/>
        <v>445.651126329103</v>
      </c>
      <c r="E88" s="21">
        <f t="shared" si="24"/>
        <v>-107.64795022836745</v>
      </c>
      <c r="F88" s="21">
        <f t="shared" si="24"/>
        <v>-673.2222745681714</v>
      </c>
      <c r="G88" s="21">
        <f t="shared" si="24"/>
        <v>-1214.58318060387</v>
      </c>
      <c r="H88" s="21">
        <f t="shared" si="24"/>
        <v>-2234.645148541911</v>
      </c>
      <c r="I88" s="21">
        <f t="shared" si="24"/>
        <v>-3248.5390617103703</v>
      </c>
      <c r="J88" s="21">
        <f t="shared" si="24"/>
        <v>-4223.757634354445</v>
      </c>
      <c r="K88" s="21">
        <f t="shared" si="24"/>
        <v>-5225.31543798374</v>
      </c>
      <c r="L88" s="21">
        <f t="shared" si="24"/>
        <v>-6188.5958401060425</v>
      </c>
      <c r="M88" s="21">
        <f t="shared" si="24"/>
        <v>-7177.817534196173</v>
      </c>
      <c r="N88" s="22">
        <f t="shared" si="24"/>
        <v>-7177.817534196172</v>
      </c>
    </row>
    <row r="90" spans="1:14" ht="18.75">
      <c r="A90" s="32" t="s">
        <v>0</v>
      </c>
      <c r="B90" s="34">
        <v>2005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5"/>
    </row>
    <row r="91" spans="1:14" ht="15">
      <c r="A91" s="33"/>
      <c r="B91" s="6" t="s">
        <v>1</v>
      </c>
      <c r="C91" s="6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 t="s">
        <v>12</v>
      </c>
      <c r="N91" s="7" t="s">
        <v>22</v>
      </c>
    </row>
    <row r="92" spans="1:14" ht="1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</row>
    <row r="93" spans="1:14" ht="15">
      <c r="A93" s="11" t="s">
        <v>13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1:14" ht="15">
      <c r="A94" s="14" t="s">
        <v>14</v>
      </c>
      <c r="B94" s="15">
        <f>M80</f>
        <v>-159650.5354180201</v>
      </c>
      <c r="C94" s="15">
        <f>B101</f>
        <v>-163061.4895758201</v>
      </c>
      <c r="D94" s="15">
        <f aca="true" t="shared" si="25" ref="D94:M94">C101</f>
        <v>-166472.4437336201</v>
      </c>
      <c r="E94" s="15">
        <f t="shared" si="25"/>
        <v>-169883.3978914201</v>
      </c>
      <c r="F94" s="15">
        <f t="shared" si="25"/>
        <v>-170811.13267253124</v>
      </c>
      <c r="G94" s="15">
        <f t="shared" si="25"/>
        <v>-171738.86745364236</v>
      </c>
      <c r="H94" s="15">
        <f t="shared" si="25"/>
        <v>-248478.9193328717</v>
      </c>
      <c r="I94" s="15">
        <f t="shared" si="25"/>
        <v>-249406.65411398283</v>
      </c>
      <c r="J94" s="15">
        <f t="shared" si="25"/>
        <v>-250334.38889509396</v>
      </c>
      <c r="K94" s="15">
        <f t="shared" si="25"/>
        <v>-251262.12367620508</v>
      </c>
      <c r="L94" s="15">
        <f t="shared" si="25"/>
        <v>-252189.8584573162</v>
      </c>
      <c r="M94" s="15">
        <f t="shared" si="25"/>
        <v>-253117.59323842733</v>
      </c>
      <c r="N94" s="16">
        <f>B94</f>
        <v>-159650.5354180201</v>
      </c>
    </row>
    <row r="95" spans="1:14" ht="1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15">
      <c r="A96" s="14" t="s">
        <v>24</v>
      </c>
      <c r="B96" s="15">
        <f>((220022/12*3)+(195167/12*9))/12</f>
        <v>16781.729166666668</v>
      </c>
      <c r="C96" s="15">
        <f aca="true" t="shared" si="26" ref="C96:M96">((220022/12*3)+(195167/12*9))/12</f>
        <v>16781.729166666668</v>
      </c>
      <c r="D96" s="15">
        <f t="shared" si="26"/>
        <v>16781.729166666668</v>
      </c>
      <c r="E96" s="15">
        <f t="shared" si="26"/>
        <v>16781.729166666668</v>
      </c>
      <c r="F96" s="15">
        <f t="shared" si="26"/>
        <v>16781.729166666668</v>
      </c>
      <c r="G96" s="15">
        <f t="shared" si="26"/>
        <v>16781.729166666668</v>
      </c>
      <c r="H96" s="15">
        <f t="shared" si="26"/>
        <v>16781.729166666668</v>
      </c>
      <c r="I96" s="15">
        <f t="shared" si="26"/>
        <v>16781.729166666668</v>
      </c>
      <c r="J96" s="15">
        <f t="shared" si="26"/>
        <v>16781.729166666668</v>
      </c>
      <c r="K96" s="15">
        <f t="shared" si="26"/>
        <v>16781.729166666668</v>
      </c>
      <c r="L96" s="15">
        <f t="shared" si="26"/>
        <v>16781.729166666668</v>
      </c>
      <c r="M96" s="15">
        <f t="shared" si="26"/>
        <v>16781.729166666668</v>
      </c>
      <c r="N96" s="16">
        <f>SUM(B96:M96)</f>
        <v>201380.74999999997</v>
      </c>
    </row>
    <row r="97" spans="1:14" ht="15">
      <c r="A97" s="14" t="s">
        <v>15</v>
      </c>
      <c r="B97" s="15"/>
      <c r="C97" s="15"/>
      <c r="D97" s="15"/>
      <c r="E97" s="15"/>
      <c r="F97" s="15"/>
      <c r="G97" s="26">
        <f>+'[5]PILs 1562 Calculation'!$I$27</f>
        <v>-75812.31709811823</v>
      </c>
      <c r="H97" s="15"/>
      <c r="I97" s="15"/>
      <c r="J97" s="15"/>
      <c r="K97" s="15"/>
      <c r="L97" s="15"/>
      <c r="M97" s="15"/>
      <c r="N97" s="16">
        <f>SUM(B97:M97)</f>
        <v>-75812.31709811823</v>
      </c>
    </row>
    <row r="98" spans="1:14" ht="1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6"/>
    </row>
    <row r="99" spans="1:14" ht="15">
      <c r="A99" s="14" t="s">
        <v>16</v>
      </c>
      <c r="B99" s="15">
        <f>-'[2]RevenueCalc_Revised'!$I$53</f>
        <v>-20192.683324466667</v>
      </c>
      <c r="C99" s="15">
        <f>B99</f>
        <v>-20192.683324466667</v>
      </c>
      <c r="D99" s="15">
        <f>C99</f>
        <v>-20192.683324466667</v>
      </c>
      <c r="E99" s="15">
        <f>-'[2]RevenueCalc_Revised'!$I$63</f>
        <v>-17709.463947777775</v>
      </c>
      <c r="F99" s="15">
        <f>E99</f>
        <v>-17709.463947777775</v>
      </c>
      <c r="G99" s="15">
        <f aca="true" t="shared" si="27" ref="G99:M99">F99</f>
        <v>-17709.463947777775</v>
      </c>
      <c r="H99" s="15">
        <f t="shared" si="27"/>
        <v>-17709.463947777775</v>
      </c>
      <c r="I99" s="15">
        <f t="shared" si="27"/>
        <v>-17709.463947777775</v>
      </c>
      <c r="J99" s="15">
        <f t="shared" si="27"/>
        <v>-17709.463947777775</v>
      </c>
      <c r="K99" s="15">
        <f t="shared" si="27"/>
        <v>-17709.463947777775</v>
      </c>
      <c r="L99" s="15">
        <f t="shared" si="27"/>
        <v>-17709.463947777775</v>
      </c>
      <c r="M99" s="15">
        <f t="shared" si="27"/>
        <v>-17709.463947777775</v>
      </c>
      <c r="N99" s="16">
        <f>SUM(B99:M99)</f>
        <v>-219963.22550340003</v>
      </c>
    </row>
    <row r="100" spans="1:14" ht="1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</row>
    <row r="101" spans="1:14" ht="15">
      <c r="A101" s="20" t="s">
        <v>17</v>
      </c>
      <c r="B101" s="21">
        <f aca="true" t="shared" si="28" ref="B101:N101">SUM(B94:B100)</f>
        <v>-163061.4895758201</v>
      </c>
      <c r="C101" s="21">
        <f t="shared" si="28"/>
        <v>-166472.4437336201</v>
      </c>
      <c r="D101" s="21">
        <f t="shared" si="28"/>
        <v>-169883.3978914201</v>
      </c>
      <c r="E101" s="21">
        <f t="shared" si="28"/>
        <v>-170811.13267253124</v>
      </c>
      <c r="F101" s="21">
        <f t="shared" si="28"/>
        <v>-171738.86745364236</v>
      </c>
      <c r="G101" s="21">
        <f t="shared" si="28"/>
        <v>-248478.9193328717</v>
      </c>
      <c r="H101" s="21">
        <f t="shared" si="28"/>
        <v>-249406.65411398283</v>
      </c>
      <c r="I101" s="21">
        <f t="shared" si="28"/>
        <v>-250334.38889509396</v>
      </c>
      <c r="J101" s="21">
        <f t="shared" si="28"/>
        <v>-251262.12367620508</v>
      </c>
      <c r="K101" s="21">
        <f t="shared" si="28"/>
        <v>-252189.8584573162</v>
      </c>
      <c r="L101" s="21">
        <f t="shared" si="28"/>
        <v>-253117.59323842733</v>
      </c>
      <c r="M101" s="21">
        <f t="shared" si="28"/>
        <v>-254045.32801953846</v>
      </c>
      <c r="N101" s="22">
        <f t="shared" si="28"/>
        <v>-254045.32801953837</v>
      </c>
    </row>
    <row r="102" spans="1:14" ht="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</row>
    <row r="103" spans="1:14" ht="15">
      <c r="A103" s="11" t="s">
        <v>18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1:14" ht="15">
      <c r="A104" s="14" t="s">
        <v>19</v>
      </c>
      <c r="B104" s="23">
        <v>0.0725</v>
      </c>
      <c r="C104" s="23">
        <v>0.0725</v>
      </c>
      <c r="D104" s="23">
        <v>0.0725</v>
      </c>
      <c r="E104" s="23">
        <v>0.0725</v>
      </c>
      <c r="F104" s="23">
        <v>0.0725</v>
      </c>
      <c r="G104" s="23">
        <v>0.0725</v>
      </c>
      <c r="H104" s="23">
        <v>0.0725</v>
      </c>
      <c r="I104" s="23">
        <v>0.0725</v>
      </c>
      <c r="J104" s="23">
        <v>0.0725</v>
      </c>
      <c r="K104" s="23">
        <v>0.0725</v>
      </c>
      <c r="L104" s="23">
        <v>0.0725</v>
      </c>
      <c r="M104" s="23">
        <v>0.0725</v>
      </c>
      <c r="N104" s="13"/>
    </row>
    <row r="105" spans="1:14" ht="15">
      <c r="A105" s="14" t="s">
        <v>21</v>
      </c>
      <c r="B105" s="24">
        <v>31</v>
      </c>
      <c r="C105" s="24">
        <v>28</v>
      </c>
      <c r="D105" s="24">
        <v>31</v>
      </c>
      <c r="E105" s="24">
        <v>30</v>
      </c>
      <c r="F105" s="24">
        <v>31</v>
      </c>
      <c r="G105" s="24">
        <v>30</v>
      </c>
      <c r="H105" s="24">
        <v>31</v>
      </c>
      <c r="I105" s="24">
        <v>31</v>
      </c>
      <c r="J105" s="24">
        <v>30</v>
      </c>
      <c r="K105" s="24">
        <v>31</v>
      </c>
      <c r="L105" s="24">
        <v>30</v>
      </c>
      <c r="M105" s="24">
        <v>31</v>
      </c>
      <c r="N105" s="25"/>
    </row>
    <row r="106" spans="1:14" ht="15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1:14" ht="15">
      <c r="A107" s="14" t="s">
        <v>14</v>
      </c>
      <c r="B107" s="15">
        <f>M88</f>
        <v>-7177.817534196173</v>
      </c>
      <c r="C107" s="15">
        <f>B109</f>
        <v>-8160.871173516722</v>
      </c>
      <c r="D107" s="15">
        <f aca="true" t="shared" si="29" ref="D107:M107">C109</f>
        <v>-9067.761101842516</v>
      </c>
      <c r="E107" s="15">
        <f t="shared" si="29"/>
        <v>-10092.820875243367</v>
      </c>
      <c r="F107" s="15">
        <f t="shared" si="29"/>
        <v>-11105.139753089501</v>
      </c>
      <c r="G107" s="15">
        <f t="shared" si="29"/>
        <v>-12156.915152216936</v>
      </c>
      <c r="H107" s="15">
        <f t="shared" si="29"/>
        <v>-13180.290595262613</v>
      </c>
      <c r="I107" s="15">
        <f t="shared" si="29"/>
        <v>-14710.308050606804</v>
      </c>
      <c r="J107" s="15">
        <f t="shared" si="29"/>
        <v>-16246.038064637423</v>
      </c>
      <c r="K107" s="15">
        <f t="shared" si="29"/>
        <v>-17737.75668339586</v>
      </c>
      <c r="L107" s="15">
        <f t="shared" si="29"/>
        <v>-19284.91181479934</v>
      </c>
      <c r="M107" s="15">
        <f t="shared" si="29"/>
        <v>-20787.68699875732</v>
      </c>
      <c r="N107" s="16">
        <f>B107</f>
        <v>-7177.817534196173</v>
      </c>
    </row>
    <row r="108" spans="1:14" ht="15">
      <c r="A108" s="17" t="s">
        <v>20</v>
      </c>
      <c r="B108" s="18">
        <f aca="true" t="shared" si="30" ref="B108:J108">B94*B104/365*B105</f>
        <v>-983.0536393205484</v>
      </c>
      <c r="C108" s="18">
        <f t="shared" si="30"/>
        <v>-906.8899283257939</v>
      </c>
      <c r="D108" s="18">
        <f t="shared" si="30"/>
        <v>-1025.0597734008525</v>
      </c>
      <c r="E108" s="18">
        <f t="shared" si="30"/>
        <v>-1012.3188778461337</v>
      </c>
      <c r="F108" s="18">
        <f t="shared" si="30"/>
        <v>-1051.7753991274353</v>
      </c>
      <c r="G108" s="18">
        <f t="shared" si="30"/>
        <v>-1023.3754430456771</v>
      </c>
      <c r="H108" s="18">
        <f t="shared" si="30"/>
        <v>-1530.0174553441893</v>
      </c>
      <c r="I108" s="18">
        <f t="shared" si="30"/>
        <v>-1535.7300140306202</v>
      </c>
      <c r="J108" s="18">
        <f t="shared" si="30"/>
        <v>-1491.7186187584366</v>
      </c>
      <c r="K108" s="18">
        <f>K94*K104/365*K105</f>
        <v>-1547.1551314034818</v>
      </c>
      <c r="L108" s="18">
        <f>L94*L104/365*L105</f>
        <v>-1502.77518395798</v>
      </c>
      <c r="M108" s="18">
        <f>M94*M104/365*M105</f>
        <v>-1558.5802487763435</v>
      </c>
      <c r="N108" s="19">
        <f>SUM(B108:M108)</f>
        <v>-15168.449713337492</v>
      </c>
    </row>
    <row r="109" spans="1:14" ht="15">
      <c r="A109" s="20" t="s">
        <v>17</v>
      </c>
      <c r="B109" s="21">
        <f aca="true" t="shared" si="31" ref="B109:N109">SUM(B107:B108)</f>
        <v>-8160.871173516722</v>
      </c>
      <c r="C109" s="21">
        <f t="shared" si="31"/>
        <v>-9067.761101842516</v>
      </c>
      <c r="D109" s="21">
        <f t="shared" si="31"/>
        <v>-10092.820875243367</v>
      </c>
      <c r="E109" s="21">
        <f t="shared" si="31"/>
        <v>-11105.139753089501</v>
      </c>
      <c r="F109" s="21">
        <f t="shared" si="31"/>
        <v>-12156.915152216936</v>
      </c>
      <c r="G109" s="21">
        <f t="shared" si="31"/>
        <v>-13180.290595262613</v>
      </c>
      <c r="H109" s="21">
        <f t="shared" si="31"/>
        <v>-14710.308050606804</v>
      </c>
      <c r="I109" s="21">
        <f t="shared" si="31"/>
        <v>-16246.038064637423</v>
      </c>
      <c r="J109" s="21">
        <f t="shared" si="31"/>
        <v>-17737.75668339586</v>
      </c>
      <c r="K109" s="21">
        <f t="shared" si="31"/>
        <v>-19284.91181479934</v>
      </c>
      <c r="L109" s="21">
        <f t="shared" si="31"/>
        <v>-20787.68699875732</v>
      </c>
      <c r="M109" s="21">
        <f t="shared" si="31"/>
        <v>-22346.267247533662</v>
      </c>
      <c r="N109" s="22">
        <f t="shared" si="31"/>
        <v>-22346.267247533666</v>
      </c>
    </row>
    <row r="111" spans="1:14" ht="18.75">
      <c r="A111" s="32" t="s">
        <v>0</v>
      </c>
      <c r="B111" s="34">
        <v>2006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</row>
    <row r="112" spans="1:14" ht="15">
      <c r="A112" s="33"/>
      <c r="B112" s="6" t="s">
        <v>1</v>
      </c>
      <c r="C112" s="6" t="s">
        <v>2</v>
      </c>
      <c r="D112" s="6" t="s">
        <v>3</v>
      </c>
      <c r="E112" s="6" t="s">
        <v>4</v>
      </c>
      <c r="F112" s="6" t="s">
        <v>5</v>
      </c>
      <c r="G112" s="6" t="s">
        <v>6</v>
      </c>
      <c r="H112" s="6" t="s">
        <v>7</v>
      </c>
      <c r="I112" s="6" t="s">
        <v>8</v>
      </c>
      <c r="J112" s="6" t="s">
        <v>9</v>
      </c>
      <c r="K112" s="6" t="s">
        <v>10</v>
      </c>
      <c r="L112" s="6" t="s">
        <v>11</v>
      </c>
      <c r="M112" s="6" t="s">
        <v>12</v>
      </c>
      <c r="N112" s="7" t="s">
        <v>22</v>
      </c>
    </row>
    <row r="113" spans="1:14" ht="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</row>
    <row r="114" spans="1:14" ht="15">
      <c r="A114" s="11" t="s">
        <v>13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1:14" ht="15">
      <c r="A115" s="14" t="s">
        <v>14</v>
      </c>
      <c r="B115" s="15">
        <f>M101</f>
        <v>-254045.32801953846</v>
      </c>
      <c r="C115" s="15">
        <f>B122</f>
        <v>-254383.5197628718</v>
      </c>
      <c r="D115" s="15">
        <f aca="true" t="shared" si="32" ref="D115:M115">C122</f>
        <v>-254721.71150620512</v>
      </c>
      <c r="E115" s="15">
        <f t="shared" si="32"/>
        <v>-255059.90324953845</v>
      </c>
      <c r="F115" s="15">
        <f t="shared" si="32"/>
        <v>-255398.09499287177</v>
      </c>
      <c r="G115" s="15">
        <f t="shared" si="32"/>
        <v>-255398.09499287177</v>
      </c>
      <c r="H115" s="15">
        <f t="shared" si="32"/>
        <v>-276206.5928711013</v>
      </c>
      <c r="I115" s="15">
        <f t="shared" si="32"/>
        <v>-276206.5928711013</v>
      </c>
      <c r="J115" s="15">
        <f t="shared" si="32"/>
        <v>-276206.5928711013</v>
      </c>
      <c r="K115" s="15">
        <f t="shared" si="32"/>
        <v>-276206.5928711013</v>
      </c>
      <c r="L115" s="15">
        <f t="shared" si="32"/>
        <v>-276206.5928711013</v>
      </c>
      <c r="M115" s="15">
        <f t="shared" si="32"/>
        <v>-276206.5928711013</v>
      </c>
      <c r="N115" s="16">
        <f>B115</f>
        <v>-254045.32801953846</v>
      </c>
    </row>
    <row r="116" spans="1:14" ht="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</row>
    <row r="117" spans="1:14" ht="15">
      <c r="A117" s="14" t="s">
        <v>24</v>
      </c>
      <c r="B117" s="15">
        <f>(195167/12*4)/4</f>
        <v>16263.916666666666</v>
      </c>
      <c r="C117" s="15">
        <f>(195167/12*4)/4</f>
        <v>16263.916666666666</v>
      </c>
      <c r="D117" s="15">
        <f>(195167/12*4)/4</f>
        <v>16263.916666666666</v>
      </c>
      <c r="E117" s="15">
        <f>(195167/12*4)/4</f>
        <v>16263.916666666666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f>SUM(B117:M117)</f>
        <v>65055.666666666664</v>
      </c>
    </row>
    <row r="118" spans="1:14" ht="15">
      <c r="A118" s="14" t="s">
        <v>15</v>
      </c>
      <c r="B118" s="15"/>
      <c r="C118" s="15"/>
      <c r="D118" s="15"/>
      <c r="E118" s="15"/>
      <c r="F118" s="15"/>
      <c r="G118" s="26">
        <f>+'[6]PILs 1562 Calculation'!$K$27+'[7]PILs 1562 Calculation'!$K$27</f>
        <v>-20808.497878229482</v>
      </c>
      <c r="H118" s="15"/>
      <c r="I118" s="15"/>
      <c r="J118" s="15"/>
      <c r="K118" s="15"/>
      <c r="L118" s="15"/>
      <c r="M118" s="15"/>
      <c r="N118" s="16">
        <f>SUM(B118:M118)</f>
        <v>-20808.497878229482</v>
      </c>
    </row>
    <row r="119" spans="1:14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 ht="15">
      <c r="A120" s="14" t="s">
        <v>16</v>
      </c>
      <c r="B120" s="15">
        <f>-'[2]RevenueCalc_Revised'!$I$73</f>
        <v>-16602.108409999997</v>
      </c>
      <c r="C120" s="15">
        <f>B120</f>
        <v>-16602.108409999997</v>
      </c>
      <c r="D120" s="15">
        <f>C120</f>
        <v>-16602.108409999997</v>
      </c>
      <c r="E120" s="15">
        <f>D120</f>
        <v>-16602.108409999997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6">
        <f>SUM(B120:M120)</f>
        <v>-66408.43363999999</v>
      </c>
    </row>
    <row r="121" spans="1:14" ht="1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</row>
    <row r="122" spans="1:14" ht="15">
      <c r="A122" s="20" t="s">
        <v>17</v>
      </c>
      <c r="B122" s="21">
        <f aca="true" t="shared" si="33" ref="B122:N122">SUM(B115:B121)</f>
        <v>-254383.5197628718</v>
      </c>
      <c r="C122" s="21">
        <f t="shared" si="33"/>
        <v>-254721.71150620512</v>
      </c>
      <c r="D122" s="21">
        <f t="shared" si="33"/>
        <v>-255059.90324953845</v>
      </c>
      <c r="E122" s="21">
        <f t="shared" si="33"/>
        <v>-255398.09499287177</v>
      </c>
      <c r="F122" s="21">
        <f t="shared" si="33"/>
        <v>-255398.09499287177</v>
      </c>
      <c r="G122" s="21">
        <f t="shared" si="33"/>
        <v>-276206.5928711013</v>
      </c>
      <c r="H122" s="21">
        <f t="shared" si="33"/>
        <v>-276206.5928711013</v>
      </c>
      <c r="I122" s="21">
        <f t="shared" si="33"/>
        <v>-276206.5928711013</v>
      </c>
      <c r="J122" s="21">
        <f t="shared" si="33"/>
        <v>-276206.5928711013</v>
      </c>
      <c r="K122" s="21">
        <f t="shared" si="33"/>
        <v>-276206.5928711013</v>
      </c>
      <c r="L122" s="21">
        <f t="shared" si="33"/>
        <v>-276206.5928711013</v>
      </c>
      <c r="M122" s="21">
        <f t="shared" si="33"/>
        <v>-276206.5928711013</v>
      </c>
      <c r="N122" s="22">
        <f t="shared" si="33"/>
        <v>-276206.5928711013</v>
      </c>
    </row>
    <row r="123" spans="1:14" ht="1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</row>
    <row r="124" spans="1:14" ht="15">
      <c r="A124" s="11" t="s">
        <v>18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3"/>
    </row>
    <row r="125" spans="1:14" ht="15">
      <c r="A125" s="14" t="s">
        <v>19</v>
      </c>
      <c r="B125" s="23">
        <v>0.0725</v>
      </c>
      <c r="C125" s="23">
        <v>0.0725</v>
      </c>
      <c r="D125" s="23">
        <v>0.0725</v>
      </c>
      <c r="E125" s="23">
        <v>0.0414</v>
      </c>
      <c r="F125" s="23">
        <v>0.0414</v>
      </c>
      <c r="G125" s="23">
        <v>0.0414</v>
      </c>
      <c r="H125" s="23">
        <v>0.045899999999999996</v>
      </c>
      <c r="I125" s="23">
        <v>0.045899999999999996</v>
      </c>
      <c r="J125" s="23">
        <v>0.045899999999999996</v>
      </c>
      <c r="K125" s="23">
        <v>0.045899999999999996</v>
      </c>
      <c r="L125" s="23">
        <v>0.045899999999999996</v>
      </c>
      <c r="M125" s="23">
        <v>0.045899999999999996</v>
      </c>
      <c r="N125" s="13"/>
    </row>
    <row r="126" spans="1:14" ht="15">
      <c r="A126" s="14" t="s">
        <v>21</v>
      </c>
      <c r="B126" s="24">
        <v>31</v>
      </c>
      <c r="C126" s="24">
        <v>28</v>
      </c>
      <c r="D126" s="24">
        <v>31</v>
      </c>
      <c r="E126" s="24">
        <v>30</v>
      </c>
      <c r="F126" s="24">
        <v>31</v>
      </c>
      <c r="G126" s="24">
        <v>30</v>
      </c>
      <c r="H126" s="24">
        <v>31</v>
      </c>
      <c r="I126" s="24">
        <v>31</v>
      </c>
      <c r="J126" s="24">
        <v>30</v>
      </c>
      <c r="K126" s="24">
        <v>31</v>
      </c>
      <c r="L126" s="24">
        <v>30</v>
      </c>
      <c r="M126" s="24">
        <v>31</v>
      </c>
      <c r="N126" s="25"/>
    </row>
    <row r="127" spans="1:14" ht="15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1:14" ht="15">
      <c r="A128" s="14" t="s">
        <v>14</v>
      </c>
      <c r="B128" s="15">
        <f>M109</f>
        <v>-22346.267247533662</v>
      </c>
      <c r="C128" s="15">
        <f>B130</f>
        <v>-23910.560054996437</v>
      </c>
      <c r="D128" s="15">
        <f aca="true" t="shared" si="34" ref="D128:M128">C130</f>
        <v>-25325.350589568025</v>
      </c>
      <c r="E128" s="15">
        <f t="shared" si="34"/>
        <v>-26893.80825151377</v>
      </c>
      <c r="F128" s="15">
        <f t="shared" si="34"/>
        <v>-27761.710716817677</v>
      </c>
      <c r="G128" s="15">
        <f t="shared" si="34"/>
        <v>-28659.732402061105</v>
      </c>
      <c r="H128" s="15">
        <f t="shared" si="34"/>
        <v>-29528.78564584507</v>
      </c>
      <c r="I128" s="15">
        <f t="shared" si="34"/>
        <v>-30605.537319807507</v>
      </c>
      <c r="J128" s="15">
        <f t="shared" si="34"/>
        <v>-31682.288993769944</v>
      </c>
      <c r="K128" s="15">
        <f t="shared" si="34"/>
        <v>-32724.306742765853</v>
      </c>
      <c r="L128" s="15">
        <f t="shared" si="34"/>
        <v>-33801.058416728294</v>
      </c>
      <c r="M128" s="15">
        <f t="shared" si="34"/>
        <v>-34843.076165724204</v>
      </c>
      <c r="N128" s="16">
        <f>B128</f>
        <v>-22346.267247533662</v>
      </c>
    </row>
    <row r="129" spans="1:14" ht="15">
      <c r="A129" s="17" t="s">
        <v>20</v>
      </c>
      <c r="B129" s="18">
        <f aca="true" t="shared" si="35" ref="B129:J129">B115*B125/365*B126</f>
        <v>-1564.2928074627744</v>
      </c>
      <c r="C129" s="18">
        <f t="shared" si="35"/>
        <v>-1414.790534571588</v>
      </c>
      <c r="D129" s="18">
        <f t="shared" si="35"/>
        <v>-1568.4576619457425</v>
      </c>
      <c r="E129" s="18">
        <f t="shared" si="35"/>
        <v>-867.9024653039088</v>
      </c>
      <c r="F129" s="18">
        <f t="shared" si="35"/>
        <v>-898.0216852434291</v>
      </c>
      <c r="G129" s="18">
        <f t="shared" si="35"/>
        <v>-869.0532437839637</v>
      </c>
      <c r="H129" s="18">
        <f t="shared" si="35"/>
        <v>-1076.7516739624382</v>
      </c>
      <c r="I129" s="18">
        <f t="shared" si="35"/>
        <v>-1076.7516739624382</v>
      </c>
      <c r="J129" s="18">
        <f t="shared" si="35"/>
        <v>-1042.017748995908</v>
      </c>
      <c r="K129" s="18">
        <f>K115*K125/365*K126</f>
        <v>-1076.7516739624382</v>
      </c>
      <c r="L129" s="18">
        <f>L115*L125/365*L126</f>
        <v>-1042.017748995908</v>
      </c>
      <c r="M129" s="18">
        <f>M115*M125/365*M126</f>
        <v>-1076.7516739624382</v>
      </c>
      <c r="N129" s="19">
        <f>SUM(B129:M129)</f>
        <v>-13573.560592152977</v>
      </c>
    </row>
    <row r="130" spans="1:14" ht="15">
      <c r="A130" s="20" t="s">
        <v>17</v>
      </c>
      <c r="B130" s="21">
        <f aca="true" t="shared" si="36" ref="B130:N130">SUM(B128:B129)</f>
        <v>-23910.560054996437</v>
      </c>
      <c r="C130" s="21">
        <f t="shared" si="36"/>
        <v>-25325.350589568025</v>
      </c>
      <c r="D130" s="21">
        <f t="shared" si="36"/>
        <v>-26893.80825151377</v>
      </c>
      <c r="E130" s="21">
        <f t="shared" si="36"/>
        <v>-27761.710716817677</v>
      </c>
      <c r="F130" s="21">
        <f t="shared" si="36"/>
        <v>-28659.732402061105</v>
      </c>
      <c r="G130" s="21">
        <f t="shared" si="36"/>
        <v>-29528.78564584507</v>
      </c>
      <c r="H130" s="21">
        <f t="shared" si="36"/>
        <v>-30605.537319807507</v>
      </c>
      <c r="I130" s="21">
        <f t="shared" si="36"/>
        <v>-31682.288993769944</v>
      </c>
      <c r="J130" s="21">
        <f t="shared" si="36"/>
        <v>-32724.306742765853</v>
      </c>
      <c r="K130" s="21">
        <f t="shared" si="36"/>
        <v>-33801.058416728294</v>
      </c>
      <c r="L130" s="21">
        <f t="shared" si="36"/>
        <v>-34843.076165724204</v>
      </c>
      <c r="M130" s="21">
        <f t="shared" si="36"/>
        <v>-35919.827839686644</v>
      </c>
      <c r="N130" s="22">
        <f t="shared" si="36"/>
        <v>-35919.82783968664</v>
      </c>
    </row>
    <row r="132" spans="1:14" ht="18.75">
      <c r="A132" s="32" t="s">
        <v>0</v>
      </c>
      <c r="B132" s="34">
        <v>2007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5"/>
    </row>
    <row r="133" spans="1:14" ht="15">
      <c r="A133" s="33"/>
      <c r="B133" s="6" t="s">
        <v>1</v>
      </c>
      <c r="C133" s="6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7" t="s">
        <v>22</v>
      </c>
    </row>
    <row r="134" spans="1:14" ht="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</row>
    <row r="135" spans="1:14" ht="15">
      <c r="A135" s="11" t="s">
        <v>13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1:14" ht="15">
      <c r="A136" s="14" t="s">
        <v>14</v>
      </c>
      <c r="B136" s="15">
        <f>M122</f>
        <v>-276206.5928711013</v>
      </c>
      <c r="C136" s="15">
        <f>B143</f>
        <v>-276206.5928711013</v>
      </c>
      <c r="D136" s="15">
        <f aca="true" t="shared" si="37" ref="D136:M136">C143</f>
        <v>-276206.5928711013</v>
      </c>
      <c r="E136" s="15">
        <f t="shared" si="37"/>
        <v>-276206.5928711013</v>
      </c>
      <c r="F136" s="15">
        <f t="shared" si="37"/>
        <v>-276206.5928711013</v>
      </c>
      <c r="G136" s="15">
        <f t="shared" si="37"/>
        <v>-276206.5928711013</v>
      </c>
      <c r="H136" s="15">
        <f t="shared" si="37"/>
        <v>-276206.5928711013</v>
      </c>
      <c r="I136" s="15">
        <f t="shared" si="37"/>
        <v>-276206.5928711013</v>
      </c>
      <c r="J136" s="15">
        <f t="shared" si="37"/>
        <v>-276206.5928711013</v>
      </c>
      <c r="K136" s="15">
        <f t="shared" si="37"/>
        <v>-276206.5928711013</v>
      </c>
      <c r="L136" s="15">
        <f t="shared" si="37"/>
        <v>-276206.5928711013</v>
      </c>
      <c r="M136" s="15">
        <f t="shared" si="37"/>
        <v>-276206.5928711013</v>
      </c>
      <c r="N136" s="16">
        <f>B136</f>
        <v>-276206.5928711013</v>
      </c>
    </row>
    <row r="137" spans="1:14" ht="15">
      <c r="A137" s="1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16"/>
    </row>
    <row r="138" spans="1:14" ht="15">
      <c r="A138" s="14" t="s">
        <v>24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16">
        <f>SUM(B138:M138)</f>
        <v>0</v>
      </c>
    </row>
    <row r="139" spans="1:14" ht="15">
      <c r="A139" s="14" t="s">
        <v>15</v>
      </c>
      <c r="B139" s="26"/>
      <c r="C139" s="26"/>
      <c r="D139" s="26"/>
      <c r="E139" s="26"/>
      <c r="F139" s="26"/>
      <c r="G139" s="26">
        <v>0</v>
      </c>
      <c r="H139" s="26"/>
      <c r="I139" s="26"/>
      <c r="J139" s="26"/>
      <c r="K139" s="26"/>
      <c r="L139" s="26"/>
      <c r="M139" s="26"/>
      <c r="N139" s="16"/>
    </row>
    <row r="140" spans="1:14" ht="15">
      <c r="A140" s="14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16"/>
    </row>
    <row r="141" spans="1:14" ht="15">
      <c r="A141" s="14" t="s">
        <v>16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16">
        <f>SUM(B141:M141)</f>
        <v>0</v>
      </c>
    </row>
    <row r="142" spans="1:14" ht="1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</row>
    <row r="143" spans="1:14" ht="15">
      <c r="A143" s="20" t="s">
        <v>17</v>
      </c>
      <c r="B143" s="21">
        <f aca="true" t="shared" si="38" ref="B143:N143">SUM(B136:B142)</f>
        <v>-276206.5928711013</v>
      </c>
      <c r="C143" s="21">
        <f t="shared" si="38"/>
        <v>-276206.5928711013</v>
      </c>
      <c r="D143" s="21">
        <f t="shared" si="38"/>
        <v>-276206.5928711013</v>
      </c>
      <c r="E143" s="21">
        <f t="shared" si="38"/>
        <v>-276206.5928711013</v>
      </c>
      <c r="F143" s="21">
        <f t="shared" si="38"/>
        <v>-276206.5928711013</v>
      </c>
      <c r="G143" s="21">
        <f t="shared" si="38"/>
        <v>-276206.5928711013</v>
      </c>
      <c r="H143" s="21">
        <f t="shared" si="38"/>
        <v>-276206.5928711013</v>
      </c>
      <c r="I143" s="21">
        <f t="shared" si="38"/>
        <v>-276206.5928711013</v>
      </c>
      <c r="J143" s="21">
        <f t="shared" si="38"/>
        <v>-276206.5928711013</v>
      </c>
      <c r="K143" s="21">
        <f t="shared" si="38"/>
        <v>-276206.5928711013</v>
      </c>
      <c r="L143" s="21">
        <f t="shared" si="38"/>
        <v>-276206.5928711013</v>
      </c>
      <c r="M143" s="21">
        <f t="shared" si="38"/>
        <v>-276206.5928711013</v>
      </c>
      <c r="N143" s="22">
        <f t="shared" si="38"/>
        <v>-276206.5928711013</v>
      </c>
    </row>
    <row r="144" spans="1:14" ht="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0"/>
    </row>
    <row r="145" spans="1:14" ht="15">
      <c r="A145" s="11" t="s">
        <v>18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</row>
    <row r="146" spans="1:14" ht="15">
      <c r="A146" s="14" t="s">
        <v>19</v>
      </c>
      <c r="B146" s="23">
        <v>0.045899999999999996</v>
      </c>
      <c r="C146" s="23">
        <v>0.045899999999999996</v>
      </c>
      <c r="D146" s="23">
        <v>0.045899999999999996</v>
      </c>
      <c r="E146" s="23">
        <v>0.045899999999999996</v>
      </c>
      <c r="F146" s="23">
        <v>0.045899999999999996</v>
      </c>
      <c r="G146" s="23">
        <v>0.045899999999999996</v>
      </c>
      <c r="H146" s="23">
        <v>0.045899999999999996</v>
      </c>
      <c r="I146" s="23">
        <v>0.045899999999999996</v>
      </c>
      <c r="J146" s="23">
        <v>0.045899999999999996</v>
      </c>
      <c r="K146" s="23">
        <v>0.051399999999999994</v>
      </c>
      <c r="L146" s="23">
        <v>0.051399999999999994</v>
      </c>
      <c r="M146" s="23">
        <v>0.051399999999999994</v>
      </c>
      <c r="N146" s="13"/>
    </row>
    <row r="147" spans="1:14" ht="15">
      <c r="A147" s="14" t="s">
        <v>21</v>
      </c>
      <c r="B147" s="24">
        <v>31</v>
      </c>
      <c r="C147" s="24">
        <v>28</v>
      </c>
      <c r="D147" s="24">
        <v>31</v>
      </c>
      <c r="E147" s="24">
        <v>30</v>
      </c>
      <c r="F147" s="24">
        <v>31</v>
      </c>
      <c r="G147" s="24">
        <v>30</v>
      </c>
      <c r="H147" s="24">
        <v>31</v>
      </c>
      <c r="I147" s="24">
        <v>31</v>
      </c>
      <c r="J147" s="24">
        <v>30</v>
      </c>
      <c r="K147" s="24">
        <v>31</v>
      </c>
      <c r="L147" s="24">
        <v>30</v>
      </c>
      <c r="M147" s="24">
        <v>31</v>
      </c>
      <c r="N147" s="25"/>
    </row>
    <row r="148" spans="1:14" ht="15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3"/>
    </row>
    <row r="149" spans="1:14" ht="15">
      <c r="A149" s="14" t="s">
        <v>14</v>
      </c>
      <c r="B149" s="15">
        <f>M130</f>
        <v>-35919.827839686644</v>
      </c>
      <c r="C149" s="15">
        <f>B151</f>
        <v>-36996.579513649085</v>
      </c>
      <c r="D149" s="15">
        <f aca="true" t="shared" si="39" ref="D149:M149">C151</f>
        <v>-37969.12941271193</v>
      </c>
      <c r="E149" s="15">
        <f t="shared" si="39"/>
        <v>-39045.88108667437</v>
      </c>
      <c r="F149" s="15">
        <f t="shared" si="39"/>
        <v>-40087.89883567028</v>
      </c>
      <c r="G149" s="15">
        <f t="shared" si="39"/>
        <v>-41164.650509632724</v>
      </c>
      <c r="H149" s="15">
        <f t="shared" si="39"/>
        <v>-42206.66825862863</v>
      </c>
      <c r="I149" s="15">
        <f t="shared" si="39"/>
        <v>-43283.419932591074</v>
      </c>
      <c r="J149" s="15">
        <f t="shared" si="39"/>
        <v>-44360.171606553515</v>
      </c>
      <c r="K149" s="15">
        <f t="shared" si="39"/>
        <v>-45402.189355549424</v>
      </c>
      <c r="L149" s="15">
        <f t="shared" si="39"/>
        <v>-46607.96356125028</v>
      </c>
      <c r="M149" s="15">
        <f t="shared" si="39"/>
        <v>-47774.841824831754</v>
      </c>
      <c r="N149" s="16">
        <f>B149</f>
        <v>-35919.827839686644</v>
      </c>
    </row>
    <row r="150" spans="1:14" ht="15">
      <c r="A150" s="17" t="s">
        <v>20</v>
      </c>
      <c r="B150" s="18">
        <f aca="true" t="shared" si="40" ref="B150:J150">B136*B146/365*B147</f>
        <v>-1076.7516739624382</v>
      </c>
      <c r="C150" s="18">
        <f t="shared" si="40"/>
        <v>-972.5498990628475</v>
      </c>
      <c r="D150" s="18">
        <f t="shared" si="40"/>
        <v>-1076.7516739624382</v>
      </c>
      <c r="E150" s="18">
        <f t="shared" si="40"/>
        <v>-1042.017748995908</v>
      </c>
      <c r="F150" s="18">
        <f t="shared" si="40"/>
        <v>-1076.7516739624382</v>
      </c>
      <c r="G150" s="18">
        <f t="shared" si="40"/>
        <v>-1042.017748995908</v>
      </c>
      <c r="H150" s="18">
        <f t="shared" si="40"/>
        <v>-1076.7516739624382</v>
      </c>
      <c r="I150" s="18">
        <f t="shared" si="40"/>
        <v>-1076.7516739624382</v>
      </c>
      <c r="J150" s="18">
        <f t="shared" si="40"/>
        <v>-1042.017748995908</v>
      </c>
      <c r="K150" s="18">
        <f>K136*K146/365*K147</f>
        <v>-1205.774205700857</v>
      </c>
      <c r="L150" s="18">
        <f>L136*L146/365*L147</f>
        <v>-1166.8782635814746</v>
      </c>
      <c r="M150" s="18">
        <f>M136*M146/365*M147</f>
        <v>-1205.774205700857</v>
      </c>
      <c r="N150" s="19">
        <f>SUM(B150:M150)</f>
        <v>-13060.78819084595</v>
      </c>
    </row>
    <row r="151" spans="1:14" ht="15">
      <c r="A151" s="20" t="s">
        <v>17</v>
      </c>
      <c r="B151" s="21">
        <f aca="true" t="shared" si="41" ref="B151:N151">SUM(B149:B150)</f>
        <v>-36996.579513649085</v>
      </c>
      <c r="C151" s="21">
        <f t="shared" si="41"/>
        <v>-37969.12941271193</v>
      </c>
      <c r="D151" s="21">
        <f t="shared" si="41"/>
        <v>-39045.88108667437</v>
      </c>
      <c r="E151" s="21">
        <f t="shared" si="41"/>
        <v>-40087.89883567028</v>
      </c>
      <c r="F151" s="21">
        <f t="shared" si="41"/>
        <v>-41164.650509632724</v>
      </c>
      <c r="G151" s="21">
        <f t="shared" si="41"/>
        <v>-42206.66825862863</v>
      </c>
      <c r="H151" s="21">
        <f t="shared" si="41"/>
        <v>-43283.419932591074</v>
      </c>
      <c r="I151" s="21">
        <f t="shared" si="41"/>
        <v>-44360.171606553515</v>
      </c>
      <c r="J151" s="21">
        <f t="shared" si="41"/>
        <v>-45402.189355549424</v>
      </c>
      <c r="K151" s="21">
        <f t="shared" si="41"/>
        <v>-46607.96356125028</v>
      </c>
      <c r="L151" s="21">
        <f t="shared" si="41"/>
        <v>-47774.841824831754</v>
      </c>
      <c r="M151" s="21">
        <f t="shared" si="41"/>
        <v>-48980.61603053261</v>
      </c>
      <c r="N151" s="22">
        <f t="shared" si="41"/>
        <v>-48980.61603053259</v>
      </c>
    </row>
    <row r="153" spans="1:14" ht="18.75">
      <c r="A153" s="32" t="s">
        <v>0</v>
      </c>
      <c r="B153" s="34">
        <v>2008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5"/>
    </row>
    <row r="154" spans="1:14" ht="15">
      <c r="A154" s="33"/>
      <c r="B154" s="6" t="s">
        <v>1</v>
      </c>
      <c r="C154" s="6" t="s">
        <v>2</v>
      </c>
      <c r="D154" s="6" t="s">
        <v>3</v>
      </c>
      <c r="E154" s="6" t="s">
        <v>4</v>
      </c>
      <c r="F154" s="6" t="s">
        <v>5</v>
      </c>
      <c r="G154" s="6" t="s">
        <v>6</v>
      </c>
      <c r="H154" s="6" t="s">
        <v>7</v>
      </c>
      <c r="I154" s="6" t="s">
        <v>8</v>
      </c>
      <c r="J154" s="6" t="s">
        <v>9</v>
      </c>
      <c r="K154" s="6" t="s">
        <v>10</v>
      </c>
      <c r="L154" s="6" t="s">
        <v>11</v>
      </c>
      <c r="M154" s="6" t="s">
        <v>12</v>
      </c>
      <c r="N154" s="7" t="s">
        <v>22</v>
      </c>
    </row>
    <row r="155" spans="1:14" ht="1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</row>
    <row r="156" spans="1:14" ht="15">
      <c r="A156" s="11" t="s">
        <v>13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3"/>
    </row>
    <row r="157" spans="1:14" ht="15">
      <c r="A157" s="14" t="s">
        <v>14</v>
      </c>
      <c r="B157" s="15">
        <f>M143</f>
        <v>-276206.5928711013</v>
      </c>
      <c r="C157" s="15">
        <f>B164</f>
        <v>-276206.5928711013</v>
      </c>
      <c r="D157" s="15">
        <f aca="true" t="shared" si="42" ref="D157:M157">C164</f>
        <v>-276206.5928711013</v>
      </c>
      <c r="E157" s="15">
        <f t="shared" si="42"/>
        <v>-276206.5928711013</v>
      </c>
      <c r="F157" s="15">
        <f t="shared" si="42"/>
        <v>-276206.5928711013</v>
      </c>
      <c r="G157" s="15">
        <f t="shared" si="42"/>
        <v>-276206.5928711013</v>
      </c>
      <c r="H157" s="15">
        <f t="shared" si="42"/>
        <v>-276206.5928711013</v>
      </c>
      <c r="I157" s="15">
        <f t="shared" si="42"/>
        <v>-276206.5928711013</v>
      </c>
      <c r="J157" s="15">
        <f t="shared" si="42"/>
        <v>-276206.5928711013</v>
      </c>
      <c r="K157" s="15">
        <f t="shared" si="42"/>
        <v>-276206.5928711013</v>
      </c>
      <c r="L157" s="15">
        <f t="shared" si="42"/>
        <v>-276206.5928711013</v>
      </c>
      <c r="M157" s="15">
        <f t="shared" si="42"/>
        <v>-276206.5928711013</v>
      </c>
      <c r="N157" s="16">
        <f>B157</f>
        <v>-276206.5928711013</v>
      </c>
    </row>
    <row r="158" spans="1:14" ht="15">
      <c r="A158" s="14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16"/>
    </row>
    <row r="159" spans="1:14" ht="15">
      <c r="A159" s="14" t="s">
        <v>24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16">
        <f>SUM(B159:M159)</f>
        <v>0</v>
      </c>
    </row>
    <row r="160" spans="1:14" ht="15">
      <c r="A160" s="14" t="s">
        <v>15</v>
      </c>
      <c r="B160" s="26"/>
      <c r="C160" s="26"/>
      <c r="D160" s="26"/>
      <c r="E160" s="26"/>
      <c r="F160" s="26"/>
      <c r="G160" s="26">
        <v>0</v>
      </c>
      <c r="H160" s="26"/>
      <c r="I160" s="26"/>
      <c r="J160" s="26"/>
      <c r="K160" s="26"/>
      <c r="L160" s="26"/>
      <c r="M160" s="26"/>
      <c r="N160" s="16"/>
    </row>
    <row r="161" spans="1:14" ht="15">
      <c r="A161" s="1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16"/>
    </row>
    <row r="162" spans="1:14" ht="15">
      <c r="A162" s="14" t="s">
        <v>16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16">
        <f>SUM(B162:M162)</f>
        <v>0</v>
      </c>
    </row>
    <row r="163" spans="1:14" ht="1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9"/>
    </row>
    <row r="164" spans="1:14" ht="15">
      <c r="A164" s="20" t="s">
        <v>17</v>
      </c>
      <c r="B164" s="21">
        <f aca="true" t="shared" si="43" ref="B164:N164">SUM(B157:B163)</f>
        <v>-276206.5928711013</v>
      </c>
      <c r="C164" s="21">
        <f t="shared" si="43"/>
        <v>-276206.5928711013</v>
      </c>
      <c r="D164" s="21">
        <f t="shared" si="43"/>
        <v>-276206.5928711013</v>
      </c>
      <c r="E164" s="21">
        <f t="shared" si="43"/>
        <v>-276206.5928711013</v>
      </c>
      <c r="F164" s="21">
        <f t="shared" si="43"/>
        <v>-276206.5928711013</v>
      </c>
      <c r="G164" s="21">
        <f t="shared" si="43"/>
        <v>-276206.5928711013</v>
      </c>
      <c r="H164" s="21">
        <f t="shared" si="43"/>
        <v>-276206.5928711013</v>
      </c>
      <c r="I164" s="21">
        <f t="shared" si="43"/>
        <v>-276206.5928711013</v>
      </c>
      <c r="J164" s="21">
        <f t="shared" si="43"/>
        <v>-276206.5928711013</v>
      </c>
      <c r="K164" s="21">
        <f t="shared" si="43"/>
        <v>-276206.5928711013</v>
      </c>
      <c r="L164" s="21">
        <f t="shared" si="43"/>
        <v>-276206.5928711013</v>
      </c>
      <c r="M164" s="21">
        <f t="shared" si="43"/>
        <v>-276206.5928711013</v>
      </c>
      <c r="N164" s="22">
        <f t="shared" si="43"/>
        <v>-276206.5928711013</v>
      </c>
    </row>
    <row r="165" spans="1:14" ht="1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</row>
    <row r="166" spans="1:14" ht="15">
      <c r="A166" s="11" t="s">
        <v>18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1:14" ht="15">
      <c r="A167" s="14" t="s">
        <v>19</v>
      </c>
      <c r="B167" s="23">
        <v>0.051399999999999994</v>
      </c>
      <c r="C167" s="23">
        <v>0.051399999999999994</v>
      </c>
      <c r="D167" s="23">
        <v>0.051399999999999994</v>
      </c>
      <c r="E167" s="23">
        <v>0.0408</v>
      </c>
      <c r="F167" s="23">
        <v>0.0408</v>
      </c>
      <c r="G167" s="23">
        <v>0.0408</v>
      </c>
      <c r="H167" s="23">
        <v>0.0335</v>
      </c>
      <c r="I167" s="23">
        <v>0.0335</v>
      </c>
      <c r="J167" s="23">
        <v>0.0335</v>
      </c>
      <c r="K167" s="23">
        <v>0.0335</v>
      </c>
      <c r="L167" s="23">
        <v>0.0335</v>
      </c>
      <c r="M167" s="23">
        <v>0.0335</v>
      </c>
      <c r="N167" s="13"/>
    </row>
    <row r="168" spans="1:14" ht="15">
      <c r="A168" s="14" t="s">
        <v>21</v>
      </c>
      <c r="B168" s="24">
        <v>31</v>
      </c>
      <c r="C168" s="24">
        <v>29</v>
      </c>
      <c r="D168" s="24">
        <v>31</v>
      </c>
      <c r="E168" s="24">
        <v>30</v>
      </c>
      <c r="F168" s="24">
        <v>31</v>
      </c>
      <c r="G168" s="24">
        <v>30</v>
      </c>
      <c r="H168" s="24">
        <v>31</v>
      </c>
      <c r="I168" s="24">
        <v>31</v>
      </c>
      <c r="J168" s="24">
        <v>30</v>
      </c>
      <c r="K168" s="24">
        <v>31</v>
      </c>
      <c r="L168" s="24">
        <v>30</v>
      </c>
      <c r="M168" s="24">
        <v>31</v>
      </c>
      <c r="N168" s="25"/>
    </row>
    <row r="169" spans="1:14" ht="15">
      <c r="A169" s="1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</row>
    <row r="170" spans="1:14" ht="15">
      <c r="A170" s="14" t="s">
        <v>14</v>
      </c>
      <c r="B170" s="15">
        <f>M151</f>
        <v>-48980.61603053261</v>
      </c>
      <c r="C170" s="15">
        <f>B172</f>
        <v>-50186.39023623347</v>
      </c>
      <c r="D170" s="15">
        <f aca="true" t="shared" si="44" ref="D170:M170">C172</f>
        <v>-51314.37255769556</v>
      </c>
      <c r="E170" s="15">
        <f t="shared" si="44"/>
        <v>-52520.14676339642</v>
      </c>
      <c r="F170" s="15">
        <f t="shared" si="44"/>
        <v>-53446.38476250389</v>
      </c>
      <c r="G170" s="15">
        <f t="shared" si="44"/>
        <v>-54403.49736158161</v>
      </c>
      <c r="H170" s="15">
        <f t="shared" si="44"/>
        <v>-55329.73536068908</v>
      </c>
      <c r="I170" s="15">
        <f t="shared" si="44"/>
        <v>-56115.59987218672</v>
      </c>
      <c r="J170" s="15">
        <f t="shared" si="44"/>
        <v>-56901.46438368436</v>
      </c>
      <c r="K170" s="15">
        <f t="shared" si="44"/>
        <v>-57661.978427069174</v>
      </c>
      <c r="L170" s="15">
        <f t="shared" si="44"/>
        <v>-58447.84293856681</v>
      </c>
      <c r="M170" s="15">
        <f t="shared" si="44"/>
        <v>-59208.35698195163</v>
      </c>
      <c r="N170" s="16">
        <f>B170</f>
        <v>-48980.61603053261</v>
      </c>
    </row>
    <row r="171" spans="1:14" ht="15">
      <c r="A171" s="17" t="s">
        <v>20</v>
      </c>
      <c r="B171" s="18">
        <f aca="true" t="shared" si="45" ref="B171:J171">B157*B167/365*B168</f>
        <v>-1205.774205700857</v>
      </c>
      <c r="C171" s="18">
        <f t="shared" si="45"/>
        <v>-1127.982321462092</v>
      </c>
      <c r="D171" s="18">
        <f t="shared" si="45"/>
        <v>-1205.774205700857</v>
      </c>
      <c r="E171" s="18">
        <f t="shared" si="45"/>
        <v>-926.237999107474</v>
      </c>
      <c r="F171" s="18">
        <f t="shared" si="45"/>
        <v>-957.1125990777231</v>
      </c>
      <c r="G171" s="18">
        <f t="shared" si="45"/>
        <v>-926.237999107474</v>
      </c>
      <c r="H171" s="18">
        <f t="shared" si="45"/>
        <v>-785.8645114976403</v>
      </c>
      <c r="I171" s="18">
        <f t="shared" si="45"/>
        <v>-785.8645114976403</v>
      </c>
      <c r="J171" s="18">
        <f t="shared" si="45"/>
        <v>-760.5140433848131</v>
      </c>
      <c r="K171" s="18">
        <f>K157*K167/365*K168</f>
        <v>-785.8645114976403</v>
      </c>
      <c r="L171" s="18">
        <f>L157*L167/365*L168</f>
        <v>-760.5140433848131</v>
      </c>
      <c r="M171" s="18">
        <f>M157*M167/365*M168</f>
        <v>-785.8645114976403</v>
      </c>
      <c r="N171" s="19">
        <f>SUM(B171:M171)</f>
        <v>-11013.605462916667</v>
      </c>
    </row>
    <row r="172" spans="1:14" ht="15">
      <c r="A172" s="20" t="s">
        <v>17</v>
      </c>
      <c r="B172" s="21">
        <f aca="true" t="shared" si="46" ref="B172:N172">SUM(B170:B171)</f>
        <v>-50186.39023623347</v>
      </c>
      <c r="C172" s="21">
        <f t="shared" si="46"/>
        <v>-51314.37255769556</v>
      </c>
      <c r="D172" s="21">
        <f t="shared" si="46"/>
        <v>-52520.14676339642</v>
      </c>
      <c r="E172" s="21">
        <f t="shared" si="46"/>
        <v>-53446.38476250389</v>
      </c>
      <c r="F172" s="21">
        <f t="shared" si="46"/>
        <v>-54403.49736158161</v>
      </c>
      <c r="G172" s="21">
        <f t="shared" si="46"/>
        <v>-55329.73536068908</v>
      </c>
      <c r="H172" s="21">
        <f t="shared" si="46"/>
        <v>-56115.59987218672</v>
      </c>
      <c r="I172" s="21">
        <f t="shared" si="46"/>
        <v>-56901.46438368436</v>
      </c>
      <c r="J172" s="21">
        <f t="shared" si="46"/>
        <v>-57661.978427069174</v>
      </c>
      <c r="K172" s="21">
        <f t="shared" si="46"/>
        <v>-58447.84293856681</v>
      </c>
      <c r="L172" s="21">
        <f t="shared" si="46"/>
        <v>-59208.35698195163</v>
      </c>
      <c r="M172" s="21">
        <f t="shared" si="46"/>
        <v>-59994.221493449266</v>
      </c>
      <c r="N172" s="22">
        <f t="shared" si="46"/>
        <v>-59994.22149344928</v>
      </c>
    </row>
    <row r="174" spans="1:14" ht="18.75">
      <c r="A174" s="32" t="s">
        <v>0</v>
      </c>
      <c r="B174" s="34">
        <v>2009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</row>
    <row r="175" spans="1:14" ht="15">
      <c r="A175" s="33"/>
      <c r="B175" s="6" t="s">
        <v>1</v>
      </c>
      <c r="C175" s="6" t="s">
        <v>2</v>
      </c>
      <c r="D175" s="6" t="s">
        <v>3</v>
      </c>
      <c r="E175" s="6" t="s">
        <v>4</v>
      </c>
      <c r="F175" s="6" t="s">
        <v>5</v>
      </c>
      <c r="G175" s="6" t="s">
        <v>6</v>
      </c>
      <c r="H175" s="6" t="s">
        <v>7</v>
      </c>
      <c r="I175" s="6" t="s">
        <v>8</v>
      </c>
      <c r="J175" s="6" t="s">
        <v>9</v>
      </c>
      <c r="K175" s="6" t="s">
        <v>10</v>
      </c>
      <c r="L175" s="6" t="s">
        <v>11</v>
      </c>
      <c r="M175" s="6" t="s">
        <v>12</v>
      </c>
      <c r="N175" s="7" t="s">
        <v>22</v>
      </c>
    </row>
    <row r="176" spans="1:14" ht="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"/>
    </row>
    <row r="177" spans="1:14" ht="15">
      <c r="A177" s="11" t="s">
        <v>13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/>
    </row>
    <row r="178" spans="1:14" ht="15">
      <c r="A178" s="14" t="s">
        <v>14</v>
      </c>
      <c r="B178" s="15">
        <f>M164</f>
        <v>-276206.5928711013</v>
      </c>
      <c r="C178" s="15">
        <f>B185</f>
        <v>-276206.5928711013</v>
      </c>
      <c r="D178" s="15">
        <f aca="true" t="shared" si="47" ref="D178:M178">C185</f>
        <v>-276206.5928711013</v>
      </c>
      <c r="E178" s="15">
        <f t="shared" si="47"/>
        <v>-276206.5928711013</v>
      </c>
      <c r="F178" s="15">
        <f t="shared" si="47"/>
        <v>-276206.5928711013</v>
      </c>
      <c r="G178" s="15">
        <f t="shared" si="47"/>
        <v>-276206.5928711013</v>
      </c>
      <c r="H178" s="15">
        <f t="shared" si="47"/>
        <v>-276206.5928711013</v>
      </c>
      <c r="I178" s="15">
        <f t="shared" si="47"/>
        <v>-276206.5928711013</v>
      </c>
      <c r="J178" s="15">
        <f t="shared" si="47"/>
        <v>-276206.5928711013</v>
      </c>
      <c r="K178" s="15">
        <f t="shared" si="47"/>
        <v>-276206.5928711013</v>
      </c>
      <c r="L178" s="15">
        <f t="shared" si="47"/>
        <v>-276206.5928711013</v>
      </c>
      <c r="M178" s="15">
        <f t="shared" si="47"/>
        <v>-276206.5928711013</v>
      </c>
      <c r="N178" s="16">
        <f>B178</f>
        <v>-276206.5928711013</v>
      </c>
    </row>
    <row r="179" spans="1:14" ht="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6"/>
    </row>
    <row r="180" spans="1:14" ht="15">
      <c r="A180" s="14" t="s">
        <v>24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16">
        <f>SUM(B180:M180)</f>
        <v>0</v>
      </c>
    </row>
    <row r="181" spans="1:14" ht="15">
      <c r="A181" s="14" t="s">
        <v>15</v>
      </c>
      <c r="B181" s="26"/>
      <c r="C181" s="26"/>
      <c r="D181" s="26"/>
      <c r="E181" s="26"/>
      <c r="F181" s="26"/>
      <c r="G181" s="26">
        <v>0</v>
      </c>
      <c r="H181" s="26"/>
      <c r="I181" s="26"/>
      <c r="J181" s="26"/>
      <c r="K181" s="26"/>
      <c r="L181" s="26"/>
      <c r="M181" s="26"/>
      <c r="N181" s="16"/>
    </row>
    <row r="182" spans="1:14" ht="15">
      <c r="A182" s="14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16"/>
    </row>
    <row r="183" spans="1:14" ht="15">
      <c r="A183" s="14" t="s">
        <v>16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16">
        <f>SUM(B183:M183)</f>
        <v>0</v>
      </c>
    </row>
    <row r="184" spans="1:14" ht="1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9"/>
    </row>
    <row r="185" spans="1:14" ht="15">
      <c r="A185" s="20" t="s">
        <v>17</v>
      </c>
      <c r="B185" s="21">
        <f aca="true" t="shared" si="48" ref="B185:N185">SUM(B178:B184)</f>
        <v>-276206.5928711013</v>
      </c>
      <c r="C185" s="21">
        <f t="shared" si="48"/>
        <v>-276206.5928711013</v>
      </c>
      <c r="D185" s="21">
        <f t="shared" si="48"/>
        <v>-276206.5928711013</v>
      </c>
      <c r="E185" s="21">
        <f t="shared" si="48"/>
        <v>-276206.5928711013</v>
      </c>
      <c r="F185" s="21">
        <f t="shared" si="48"/>
        <v>-276206.5928711013</v>
      </c>
      <c r="G185" s="21">
        <f t="shared" si="48"/>
        <v>-276206.5928711013</v>
      </c>
      <c r="H185" s="21">
        <f t="shared" si="48"/>
        <v>-276206.5928711013</v>
      </c>
      <c r="I185" s="21">
        <f t="shared" si="48"/>
        <v>-276206.5928711013</v>
      </c>
      <c r="J185" s="21">
        <f t="shared" si="48"/>
        <v>-276206.5928711013</v>
      </c>
      <c r="K185" s="21">
        <f t="shared" si="48"/>
        <v>-276206.5928711013</v>
      </c>
      <c r="L185" s="21">
        <f t="shared" si="48"/>
        <v>-276206.5928711013</v>
      </c>
      <c r="M185" s="21">
        <f t="shared" si="48"/>
        <v>-276206.5928711013</v>
      </c>
      <c r="N185" s="22">
        <f t="shared" si="48"/>
        <v>-276206.5928711013</v>
      </c>
    </row>
    <row r="186" spans="1:14" ht="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0"/>
    </row>
    <row r="187" spans="1:14" ht="15">
      <c r="A187" s="11" t="s">
        <v>18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3"/>
    </row>
    <row r="188" spans="1:14" ht="15">
      <c r="A188" s="14" t="s">
        <v>19</v>
      </c>
      <c r="B188" s="23">
        <v>0.0245</v>
      </c>
      <c r="C188" s="23">
        <v>0.0245</v>
      </c>
      <c r="D188" s="23">
        <v>0.0245</v>
      </c>
      <c r="E188" s="23">
        <v>0.01</v>
      </c>
      <c r="F188" s="23">
        <v>0.01</v>
      </c>
      <c r="G188" s="23">
        <v>0.01</v>
      </c>
      <c r="H188" s="23">
        <v>0.0055000000000000005</v>
      </c>
      <c r="I188" s="23">
        <v>0.0055000000000000005</v>
      </c>
      <c r="J188" s="23">
        <v>0.0055000000000000005</v>
      </c>
      <c r="K188" s="23">
        <v>0.0055000000000000005</v>
      </c>
      <c r="L188" s="23">
        <v>0.0055000000000000005</v>
      </c>
      <c r="M188" s="23">
        <v>0.0055000000000000005</v>
      </c>
      <c r="N188" s="13"/>
    </row>
    <row r="189" spans="1:14" ht="15">
      <c r="A189" s="14" t="s">
        <v>21</v>
      </c>
      <c r="B189" s="24">
        <v>31</v>
      </c>
      <c r="C189" s="24">
        <v>28</v>
      </c>
      <c r="D189" s="24">
        <v>31</v>
      </c>
      <c r="E189" s="24">
        <v>30</v>
      </c>
      <c r="F189" s="24">
        <v>31</v>
      </c>
      <c r="G189" s="24">
        <v>30</v>
      </c>
      <c r="H189" s="24">
        <v>31</v>
      </c>
      <c r="I189" s="24">
        <v>31</v>
      </c>
      <c r="J189" s="24">
        <v>30</v>
      </c>
      <c r="K189" s="24">
        <v>31</v>
      </c>
      <c r="L189" s="24">
        <v>30</v>
      </c>
      <c r="M189" s="24">
        <v>31</v>
      </c>
      <c r="N189" s="25"/>
    </row>
    <row r="190" spans="1:14" ht="15">
      <c r="A190" s="1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</row>
    <row r="191" spans="1:14" ht="15">
      <c r="A191" s="14" t="s">
        <v>14</v>
      </c>
      <c r="B191" s="15">
        <f>M172</f>
        <v>-59994.221493449266</v>
      </c>
      <c r="C191" s="15">
        <f>B193</f>
        <v>-60568.958225738585</v>
      </c>
      <c r="D191" s="15">
        <f aca="true" t="shared" si="49" ref="D191:M191">C193</f>
        <v>-61088.07527425797</v>
      </c>
      <c r="E191" s="15">
        <f t="shared" si="49"/>
        <v>-61662.81200654729</v>
      </c>
      <c r="F191" s="15">
        <f t="shared" si="49"/>
        <v>-61889.83112397559</v>
      </c>
      <c r="G191" s="15">
        <f t="shared" si="49"/>
        <v>-62124.417545318174</v>
      </c>
      <c r="H191" s="15">
        <f t="shared" si="49"/>
        <v>-62351.43666274648</v>
      </c>
      <c r="I191" s="15">
        <f t="shared" si="49"/>
        <v>-62480.459194484894</v>
      </c>
      <c r="J191" s="15">
        <f t="shared" si="49"/>
        <v>-62609.48172622331</v>
      </c>
      <c r="K191" s="15">
        <f t="shared" si="49"/>
        <v>-62734.34224080888</v>
      </c>
      <c r="L191" s="15">
        <f t="shared" si="49"/>
        <v>-62863.3647725473</v>
      </c>
      <c r="M191" s="15">
        <f t="shared" si="49"/>
        <v>-62988.22528713287</v>
      </c>
      <c r="N191" s="16">
        <f>B191</f>
        <v>-59994.221493449266</v>
      </c>
    </row>
    <row r="192" spans="1:14" ht="15">
      <c r="A192" s="17" t="s">
        <v>20</v>
      </c>
      <c r="B192" s="18">
        <f aca="true" t="shared" si="50" ref="B192:J192">B178*B188/365*B189</f>
        <v>-574.736732289319</v>
      </c>
      <c r="C192" s="18">
        <f t="shared" si="50"/>
        <v>-519.117048519385</v>
      </c>
      <c r="D192" s="18">
        <f t="shared" si="50"/>
        <v>-574.736732289319</v>
      </c>
      <c r="E192" s="18">
        <f t="shared" si="50"/>
        <v>-227.01911742830242</v>
      </c>
      <c r="F192" s="18">
        <f t="shared" si="50"/>
        <v>-234.58642134257917</v>
      </c>
      <c r="G192" s="18">
        <f t="shared" si="50"/>
        <v>-227.01911742830242</v>
      </c>
      <c r="H192" s="18">
        <f t="shared" si="50"/>
        <v>-129.02253173841856</v>
      </c>
      <c r="I192" s="18">
        <f t="shared" si="50"/>
        <v>-129.02253173841856</v>
      </c>
      <c r="J192" s="18">
        <f t="shared" si="50"/>
        <v>-124.86051458556634</v>
      </c>
      <c r="K192" s="18">
        <f>K178*K188/365*K189</f>
        <v>-129.02253173841856</v>
      </c>
      <c r="L192" s="18">
        <f>L178*L188/365*L189</f>
        <v>-124.86051458556634</v>
      </c>
      <c r="M192" s="18">
        <f>M178*M188/365*M189</f>
        <v>-129.02253173841856</v>
      </c>
      <c r="N192" s="19">
        <f>SUM(B192:M192)</f>
        <v>-3123.026325422013</v>
      </c>
    </row>
    <row r="193" spans="1:14" ht="15">
      <c r="A193" s="20" t="s">
        <v>17</v>
      </c>
      <c r="B193" s="21">
        <f aca="true" t="shared" si="51" ref="B193:N193">SUM(B191:B192)</f>
        <v>-60568.958225738585</v>
      </c>
      <c r="C193" s="21">
        <f t="shared" si="51"/>
        <v>-61088.07527425797</v>
      </c>
      <c r="D193" s="21">
        <f t="shared" si="51"/>
        <v>-61662.81200654729</v>
      </c>
      <c r="E193" s="21">
        <f t="shared" si="51"/>
        <v>-61889.83112397559</v>
      </c>
      <c r="F193" s="21">
        <f t="shared" si="51"/>
        <v>-62124.417545318174</v>
      </c>
      <c r="G193" s="21">
        <f t="shared" si="51"/>
        <v>-62351.43666274648</v>
      </c>
      <c r="H193" s="21">
        <f t="shared" si="51"/>
        <v>-62480.459194484894</v>
      </c>
      <c r="I193" s="21">
        <f t="shared" si="51"/>
        <v>-62609.48172622331</v>
      </c>
      <c r="J193" s="21">
        <f t="shared" si="51"/>
        <v>-62734.34224080888</v>
      </c>
      <c r="K193" s="21">
        <f t="shared" si="51"/>
        <v>-62863.3647725473</v>
      </c>
      <c r="L193" s="21">
        <f t="shared" si="51"/>
        <v>-62988.22528713287</v>
      </c>
      <c r="M193" s="21">
        <f t="shared" si="51"/>
        <v>-63117.247818871285</v>
      </c>
      <c r="N193" s="22">
        <f t="shared" si="51"/>
        <v>-63117.24781887128</v>
      </c>
    </row>
    <row r="195" spans="1:14" ht="18.75">
      <c r="A195" s="32" t="s">
        <v>0</v>
      </c>
      <c r="B195" s="34">
        <v>2010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</row>
    <row r="196" spans="1:14" ht="15">
      <c r="A196" s="33"/>
      <c r="B196" s="6" t="s">
        <v>1</v>
      </c>
      <c r="C196" s="6" t="s">
        <v>2</v>
      </c>
      <c r="D196" s="6" t="s">
        <v>3</v>
      </c>
      <c r="E196" s="6" t="s">
        <v>4</v>
      </c>
      <c r="F196" s="6" t="s">
        <v>5</v>
      </c>
      <c r="G196" s="6" t="s">
        <v>6</v>
      </c>
      <c r="H196" s="6" t="s">
        <v>7</v>
      </c>
      <c r="I196" s="6" t="s">
        <v>8</v>
      </c>
      <c r="J196" s="6" t="s">
        <v>9</v>
      </c>
      <c r="K196" s="6" t="s">
        <v>10</v>
      </c>
      <c r="L196" s="6" t="s">
        <v>11</v>
      </c>
      <c r="M196" s="6" t="s">
        <v>12</v>
      </c>
      <c r="N196" s="7" t="s">
        <v>22</v>
      </c>
    </row>
    <row r="197" spans="1:14" ht="1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0"/>
    </row>
    <row r="198" spans="1:14" ht="15">
      <c r="A198" s="11" t="s">
        <v>13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3"/>
    </row>
    <row r="199" spans="1:14" ht="15">
      <c r="A199" s="14" t="s">
        <v>14</v>
      </c>
      <c r="B199" s="15">
        <f>M185</f>
        <v>-276206.5928711013</v>
      </c>
      <c r="C199" s="15">
        <f>B206</f>
        <v>-276206.5928711013</v>
      </c>
      <c r="D199" s="15">
        <f aca="true" t="shared" si="52" ref="D199:M199">C206</f>
        <v>-276206.5928711013</v>
      </c>
      <c r="E199" s="15">
        <f t="shared" si="52"/>
        <v>-276206.5928711013</v>
      </c>
      <c r="F199" s="15">
        <f t="shared" si="52"/>
        <v>-276206.5928711013</v>
      </c>
      <c r="G199" s="15">
        <f t="shared" si="52"/>
        <v>-276206.5928711013</v>
      </c>
      <c r="H199" s="15">
        <f t="shared" si="52"/>
        <v>-276206.5928711013</v>
      </c>
      <c r="I199" s="15">
        <f t="shared" si="52"/>
        <v>-276206.5928711013</v>
      </c>
      <c r="J199" s="15">
        <f t="shared" si="52"/>
        <v>-276206.5928711013</v>
      </c>
      <c r="K199" s="15">
        <f t="shared" si="52"/>
        <v>-276206.5928711013</v>
      </c>
      <c r="L199" s="15">
        <f t="shared" si="52"/>
        <v>-276206.5928711013</v>
      </c>
      <c r="M199" s="15">
        <f t="shared" si="52"/>
        <v>-276206.5928711013</v>
      </c>
      <c r="N199" s="16">
        <f>B199</f>
        <v>-276206.5928711013</v>
      </c>
    </row>
    <row r="200" spans="1:14" ht="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6"/>
    </row>
    <row r="201" spans="1:14" ht="15">
      <c r="A201" s="14" t="s">
        <v>24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16">
        <f>SUM(B201:M201)</f>
        <v>0</v>
      </c>
    </row>
    <row r="202" spans="1:14" ht="15">
      <c r="A202" s="14" t="s">
        <v>15</v>
      </c>
      <c r="B202" s="26"/>
      <c r="C202" s="26"/>
      <c r="D202" s="26"/>
      <c r="E202" s="26"/>
      <c r="F202" s="26"/>
      <c r="G202" s="26">
        <v>0</v>
      </c>
      <c r="H202" s="26"/>
      <c r="I202" s="26"/>
      <c r="J202" s="26"/>
      <c r="K202" s="26"/>
      <c r="L202" s="26"/>
      <c r="M202" s="26"/>
      <c r="N202" s="16"/>
    </row>
    <row r="203" spans="1:14" ht="15">
      <c r="A203" s="14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6"/>
    </row>
    <row r="204" spans="1:14" ht="15">
      <c r="A204" s="14" t="s">
        <v>16</v>
      </c>
      <c r="B204" s="26">
        <v>0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16">
        <f>SUM(B204:M204)</f>
        <v>0</v>
      </c>
    </row>
    <row r="205" spans="1:14" ht="1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9"/>
    </row>
    <row r="206" spans="1:14" ht="15">
      <c r="A206" s="20" t="s">
        <v>17</v>
      </c>
      <c r="B206" s="21">
        <f aca="true" t="shared" si="53" ref="B206:N206">SUM(B199:B205)</f>
        <v>-276206.5928711013</v>
      </c>
      <c r="C206" s="21">
        <f t="shared" si="53"/>
        <v>-276206.5928711013</v>
      </c>
      <c r="D206" s="21">
        <f t="shared" si="53"/>
        <v>-276206.5928711013</v>
      </c>
      <c r="E206" s="21">
        <f t="shared" si="53"/>
        <v>-276206.5928711013</v>
      </c>
      <c r="F206" s="21">
        <f t="shared" si="53"/>
        <v>-276206.5928711013</v>
      </c>
      <c r="G206" s="21">
        <f t="shared" si="53"/>
        <v>-276206.5928711013</v>
      </c>
      <c r="H206" s="21">
        <f t="shared" si="53"/>
        <v>-276206.5928711013</v>
      </c>
      <c r="I206" s="21">
        <f t="shared" si="53"/>
        <v>-276206.5928711013</v>
      </c>
      <c r="J206" s="21">
        <f t="shared" si="53"/>
        <v>-276206.5928711013</v>
      </c>
      <c r="K206" s="21">
        <f t="shared" si="53"/>
        <v>-276206.5928711013</v>
      </c>
      <c r="L206" s="21">
        <f t="shared" si="53"/>
        <v>-276206.5928711013</v>
      </c>
      <c r="M206" s="21">
        <f t="shared" si="53"/>
        <v>-276206.5928711013</v>
      </c>
      <c r="N206" s="22">
        <f t="shared" si="53"/>
        <v>-276206.5928711013</v>
      </c>
    </row>
    <row r="207" spans="1:14" ht="1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0"/>
    </row>
    <row r="208" spans="1:14" ht="15">
      <c r="A208" s="11" t="s">
        <v>18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</row>
    <row r="209" spans="1:14" ht="15">
      <c r="A209" s="14" t="s">
        <v>19</v>
      </c>
      <c r="B209" s="23">
        <v>0.0055000000000000005</v>
      </c>
      <c r="C209" s="23">
        <v>0.0055000000000000005</v>
      </c>
      <c r="D209" s="23">
        <v>0.0055000000000000005</v>
      </c>
      <c r="E209" s="23">
        <v>0.0055000000000000005</v>
      </c>
      <c r="F209" s="23">
        <v>0.0055000000000000005</v>
      </c>
      <c r="G209" s="23">
        <v>0.0055000000000000005</v>
      </c>
      <c r="H209" s="23">
        <v>0.0089</v>
      </c>
      <c r="I209" s="23">
        <v>0.0089</v>
      </c>
      <c r="J209" s="23">
        <v>0.0089</v>
      </c>
      <c r="K209" s="23">
        <v>0.012</v>
      </c>
      <c r="L209" s="23">
        <v>0.012</v>
      </c>
      <c r="M209" s="23">
        <v>0.012</v>
      </c>
      <c r="N209" s="13"/>
    </row>
    <row r="210" spans="1:14" ht="15">
      <c r="A210" s="14" t="s">
        <v>21</v>
      </c>
      <c r="B210" s="24">
        <v>31</v>
      </c>
      <c r="C210" s="24">
        <v>28</v>
      </c>
      <c r="D210" s="24">
        <v>31</v>
      </c>
      <c r="E210" s="24">
        <v>30</v>
      </c>
      <c r="F210" s="24">
        <v>31</v>
      </c>
      <c r="G210" s="24">
        <v>30</v>
      </c>
      <c r="H210" s="24">
        <v>31</v>
      </c>
      <c r="I210" s="24">
        <v>31</v>
      </c>
      <c r="J210" s="24">
        <v>30</v>
      </c>
      <c r="K210" s="24">
        <v>31</v>
      </c>
      <c r="L210" s="24">
        <v>30</v>
      </c>
      <c r="M210" s="24">
        <v>31</v>
      </c>
      <c r="N210" s="25"/>
    </row>
    <row r="211" spans="1:14" ht="15">
      <c r="A211" s="1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3"/>
    </row>
    <row r="212" spans="1:14" ht="15">
      <c r="A212" s="14" t="s">
        <v>14</v>
      </c>
      <c r="B212" s="15">
        <f>M193</f>
        <v>-63117.247818871285</v>
      </c>
      <c r="C212" s="15">
        <f>B214</f>
        <v>-63246.2703506097</v>
      </c>
      <c r="D212" s="15">
        <f aca="true" t="shared" si="54" ref="D212:M212">C214</f>
        <v>-63362.80683088957</v>
      </c>
      <c r="E212" s="15">
        <f t="shared" si="54"/>
        <v>-63491.829362627985</v>
      </c>
      <c r="F212" s="15">
        <f t="shared" si="54"/>
        <v>-63616.689877213554</v>
      </c>
      <c r="G212" s="15">
        <f t="shared" si="54"/>
        <v>-63745.71240895197</v>
      </c>
      <c r="H212" s="15">
        <f t="shared" si="54"/>
        <v>-63870.57292353754</v>
      </c>
      <c r="I212" s="15">
        <f t="shared" si="54"/>
        <v>-64079.35483853243</v>
      </c>
      <c r="J212" s="15">
        <f t="shared" si="54"/>
        <v>-64288.136753527324</v>
      </c>
      <c r="K212" s="15">
        <f t="shared" si="54"/>
        <v>-64490.183768038514</v>
      </c>
      <c r="L212" s="15">
        <f t="shared" si="54"/>
        <v>-64771.68747364961</v>
      </c>
      <c r="M212" s="15">
        <f t="shared" si="54"/>
        <v>-65044.110414563576</v>
      </c>
      <c r="N212" s="16">
        <f>B212</f>
        <v>-63117.247818871285</v>
      </c>
    </row>
    <row r="213" spans="1:14" ht="15">
      <c r="A213" s="17" t="s">
        <v>20</v>
      </c>
      <c r="B213" s="18">
        <f aca="true" t="shared" si="55" ref="B213:J213">B199*B209/365*B210</f>
        <v>-129.02253173841856</v>
      </c>
      <c r="C213" s="18">
        <f t="shared" si="55"/>
        <v>-116.53648027986192</v>
      </c>
      <c r="D213" s="18">
        <f t="shared" si="55"/>
        <v>-129.02253173841856</v>
      </c>
      <c r="E213" s="18">
        <f t="shared" si="55"/>
        <v>-124.86051458556634</v>
      </c>
      <c r="F213" s="18">
        <f t="shared" si="55"/>
        <v>-129.02253173841856</v>
      </c>
      <c r="G213" s="18">
        <f t="shared" si="55"/>
        <v>-124.86051458556634</v>
      </c>
      <c r="H213" s="18">
        <f t="shared" si="55"/>
        <v>-208.78191499489546</v>
      </c>
      <c r="I213" s="18">
        <f t="shared" si="55"/>
        <v>-208.78191499489546</v>
      </c>
      <c r="J213" s="18">
        <f t="shared" si="55"/>
        <v>-202.04701451118916</v>
      </c>
      <c r="K213" s="18">
        <f>K199*K209/365*K210</f>
        <v>-281.50370561109503</v>
      </c>
      <c r="L213" s="18">
        <f>L199*L209/365*L210</f>
        <v>-272.4229409139629</v>
      </c>
      <c r="M213" s="18">
        <f>M199*M209/365*M210</f>
        <v>-281.50370561109503</v>
      </c>
      <c r="N213" s="19">
        <f>SUM(B213:M213)</f>
        <v>-2208.3663013033834</v>
      </c>
    </row>
    <row r="214" spans="1:14" ht="15">
      <c r="A214" s="20" t="s">
        <v>17</v>
      </c>
      <c r="B214" s="21">
        <f aca="true" t="shared" si="56" ref="B214:N214">SUM(B212:B213)</f>
        <v>-63246.2703506097</v>
      </c>
      <c r="C214" s="21">
        <f t="shared" si="56"/>
        <v>-63362.80683088957</v>
      </c>
      <c r="D214" s="21">
        <f t="shared" si="56"/>
        <v>-63491.829362627985</v>
      </c>
      <c r="E214" s="21">
        <f t="shared" si="56"/>
        <v>-63616.689877213554</v>
      </c>
      <c r="F214" s="21">
        <f t="shared" si="56"/>
        <v>-63745.71240895197</v>
      </c>
      <c r="G214" s="21">
        <f t="shared" si="56"/>
        <v>-63870.57292353754</v>
      </c>
      <c r="H214" s="21">
        <f t="shared" si="56"/>
        <v>-64079.35483853243</v>
      </c>
      <c r="I214" s="21">
        <f t="shared" si="56"/>
        <v>-64288.136753527324</v>
      </c>
      <c r="J214" s="21">
        <f t="shared" si="56"/>
        <v>-64490.183768038514</v>
      </c>
      <c r="K214" s="21">
        <f t="shared" si="56"/>
        <v>-64771.68747364961</v>
      </c>
      <c r="L214" s="21">
        <f t="shared" si="56"/>
        <v>-65044.110414563576</v>
      </c>
      <c r="M214" s="21">
        <f t="shared" si="56"/>
        <v>-65325.61412017467</v>
      </c>
      <c r="N214" s="22">
        <f t="shared" si="56"/>
        <v>-65325.614120174665</v>
      </c>
    </row>
    <row r="216" spans="1:14" ht="18.75">
      <c r="A216" s="32" t="s">
        <v>0</v>
      </c>
      <c r="B216" s="34">
        <v>2011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5"/>
    </row>
    <row r="217" spans="1:14" ht="15">
      <c r="A217" s="33"/>
      <c r="B217" s="6" t="s">
        <v>1</v>
      </c>
      <c r="C217" s="6" t="s">
        <v>2</v>
      </c>
      <c r="D217" s="6" t="s">
        <v>3</v>
      </c>
      <c r="E217" s="6" t="s">
        <v>4</v>
      </c>
      <c r="F217" s="6" t="s">
        <v>5</v>
      </c>
      <c r="G217" s="6" t="s">
        <v>6</v>
      </c>
      <c r="H217" s="6" t="s">
        <v>7</v>
      </c>
      <c r="I217" s="6" t="s">
        <v>8</v>
      </c>
      <c r="J217" s="6" t="s">
        <v>9</v>
      </c>
      <c r="K217" s="6" t="s">
        <v>10</v>
      </c>
      <c r="L217" s="6" t="s">
        <v>11</v>
      </c>
      <c r="M217" s="6" t="s">
        <v>12</v>
      </c>
      <c r="N217" s="7" t="s">
        <v>22</v>
      </c>
    </row>
    <row r="218" spans="1:14" ht="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0"/>
    </row>
    <row r="219" spans="1:14" ht="15">
      <c r="A219" s="11" t="s">
        <v>13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3"/>
    </row>
    <row r="220" spans="1:14" ht="15">
      <c r="A220" s="14" t="s">
        <v>14</v>
      </c>
      <c r="B220" s="15">
        <f>M206</f>
        <v>-276206.5928711013</v>
      </c>
      <c r="C220" s="15">
        <f>B227</f>
        <v>-276206.5928711013</v>
      </c>
      <c r="D220" s="15">
        <f aca="true" t="shared" si="57" ref="D220:M220">C227</f>
        <v>-276206.5928711013</v>
      </c>
      <c r="E220" s="15">
        <f t="shared" si="57"/>
        <v>-276206.5928711013</v>
      </c>
      <c r="F220" s="15">
        <f t="shared" si="57"/>
        <v>-276206.5928711013</v>
      </c>
      <c r="G220" s="15">
        <f t="shared" si="57"/>
        <v>-276206.5928711013</v>
      </c>
      <c r="H220" s="15">
        <f t="shared" si="57"/>
        <v>-276206.5928711013</v>
      </c>
      <c r="I220" s="15">
        <f t="shared" si="57"/>
        <v>-276206.5928711013</v>
      </c>
      <c r="J220" s="15">
        <f t="shared" si="57"/>
        <v>-276206.5928711013</v>
      </c>
      <c r="K220" s="15">
        <f t="shared" si="57"/>
        <v>-276206.5928711013</v>
      </c>
      <c r="L220" s="15">
        <f t="shared" si="57"/>
        <v>-276206.5928711013</v>
      </c>
      <c r="M220" s="15">
        <f t="shared" si="57"/>
        <v>-276206.5928711013</v>
      </c>
      <c r="N220" s="16">
        <f>B220</f>
        <v>-276206.5928711013</v>
      </c>
    </row>
    <row r="221" spans="1:14" ht="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6"/>
    </row>
    <row r="222" spans="1:14" ht="15">
      <c r="A222" s="14" t="s">
        <v>24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16">
        <f>SUM(B222:M222)</f>
        <v>0</v>
      </c>
    </row>
    <row r="223" spans="1:14" ht="15">
      <c r="A223" s="14" t="s">
        <v>15</v>
      </c>
      <c r="B223" s="26"/>
      <c r="C223" s="26"/>
      <c r="D223" s="26"/>
      <c r="E223" s="26"/>
      <c r="F223" s="26"/>
      <c r="G223" s="26">
        <v>0</v>
      </c>
      <c r="H223" s="26"/>
      <c r="I223" s="26"/>
      <c r="J223" s="26"/>
      <c r="K223" s="26"/>
      <c r="L223" s="26"/>
      <c r="M223" s="26"/>
      <c r="N223" s="16"/>
    </row>
    <row r="224" spans="1:14" ht="15">
      <c r="A224" s="14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16"/>
    </row>
    <row r="225" spans="1:14" ht="15">
      <c r="A225" s="14" t="s">
        <v>16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16">
        <f>SUM(B225:M225)</f>
        <v>0</v>
      </c>
    </row>
    <row r="226" spans="1:14" ht="1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9"/>
    </row>
    <row r="227" spans="1:14" ht="15">
      <c r="A227" s="20" t="s">
        <v>17</v>
      </c>
      <c r="B227" s="21">
        <f aca="true" t="shared" si="58" ref="B227:N227">SUM(B220:B226)</f>
        <v>-276206.5928711013</v>
      </c>
      <c r="C227" s="21">
        <f t="shared" si="58"/>
        <v>-276206.5928711013</v>
      </c>
      <c r="D227" s="21">
        <f t="shared" si="58"/>
        <v>-276206.5928711013</v>
      </c>
      <c r="E227" s="21">
        <f t="shared" si="58"/>
        <v>-276206.5928711013</v>
      </c>
      <c r="F227" s="21">
        <f t="shared" si="58"/>
        <v>-276206.5928711013</v>
      </c>
      <c r="G227" s="21">
        <f t="shared" si="58"/>
        <v>-276206.5928711013</v>
      </c>
      <c r="H227" s="21">
        <f t="shared" si="58"/>
        <v>-276206.5928711013</v>
      </c>
      <c r="I227" s="21">
        <f t="shared" si="58"/>
        <v>-276206.5928711013</v>
      </c>
      <c r="J227" s="21">
        <f t="shared" si="58"/>
        <v>-276206.5928711013</v>
      </c>
      <c r="K227" s="21">
        <f t="shared" si="58"/>
        <v>-276206.5928711013</v>
      </c>
      <c r="L227" s="21">
        <f t="shared" si="58"/>
        <v>-276206.5928711013</v>
      </c>
      <c r="M227" s="21">
        <f t="shared" si="58"/>
        <v>-276206.5928711013</v>
      </c>
      <c r="N227" s="22">
        <f t="shared" si="58"/>
        <v>-276206.5928711013</v>
      </c>
    </row>
    <row r="228" spans="1:14" ht="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0"/>
    </row>
    <row r="229" spans="1:14" ht="15">
      <c r="A229" s="11" t="s">
        <v>18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3"/>
    </row>
    <row r="230" spans="1:14" ht="15">
      <c r="A230" s="14" t="s">
        <v>19</v>
      </c>
      <c r="B230" s="23">
        <v>0.0147</v>
      </c>
      <c r="C230" s="23">
        <v>0.0147</v>
      </c>
      <c r="D230" s="23">
        <v>0.0147</v>
      </c>
      <c r="E230" s="23">
        <v>0.0147</v>
      </c>
      <c r="F230" s="23">
        <v>0.0147</v>
      </c>
      <c r="G230" s="23">
        <v>0.0147</v>
      </c>
      <c r="H230" s="23">
        <v>0.0147</v>
      </c>
      <c r="I230" s="23">
        <v>0.0147</v>
      </c>
      <c r="J230" s="23">
        <v>0.0147</v>
      </c>
      <c r="K230" s="23">
        <v>0.0147</v>
      </c>
      <c r="L230" s="23">
        <v>0.0147</v>
      </c>
      <c r="M230" s="23">
        <v>0.0147</v>
      </c>
      <c r="N230" s="13"/>
    </row>
    <row r="231" spans="1:14" ht="15">
      <c r="A231" s="14" t="s">
        <v>21</v>
      </c>
      <c r="B231" s="24">
        <v>31</v>
      </c>
      <c r="C231" s="24">
        <v>28</v>
      </c>
      <c r="D231" s="24">
        <v>31</v>
      </c>
      <c r="E231" s="24">
        <v>30</v>
      </c>
      <c r="F231" s="24">
        <v>31</v>
      </c>
      <c r="G231" s="24">
        <v>30</v>
      </c>
      <c r="H231" s="24">
        <v>31</v>
      </c>
      <c r="I231" s="24">
        <v>31</v>
      </c>
      <c r="J231" s="24">
        <v>30</v>
      </c>
      <c r="K231" s="24">
        <v>31</v>
      </c>
      <c r="L231" s="24">
        <v>30</v>
      </c>
      <c r="M231" s="24">
        <v>31</v>
      </c>
      <c r="N231" s="25"/>
    </row>
    <row r="232" spans="1:14" ht="15">
      <c r="A232" s="1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3"/>
    </row>
    <row r="233" spans="1:14" ht="15">
      <c r="A233" s="14" t="s">
        <v>14</v>
      </c>
      <c r="B233" s="15">
        <f>M214</f>
        <v>-65325.61412017467</v>
      </c>
      <c r="C233" s="15">
        <f>B235</f>
        <v>-65670.45615954827</v>
      </c>
      <c r="D233" s="15">
        <f aca="true" t="shared" si="59" ref="D233:M233">C235</f>
        <v>-65981.9263886599</v>
      </c>
      <c r="E233" s="15">
        <f t="shared" si="59"/>
        <v>-66326.76842803348</v>
      </c>
      <c r="F233" s="15">
        <f t="shared" si="59"/>
        <v>-66660.48653065308</v>
      </c>
      <c r="G233" s="15">
        <f t="shared" si="59"/>
        <v>-67005.32857002667</v>
      </c>
      <c r="H233" s="15">
        <f t="shared" si="59"/>
        <v>-67339.04667264628</v>
      </c>
      <c r="I233" s="15">
        <f t="shared" si="59"/>
        <v>-67683.88871201986</v>
      </c>
      <c r="J233" s="15">
        <f t="shared" si="59"/>
        <v>-68028.73075139345</v>
      </c>
      <c r="K233" s="15">
        <f t="shared" si="59"/>
        <v>-68362.44885401306</v>
      </c>
      <c r="L233" s="15">
        <f t="shared" si="59"/>
        <v>-68707.29089338664</v>
      </c>
      <c r="M233" s="15">
        <f t="shared" si="59"/>
        <v>-69041.00899600625</v>
      </c>
      <c r="N233" s="16">
        <f>B233</f>
        <v>-65325.61412017467</v>
      </c>
    </row>
    <row r="234" spans="1:14" ht="15">
      <c r="A234" s="17" t="s">
        <v>20</v>
      </c>
      <c r="B234" s="18">
        <f aca="true" t="shared" si="60" ref="B234:J234">B220*B230/365*B231</f>
        <v>-344.8420393735914</v>
      </c>
      <c r="C234" s="18">
        <f t="shared" si="60"/>
        <v>-311.47022911163094</v>
      </c>
      <c r="D234" s="18">
        <f t="shared" si="60"/>
        <v>-344.8420393735914</v>
      </c>
      <c r="E234" s="18">
        <f t="shared" si="60"/>
        <v>-333.71810261960457</v>
      </c>
      <c r="F234" s="18">
        <f t="shared" si="60"/>
        <v>-344.8420393735914</v>
      </c>
      <c r="G234" s="18">
        <f t="shared" si="60"/>
        <v>-333.71810261960457</v>
      </c>
      <c r="H234" s="18">
        <f t="shared" si="60"/>
        <v>-344.8420393735914</v>
      </c>
      <c r="I234" s="18">
        <f t="shared" si="60"/>
        <v>-344.8420393735914</v>
      </c>
      <c r="J234" s="18">
        <f t="shared" si="60"/>
        <v>-333.71810261960457</v>
      </c>
      <c r="K234" s="18">
        <f>K220*K230/365*K231</f>
        <v>-344.8420393735914</v>
      </c>
      <c r="L234" s="18">
        <f>L220*L230/365*L231</f>
        <v>-333.71810261960457</v>
      </c>
      <c r="M234" s="18">
        <f>M220*M230/365*M231</f>
        <v>-344.8420393735914</v>
      </c>
      <c r="N234" s="19">
        <f>SUM(B234:M234)</f>
        <v>-4060.236915205189</v>
      </c>
    </row>
    <row r="235" spans="1:14" ht="15">
      <c r="A235" s="20" t="s">
        <v>17</v>
      </c>
      <c r="B235" s="21">
        <f aca="true" t="shared" si="61" ref="B235:N235">SUM(B233:B234)</f>
        <v>-65670.45615954827</v>
      </c>
      <c r="C235" s="21">
        <f t="shared" si="61"/>
        <v>-65981.9263886599</v>
      </c>
      <c r="D235" s="21">
        <f t="shared" si="61"/>
        <v>-66326.76842803348</v>
      </c>
      <c r="E235" s="21">
        <f t="shared" si="61"/>
        <v>-66660.48653065308</v>
      </c>
      <c r="F235" s="21">
        <f t="shared" si="61"/>
        <v>-67005.32857002667</v>
      </c>
      <c r="G235" s="21">
        <f t="shared" si="61"/>
        <v>-67339.04667264628</v>
      </c>
      <c r="H235" s="21">
        <f t="shared" si="61"/>
        <v>-67683.88871201986</v>
      </c>
      <c r="I235" s="21">
        <f t="shared" si="61"/>
        <v>-68028.73075139345</v>
      </c>
      <c r="J235" s="21">
        <f t="shared" si="61"/>
        <v>-68362.44885401306</v>
      </c>
      <c r="K235" s="21">
        <f t="shared" si="61"/>
        <v>-68707.29089338664</v>
      </c>
      <c r="L235" s="21">
        <f t="shared" si="61"/>
        <v>-69041.00899600625</v>
      </c>
      <c r="M235" s="21">
        <f t="shared" si="61"/>
        <v>-69385.85103537983</v>
      </c>
      <c r="N235" s="22">
        <f t="shared" si="61"/>
        <v>-69385.85103537986</v>
      </c>
    </row>
    <row r="237" spans="1:14" ht="18.75">
      <c r="A237" s="32" t="s">
        <v>0</v>
      </c>
      <c r="B237" s="34">
        <v>2012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5"/>
    </row>
    <row r="238" spans="1:14" ht="15">
      <c r="A238" s="33"/>
      <c r="B238" s="6" t="s">
        <v>1</v>
      </c>
      <c r="C238" s="6" t="s">
        <v>2</v>
      </c>
      <c r="D238" s="6" t="s">
        <v>3</v>
      </c>
      <c r="E238" s="6" t="s">
        <v>4</v>
      </c>
      <c r="F238" s="6" t="s">
        <v>5</v>
      </c>
      <c r="G238" s="6" t="s">
        <v>6</v>
      </c>
      <c r="H238" s="6" t="s">
        <v>7</v>
      </c>
      <c r="I238" s="6" t="s">
        <v>8</v>
      </c>
      <c r="J238" s="6" t="s">
        <v>9</v>
      </c>
      <c r="K238" s="6" t="s">
        <v>10</v>
      </c>
      <c r="L238" s="6" t="s">
        <v>11</v>
      </c>
      <c r="M238" s="6" t="s">
        <v>12</v>
      </c>
      <c r="N238" s="7" t="s">
        <v>22</v>
      </c>
    </row>
    <row r="239" spans="1:14" ht="1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"/>
    </row>
    <row r="240" spans="1:14" ht="15">
      <c r="A240" s="11" t="s">
        <v>13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3"/>
    </row>
    <row r="241" spans="1:14" ht="15">
      <c r="A241" s="14" t="s">
        <v>14</v>
      </c>
      <c r="B241" s="15">
        <f>M227</f>
        <v>-276206.5928711013</v>
      </c>
      <c r="C241" s="15">
        <f>B248</f>
        <v>-276206.5928711013</v>
      </c>
      <c r="D241" s="15">
        <f aca="true" t="shared" si="62" ref="D241:M241">C248</f>
        <v>-276206.5928711013</v>
      </c>
      <c r="E241" s="15">
        <f t="shared" si="62"/>
        <v>-276206.5928711013</v>
      </c>
      <c r="F241" s="15">
        <f t="shared" si="62"/>
        <v>-276206.5928711013</v>
      </c>
      <c r="G241" s="15">
        <f t="shared" si="62"/>
        <v>-276206.5928711013</v>
      </c>
      <c r="H241" s="15">
        <f t="shared" si="62"/>
        <v>-276206.5928711013</v>
      </c>
      <c r="I241" s="15">
        <f t="shared" si="62"/>
        <v>-276206.5928711013</v>
      </c>
      <c r="J241" s="15">
        <f t="shared" si="62"/>
        <v>-276206.5928711013</v>
      </c>
      <c r="K241" s="15">
        <f t="shared" si="62"/>
        <v>-276206.5928711013</v>
      </c>
      <c r="L241" s="15">
        <f t="shared" si="62"/>
        <v>-276206.5928711013</v>
      </c>
      <c r="M241" s="15">
        <f t="shared" si="62"/>
        <v>-276206.5928711013</v>
      </c>
      <c r="N241" s="16">
        <f>B241</f>
        <v>-276206.5928711013</v>
      </c>
    </row>
    <row r="242" spans="1:14" ht="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6"/>
    </row>
    <row r="243" spans="1:14" ht="15">
      <c r="A243" s="14" t="s">
        <v>24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16">
        <f>SUM(B243:M243)</f>
        <v>0</v>
      </c>
    </row>
    <row r="244" spans="1:14" ht="15">
      <c r="A244" s="14" t="s">
        <v>15</v>
      </c>
      <c r="B244" s="26"/>
      <c r="C244" s="26"/>
      <c r="D244" s="26"/>
      <c r="E244" s="26"/>
      <c r="F244" s="26"/>
      <c r="G244" s="26">
        <v>0</v>
      </c>
      <c r="H244" s="26"/>
      <c r="I244" s="26"/>
      <c r="J244" s="26"/>
      <c r="K244" s="26"/>
      <c r="L244" s="26"/>
      <c r="M244" s="26"/>
      <c r="N244" s="16"/>
    </row>
    <row r="245" spans="1:14" ht="15">
      <c r="A245" s="14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16"/>
    </row>
    <row r="246" spans="1:14" ht="15">
      <c r="A246" s="14" t="s">
        <v>16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16">
        <f>SUM(B246:M246)</f>
        <v>0</v>
      </c>
    </row>
    <row r="247" spans="1:14" ht="15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9"/>
    </row>
    <row r="248" spans="1:16" ht="15">
      <c r="A248" s="20" t="s">
        <v>17</v>
      </c>
      <c r="B248" s="21">
        <f aca="true" t="shared" si="63" ref="B248:N248">SUM(B241:B247)</f>
        <v>-276206.5928711013</v>
      </c>
      <c r="C248" s="21">
        <f t="shared" si="63"/>
        <v>-276206.5928711013</v>
      </c>
      <c r="D248" s="21">
        <f t="shared" si="63"/>
        <v>-276206.5928711013</v>
      </c>
      <c r="E248" s="21">
        <f t="shared" si="63"/>
        <v>-276206.5928711013</v>
      </c>
      <c r="F248" s="21">
        <f t="shared" si="63"/>
        <v>-276206.5928711013</v>
      </c>
      <c r="G248" s="21">
        <f t="shared" si="63"/>
        <v>-276206.5928711013</v>
      </c>
      <c r="H248" s="21">
        <f t="shared" si="63"/>
        <v>-276206.5928711013</v>
      </c>
      <c r="I248" s="21">
        <f t="shared" si="63"/>
        <v>-276206.5928711013</v>
      </c>
      <c r="J248" s="21">
        <f t="shared" si="63"/>
        <v>-276206.5928711013</v>
      </c>
      <c r="K248" s="21">
        <f t="shared" si="63"/>
        <v>-276206.5928711013</v>
      </c>
      <c r="L248" s="21">
        <f t="shared" si="63"/>
        <v>-276206.5928711013</v>
      </c>
      <c r="M248" s="21">
        <f t="shared" si="63"/>
        <v>-276206.5928711013</v>
      </c>
      <c r="N248" s="22">
        <f t="shared" si="63"/>
        <v>-276206.5928711013</v>
      </c>
      <c r="O248" s="2">
        <v>218377</v>
      </c>
      <c r="P248" s="31">
        <f>N248+O248</f>
        <v>-57829.59287110128</v>
      </c>
    </row>
    <row r="249" spans="1:14" ht="1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"/>
    </row>
    <row r="250" spans="1:14" ht="15">
      <c r="A250" s="11" t="s">
        <v>18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</row>
    <row r="251" spans="1:14" ht="15">
      <c r="A251" s="14" t="s">
        <v>19</v>
      </c>
      <c r="B251" s="23">
        <v>0.0147</v>
      </c>
      <c r="C251" s="23">
        <v>0.0147</v>
      </c>
      <c r="D251" s="23">
        <v>0.0147</v>
      </c>
      <c r="E251" s="23">
        <v>0.0147</v>
      </c>
      <c r="F251" s="23">
        <v>0.0147</v>
      </c>
      <c r="G251" s="23">
        <v>0.0147</v>
      </c>
      <c r="H251" s="23">
        <v>0.0147</v>
      </c>
      <c r="I251" s="23">
        <v>0.0147</v>
      </c>
      <c r="J251" s="23">
        <v>0.0147</v>
      </c>
      <c r="K251" s="23">
        <v>0.0147</v>
      </c>
      <c r="L251" s="23"/>
      <c r="M251" s="23"/>
      <c r="N251" s="13"/>
    </row>
    <row r="252" spans="1:14" ht="15">
      <c r="A252" s="14" t="s">
        <v>21</v>
      </c>
      <c r="B252" s="24">
        <v>31</v>
      </c>
      <c r="C252" s="24">
        <v>29</v>
      </c>
      <c r="D252" s="24">
        <v>31</v>
      </c>
      <c r="E252" s="24">
        <v>30</v>
      </c>
      <c r="F252" s="24">
        <v>30</v>
      </c>
      <c r="G252" s="24">
        <v>30</v>
      </c>
      <c r="H252" s="24">
        <v>30</v>
      </c>
      <c r="I252" s="24">
        <v>30</v>
      </c>
      <c r="J252" s="24">
        <v>30</v>
      </c>
      <c r="K252" s="24">
        <v>30</v>
      </c>
      <c r="L252" s="24"/>
      <c r="M252" s="24"/>
      <c r="N252" s="25"/>
    </row>
    <row r="253" spans="1:14" ht="15">
      <c r="A253" s="1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</row>
    <row r="254" spans="1:14" ht="15">
      <c r="A254" s="14" t="s">
        <v>14</v>
      </c>
      <c r="B254" s="15">
        <f>M235</f>
        <v>-69385.85103537983</v>
      </c>
      <c r="C254" s="15">
        <f>B256</f>
        <v>-69730.69307475342</v>
      </c>
      <c r="D254" s="15">
        <f aca="true" t="shared" si="64" ref="D254:M254">C256</f>
        <v>-70053.28724061904</v>
      </c>
      <c r="E254" s="15">
        <f t="shared" si="64"/>
        <v>-70398.12927999263</v>
      </c>
      <c r="F254" s="15">
        <f t="shared" si="64"/>
        <v>-70731.84738261224</v>
      </c>
      <c r="G254" s="15">
        <f t="shared" si="64"/>
        <v>-71065.56548523184</v>
      </c>
      <c r="H254" s="15">
        <f t="shared" si="64"/>
        <v>-71399.28358785145</v>
      </c>
      <c r="I254" s="15">
        <f t="shared" si="64"/>
        <v>-71733.00169047105</v>
      </c>
      <c r="J254" s="15">
        <f t="shared" si="64"/>
        <v>-72066.71979309066</v>
      </c>
      <c r="K254" s="15">
        <f t="shared" si="64"/>
        <v>-72400.43789571026</v>
      </c>
      <c r="L254" s="15">
        <f t="shared" si="64"/>
        <v>-72734.15599832986</v>
      </c>
      <c r="M254" s="15">
        <f t="shared" si="64"/>
        <v>-72734.15599832986</v>
      </c>
      <c r="N254" s="16">
        <f>B254</f>
        <v>-69385.85103537983</v>
      </c>
    </row>
    <row r="255" spans="1:14" ht="15">
      <c r="A255" s="17" t="s">
        <v>20</v>
      </c>
      <c r="B255" s="18">
        <f aca="true" t="shared" si="65" ref="B255:J255">B241*B251/365*B252</f>
        <v>-344.8420393735914</v>
      </c>
      <c r="C255" s="18">
        <f t="shared" si="65"/>
        <v>-322.59416586561775</v>
      </c>
      <c r="D255" s="18">
        <f t="shared" si="65"/>
        <v>-344.8420393735914</v>
      </c>
      <c r="E255" s="18">
        <f t="shared" si="65"/>
        <v>-333.71810261960457</v>
      </c>
      <c r="F255" s="18">
        <f t="shared" si="65"/>
        <v>-333.71810261960457</v>
      </c>
      <c r="G255" s="18">
        <f t="shared" si="65"/>
        <v>-333.71810261960457</v>
      </c>
      <c r="H255" s="18">
        <f t="shared" si="65"/>
        <v>-333.71810261960457</v>
      </c>
      <c r="I255" s="18">
        <f t="shared" si="65"/>
        <v>-333.71810261960457</v>
      </c>
      <c r="J255" s="18">
        <f t="shared" si="65"/>
        <v>-333.71810261960457</v>
      </c>
      <c r="K255" s="18">
        <f>K241*K251/365*K252</f>
        <v>-333.71810261960457</v>
      </c>
      <c r="L255" s="18">
        <f>L241*L251/365*L252</f>
        <v>0</v>
      </c>
      <c r="M255" s="18">
        <f>M241*M251/365*M252</f>
        <v>0</v>
      </c>
      <c r="N255" s="19">
        <f>SUM(B255:M255)</f>
        <v>-3348.304962950032</v>
      </c>
    </row>
    <row r="256" spans="1:16" ht="15">
      <c r="A256" s="20" t="s">
        <v>17</v>
      </c>
      <c r="B256" s="21">
        <f aca="true" t="shared" si="66" ref="B256:N256">SUM(B254:B255)</f>
        <v>-69730.69307475342</v>
      </c>
      <c r="C256" s="21">
        <f t="shared" si="66"/>
        <v>-70053.28724061904</v>
      </c>
      <c r="D256" s="21">
        <f t="shared" si="66"/>
        <v>-70398.12927999263</v>
      </c>
      <c r="E256" s="21">
        <f t="shared" si="66"/>
        <v>-70731.84738261224</v>
      </c>
      <c r="F256" s="21">
        <f t="shared" si="66"/>
        <v>-71065.56548523184</v>
      </c>
      <c r="G256" s="21">
        <f t="shared" si="66"/>
        <v>-71399.28358785145</v>
      </c>
      <c r="H256" s="21">
        <f t="shared" si="66"/>
        <v>-71733.00169047105</v>
      </c>
      <c r="I256" s="21">
        <f t="shared" si="66"/>
        <v>-72066.71979309066</v>
      </c>
      <c r="J256" s="21">
        <f t="shared" si="66"/>
        <v>-72400.43789571026</v>
      </c>
      <c r="K256" s="21">
        <f t="shared" si="66"/>
        <v>-72734.15599832986</v>
      </c>
      <c r="L256" s="21">
        <f t="shared" si="66"/>
        <v>-72734.15599832986</v>
      </c>
      <c r="M256" s="21">
        <f t="shared" si="66"/>
        <v>-72734.15599832986</v>
      </c>
      <c r="N256" s="22">
        <f t="shared" si="66"/>
        <v>-72734.15599832986</v>
      </c>
      <c r="O256" s="2">
        <v>57400</v>
      </c>
      <c r="P256" s="31">
        <f>N256+O256</f>
        <v>-15334.155998329865</v>
      </c>
    </row>
    <row r="258" spans="1:14" ht="15">
      <c r="A258" s="27" t="s">
        <v>23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9">
        <f>ROUND(N248+N256,2)</f>
        <v>-348940.75</v>
      </c>
    </row>
    <row r="261" ht="15">
      <c r="N261" s="30"/>
    </row>
  </sheetData>
  <sheetProtection/>
  <mergeCells count="24">
    <mergeCell ref="B6:N6"/>
    <mergeCell ref="A6:A7"/>
    <mergeCell ref="A27:A28"/>
    <mergeCell ref="B27:N27"/>
    <mergeCell ref="A48:A49"/>
    <mergeCell ref="B48:N48"/>
    <mergeCell ref="A69:A70"/>
    <mergeCell ref="B69:N69"/>
    <mergeCell ref="A90:A91"/>
    <mergeCell ref="B90:N90"/>
    <mergeCell ref="A111:A112"/>
    <mergeCell ref="B111:N111"/>
    <mergeCell ref="A132:A133"/>
    <mergeCell ref="B132:N132"/>
    <mergeCell ref="A153:A154"/>
    <mergeCell ref="B153:N153"/>
    <mergeCell ref="A174:A175"/>
    <mergeCell ref="B174:N174"/>
    <mergeCell ref="A195:A196"/>
    <mergeCell ref="B195:N195"/>
    <mergeCell ref="A216:A217"/>
    <mergeCell ref="B216:N216"/>
    <mergeCell ref="A237:A238"/>
    <mergeCell ref="B237:N237"/>
  </mergeCells>
  <printOptions horizontalCentered="1"/>
  <pageMargins left="0.7" right="0.7" top="0.75" bottom="0.75" header="0.3" footer="0.3"/>
  <pageSetup fitToHeight="10" horizontalDpi="600" verticalDpi="600" orientation="landscape" scale="59" r:id="rId1"/>
  <headerFooter>
    <oddFooter>&amp;R&amp;P/&amp;N</oddFooter>
  </headerFooter>
  <rowBreaks count="5" manualBreakCount="5">
    <brk id="47" max="13" man="1"/>
    <brk id="89" max="13" man="1"/>
    <brk id="131" max="13" man="1"/>
    <brk id="173" max="13" man="1"/>
    <brk id="2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Chatham-Kent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Andrya Eagen</dc:creator>
  <cp:keywords/>
  <dc:description/>
  <cp:lastModifiedBy>andrya.eagen</cp:lastModifiedBy>
  <cp:lastPrinted>2012-08-23T13:10:03Z</cp:lastPrinted>
  <dcterms:created xsi:type="dcterms:W3CDTF">2012-03-21T17:27:33Z</dcterms:created>
  <dcterms:modified xsi:type="dcterms:W3CDTF">2012-08-23T14:13:01Z</dcterms:modified>
  <cp:category/>
  <cp:version/>
  <cp:contentType/>
  <cp:contentStatus/>
</cp:coreProperties>
</file>