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8735" windowHeight="11190" activeTab="1"/>
  </bookViews>
  <sheets>
    <sheet name="South Bill Impacts " sheetId="1" r:id="rId1"/>
    <sheet name="Barrie Bill Impacts" sheetId="2" r:id="rId2"/>
  </sheets>
  <externalReferences>
    <externalReference r:id="rId5"/>
  </externalReferences>
  <definedNames>
    <definedName name="_xlfn.BAHTTEXT" hidden="1">#NAME?</definedName>
    <definedName name="Admin">'[1]Rates'!$D$146</definedName>
    <definedName name="Bridge_Year">'[1]Inputs'!$C$7</definedName>
    <definedName name="BRR">'[1]Revenue Requirement'!$M$44</definedName>
    <definedName name="COP_NEW">'[1]Rates'!$D$132</definedName>
    <definedName name="COP_NOTRPP_NEW">'[1]Rates'!$D$134</definedName>
    <definedName name="COP2_NEW">'[1]Rates'!$D$133</definedName>
    <definedName name="DRC">'[1]Rates'!$D$142</definedName>
    <definedName name="GSL_CURR_N">'Barrie Bill Impacts'!#REF!</definedName>
    <definedName name="GSL_Curr_S">'South Bill Impacts '!#REF!</definedName>
    <definedName name="GSL_KW">'South Bill Impacts '!#REF!</definedName>
    <definedName name="GSL_KWH">'South Bill Impacts '!#REF!</definedName>
    <definedName name="GSL_NEW_N">'Barrie Bill Impacts'!#REF!</definedName>
    <definedName name="GSL_New_S">'South Bill Impacts '!#REF!</definedName>
    <definedName name="HA_1">'[1]Inputs'!$C$9</definedName>
    <definedName name="HA_2">'[1]Inputs'!$C$10</definedName>
    <definedName name="HA_3">'[1]Inputs'!$C$11</definedName>
    <definedName name="HBA">'[1]Inputs'!$C$8</definedName>
    <definedName name="HST_11">'[1]Inputs'!$C$30</definedName>
    <definedName name="HST_12">'[1]Inputs'!$C$31</definedName>
    <definedName name="LF_2012">'[1]Rates'!$E$126</definedName>
    <definedName name="LF_LU">'[1]Rates'!$G$127</definedName>
    <definedName name="LF_LU_NEW">'[1]Rates'!$D$127</definedName>
    <definedName name="LF_LU_PSN">'[1]Rates'!$L$127</definedName>
    <definedName name="LF_PSN">'[1]Rates'!$L$126</definedName>
    <definedName name="LF_TESTYEAR">'[1]Rates'!$D$126</definedName>
    <definedName name="LU_CURR_N">'Barrie Bill Impacts'!#REF!</definedName>
    <definedName name="LU_Curr_S">'South Bill Impacts '!#REF!</definedName>
    <definedName name="LU_KW">'South Bill Impacts '!#REF!</definedName>
    <definedName name="LU_KWH">'South Bill Impacts '!#REF!</definedName>
    <definedName name="LU_NEW_N">'Barrie Bill Impacts'!#REF!</definedName>
    <definedName name="LU_New_S">'South Bill Impacts '!#REF!</definedName>
    <definedName name="MIL">'[1]tables for Exhibit F'!$A$18</definedName>
    <definedName name="_xlnm.Print_Area" localSheetId="1">'Barrie Bill Impacts'!$A$1:$Q$55,'Barrie Bill Impacts'!$A$60:$Q$107,'Barrie Bill Impacts'!$A$112:$Q$157,'Barrie Bill Impacts'!$A$162:$Q$207,'Barrie Bill Impacts'!$A$212:$Q$257,'Barrie Bill Impacts'!$A$312:$Q$357</definedName>
    <definedName name="_xlnm.Print_Area" localSheetId="0">'South Bill Impacts '!$A$1:$Q$55,'South Bill Impacts '!$A$60:$Q$107,'South Bill Impacts '!$A$112:$Q$157,'South Bill Impacts '!$A$162:$Q$207,'South Bill Impacts '!$A$212:$Q$257,'South Bill Impacts '!$A$262:$Q$307,'South Bill Impacts '!$A$312:$Q$357</definedName>
    <definedName name="_xlnm.Print_Titles" localSheetId="1">'Barrie Bill Impacts'!$1:$7</definedName>
    <definedName name="_xlnm.Print_Titles" localSheetId="0">'South Bill Impacts '!$1:$7</definedName>
    <definedName name="rate_riders">'[1]Tables for Exhibit H'!$B$99:$I$105</definedName>
    <definedName name="RateBase">'[1]Rate Base'!$L$19</definedName>
    <definedName name="RATES">'[1]Rates'!$A$14:$AD$146</definedName>
    <definedName name="Rates_New">'[1]Proposed Rates Schedule'!$A$62:$G$352</definedName>
    <definedName name="RRRP">'[1]Rates'!$D$141</definedName>
    <definedName name="SE_CURR_N">'Barrie Bill Impacts'!#REF!</definedName>
    <definedName name="SE_Curr_S">'South Bill Impacts '!#REF!</definedName>
    <definedName name="SE_KW">'South Bill Impacts '!#REF!</definedName>
    <definedName name="SE_KWH">'South Bill Impacts '!#REF!</definedName>
    <definedName name="SE_NEW_N">'Barrie Bill Impacts'!#REF!</definedName>
    <definedName name="SE_NEW_S">'South Bill Impacts '!#REF!</definedName>
    <definedName name="SL_CURR_N">'Barrie Bill Impacts'!#REF!</definedName>
    <definedName name="SL_Curr_S">'South Bill Impacts '!#REF!</definedName>
    <definedName name="SL_KW">'South Bill Impacts '!#REF!</definedName>
    <definedName name="SL_KWH">'South Bill Impacts '!#REF!</definedName>
    <definedName name="SL_NEW_N">'Barrie Bill Impacts'!#REF!</definedName>
    <definedName name="SL_New_S">'South Bill Impacts '!#REF!</definedName>
    <definedName name="SPC">'[1]Rates'!$D$143</definedName>
    <definedName name="Spec_charges">'[1]Specific Service Charges'!$C$9:$E$41</definedName>
    <definedName name="start38" localSheetId="1">'Barrie Bill Impacts'!$A$1</definedName>
    <definedName name="start47">'South Bill Impacts '!$A$1</definedName>
    <definedName name="start49">'Barrie Bill Impacts'!$A$1</definedName>
    <definedName name="Test_Year">'[1]Inputs'!$C$6</definedName>
    <definedName name="WMS">'[1]Rates'!$D$140</definedName>
  </definedNames>
  <calcPr calcMode="autoNoTable" fullCalcOnLoad="1"/>
</workbook>
</file>

<file path=xl/comments1.xml><?xml version="1.0" encoding="utf-8"?>
<comments xmlns="http://schemas.openxmlformats.org/spreadsheetml/2006/main">
  <authors>
    <author>elena.yampolsky</author>
  </authors>
  <commentList>
    <comment ref="H314" authorId="0">
      <text>
        <r>
          <rPr>
            <sz val="8"/>
            <rFont val="Tahoma"/>
            <family val="2"/>
          </rPr>
          <t>using 40% load factor</t>
        </r>
      </text>
    </comment>
    <comment ref="H315" authorId="0">
      <text>
        <r>
          <rPr>
            <sz val="8"/>
            <rFont val="Tahoma"/>
            <family val="2"/>
          </rPr>
          <t xml:space="preserve">based on P OEB Requiremetn
</t>
        </r>
      </text>
    </comment>
  </commentList>
</comments>
</file>

<file path=xl/comments2.xml><?xml version="1.0" encoding="utf-8"?>
<comments xmlns="http://schemas.openxmlformats.org/spreadsheetml/2006/main">
  <authors>
    <author>elena.yampolsky</author>
  </authors>
  <commentList>
    <comment ref="H314" authorId="0">
      <text>
        <r>
          <rPr>
            <sz val="8"/>
            <rFont val="Tahoma"/>
            <family val="2"/>
          </rPr>
          <t>using 50% load factor</t>
        </r>
      </text>
    </comment>
    <comment ref="H315" authorId="0">
      <text>
        <r>
          <rPr>
            <sz val="8"/>
            <rFont val="Tahoma"/>
            <family val="2"/>
          </rPr>
          <t>based on PowerStream 2010 load data</t>
        </r>
      </text>
    </comment>
  </commentList>
</comments>
</file>

<file path=xl/sharedStrings.xml><?xml version="1.0" encoding="utf-8"?>
<sst xmlns="http://schemas.openxmlformats.org/spreadsheetml/2006/main" count="1207" uniqueCount="147">
  <si>
    <t>Back to Index</t>
  </si>
  <si>
    <t>File Number:</t>
  </si>
  <si>
    <t>EB-2012-0161</t>
  </si>
  <si>
    <t>Exhibit:</t>
  </si>
  <si>
    <t>H</t>
  </si>
  <si>
    <t>PowerStream South</t>
  </si>
  <si>
    <t>Tab:</t>
  </si>
  <si>
    <t>Bill Impacts - Monthly Consumptions</t>
  </si>
  <si>
    <t>Schedule:</t>
  </si>
  <si>
    <t>Page:</t>
  </si>
  <si>
    <t>Date:</t>
  </si>
  <si>
    <t>monthly</t>
  </si>
  <si>
    <t>Customer Class:</t>
  </si>
  <si>
    <t>Residential</t>
  </si>
  <si>
    <t>per kWh</t>
  </si>
  <si>
    <t>Consumption</t>
  </si>
  <si>
    <t xml:space="preserve"> kWh</t>
  </si>
  <si>
    <t>per kW</t>
  </si>
  <si>
    <t>Current Board-Approved</t>
  </si>
  <si>
    <t>Proposed</t>
  </si>
  <si>
    <t>Impact</t>
  </si>
  <si>
    <t>Charge Unit</t>
  </si>
  <si>
    <t>Rate</t>
  </si>
  <si>
    <t>Volume</t>
  </si>
  <si>
    <t>Charge</t>
  </si>
  <si>
    <t>$ Change</t>
  </si>
  <si>
    <t>% Change</t>
  </si>
  <si>
    <t>($)</t>
  </si>
  <si>
    <t>Fix_R</t>
  </si>
  <si>
    <t>Monthly Service Charge</t>
  </si>
  <si>
    <t>SMR_R</t>
  </si>
  <si>
    <t>Smart Meter Rate Adder</t>
  </si>
  <si>
    <t>GEA_R</t>
  </si>
  <si>
    <t>GEA funding rate adder</t>
  </si>
  <si>
    <t>SMIRR_R</t>
  </si>
  <si>
    <t>Service Charge Rate Rider(s)</t>
  </si>
  <si>
    <t>Var_R</t>
  </si>
  <si>
    <t>Distribution Volumetric Rate</t>
  </si>
  <si>
    <t>LV_R</t>
  </si>
  <si>
    <t>Low Voltage Rate Adder</t>
  </si>
  <si>
    <t>Volumetric Rate Adder(s)</t>
  </si>
  <si>
    <t>Tax_R</t>
  </si>
  <si>
    <t>Volumetric Rate Rider(s)</t>
  </si>
  <si>
    <t>SMCD_R</t>
  </si>
  <si>
    <t>Smart Meter Disposition Rider</t>
  </si>
  <si>
    <t>LRAM_R</t>
  </si>
  <si>
    <t>LRAM &amp; SSM Rate Rider</t>
  </si>
  <si>
    <t>Reg_R</t>
  </si>
  <si>
    <t>Deferral/Variance Account Disposition Rate Rider</t>
  </si>
  <si>
    <t>Sub-Total A - Distribution</t>
  </si>
  <si>
    <t>TN_R</t>
  </si>
  <si>
    <t>RTSR - Network</t>
  </si>
  <si>
    <t>TC_R</t>
  </si>
  <si>
    <t>RTSR - Line and Transformation Connection</t>
  </si>
  <si>
    <t>Sub-Total B - Delivery (including Sub-Total A)</t>
  </si>
  <si>
    <t>Wholesale Market Service Charge (WMSC)</t>
  </si>
  <si>
    <t>Rural and Remote Rate Protection (RRRP)</t>
  </si>
  <si>
    <t>Special Purpose Charge</t>
  </si>
  <si>
    <t>Standard Supply Service Charge</t>
  </si>
  <si>
    <t>Debt Retirement Charge (DRC)</t>
  </si>
  <si>
    <t>Energy Tier 1</t>
  </si>
  <si>
    <t>Energy Tier 2</t>
  </si>
  <si>
    <t>Total Bill (before Taxes)</t>
  </si>
  <si>
    <t>HST</t>
  </si>
  <si>
    <t>Total Bill (including Sub-total B)</t>
  </si>
  <si>
    <t>OCEB</t>
  </si>
  <si>
    <t>Total Bill (including OCEB)</t>
  </si>
  <si>
    <t>Loss Factor (%)</t>
  </si>
  <si>
    <t>Threshold</t>
  </si>
  <si>
    <t>Notes:</t>
  </si>
  <si>
    <t>General Service Less Than 50 kW</t>
  </si>
  <si>
    <t>Fix_GS</t>
  </si>
  <si>
    <t>SMR_GS</t>
  </si>
  <si>
    <t>GEA_GS</t>
  </si>
  <si>
    <t>SMIRR_GS</t>
  </si>
  <si>
    <t>Var_GS</t>
  </si>
  <si>
    <t>LV_GS</t>
  </si>
  <si>
    <t>Tax_GS</t>
  </si>
  <si>
    <t>SMCD_GS</t>
  </si>
  <si>
    <t>LRAM_GS</t>
  </si>
  <si>
    <t>Reg_GS</t>
  </si>
  <si>
    <t>TN_GS</t>
  </si>
  <si>
    <t>TC_GS</t>
  </si>
  <si>
    <t>Energy</t>
  </si>
  <si>
    <t>General Service Greater Than 50 kW</t>
  </si>
  <si>
    <t>kW</t>
  </si>
  <si>
    <t>Load</t>
  </si>
  <si>
    <t>Fix_GSL</t>
  </si>
  <si>
    <t>GEA_GSL</t>
  </si>
  <si>
    <t>Var_GSL</t>
  </si>
  <si>
    <t>LV_GSL</t>
  </si>
  <si>
    <t>Tax_GSL</t>
  </si>
  <si>
    <t>LRAM_GSL</t>
  </si>
  <si>
    <t>Reg_GSL</t>
  </si>
  <si>
    <t>GA Variance Account Disposition Rate Rider (Non-RPP)</t>
  </si>
  <si>
    <t>TN_GSL</t>
  </si>
  <si>
    <t>TC_GSL</t>
  </si>
  <si>
    <t>For the Bill impact calculation purposes, the energy price is assumed to be the average of current tier prices</t>
  </si>
  <si>
    <t>Large Use</t>
  </si>
  <si>
    <t>Fix_LU</t>
  </si>
  <si>
    <t>SM_LU</t>
  </si>
  <si>
    <t>GEA_LU</t>
  </si>
  <si>
    <t>Var_LU</t>
  </si>
  <si>
    <t>LV_LU</t>
  </si>
  <si>
    <t>Tax_LU</t>
  </si>
  <si>
    <t>LRAM_LU</t>
  </si>
  <si>
    <t>Reg_LU</t>
  </si>
  <si>
    <t>TN_LU</t>
  </si>
  <si>
    <t>TC_LU</t>
  </si>
  <si>
    <t>Unmetered Scattered Load</t>
  </si>
  <si>
    <t>Fix_USL</t>
  </si>
  <si>
    <t>SM_USL</t>
  </si>
  <si>
    <t>GEA_USL</t>
  </si>
  <si>
    <t>Var_USL</t>
  </si>
  <si>
    <t>LV_USL</t>
  </si>
  <si>
    <t>Tax_USL</t>
  </si>
  <si>
    <t>Reg_USL</t>
  </si>
  <si>
    <t>TN_USL</t>
  </si>
  <si>
    <t>TC_USL</t>
  </si>
  <si>
    <t>Sentinel</t>
  </si>
  <si>
    <t>Fix_SE</t>
  </si>
  <si>
    <t>SM_SE</t>
  </si>
  <si>
    <t>Var_SE</t>
  </si>
  <si>
    <t>LV_SE</t>
  </si>
  <si>
    <t xml:space="preserve">Tax_SE </t>
  </si>
  <si>
    <t>Reg_SE</t>
  </si>
  <si>
    <t>TN_SE</t>
  </si>
  <si>
    <t>TC_SE</t>
  </si>
  <si>
    <t>Street Lighting</t>
  </si>
  <si>
    <t>Fix_SL</t>
  </si>
  <si>
    <t>SM_SL</t>
  </si>
  <si>
    <t>Service Charge Rate Adder(s)</t>
  </si>
  <si>
    <t>Var_SL</t>
  </si>
  <si>
    <t>LV_SL</t>
  </si>
  <si>
    <t>Tax_SL</t>
  </si>
  <si>
    <t>Reg_SL</t>
  </si>
  <si>
    <t>TN_SL</t>
  </si>
  <si>
    <t>TC_SL</t>
  </si>
  <si>
    <t>PowerStream Barrie</t>
  </si>
  <si>
    <t>LRAM &amp; SSM Rate Rider - effective until Apr 30, 2013</t>
  </si>
  <si>
    <t>Deferral/Variance Account Disposition Rate Rider (2012) - effective until Apr 30, 2013</t>
  </si>
  <si>
    <t>Deferral/Variance Account Disposition Rate Rider (2013) - effective until Dec.31, 2014</t>
  </si>
  <si>
    <t>SM_GSL</t>
  </si>
  <si>
    <t>LRAM_USL</t>
  </si>
  <si>
    <t>Tax_SE</t>
  </si>
  <si>
    <t>LRAM_SE</t>
  </si>
  <si>
    <t>LRAM_SL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</si>
</sst>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$&quot;* #,##0.00_-;\-&quot;$&quot;* #,##0.00_-;_-&quot;$&quot;* &quot;-&quot;??_-;_-@_-"/>
    <numFmt numFmtId="165" formatCode="_(* #,##0_);_(* \(#,##0\);_(* &quot;-&quot;??_);_(@_)"/>
    <numFmt numFmtId="166" formatCode="_-&quot;$&quot;* #,##0.0000_-;\-&quot;$&quot;* #,##0.0000_-;_-&quot;$&quot;* &quot;-&quot;??_-;_-@_-"/>
    <numFmt numFmtId="167" formatCode="_(* #,##0.0_);_(* \(#,##0.0\);_(* &quot;-&quot;??_);_(@_)"/>
    <numFmt numFmtId="168" formatCode="_-* #,##0.00_-;\-* #,##0.00_-;_-* &quot;-&quot;??_-;_-@_-"/>
  </numFmts>
  <fonts count="50">
    <font>
      <sz val="10"/>
      <name val="Arial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6"/>
      <color indexed="12"/>
      <name val="Algerian"/>
      <family val="5"/>
    </font>
    <font>
      <sz val="16"/>
      <name val="Algerian"/>
      <family val="5"/>
    </font>
    <font>
      <b/>
      <sz val="10"/>
      <name val="Arial"/>
      <family val="2"/>
    </font>
    <font>
      <sz val="14"/>
      <name val="Arial"/>
      <family val="2"/>
    </font>
    <font>
      <b/>
      <sz val="12"/>
      <name val="Arial Black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color indexed="9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sz val="8"/>
      <name val="Tahoma"/>
      <family val="2"/>
    </font>
    <font>
      <sz val="10"/>
      <color indexed="2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5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32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61">
    <xf numFmtId="0" fontId="0" fillId="0" borderId="0" xfId="0" applyAlignment="1">
      <alignment/>
    </xf>
    <xf numFmtId="0" fontId="2" fillId="0" borderId="0" xfId="57" applyFill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3" fillId="33" borderId="0" xfId="0" applyFont="1" applyFill="1" applyAlignment="1" applyProtection="1">
      <alignment vertical="top" wrapText="1"/>
      <protection/>
    </xf>
    <xf numFmtId="0" fontId="0" fillId="0" borderId="0" xfId="0" applyFont="1" applyFill="1" applyAlignment="1" applyProtection="1">
      <alignment/>
      <protection/>
    </xf>
    <xf numFmtId="0" fontId="4" fillId="33" borderId="0" xfId="0" applyFont="1" applyFill="1" applyAlignment="1" applyProtection="1">
      <alignment vertical="top" wrapText="1"/>
      <protection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33" borderId="0" xfId="0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0" fontId="0" fillId="33" borderId="0" xfId="0" applyFont="1" applyFill="1" applyBorder="1" applyAlignment="1" applyProtection="1">
      <alignment horizontal="left" indent="1"/>
      <protection/>
    </xf>
    <xf numFmtId="0" fontId="0" fillId="33" borderId="0" xfId="0" applyFont="1" applyFill="1" applyBorder="1" applyAlignment="1" applyProtection="1">
      <alignment/>
      <protection/>
    </xf>
    <xf numFmtId="0" fontId="9" fillId="33" borderId="0" xfId="0" applyFont="1" applyFill="1" applyBorder="1" applyAlignment="1" applyProtection="1">
      <alignment/>
      <protection/>
    </xf>
    <xf numFmtId="15" fontId="0" fillId="0" borderId="0" xfId="0" applyNumberFormat="1" applyFont="1" applyAlignment="1">
      <alignment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5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 horizontal="right"/>
      <protection/>
    </xf>
    <xf numFmtId="0" fontId="9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5" fillId="34" borderId="10" xfId="0" applyFont="1" applyFill="1" applyBorder="1" applyAlignment="1" applyProtection="1">
      <alignment/>
      <protection locked="0"/>
    </xf>
    <xf numFmtId="0" fontId="10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5" fillId="0" borderId="11" xfId="0" applyFont="1" applyBorder="1" applyAlignment="1" applyProtection="1">
      <alignment horizontal="center"/>
      <protection/>
    </xf>
    <xf numFmtId="0" fontId="5" fillId="0" borderId="12" xfId="0" applyFont="1" applyBorder="1" applyAlignment="1" applyProtection="1">
      <alignment horizontal="center"/>
      <protection/>
    </xf>
    <xf numFmtId="0" fontId="5" fillId="0" borderId="13" xfId="0" applyFont="1" applyBorder="1" applyAlignment="1" applyProtection="1">
      <alignment horizontal="center"/>
      <protection/>
    </xf>
    <xf numFmtId="0" fontId="5" fillId="0" borderId="14" xfId="0" applyFont="1" applyBorder="1" applyAlignment="1" applyProtection="1" quotePrefix="1">
      <alignment horizontal="center"/>
      <protection/>
    </xf>
    <xf numFmtId="0" fontId="5" fillId="0" borderId="15" xfId="0" applyFont="1" applyBorder="1" applyAlignment="1" applyProtection="1" quotePrefix="1">
      <alignment horizont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/>
      <protection/>
    </xf>
    <xf numFmtId="0" fontId="0" fillId="0" borderId="0" xfId="0" applyFont="1" applyAlignment="1" applyProtection="1">
      <alignment vertical="top"/>
      <protection/>
    </xf>
    <xf numFmtId="0" fontId="0" fillId="35" borderId="0" xfId="0" applyFont="1" applyFill="1" applyAlignment="1" applyProtection="1">
      <alignment vertical="top"/>
      <protection locked="0"/>
    </xf>
    <xf numFmtId="0" fontId="0" fillId="0" borderId="0" xfId="0" applyFont="1" applyFill="1" applyAlignment="1" applyProtection="1">
      <alignment vertical="top"/>
      <protection/>
    </xf>
    <xf numFmtId="164" fontId="0" fillId="34" borderId="16" xfId="50" applyNumberFormat="1" applyFont="1" applyFill="1" applyBorder="1" applyAlignment="1" applyProtection="1">
      <alignment vertical="top"/>
      <protection locked="0"/>
    </xf>
    <xf numFmtId="165" fontId="0" fillId="0" borderId="16" xfId="42" applyNumberFormat="1" applyFont="1" applyFill="1" applyBorder="1" applyAlignment="1" applyProtection="1">
      <alignment vertical="top"/>
      <protection/>
    </xf>
    <xf numFmtId="164" fontId="0" fillId="0" borderId="12" xfId="50" applyFont="1" applyBorder="1" applyAlignment="1" applyProtection="1">
      <alignment vertical="top"/>
      <protection/>
    </xf>
    <xf numFmtId="165" fontId="0" fillId="0" borderId="12" xfId="42" applyNumberFormat="1" applyFont="1" applyFill="1" applyBorder="1" applyAlignment="1" applyProtection="1">
      <alignment vertical="top"/>
      <protection/>
    </xf>
    <xf numFmtId="164" fontId="0" fillId="0" borderId="16" xfId="0" applyNumberFormat="1" applyFont="1" applyBorder="1" applyAlignment="1" applyProtection="1">
      <alignment vertical="top"/>
      <protection/>
    </xf>
    <xf numFmtId="10" fontId="0" fillId="0" borderId="12" xfId="70" applyNumberFormat="1" applyFont="1" applyBorder="1" applyAlignment="1" applyProtection="1">
      <alignment vertical="top"/>
      <protection/>
    </xf>
    <xf numFmtId="0" fontId="13" fillId="0" borderId="17" xfId="0" applyFont="1" applyFill="1" applyBorder="1" applyAlignment="1" applyProtection="1">
      <alignment/>
      <protection/>
    </xf>
    <xf numFmtId="166" fontId="0" fillId="34" borderId="16" xfId="50" applyNumberFormat="1" applyFont="1" applyFill="1" applyBorder="1" applyAlignment="1" applyProtection="1">
      <alignment vertical="top"/>
      <protection locked="0"/>
    </xf>
    <xf numFmtId="0" fontId="12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 vertical="top" wrapText="1"/>
      <protection/>
    </xf>
    <xf numFmtId="0" fontId="0" fillId="34" borderId="0" xfId="0" applyFont="1" applyFill="1" applyAlignment="1" applyProtection="1">
      <alignment vertical="top"/>
      <protection locked="0"/>
    </xf>
    <xf numFmtId="0" fontId="0" fillId="34" borderId="16" xfId="0" applyFont="1" applyFill="1" applyBorder="1" applyAlignment="1" applyProtection="1">
      <alignment vertical="top"/>
      <protection locked="0"/>
    </xf>
    <xf numFmtId="0" fontId="0" fillId="34" borderId="12" xfId="0" applyFont="1" applyFill="1" applyBorder="1" applyAlignment="1" applyProtection="1">
      <alignment vertical="top"/>
      <protection locked="0"/>
    </xf>
    <xf numFmtId="0" fontId="0" fillId="0" borderId="18" xfId="0" applyFont="1" applyBorder="1" applyAlignment="1" applyProtection="1">
      <alignment/>
      <protection/>
    </xf>
    <xf numFmtId="0" fontId="0" fillId="0" borderId="19" xfId="0" applyFont="1" applyBorder="1" applyAlignment="1" applyProtection="1">
      <alignment/>
      <protection/>
    </xf>
    <xf numFmtId="164" fontId="5" fillId="0" borderId="20" xfId="0" applyNumberFormat="1" applyFont="1" applyBorder="1" applyAlignment="1" applyProtection="1">
      <alignment/>
      <protection/>
    </xf>
    <xf numFmtId="0" fontId="0" fillId="0" borderId="21" xfId="0" applyFont="1" applyBorder="1" applyAlignment="1" applyProtection="1">
      <alignment/>
      <protection/>
    </xf>
    <xf numFmtId="164" fontId="5" fillId="0" borderId="18" xfId="0" applyNumberFormat="1" applyFont="1" applyBorder="1" applyAlignment="1" applyProtection="1">
      <alignment/>
      <protection/>
    </xf>
    <xf numFmtId="10" fontId="5" fillId="0" borderId="20" xfId="70" applyNumberFormat="1" applyFont="1" applyBorder="1" applyAlignment="1" applyProtection="1">
      <alignment/>
      <protection/>
    </xf>
    <xf numFmtId="0" fontId="0" fillId="0" borderId="0" xfId="0" applyFont="1" applyAlignment="1" applyProtection="1">
      <alignment vertical="center"/>
      <protection/>
    </xf>
    <xf numFmtId="0" fontId="0" fillId="35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/>
    </xf>
    <xf numFmtId="166" fontId="0" fillId="34" borderId="16" xfId="50" applyNumberFormat="1" applyFont="1" applyFill="1" applyBorder="1" applyAlignment="1" applyProtection="1">
      <alignment vertical="center"/>
      <protection locked="0"/>
    </xf>
    <xf numFmtId="1" fontId="0" fillId="0" borderId="16" xfId="0" applyNumberFormat="1" applyFont="1" applyFill="1" applyBorder="1" applyAlignment="1" applyProtection="1">
      <alignment vertical="center"/>
      <protection/>
    </xf>
    <xf numFmtId="164" fontId="0" fillId="0" borderId="12" xfId="50" applyFont="1" applyBorder="1" applyAlignment="1" applyProtection="1">
      <alignment vertical="center"/>
      <protection/>
    </xf>
    <xf numFmtId="1" fontId="0" fillId="0" borderId="12" xfId="0" applyNumberFormat="1" applyFont="1" applyFill="1" applyBorder="1" applyAlignment="1" applyProtection="1">
      <alignment vertical="center"/>
      <protection/>
    </xf>
    <xf numFmtId="164" fontId="0" fillId="0" borderId="16" xfId="0" applyNumberFormat="1" applyFont="1" applyBorder="1" applyAlignment="1" applyProtection="1">
      <alignment vertical="center"/>
      <protection/>
    </xf>
    <xf numFmtId="10" fontId="0" fillId="0" borderId="12" xfId="70" applyNumberFormat="1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 wrapText="1"/>
      <protection/>
    </xf>
    <xf numFmtId="0" fontId="5" fillId="0" borderId="0" xfId="0" applyFont="1" applyAlignment="1" applyProtection="1">
      <alignment vertical="top" wrapText="1"/>
      <protection/>
    </xf>
    <xf numFmtId="0" fontId="0" fillId="0" borderId="18" xfId="0" applyFont="1" applyBorder="1" applyAlignment="1" applyProtection="1">
      <alignment vertical="top"/>
      <protection/>
    </xf>
    <xf numFmtId="0" fontId="0" fillId="0" borderId="19" xfId="0" applyFont="1" applyBorder="1" applyAlignment="1" applyProtection="1">
      <alignment vertical="top"/>
      <protection/>
    </xf>
    <xf numFmtId="164" fontId="5" fillId="0" borderId="20" xfId="0" applyNumberFormat="1" applyFont="1" applyBorder="1" applyAlignment="1" applyProtection="1">
      <alignment vertical="top"/>
      <protection/>
    </xf>
    <xf numFmtId="0" fontId="5" fillId="0" borderId="0" xfId="0" applyFont="1" applyAlignment="1" applyProtection="1">
      <alignment vertical="top"/>
      <protection/>
    </xf>
    <xf numFmtId="0" fontId="5" fillId="0" borderId="18" xfId="0" applyFont="1" applyBorder="1" applyAlignment="1" applyProtection="1">
      <alignment vertical="top"/>
      <protection/>
    </xf>
    <xf numFmtId="0" fontId="5" fillId="0" borderId="21" xfId="0" applyFont="1" applyBorder="1" applyAlignment="1" applyProtection="1">
      <alignment vertical="top"/>
      <protection/>
    </xf>
    <xf numFmtId="164" fontId="5" fillId="0" borderId="18" xfId="0" applyNumberFormat="1" applyFont="1" applyBorder="1" applyAlignment="1" applyProtection="1">
      <alignment vertical="top"/>
      <protection/>
    </xf>
    <xf numFmtId="10" fontId="5" fillId="0" borderId="20" xfId="70" applyNumberFormat="1" applyFont="1" applyBorder="1" applyAlignment="1" applyProtection="1">
      <alignment vertical="top"/>
      <protection/>
    </xf>
    <xf numFmtId="1" fontId="0" fillId="0" borderId="12" xfId="0" applyNumberFormat="1" applyFont="1" applyFill="1" applyBorder="1" applyAlignment="1" applyProtection="1">
      <alignment vertical="top"/>
      <protection/>
    </xf>
    <xf numFmtId="0" fontId="0" fillId="0" borderId="12" xfId="0" applyFont="1" applyFill="1" applyBorder="1" applyAlignment="1" applyProtection="1">
      <alignment vertical="top"/>
      <protection/>
    </xf>
    <xf numFmtId="165" fontId="0" fillId="0" borderId="12" xfId="0" applyNumberFormat="1" applyFont="1" applyFill="1" applyBorder="1" applyAlignment="1" applyProtection="1">
      <alignment vertical="top"/>
      <protection/>
    </xf>
    <xf numFmtId="165" fontId="0" fillId="34" borderId="16" xfId="42" applyNumberFormat="1" applyFont="1" applyFill="1" applyBorder="1" applyAlignment="1" applyProtection="1">
      <alignment vertical="top"/>
      <protection/>
    </xf>
    <xf numFmtId="165" fontId="0" fillId="34" borderId="12" xfId="0" applyNumberFormat="1" applyFont="1" applyFill="1" applyBorder="1" applyAlignment="1" applyProtection="1">
      <alignment vertical="top"/>
      <protection/>
    </xf>
    <xf numFmtId="0" fontId="5" fillId="0" borderId="0" xfId="0" applyFont="1" applyFill="1" applyAlignment="1" applyProtection="1">
      <alignment vertical="top"/>
      <protection/>
    </xf>
    <xf numFmtId="9" fontId="0" fillId="0" borderId="18" xfId="0" applyNumberFormat="1" applyFont="1" applyBorder="1" applyAlignment="1" applyProtection="1">
      <alignment vertical="top"/>
      <protection/>
    </xf>
    <xf numFmtId="9" fontId="0" fillId="0" borderId="19" xfId="0" applyNumberFormat="1" applyFont="1" applyBorder="1" applyAlignment="1" applyProtection="1">
      <alignment vertical="top"/>
      <protection/>
    </xf>
    <xf numFmtId="9" fontId="5" fillId="0" borderId="18" xfId="0" applyNumberFormat="1" applyFont="1" applyBorder="1" applyAlignment="1" applyProtection="1">
      <alignment vertical="top"/>
      <protection/>
    </xf>
    <xf numFmtId="9" fontId="5" fillId="0" borderId="21" xfId="0" applyNumberFormat="1" applyFont="1" applyBorder="1" applyAlignment="1" applyProtection="1">
      <alignment vertical="top"/>
      <protection/>
    </xf>
    <xf numFmtId="9" fontId="0" fillId="34" borderId="16" xfId="0" applyNumberFormat="1" applyFont="1" applyFill="1" applyBorder="1" applyAlignment="1" applyProtection="1">
      <alignment vertical="top"/>
      <protection locked="0"/>
    </xf>
    <xf numFmtId="0" fontId="0" fillId="0" borderId="16" xfId="0" applyFont="1" applyBorder="1" applyAlignment="1" applyProtection="1">
      <alignment vertical="top"/>
      <protection/>
    </xf>
    <xf numFmtId="164" fontId="0" fillId="0" borderId="12" xfId="0" applyNumberFormat="1" applyFont="1" applyBorder="1" applyAlignment="1" applyProtection="1">
      <alignment vertical="top"/>
      <protection/>
    </xf>
    <xf numFmtId="0" fontId="0" fillId="0" borderId="12" xfId="0" applyFont="1" applyBorder="1" applyAlignment="1" applyProtection="1">
      <alignment vertical="top"/>
      <protection/>
    </xf>
    <xf numFmtId="9" fontId="0" fillId="34" borderId="12" xfId="0" applyNumberFormat="1" applyFont="1" applyFill="1" applyBorder="1" applyAlignment="1" applyProtection="1">
      <alignment vertical="top"/>
      <protection locked="0"/>
    </xf>
    <xf numFmtId="164" fontId="0" fillId="0" borderId="0" xfId="0" applyNumberFormat="1" applyFont="1" applyBorder="1" applyAlignment="1" applyProtection="1">
      <alignment vertical="top"/>
      <protection/>
    </xf>
    <xf numFmtId="10" fontId="0" fillId="34" borderId="10" xfId="70" applyNumberFormat="1" applyFont="1" applyFill="1" applyBorder="1" applyAlignment="1" applyProtection="1">
      <alignment/>
      <protection locked="0"/>
    </xf>
    <xf numFmtId="166" fontId="0" fillId="0" borderId="0" xfId="0" applyNumberFormat="1" applyFont="1" applyAlignment="1" applyProtection="1">
      <alignment/>
      <protection/>
    </xf>
    <xf numFmtId="43" fontId="0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horizontal="left"/>
      <protection/>
    </xf>
    <xf numFmtId="0" fontId="0" fillId="34" borderId="10" xfId="0" applyFont="1" applyFill="1" applyBorder="1" applyAlignment="1" applyProtection="1">
      <alignment horizontal="center"/>
      <protection/>
    </xf>
    <xf numFmtId="165" fontId="0" fillId="0" borderId="16" xfId="42" applyNumberFormat="1" applyFont="1" applyFill="1" applyBorder="1" applyAlignment="1" applyProtection="1">
      <alignment vertical="center"/>
      <protection/>
    </xf>
    <xf numFmtId="165" fontId="0" fillId="0" borderId="12" xfId="42" applyNumberFormat="1" applyFont="1" applyFill="1" applyBorder="1" applyAlignment="1" applyProtection="1">
      <alignment vertical="center"/>
      <protection/>
    </xf>
    <xf numFmtId="0" fontId="0" fillId="34" borderId="0" xfId="0" applyFont="1" applyFill="1" applyAlignment="1" applyProtection="1">
      <alignment vertical="top"/>
      <protection/>
    </xf>
    <xf numFmtId="165" fontId="0" fillId="34" borderId="12" xfId="42" applyNumberFormat="1" applyFont="1" applyFill="1" applyBorder="1" applyAlignment="1" applyProtection="1">
      <alignment vertical="top"/>
      <protection/>
    </xf>
    <xf numFmtId="165" fontId="5" fillId="34" borderId="10" xfId="42" applyNumberFormat="1" applyFont="1" applyFill="1" applyBorder="1" applyAlignment="1" applyProtection="1">
      <alignment/>
      <protection locked="0"/>
    </xf>
    <xf numFmtId="0" fontId="13" fillId="0" borderId="0" xfId="0" applyFont="1" applyFill="1" applyBorder="1" applyAlignment="1" applyProtection="1">
      <alignment/>
      <protection/>
    </xf>
    <xf numFmtId="0" fontId="0" fillId="36" borderId="0" xfId="0" applyFill="1" applyAlignment="1" applyProtection="1">
      <alignment/>
      <protection/>
    </xf>
    <xf numFmtId="165" fontId="0" fillId="34" borderId="16" xfId="42" applyNumberFormat="1" applyFont="1" applyFill="1" applyBorder="1" applyAlignment="1" applyProtection="1">
      <alignment vertical="top"/>
      <protection locked="0"/>
    </xf>
    <xf numFmtId="165" fontId="0" fillId="34" borderId="12" xfId="42" applyNumberFormat="1" applyFont="1" applyFill="1" applyBorder="1" applyAlignment="1" applyProtection="1">
      <alignment vertical="top"/>
      <protection locked="0"/>
    </xf>
    <xf numFmtId="165" fontId="0" fillId="0" borderId="19" xfId="42" applyNumberFormat="1" applyFont="1" applyBorder="1" applyAlignment="1" applyProtection="1">
      <alignment/>
      <protection/>
    </xf>
    <xf numFmtId="165" fontId="0" fillId="0" borderId="21" xfId="42" applyNumberFormat="1" applyFont="1" applyBorder="1" applyAlignment="1" applyProtection="1">
      <alignment/>
      <protection/>
    </xf>
    <xf numFmtId="165" fontId="0" fillId="0" borderId="19" xfId="42" applyNumberFormat="1" applyFont="1" applyBorder="1" applyAlignment="1" applyProtection="1">
      <alignment vertical="top"/>
      <protection/>
    </xf>
    <xf numFmtId="165" fontId="5" fillId="0" borderId="21" xfId="42" applyNumberFormat="1" applyFont="1" applyBorder="1" applyAlignment="1" applyProtection="1">
      <alignment vertical="top"/>
      <protection/>
    </xf>
    <xf numFmtId="165" fontId="0" fillId="0" borderId="12" xfId="42" applyNumberFormat="1" applyFont="1" applyBorder="1" applyAlignment="1" applyProtection="1">
      <alignment vertical="top"/>
      <protection/>
    </xf>
    <xf numFmtId="167" fontId="5" fillId="34" borderId="10" xfId="42" applyNumberFormat="1" applyFont="1" applyFill="1" applyBorder="1" applyAlignment="1" applyProtection="1">
      <alignment/>
      <protection locked="0"/>
    </xf>
    <xf numFmtId="167" fontId="0" fillId="0" borderId="16" xfId="42" applyNumberFormat="1" applyFont="1" applyFill="1" applyBorder="1" applyAlignment="1" applyProtection="1">
      <alignment vertical="top"/>
      <protection/>
    </xf>
    <xf numFmtId="167" fontId="0" fillId="0" borderId="12" xfId="42" applyNumberFormat="1" applyFont="1" applyFill="1" applyBorder="1" applyAlignment="1" applyProtection="1">
      <alignment vertical="top"/>
      <protection/>
    </xf>
    <xf numFmtId="0" fontId="11" fillId="0" borderId="0" xfId="0" applyFont="1" applyFill="1" applyAlignment="1" applyProtection="1">
      <alignment/>
      <protection/>
    </xf>
    <xf numFmtId="167" fontId="0" fillId="0" borderId="16" xfId="42" applyNumberFormat="1" applyFont="1" applyFill="1" applyBorder="1" applyAlignment="1" applyProtection="1">
      <alignment vertical="center"/>
      <protection/>
    </xf>
    <xf numFmtId="167" fontId="0" fillId="0" borderId="12" xfId="42" applyNumberFormat="1" applyFont="1" applyFill="1" applyBorder="1" applyAlignment="1" applyProtection="1">
      <alignment vertical="center"/>
      <protection/>
    </xf>
    <xf numFmtId="43" fontId="5" fillId="34" borderId="10" xfId="42" applyNumberFormat="1" applyFont="1" applyFill="1" applyBorder="1" applyAlignment="1" applyProtection="1">
      <alignment/>
      <protection locked="0"/>
    </xf>
    <xf numFmtId="43" fontId="0" fillId="0" borderId="16" xfId="42" applyFont="1" applyFill="1" applyBorder="1" applyAlignment="1" applyProtection="1">
      <alignment vertical="top"/>
      <protection/>
    </xf>
    <xf numFmtId="43" fontId="0" fillId="0" borderId="12" xfId="42" applyFont="1" applyFill="1" applyBorder="1" applyAlignment="1" applyProtection="1">
      <alignment vertical="top"/>
      <protection/>
    </xf>
    <xf numFmtId="43" fontId="0" fillId="0" borderId="16" xfId="42" applyFont="1" applyFill="1" applyBorder="1" applyAlignment="1" applyProtection="1">
      <alignment vertical="center"/>
      <protection/>
    </xf>
    <xf numFmtId="43" fontId="0" fillId="0" borderId="12" xfId="42" applyFont="1" applyFill="1" applyBorder="1" applyAlignment="1" applyProtection="1">
      <alignment vertical="center"/>
      <protection/>
    </xf>
    <xf numFmtId="0" fontId="0" fillId="33" borderId="0" xfId="0" applyFont="1" applyFill="1" applyBorder="1" applyAlignment="1" applyProtection="1">
      <alignment vertical="center"/>
      <protection/>
    </xf>
    <xf numFmtId="0" fontId="0" fillId="33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 vertical="top"/>
      <protection locked="0"/>
    </xf>
    <xf numFmtId="0" fontId="15" fillId="33" borderId="0" xfId="0" applyFont="1" applyFill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0" fillId="0" borderId="0" xfId="0" applyFont="1" applyFill="1" applyAlignment="1" applyProtection="1">
      <alignment vertical="center"/>
      <protection locked="0"/>
    </xf>
    <xf numFmtId="165" fontId="0" fillId="34" borderId="16" xfId="0" applyNumberFormat="1" applyFont="1" applyFill="1" applyBorder="1" applyAlignment="1" applyProtection="1">
      <alignment vertical="top"/>
      <protection locked="0"/>
    </xf>
    <xf numFmtId="0" fontId="0" fillId="36" borderId="0" xfId="0" applyFont="1" applyFill="1" applyAlignment="1" applyProtection="1">
      <alignment/>
      <protection/>
    </xf>
    <xf numFmtId="165" fontId="0" fillId="33" borderId="12" xfId="42" applyNumberFormat="1" applyFont="1" applyFill="1" applyBorder="1" applyAlignment="1" applyProtection="1">
      <alignment vertical="top"/>
      <protection locked="0"/>
    </xf>
    <xf numFmtId="166" fontId="0" fillId="37" borderId="16" xfId="50" applyNumberFormat="1" applyFont="1" applyFill="1" applyBorder="1" applyAlignment="1" applyProtection="1">
      <alignment vertical="top"/>
      <protection locked="0"/>
    </xf>
    <xf numFmtId="0" fontId="9" fillId="34" borderId="0" xfId="0" applyFont="1" applyFill="1" applyAlignment="1" applyProtection="1">
      <alignment horizontal="center"/>
      <protection/>
    </xf>
    <xf numFmtId="0" fontId="5" fillId="0" borderId="22" xfId="0" applyFont="1" applyBorder="1" applyAlignment="1" applyProtection="1">
      <alignment horizontal="center"/>
      <protection/>
    </xf>
    <xf numFmtId="0" fontId="5" fillId="0" borderId="23" xfId="0" applyFont="1" applyBorder="1" applyAlignment="1" applyProtection="1">
      <alignment horizontal="center"/>
      <protection/>
    </xf>
    <xf numFmtId="0" fontId="5" fillId="0" borderId="24" xfId="0" applyFont="1" applyBorder="1" applyAlignment="1" applyProtection="1">
      <alignment horizontal="center"/>
      <protection/>
    </xf>
    <xf numFmtId="0" fontId="5" fillId="0" borderId="0" xfId="0" applyFont="1" applyAlignment="1" applyProtection="1">
      <alignment horizontal="center" wrapText="1"/>
      <protection/>
    </xf>
    <xf numFmtId="0" fontId="0" fillId="0" borderId="0" xfId="0" applyFont="1" applyAlignment="1">
      <alignment horizontal="center" wrapText="1"/>
    </xf>
    <xf numFmtId="0" fontId="5" fillId="0" borderId="16" xfId="0" applyFont="1" applyFill="1" applyBorder="1" applyAlignment="1" applyProtection="1">
      <alignment horizontal="center" wrapText="1"/>
      <protection/>
    </xf>
    <xf numFmtId="0" fontId="0" fillId="0" borderId="14" xfId="0" applyFont="1" applyBorder="1" applyAlignment="1">
      <alignment wrapText="1"/>
    </xf>
    <xf numFmtId="0" fontId="5" fillId="0" borderId="12" xfId="0" applyFont="1" applyFill="1" applyBorder="1" applyAlignment="1" applyProtection="1">
      <alignment horizontal="center" wrapText="1"/>
      <protection/>
    </xf>
    <xf numFmtId="0" fontId="0" fillId="0" borderId="15" xfId="0" applyFont="1" applyBorder="1" applyAlignment="1">
      <alignment wrapText="1"/>
    </xf>
    <xf numFmtId="0" fontId="0" fillId="34" borderId="25" xfId="0" applyFill="1" applyBorder="1" applyAlignment="1" applyProtection="1">
      <alignment vertical="top" wrapText="1"/>
      <protection locked="0"/>
    </xf>
    <xf numFmtId="0" fontId="0" fillId="34" borderId="26" xfId="0" applyFill="1" applyBorder="1" applyAlignment="1" applyProtection="1">
      <alignment vertical="top" wrapText="1"/>
      <protection locked="0"/>
    </xf>
    <xf numFmtId="0" fontId="0" fillId="34" borderId="13" xfId="0" applyFill="1" applyBorder="1" applyAlignment="1" applyProtection="1">
      <alignment vertical="top" wrapText="1"/>
      <protection locked="0"/>
    </xf>
    <xf numFmtId="0" fontId="0" fillId="34" borderId="17" xfId="0" applyFill="1" applyBorder="1" applyAlignment="1" applyProtection="1">
      <alignment vertical="top" wrapText="1"/>
      <protection locked="0"/>
    </xf>
    <xf numFmtId="0" fontId="0" fillId="34" borderId="0" xfId="0" applyFill="1" applyBorder="1" applyAlignment="1" applyProtection="1">
      <alignment vertical="top" wrapText="1"/>
      <protection locked="0"/>
    </xf>
    <xf numFmtId="0" fontId="0" fillId="34" borderId="12" xfId="0" applyFill="1" applyBorder="1" applyAlignment="1" applyProtection="1">
      <alignment vertical="top" wrapText="1"/>
      <protection locked="0"/>
    </xf>
    <xf numFmtId="0" fontId="0" fillId="34" borderId="27" xfId="0" applyFill="1" applyBorder="1" applyAlignment="1" applyProtection="1">
      <alignment vertical="top" wrapText="1"/>
      <protection locked="0"/>
    </xf>
    <xf numFmtId="0" fontId="0" fillId="34" borderId="28" xfId="0" applyFill="1" applyBorder="1" applyAlignment="1" applyProtection="1">
      <alignment vertical="top" wrapText="1"/>
      <protection locked="0"/>
    </xf>
    <xf numFmtId="0" fontId="0" fillId="34" borderId="15" xfId="0" applyFill="1" applyBorder="1" applyAlignment="1" applyProtection="1">
      <alignment vertical="top" wrapText="1"/>
      <protection locked="0"/>
    </xf>
    <xf numFmtId="0" fontId="0" fillId="34" borderId="25" xfId="0" applyFont="1" applyFill="1" applyBorder="1" applyAlignment="1" applyProtection="1">
      <alignment vertical="top" wrapText="1"/>
      <protection locked="0"/>
    </xf>
    <xf numFmtId="0" fontId="0" fillId="34" borderId="26" xfId="0" applyFont="1" applyFill="1" applyBorder="1" applyAlignment="1" applyProtection="1">
      <alignment vertical="top" wrapText="1"/>
      <protection locked="0"/>
    </xf>
    <xf numFmtId="0" fontId="0" fillId="34" borderId="13" xfId="0" applyFont="1" applyFill="1" applyBorder="1" applyAlignment="1" applyProtection="1">
      <alignment vertical="top" wrapText="1"/>
      <protection locked="0"/>
    </xf>
    <xf numFmtId="0" fontId="0" fillId="34" borderId="17" xfId="0" applyFont="1" applyFill="1" applyBorder="1" applyAlignment="1" applyProtection="1">
      <alignment vertical="top" wrapText="1"/>
      <protection locked="0"/>
    </xf>
    <xf numFmtId="0" fontId="0" fillId="34" borderId="0" xfId="0" applyFont="1" applyFill="1" applyBorder="1" applyAlignment="1" applyProtection="1">
      <alignment vertical="top" wrapText="1"/>
      <protection locked="0"/>
    </xf>
    <xf numFmtId="0" fontId="0" fillId="34" borderId="12" xfId="0" applyFont="1" applyFill="1" applyBorder="1" applyAlignment="1" applyProtection="1">
      <alignment vertical="top" wrapText="1"/>
      <protection locked="0"/>
    </xf>
    <xf numFmtId="0" fontId="0" fillId="34" borderId="27" xfId="0" applyFont="1" applyFill="1" applyBorder="1" applyAlignment="1" applyProtection="1">
      <alignment vertical="top" wrapText="1"/>
      <protection locked="0"/>
    </xf>
    <xf numFmtId="0" fontId="0" fillId="34" borderId="28" xfId="0" applyFont="1" applyFill="1" applyBorder="1" applyAlignment="1" applyProtection="1">
      <alignment vertical="top" wrapText="1"/>
      <protection locked="0"/>
    </xf>
    <xf numFmtId="0" fontId="0" fillId="34" borderId="15" xfId="0" applyFont="1" applyFill="1" applyBorder="1" applyAlignment="1" applyProtection="1">
      <alignment vertical="top" wrapText="1"/>
      <protection locked="0"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9" xfId="45"/>
    <cellStyle name="Currency" xfId="46"/>
    <cellStyle name="Currency [0]" xfId="47"/>
    <cellStyle name="Currency 11" xfId="48"/>
    <cellStyle name="Currency 4" xfId="49"/>
    <cellStyle name="Currency_filing_req_dist_trans_chapter2_Appendices_XLS" xfId="50"/>
    <cellStyle name="Explanatory Text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rmal 2 2" xfId="61"/>
    <cellStyle name="Normal 2 3" xfId="62"/>
    <cellStyle name="Normal 2 4" xfId="63"/>
    <cellStyle name="Normal 2 5" xfId="64"/>
    <cellStyle name="Normal 2 6" xfId="65"/>
    <cellStyle name="Normal 2 7" xfId="66"/>
    <cellStyle name="Normal 4" xfId="67"/>
    <cellStyle name="Note" xfId="68"/>
    <cellStyle name="Output" xfId="69"/>
    <cellStyle name="Percent" xfId="70"/>
    <cellStyle name="Percent 10" xfId="71"/>
    <cellStyle name="Title" xfId="72"/>
    <cellStyle name="Total" xfId="73"/>
    <cellStyle name="Warning Text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ates%20Group\2013%20EDR%20Application\02%20Models\2013%20EDR%20model%20Revised%20Aug%202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Inputs"/>
      <sheetName val="Rates"/>
      <sheetName val="TB PSS and Cons "/>
      <sheetName val="TB PSN"/>
      <sheetName val="Shared Services Summary"/>
      <sheetName val="Summary PSS "/>
      <sheetName val="Summary  PSN"/>
      <sheetName val="Summary Cons"/>
      <sheetName val="Transformer Credit"/>
      <sheetName val="Distrib. Revenue summary"/>
      <sheetName val=" Other Operating Revenue 2C"/>
      <sheetName val="Account breakdown 2C"/>
      <sheetName val="Specific Service Charges"/>
      <sheetName val="Total Distrib Expenses "/>
      <sheetName val="Detailed OM&amp;A table (2F)"/>
      <sheetName val="Detailed OM&amp;A analysis "/>
      <sheetName val="FA variance analysis"/>
      <sheetName val="CAPEX "/>
      <sheetName val="App.2-E_OM&amp;A_Exp_Summary"/>
      <sheetName val="App.2-J_OM&amp;A_Variance_Analysis"/>
      <sheetName val="OM&amp;A Cost per Customer 2-I"/>
      <sheetName val=" Capital Structure"/>
      <sheetName val="App.2-N Capitalization"/>
      <sheetName val="Debt Cost"/>
      <sheetName val=" Cost of capital"/>
      <sheetName val="Rate Base"/>
      <sheetName val=" Net Income_existing rates"/>
      <sheetName val="Target Net Income "/>
      <sheetName val="Revenue Requirement"/>
      <sheetName val="Revenue deficiency surplus"/>
      <sheetName val="tables for Exhibit F"/>
      <sheetName val=" Revenue Allocation "/>
      <sheetName val=" Low voltage alloc "/>
      <sheetName val=" Rates - BRR"/>
      <sheetName val="Transformer Allowance"/>
      <sheetName val="Rates - LV"/>
      <sheetName val="Distribution Rates "/>
      <sheetName val="Cost Allocation App 2-O "/>
      <sheetName val="Cost Allocation"/>
      <sheetName val="Fixed Charges"/>
      <sheetName val="Rate Design"/>
      <sheetName val="Tables for Exhibit H"/>
      <sheetName val="Validation"/>
      <sheetName val="App.2-U_Rev_Reconciliation"/>
      <sheetName val="Proposed Rates Schedule"/>
      <sheetName val="PSS Bill Impacts  - App.2 V"/>
      <sheetName val="PSN Bill Impacts  - App.2 V"/>
      <sheetName val="PSS  Bill Impact Summary "/>
      <sheetName val="PSN  Bill Impact Summary"/>
      <sheetName val="Groups"/>
      <sheetName val="Assets Input to CA"/>
    </sheetNames>
    <sheetDataSet>
      <sheetData sheetId="1">
        <row r="6">
          <cell r="C6">
            <v>2013</v>
          </cell>
        </row>
        <row r="7">
          <cell r="C7">
            <v>2012</v>
          </cell>
        </row>
        <row r="8">
          <cell r="C8">
            <v>2009</v>
          </cell>
        </row>
        <row r="9">
          <cell r="C9">
            <v>2009</v>
          </cell>
        </row>
        <row r="10">
          <cell r="C10">
            <v>2010</v>
          </cell>
        </row>
        <row r="11">
          <cell r="C11">
            <v>2011</v>
          </cell>
        </row>
        <row r="30">
          <cell r="C30">
            <v>0.13</v>
          </cell>
        </row>
        <row r="31">
          <cell r="C31">
            <v>0.13</v>
          </cell>
        </row>
      </sheetData>
      <sheetData sheetId="2">
        <row r="2">
          <cell r="B2" t="str">
            <v>2013 EDR Model</v>
          </cell>
        </row>
        <row r="14">
          <cell r="A14" t="str">
            <v>Fix_R</v>
          </cell>
          <cell r="B14" t="str">
            <v>Service Charge</v>
          </cell>
          <cell r="C14" t="str">
            <v>$</v>
          </cell>
          <cell r="D14">
            <v>13.6</v>
          </cell>
          <cell r="E14">
            <v>11.99</v>
          </cell>
          <cell r="F14">
            <v>11.89</v>
          </cell>
          <cell r="G14">
            <v>11.87</v>
          </cell>
          <cell r="H14">
            <v>11.85</v>
          </cell>
          <cell r="I14">
            <v>12.02</v>
          </cell>
          <cell r="J14">
            <v>15.34</v>
          </cell>
          <cell r="K14">
            <v>15.21</v>
          </cell>
          <cell r="L14">
            <v>15.34</v>
          </cell>
          <cell r="M14">
            <v>15.43</v>
          </cell>
          <cell r="N14">
            <v>15.45</v>
          </cell>
          <cell r="O14">
            <v>14.450000000000001</v>
          </cell>
        </row>
        <row r="15">
          <cell r="A15" t="str">
            <v>GEA_R</v>
          </cell>
          <cell r="B15" t="str">
            <v>GEA funding rate adder</v>
          </cell>
          <cell r="C15" t="str">
            <v>$</v>
          </cell>
          <cell r="D15">
            <v>0.2</v>
          </cell>
        </row>
        <row r="16">
          <cell r="A16" t="str">
            <v>MDMR_R</v>
          </cell>
          <cell r="B16" t="str">
            <v>MDM/R rate rider</v>
          </cell>
          <cell r="C16" t="str">
            <v>$</v>
          </cell>
        </row>
        <row r="17">
          <cell r="A17" t="str">
            <v>SMR_R</v>
          </cell>
          <cell r="B17" t="str">
            <v>Smart Meter Rate Rider</v>
          </cell>
          <cell r="C17" t="str">
            <v>$</v>
          </cell>
          <cell r="E17">
            <v>1.28</v>
          </cell>
          <cell r="F17">
            <v>1.89</v>
          </cell>
        </row>
        <row r="18">
          <cell r="A18" t="str">
            <v>SM_R</v>
          </cell>
          <cell r="B18" t="str">
            <v>Smart Meter Rate Adder</v>
          </cell>
          <cell r="C18" t="str">
            <v>$</v>
          </cell>
          <cell r="E18">
            <v>0</v>
          </cell>
          <cell r="F18">
            <v>0</v>
          </cell>
          <cell r="G18">
            <v>1.81</v>
          </cell>
          <cell r="H18">
            <v>1.04</v>
          </cell>
          <cell r="I18">
            <v>1.21</v>
          </cell>
          <cell r="L18">
            <v>1.61</v>
          </cell>
          <cell r="M18">
            <v>1</v>
          </cell>
          <cell r="N18">
            <v>0.27</v>
          </cell>
        </row>
        <row r="19">
          <cell r="A19" t="str">
            <v>SMIRR_R</v>
          </cell>
          <cell r="B19" t="str">
            <v>Smart Incremental Revenue Requirement Rider</v>
          </cell>
          <cell r="C19" t="str">
            <v>$</v>
          </cell>
          <cell r="E19">
            <v>0.14</v>
          </cell>
          <cell r="F19">
            <v>1.28</v>
          </cell>
          <cell r="J19">
            <v>1.78</v>
          </cell>
        </row>
        <row r="20">
          <cell r="A20" t="str">
            <v>SMCD_R</v>
          </cell>
          <cell r="B20" t="str">
            <v>Smart Meter Cost Disposition Rate Rider</v>
          </cell>
          <cell r="C20" t="str">
            <v>$</v>
          </cell>
        </row>
        <row r="21">
          <cell r="A21" t="str">
            <v>Var_R</v>
          </cell>
          <cell r="B21" t="str">
            <v>Distribution Volumetric Rate</v>
          </cell>
          <cell r="C21" t="str">
            <v>$/kWh</v>
          </cell>
          <cell r="D21">
            <v>0.0151</v>
          </cell>
          <cell r="E21">
            <v>0.0135</v>
          </cell>
          <cell r="F21">
            <v>0.0134</v>
          </cell>
          <cell r="G21">
            <v>0.0134</v>
          </cell>
          <cell r="H21">
            <v>0.0134</v>
          </cell>
          <cell r="I21">
            <v>0.0129</v>
          </cell>
          <cell r="J21">
            <v>0.0137</v>
          </cell>
          <cell r="K21">
            <v>0.0136</v>
          </cell>
          <cell r="L21">
            <v>0.0137</v>
          </cell>
          <cell r="M21">
            <v>0.0138</v>
          </cell>
          <cell r="N21">
            <v>0.0138</v>
          </cell>
          <cell r="O21">
            <v>0.0129</v>
          </cell>
        </row>
        <row r="22">
          <cell r="A22" t="str">
            <v>LV_R</v>
          </cell>
          <cell r="B22" t="str">
            <v>Low Voltage Charge</v>
          </cell>
          <cell r="C22" t="str">
            <v>$/kWh</v>
          </cell>
          <cell r="D22">
            <v>0.0003</v>
          </cell>
          <cell r="E22">
            <v>0.0001</v>
          </cell>
          <cell r="F22">
            <v>0.0001</v>
          </cell>
          <cell r="G22">
            <v>0.0001</v>
          </cell>
          <cell r="H22">
            <v>0.0001</v>
          </cell>
          <cell r="I22">
            <v>0.0002</v>
          </cell>
          <cell r="J22">
            <v>0.0008</v>
          </cell>
          <cell r="K22">
            <v>0.0008</v>
          </cell>
          <cell r="L22">
            <v>0.0008</v>
          </cell>
          <cell r="M22">
            <v>0.0008</v>
          </cell>
          <cell r="N22">
            <v>0.0008</v>
          </cell>
        </row>
        <row r="23">
          <cell r="A23" t="str">
            <v>LRAM_R</v>
          </cell>
          <cell r="B23" t="str">
            <v>LRAM Rate adder</v>
          </cell>
          <cell r="C23" t="str">
            <v>$/kWh</v>
          </cell>
          <cell r="F23">
            <v>0.0002</v>
          </cell>
          <cell r="J23">
            <v>0.0004</v>
          </cell>
          <cell r="K23">
            <v>0.0004</v>
          </cell>
        </row>
        <row r="24">
          <cell r="A24" t="str">
            <v>Reg_R</v>
          </cell>
          <cell r="B24" t="str">
            <v>Regulatory Asset Recovery</v>
          </cell>
          <cell r="C24" t="str">
            <v>$/kWh</v>
          </cell>
          <cell r="G24">
            <v>-0.0023</v>
          </cell>
          <cell r="H24">
            <v>-0.0023</v>
          </cell>
          <cell r="J24">
            <v>-0.0006</v>
          </cell>
          <cell r="L24">
            <v>-0.004900000000000001</v>
          </cell>
          <cell r="M24">
            <v>0.0002</v>
          </cell>
          <cell r="N24">
            <v>0.0002</v>
          </cell>
          <cell r="O24">
            <v>0.0033</v>
          </cell>
        </row>
        <row r="25">
          <cell r="A25" t="str">
            <v>TaxF_R</v>
          </cell>
          <cell r="B25" t="str">
            <v>Tax change/Fixed</v>
          </cell>
          <cell r="C25" t="str">
            <v>$</v>
          </cell>
          <cell r="M25">
            <v>-0.01</v>
          </cell>
        </row>
        <row r="26">
          <cell r="A26" t="str">
            <v>Tax_R</v>
          </cell>
          <cell r="B26" t="str">
            <v>Tax change </v>
          </cell>
          <cell r="C26" t="str">
            <v>$/kWh</v>
          </cell>
          <cell r="E26">
            <v>-0.0004</v>
          </cell>
          <cell r="F26">
            <v>-0.0003</v>
          </cell>
          <cell r="G26">
            <v>-0.0002</v>
          </cell>
          <cell r="J26">
            <v>-0.0006</v>
          </cell>
          <cell r="K26">
            <v>-0.0005</v>
          </cell>
          <cell r="L26">
            <v>-0.0003</v>
          </cell>
        </row>
        <row r="27">
          <cell r="A27" t="str">
            <v>Late_R</v>
          </cell>
          <cell r="B27" t="str">
            <v>Late payment charge</v>
          </cell>
          <cell r="C27" t="str">
            <v>$</v>
          </cell>
          <cell r="F27">
            <v>0.16</v>
          </cell>
          <cell r="K27">
            <v>0.16</v>
          </cell>
        </row>
        <row r="28">
          <cell r="A28" t="str">
            <v>TN_R</v>
          </cell>
          <cell r="B28" t="str">
            <v>Retail Transmission Rate – Network Service Rate</v>
          </cell>
          <cell r="C28" t="str">
            <v>$/kWh</v>
          </cell>
          <cell r="D28">
            <v>0.0071</v>
          </cell>
          <cell r="E28">
            <v>0.0073</v>
          </cell>
          <cell r="F28">
            <v>0.0064</v>
          </cell>
          <cell r="G28">
            <v>0.0059</v>
          </cell>
          <cell r="H28">
            <v>0.0053</v>
          </cell>
          <cell r="I28">
            <v>0.0049</v>
          </cell>
          <cell r="J28">
            <v>0.0069</v>
          </cell>
          <cell r="K28">
            <v>0.0065</v>
          </cell>
          <cell r="L28">
            <v>0.0061</v>
          </cell>
          <cell r="M28">
            <v>0.0053</v>
          </cell>
          <cell r="N28">
            <v>0.0048</v>
          </cell>
          <cell r="O28">
            <v>0.0057</v>
          </cell>
        </row>
        <row r="29">
          <cell r="A29" t="str">
            <v>TC_R</v>
          </cell>
          <cell r="B29" t="str">
            <v>Retail Transmission Rate – Connection</v>
          </cell>
          <cell r="C29" t="str">
            <v>$/kWh</v>
          </cell>
          <cell r="D29">
            <v>0.0032</v>
          </cell>
          <cell r="E29">
            <v>0.0027</v>
          </cell>
          <cell r="F29">
            <v>0.0026</v>
          </cell>
          <cell r="G29">
            <v>0.0025</v>
          </cell>
          <cell r="H29">
            <v>0.0024</v>
          </cell>
          <cell r="I29">
            <v>0.0023</v>
          </cell>
          <cell r="J29">
            <v>0.0054</v>
          </cell>
          <cell r="K29">
            <v>0.0055</v>
          </cell>
          <cell r="L29">
            <v>0.0053</v>
          </cell>
          <cell r="M29">
            <v>0.005</v>
          </cell>
          <cell r="N29">
            <v>0.0048</v>
          </cell>
          <cell r="O29">
            <v>0.005</v>
          </cell>
        </row>
        <row r="30">
          <cell r="A30" t="str">
            <v>TR_R</v>
          </cell>
          <cell r="D30">
            <v>0.0103</v>
          </cell>
          <cell r="E30">
            <v>0.01</v>
          </cell>
          <cell r="F30">
            <v>0.009000000000000001</v>
          </cell>
          <cell r="G30">
            <v>0.0084</v>
          </cell>
          <cell r="H30">
            <v>0.0077</v>
          </cell>
          <cell r="I30">
            <v>0.0072</v>
          </cell>
          <cell r="J30">
            <v>0.0123</v>
          </cell>
          <cell r="K30">
            <v>0.012</v>
          </cell>
          <cell r="L30">
            <v>0.0114</v>
          </cell>
          <cell r="M30">
            <v>0.0103</v>
          </cell>
          <cell r="N30">
            <v>0.0096</v>
          </cell>
          <cell r="O30">
            <v>0.010700000000000001</v>
          </cell>
        </row>
        <row r="31">
          <cell r="B31" t="str">
            <v>General Service Less Than 50 kW</v>
          </cell>
        </row>
        <row r="32">
          <cell r="A32" t="str">
            <v>Fix_GS</v>
          </cell>
          <cell r="B32" t="str">
            <v>Service Charge</v>
          </cell>
          <cell r="C32" t="str">
            <v>$</v>
          </cell>
          <cell r="D32">
            <v>27.97</v>
          </cell>
          <cell r="E32">
            <v>28.64</v>
          </cell>
          <cell r="F32">
            <v>28.39</v>
          </cell>
          <cell r="G32">
            <v>28.34</v>
          </cell>
          <cell r="H32">
            <v>28.29</v>
          </cell>
          <cell r="I32">
            <v>28.7</v>
          </cell>
          <cell r="J32">
            <v>16.11</v>
          </cell>
          <cell r="K32">
            <v>15.97</v>
          </cell>
          <cell r="L32">
            <v>15.94</v>
          </cell>
          <cell r="M32">
            <v>15.88</v>
          </cell>
          <cell r="N32">
            <v>15.74</v>
          </cell>
          <cell r="O32">
            <v>14.32</v>
          </cell>
        </row>
        <row r="33">
          <cell r="A33" t="str">
            <v>GEA_GS</v>
          </cell>
          <cell r="B33" t="str">
            <v>GEA funding rate adder</v>
          </cell>
          <cell r="C33" t="str">
            <v>$</v>
          </cell>
          <cell r="D33">
            <v>0.2</v>
          </cell>
        </row>
        <row r="34">
          <cell r="A34" t="str">
            <v>MDMR_GS</v>
          </cell>
          <cell r="B34" t="str">
            <v>MDM/R rate rider</v>
          </cell>
          <cell r="C34" t="str">
            <v>$</v>
          </cell>
        </row>
        <row r="35">
          <cell r="A35" t="str">
            <v>SMR_GS</v>
          </cell>
          <cell r="B35" t="str">
            <v>Smart Meter Rate Rider</v>
          </cell>
          <cell r="C35" t="str">
            <v>$</v>
          </cell>
          <cell r="E35">
            <v>1.01</v>
          </cell>
          <cell r="F35">
            <v>1.49</v>
          </cell>
          <cell r="J35">
            <v>7.81</v>
          </cell>
        </row>
        <row r="36">
          <cell r="A36" t="str">
            <v>SM_GS</v>
          </cell>
          <cell r="B36" t="str">
            <v>Smart Meter Rate Adder</v>
          </cell>
          <cell r="C36" t="str">
            <v>$</v>
          </cell>
          <cell r="E36">
            <v>0</v>
          </cell>
          <cell r="F36">
            <v>0</v>
          </cell>
          <cell r="G36">
            <v>1.81</v>
          </cell>
          <cell r="H36">
            <v>1.04</v>
          </cell>
          <cell r="I36">
            <v>1.21</v>
          </cell>
          <cell r="L36">
            <v>1.61</v>
          </cell>
          <cell r="M36">
            <v>1</v>
          </cell>
          <cell r="N36">
            <v>0.27</v>
          </cell>
        </row>
        <row r="37">
          <cell r="A37" t="str">
            <v>SMIRR_GS</v>
          </cell>
          <cell r="B37" t="str">
            <v>Smart Incremental Revenue Requirement Rider</v>
          </cell>
          <cell r="C37" t="str">
            <v>$</v>
          </cell>
          <cell r="E37">
            <v>3.37</v>
          </cell>
          <cell r="F37">
            <v>1.01</v>
          </cell>
          <cell r="J37">
            <v>4.73</v>
          </cell>
        </row>
        <row r="38">
          <cell r="A38" t="str">
            <v>SMCD_GS</v>
          </cell>
          <cell r="B38" t="str">
            <v>Smart Meter Cost Disposition Rate Rider</v>
          </cell>
          <cell r="C38" t="str">
            <v>$</v>
          </cell>
        </row>
        <row r="39">
          <cell r="A39" t="str">
            <v>Var_GS</v>
          </cell>
          <cell r="B39" t="str">
            <v>Distribution Volumetric Rate</v>
          </cell>
          <cell r="C39" t="str">
            <v>$/kWh</v>
          </cell>
          <cell r="D39">
            <v>0.0149</v>
          </cell>
          <cell r="E39">
            <v>0.0116</v>
          </cell>
          <cell r="F39">
            <v>0.0115</v>
          </cell>
          <cell r="G39">
            <v>0.0115</v>
          </cell>
          <cell r="H39">
            <v>0.0115</v>
          </cell>
          <cell r="I39">
            <v>0.0112</v>
          </cell>
          <cell r="J39">
            <v>0.0164</v>
          </cell>
          <cell r="K39">
            <v>0.0163</v>
          </cell>
          <cell r="L39">
            <v>0.0163</v>
          </cell>
          <cell r="M39">
            <v>0.0163</v>
          </cell>
          <cell r="N39">
            <v>0.0161</v>
          </cell>
          <cell r="O39">
            <v>0.0146</v>
          </cell>
        </row>
        <row r="40">
          <cell r="A40" t="str">
            <v>LV_GS</v>
          </cell>
          <cell r="B40" t="str">
            <v>Low Voltage Charge</v>
          </cell>
          <cell r="C40" t="str">
            <v>$/kWh</v>
          </cell>
          <cell r="D40">
            <v>0.0003</v>
          </cell>
          <cell r="E40">
            <v>0.0001</v>
          </cell>
          <cell r="F40">
            <v>0.0001</v>
          </cell>
          <cell r="G40">
            <v>0.0001</v>
          </cell>
          <cell r="H40">
            <v>0.0001</v>
          </cell>
          <cell r="I40">
            <v>0.0002</v>
          </cell>
          <cell r="J40">
            <v>0.0007</v>
          </cell>
          <cell r="K40">
            <v>0.0007</v>
          </cell>
          <cell r="L40">
            <v>0.0007</v>
          </cell>
          <cell r="M40">
            <v>0.0007</v>
          </cell>
          <cell r="N40">
            <v>0.0007</v>
          </cell>
        </row>
        <row r="41">
          <cell r="A41" t="str">
            <v>LRAM_GS</v>
          </cell>
          <cell r="B41" t="str">
            <v>LRAM Rate adder</v>
          </cell>
          <cell r="C41" t="str">
            <v>$/kWh</v>
          </cell>
          <cell r="F41">
            <v>0.0001</v>
          </cell>
          <cell r="J41">
            <v>0.0007</v>
          </cell>
          <cell r="K41">
            <v>0.0001</v>
          </cell>
        </row>
        <row r="42">
          <cell r="A42" t="str">
            <v>Reg_GS</v>
          </cell>
          <cell r="B42" t="str">
            <v>Regulatory Asset Recovery</v>
          </cell>
          <cell r="C42" t="str">
            <v>$/kWh</v>
          </cell>
          <cell r="G42">
            <v>-0.0024</v>
          </cell>
          <cell r="H42">
            <v>-0.0024</v>
          </cell>
          <cell r="J42">
            <v>-0.0004</v>
          </cell>
          <cell r="L42">
            <v>-0.0048000000000000004</v>
          </cell>
          <cell r="M42">
            <v>0.0002</v>
          </cell>
          <cell r="N42">
            <v>0.0002</v>
          </cell>
          <cell r="O42">
            <v>0.002</v>
          </cell>
        </row>
        <row r="43">
          <cell r="A43" t="str">
            <v>TaxF_GS</v>
          </cell>
          <cell r="B43" t="str">
            <v>Tax change/Fixed</v>
          </cell>
          <cell r="C43" t="str">
            <v>$</v>
          </cell>
          <cell r="M43">
            <v>-0.01</v>
          </cell>
        </row>
        <row r="44">
          <cell r="A44" t="str">
            <v>tax_GS</v>
          </cell>
          <cell r="B44" t="str">
            <v>Tax change</v>
          </cell>
          <cell r="C44" t="str">
            <v>$/kWh</v>
          </cell>
          <cell r="E44">
            <v>-0.0003</v>
          </cell>
          <cell r="F44">
            <v>-0.0002</v>
          </cell>
          <cell r="G44">
            <v>-0.0001</v>
          </cell>
          <cell r="J44">
            <v>-0.0004</v>
          </cell>
          <cell r="K44">
            <v>-0.0003</v>
          </cell>
          <cell r="L44">
            <v>-0.0002</v>
          </cell>
        </row>
        <row r="45">
          <cell r="A45" t="str">
            <v>Late_GS</v>
          </cell>
          <cell r="B45" t="str">
            <v>Late payment charge</v>
          </cell>
          <cell r="C45" t="str">
            <v>$</v>
          </cell>
          <cell r="F45">
            <v>0.43</v>
          </cell>
          <cell r="K45">
            <v>0.43</v>
          </cell>
        </row>
        <row r="46">
          <cell r="A46" t="str">
            <v>TN_GS</v>
          </cell>
          <cell r="B46" t="str">
            <v>Retail Transmission Rate – Network Service Rate</v>
          </cell>
          <cell r="C46" t="str">
            <v>$/kWh</v>
          </cell>
          <cell r="D46">
            <v>0.0065</v>
          </cell>
          <cell r="E46">
            <v>0.0066</v>
          </cell>
          <cell r="F46">
            <v>0.0058</v>
          </cell>
          <cell r="G46">
            <v>0.0053</v>
          </cell>
          <cell r="H46">
            <v>0.0048</v>
          </cell>
          <cell r="I46">
            <v>0.0044</v>
          </cell>
          <cell r="J46">
            <v>0.0063</v>
          </cell>
          <cell r="K46">
            <v>0.006</v>
          </cell>
          <cell r="L46">
            <v>0.0057</v>
          </cell>
          <cell r="M46">
            <v>0.0049</v>
          </cell>
          <cell r="N46">
            <v>0.0044</v>
          </cell>
          <cell r="O46">
            <v>0.0052</v>
          </cell>
        </row>
        <row r="47">
          <cell r="A47" t="str">
            <v>TC_GS</v>
          </cell>
          <cell r="B47" t="str">
            <v>Retail Transmission Rate – Connection</v>
          </cell>
          <cell r="C47" t="str">
            <v>$/kWh</v>
          </cell>
          <cell r="D47">
            <v>0.0028</v>
          </cell>
          <cell r="E47">
            <v>0.0024</v>
          </cell>
          <cell r="F47">
            <v>0.0023</v>
          </cell>
          <cell r="G47">
            <v>0.0023</v>
          </cell>
          <cell r="H47">
            <v>0.0022</v>
          </cell>
          <cell r="I47">
            <v>0.0021</v>
          </cell>
          <cell r="J47">
            <v>0.0048</v>
          </cell>
          <cell r="K47">
            <v>0.0049</v>
          </cell>
          <cell r="L47">
            <v>0.0047</v>
          </cell>
          <cell r="M47">
            <v>0.0045</v>
          </cell>
          <cell r="N47">
            <v>0.0043</v>
          </cell>
          <cell r="O47">
            <v>0.0045</v>
          </cell>
        </row>
        <row r="48">
          <cell r="A48" t="str">
            <v>TR_GS</v>
          </cell>
          <cell r="D48">
            <v>0.0093</v>
          </cell>
          <cell r="E48">
            <v>0.009</v>
          </cell>
          <cell r="F48">
            <v>0.0081</v>
          </cell>
          <cell r="G48">
            <v>0.0076</v>
          </cell>
          <cell r="H48">
            <v>0.006999999999999999</v>
          </cell>
          <cell r="I48">
            <v>0.006500000000000001</v>
          </cell>
          <cell r="J48">
            <v>0.011099999999999999</v>
          </cell>
          <cell r="K48">
            <v>0.0109</v>
          </cell>
          <cell r="L48">
            <v>0.0104</v>
          </cell>
          <cell r="M48">
            <v>0.009399999999999999</v>
          </cell>
          <cell r="N48">
            <v>0.0087</v>
          </cell>
          <cell r="O48">
            <v>0.0097</v>
          </cell>
        </row>
        <row r="49">
          <cell r="B49" t="str">
            <v>General Service 50 to 4,999 kW</v>
          </cell>
        </row>
        <row r="50">
          <cell r="A50" t="str">
            <v>Fix_GSL</v>
          </cell>
          <cell r="B50" t="str">
            <v>Service Charge</v>
          </cell>
          <cell r="C50" t="str">
            <v>$</v>
          </cell>
          <cell r="D50">
            <v>148.52</v>
          </cell>
          <cell r="E50">
            <v>84.45</v>
          </cell>
          <cell r="F50">
            <v>83.71</v>
          </cell>
          <cell r="G50">
            <v>83.56</v>
          </cell>
          <cell r="H50">
            <v>83.41</v>
          </cell>
          <cell r="I50">
            <v>301.73</v>
          </cell>
          <cell r="J50">
            <v>395.68</v>
          </cell>
          <cell r="K50">
            <v>392.23</v>
          </cell>
          <cell r="L50">
            <v>392.52</v>
          </cell>
          <cell r="M50">
            <v>391.05</v>
          </cell>
          <cell r="N50">
            <v>387.56</v>
          </cell>
          <cell r="O50">
            <v>357.85</v>
          </cell>
        </row>
        <row r="51">
          <cell r="A51" t="str">
            <v>GEA_GSL</v>
          </cell>
          <cell r="B51" t="str">
            <v>GEA funding rate adder</v>
          </cell>
          <cell r="C51" t="str">
            <v>$</v>
          </cell>
          <cell r="D51">
            <v>0.2</v>
          </cell>
        </row>
        <row r="52">
          <cell r="A52" t="str">
            <v>MDMR_GSL</v>
          </cell>
          <cell r="B52" t="str">
            <v>MDM/R rate rider</v>
          </cell>
          <cell r="C52" t="str">
            <v>$</v>
          </cell>
        </row>
        <row r="53">
          <cell r="A53" t="str">
            <v>SM_GSL</v>
          </cell>
          <cell r="B53" t="str">
            <v>Smart Meter Rate Adder</v>
          </cell>
          <cell r="C53" t="str">
            <v>$</v>
          </cell>
          <cell r="G53">
            <v>1.81</v>
          </cell>
          <cell r="H53">
            <v>1.04</v>
          </cell>
          <cell r="I53">
            <v>1.21</v>
          </cell>
          <cell r="L53">
            <v>1.61</v>
          </cell>
          <cell r="M53">
            <v>1</v>
          </cell>
          <cell r="N53">
            <v>0.27</v>
          </cell>
        </row>
        <row r="54">
          <cell r="A54" t="str">
            <v>Var_GSL</v>
          </cell>
          <cell r="B54" t="str">
            <v>Distribution Volumetric Rate</v>
          </cell>
          <cell r="C54" t="str">
            <v>$/kW</v>
          </cell>
          <cell r="D54">
            <v>3.5524</v>
          </cell>
          <cell r="E54">
            <v>3.5036</v>
          </cell>
          <cell r="F54">
            <v>3.473</v>
          </cell>
          <cell r="G54">
            <v>3.4668</v>
          </cell>
          <cell r="H54">
            <v>3.4606</v>
          </cell>
          <cell r="I54">
            <v>2.2713</v>
          </cell>
          <cell r="J54">
            <v>1.8393</v>
          </cell>
          <cell r="K54">
            <v>1.8233</v>
          </cell>
          <cell r="L54">
            <v>1.82</v>
          </cell>
          <cell r="M54">
            <v>1.8125</v>
          </cell>
          <cell r="N54">
            <v>1.797</v>
          </cell>
          <cell r="O54">
            <v>1.4111</v>
          </cell>
        </row>
        <row r="55">
          <cell r="A55" t="str">
            <v>LV_GSL</v>
          </cell>
          <cell r="B55" t="str">
            <v>Low Voltage Charge</v>
          </cell>
          <cell r="C55" t="str">
            <v>$/kW</v>
          </cell>
          <cell r="D55">
            <v>0.1191</v>
          </cell>
          <cell r="E55">
            <v>0.0472</v>
          </cell>
          <cell r="F55">
            <v>0.0472</v>
          </cell>
          <cell r="G55">
            <v>0.0472</v>
          </cell>
          <cell r="H55">
            <v>0.0472</v>
          </cell>
          <cell r="I55">
            <v>0.0914</v>
          </cell>
          <cell r="J55">
            <v>0.2913</v>
          </cell>
          <cell r="K55">
            <v>0.2913</v>
          </cell>
          <cell r="L55">
            <v>0.2913</v>
          </cell>
          <cell r="M55">
            <v>0.2913</v>
          </cell>
          <cell r="N55">
            <v>0.288</v>
          </cell>
        </row>
        <row r="56">
          <cell r="A56" t="str">
            <v>LRAM_GSL</v>
          </cell>
          <cell r="B56" t="str">
            <v>LRAM Rate adder</v>
          </cell>
          <cell r="C56" t="str">
            <v>$/kW</v>
          </cell>
          <cell r="F56">
            <v>0.0001</v>
          </cell>
          <cell r="J56">
            <v>0.0012</v>
          </cell>
        </row>
        <row r="57">
          <cell r="A57" t="str">
            <v>TRC_GSL</v>
          </cell>
          <cell r="B57" t="str">
            <v>Transmission allowance</v>
          </cell>
          <cell r="C57" t="str">
            <v>$/kW</v>
          </cell>
          <cell r="D57">
            <v>-0.6</v>
          </cell>
          <cell r="E57">
            <v>-0.6</v>
          </cell>
          <cell r="F57">
            <v>-0.6</v>
          </cell>
          <cell r="G57">
            <v>-0.6</v>
          </cell>
          <cell r="H57">
            <v>-0.6</v>
          </cell>
          <cell r="I57">
            <v>-0.6</v>
          </cell>
          <cell r="J57">
            <v>-0.6</v>
          </cell>
          <cell r="K57">
            <v>-0.6</v>
          </cell>
          <cell r="L57">
            <v>-0.6</v>
          </cell>
          <cell r="M57">
            <v>-0.6</v>
          </cell>
          <cell r="N57">
            <v>-0.6</v>
          </cell>
          <cell r="O57">
            <v>-0.6</v>
          </cell>
        </row>
        <row r="58">
          <cell r="A58" t="str">
            <v>Reg_GSL</v>
          </cell>
          <cell r="B58" t="str">
            <v>Regulatory Asset Recovery</v>
          </cell>
          <cell r="C58" t="str">
            <v>$/kW</v>
          </cell>
          <cell r="G58">
            <v>-0.9971</v>
          </cell>
          <cell r="H58">
            <v>-0.9971</v>
          </cell>
          <cell r="J58">
            <v>-0.0705</v>
          </cell>
          <cell r="L58">
            <v>-1.8206</v>
          </cell>
          <cell r="M58">
            <v>0.0752</v>
          </cell>
          <cell r="N58">
            <v>0.0752</v>
          </cell>
          <cell r="O58">
            <v>0.6923</v>
          </cell>
        </row>
        <row r="59">
          <cell r="A59" t="str">
            <v>Tax_GSL</v>
          </cell>
          <cell r="B59" t="str">
            <v>Tax change</v>
          </cell>
          <cell r="C59" t="str">
            <v>$/kW</v>
          </cell>
          <cell r="E59">
            <v>-0.0501</v>
          </cell>
          <cell r="F59">
            <v>-0.0417</v>
          </cell>
          <cell r="G59">
            <v>-0.0233</v>
          </cell>
          <cell r="J59">
            <v>-0.065</v>
          </cell>
          <cell r="K59">
            <v>-0.0504</v>
          </cell>
          <cell r="L59">
            <v>-0.028</v>
          </cell>
          <cell r="M59">
            <v>-0.0018</v>
          </cell>
        </row>
        <row r="60">
          <cell r="A60" t="str">
            <v>TaxF_GSL</v>
          </cell>
          <cell r="B60" t="str">
            <v>Tax change/fixed</v>
          </cell>
          <cell r="C60" t="str">
            <v>$</v>
          </cell>
          <cell r="M60">
            <v>-0.34</v>
          </cell>
        </row>
        <row r="61">
          <cell r="A61" t="str">
            <v>Late_GSL</v>
          </cell>
          <cell r="B61" t="str">
            <v>Late payment charge</v>
          </cell>
          <cell r="C61" t="str">
            <v>$</v>
          </cell>
          <cell r="F61">
            <v>5.38</v>
          </cell>
          <cell r="K61">
            <v>5.38</v>
          </cell>
        </row>
        <row r="62">
          <cell r="A62" t="str">
            <v>TN_GSL</v>
          </cell>
          <cell r="B62" t="str">
            <v>Retail Transmission Rate – Network Service Rate</v>
          </cell>
          <cell r="C62" t="str">
            <v>$/kW</v>
          </cell>
          <cell r="D62">
            <v>2.603</v>
          </cell>
          <cell r="E62">
            <v>2.6667</v>
          </cell>
          <cell r="F62">
            <v>2.351</v>
          </cell>
          <cell r="G62">
            <v>2.1613</v>
          </cell>
          <cell r="H62">
            <v>1.9489</v>
          </cell>
          <cell r="I62">
            <v>1.8009</v>
          </cell>
          <cell r="J62">
            <v>2.4796</v>
          </cell>
          <cell r="K62">
            <v>2.3432</v>
          </cell>
          <cell r="L62">
            <v>2.2121</v>
          </cell>
          <cell r="M62">
            <v>1.9136</v>
          </cell>
          <cell r="N62">
            <v>1.724</v>
          </cell>
          <cell r="O62">
            <v>2.0459</v>
          </cell>
        </row>
        <row r="63">
          <cell r="A63" t="str">
            <v>TC_GSL</v>
          </cell>
          <cell r="B63" t="str">
            <v>Retail Transmission Rate – Connection</v>
          </cell>
          <cell r="C63" t="str">
            <v>$/kW</v>
          </cell>
          <cell r="D63">
            <v>1.0984</v>
          </cell>
          <cell r="E63">
            <v>0.9755</v>
          </cell>
          <cell r="F63">
            <v>0.9299</v>
          </cell>
          <cell r="G63">
            <v>0.9107</v>
          </cell>
          <cell r="H63">
            <v>0.8765</v>
          </cell>
          <cell r="I63">
            <v>0.8391</v>
          </cell>
          <cell r="J63">
            <v>1.8993</v>
          </cell>
          <cell r="K63">
            <v>1.9363</v>
          </cell>
          <cell r="L63">
            <v>1.8702</v>
          </cell>
          <cell r="M63">
            <v>1.7778</v>
          </cell>
          <cell r="N63">
            <v>1.6931</v>
          </cell>
          <cell r="O63">
            <v>1.7796</v>
          </cell>
        </row>
        <row r="64">
          <cell r="A64" t="str">
            <v>TR_GSL</v>
          </cell>
          <cell r="D64">
            <v>3.7014000000000005</v>
          </cell>
          <cell r="E64">
            <v>3.6422</v>
          </cell>
          <cell r="F64">
            <v>3.2809</v>
          </cell>
          <cell r="G64">
            <v>3.072</v>
          </cell>
          <cell r="H64">
            <v>2.8254</v>
          </cell>
          <cell r="I64">
            <v>2.6399999999999997</v>
          </cell>
          <cell r="J64">
            <v>4.3789</v>
          </cell>
          <cell r="K64">
            <v>4.2795</v>
          </cell>
          <cell r="L64">
            <v>4.0823</v>
          </cell>
          <cell r="M64">
            <v>3.6914</v>
          </cell>
          <cell r="N64">
            <v>3.4171</v>
          </cell>
          <cell r="O64">
            <v>3.8255</v>
          </cell>
        </row>
        <row r="65">
          <cell r="B65" t="str">
            <v>Large Use</v>
          </cell>
        </row>
        <row r="66">
          <cell r="A66" t="str">
            <v>Fix_LU</v>
          </cell>
          <cell r="B66" t="str">
            <v>Service Charge</v>
          </cell>
          <cell r="C66" t="str">
            <v>$</v>
          </cell>
          <cell r="D66">
            <v>6022.7</v>
          </cell>
          <cell r="E66">
            <v>2173.63</v>
          </cell>
          <cell r="F66">
            <v>2154.67</v>
          </cell>
          <cell r="G66">
            <v>2150.8</v>
          </cell>
          <cell r="H66">
            <v>2146.94</v>
          </cell>
          <cell r="I66">
            <v>8978.09</v>
          </cell>
          <cell r="J66">
            <v>9690.24</v>
          </cell>
          <cell r="K66">
            <v>9605.71</v>
          </cell>
          <cell r="L66">
            <v>9558.45</v>
          </cell>
          <cell r="M66">
            <v>9552.71</v>
          </cell>
          <cell r="N66">
            <v>9467.71</v>
          </cell>
          <cell r="O66">
            <v>8746.31</v>
          </cell>
        </row>
        <row r="67">
          <cell r="A67" t="str">
            <v>GEA_LU</v>
          </cell>
          <cell r="B67" t="str">
            <v>GEA funding rate adder</v>
          </cell>
          <cell r="C67" t="str">
            <v>$</v>
          </cell>
          <cell r="D67">
            <v>0.2</v>
          </cell>
        </row>
        <row r="68">
          <cell r="A68" t="str">
            <v>SM_LU</v>
          </cell>
          <cell r="B68" t="str">
            <v>Smart Meter Rate Adder</v>
          </cell>
          <cell r="C68" t="str">
            <v>$</v>
          </cell>
          <cell r="G68">
            <v>1.81</v>
          </cell>
          <cell r="L68">
            <v>1.61</v>
          </cell>
          <cell r="M68">
            <v>1</v>
          </cell>
          <cell r="N68">
            <v>0.27</v>
          </cell>
        </row>
        <row r="69">
          <cell r="A69" t="str">
            <v>Var_LU</v>
          </cell>
          <cell r="B69" t="str">
            <v>Distribution Volumetric Rate</v>
          </cell>
          <cell r="C69" t="str">
            <v>$/kW</v>
          </cell>
          <cell r="D69">
            <v>1.798</v>
          </cell>
          <cell r="E69">
            <v>1.0484</v>
          </cell>
          <cell r="F69">
            <v>1.0393</v>
          </cell>
          <cell r="G69">
            <v>0.9816000000000001</v>
          </cell>
          <cell r="H69">
            <v>1.0354999999999999</v>
          </cell>
          <cell r="I69">
            <v>1.1989</v>
          </cell>
          <cell r="J69">
            <v>0.5918</v>
          </cell>
          <cell r="K69">
            <v>0.5886</v>
          </cell>
          <cell r="L69">
            <v>0.5855</v>
          </cell>
          <cell r="M69">
            <v>0.5834999999999999</v>
          </cell>
          <cell r="N69">
            <v>0.5781</v>
          </cell>
          <cell r="O69">
            <v>0.534</v>
          </cell>
        </row>
        <row r="70">
          <cell r="A70" t="str">
            <v>LV_LU</v>
          </cell>
          <cell r="B70" t="str">
            <v>Low Voltage Charge</v>
          </cell>
          <cell r="C70" t="str">
            <v>$/kW</v>
          </cell>
          <cell r="D70">
            <v>0.1439</v>
          </cell>
          <cell r="E70">
            <v>0.0558</v>
          </cell>
          <cell r="F70">
            <v>0.0558</v>
          </cell>
          <cell r="G70">
            <v>0.0558</v>
          </cell>
          <cell r="H70">
            <v>0.0558</v>
          </cell>
          <cell r="I70">
            <v>0.1047</v>
          </cell>
          <cell r="J70">
            <v>0.3886</v>
          </cell>
          <cell r="K70">
            <v>0.3886</v>
          </cell>
          <cell r="L70">
            <v>0.3866</v>
          </cell>
          <cell r="M70">
            <v>0.3866</v>
          </cell>
          <cell r="N70">
            <v>0.3833</v>
          </cell>
        </row>
        <row r="71">
          <cell r="A71" t="str">
            <v>TRC_LU</v>
          </cell>
          <cell r="B71" t="str">
            <v>Transmission allowance</v>
          </cell>
          <cell r="D71">
            <v>-0.6</v>
          </cell>
          <cell r="E71">
            <v>-0.6</v>
          </cell>
          <cell r="F71">
            <v>-0.6</v>
          </cell>
          <cell r="G71">
            <v>-0.6</v>
          </cell>
          <cell r="H71">
            <v>-0.6</v>
          </cell>
          <cell r="I71">
            <v>-0.6</v>
          </cell>
          <cell r="J71">
            <v>-0.6</v>
          </cell>
          <cell r="K71">
            <v>-0.6</v>
          </cell>
          <cell r="L71">
            <v>-0.6</v>
          </cell>
          <cell r="M71">
            <v>-0.6</v>
          </cell>
          <cell r="N71">
            <v>-0.6</v>
          </cell>
          <cell r="O71">
            <v>-0.6</v>
          </cell>
        </row>
        <row r="72">
          <cell r="A72" t="str">
            <v>Reg_LU</v>
          </cell>
          <cell r="B72" t="str">
            <v>Regulatory Asset Recovery</v>
          </cell>
          <cell r="C72" t="str">
            <v>$/kW</v>
          </cell>
          <cell r="G72">
            <v>-1.71</v>
          </cell>
          <cell r="H72">
            <v>0</v>
          </cell>
          <cell r="L72">
            <v>0</v>
          </cell>
        </row>
        <row r="73">
          <cell r="A73" t="str">
            <v>Tax_LU</v>
          </cell>
          <cell r="B73" t="str">
            <v>Tax Change</v>
          </cell>
          <cell r="C73" t="str">
            <v>$/kW</v>
          </cell>
          <cell r="E73">
            <v>-0.0175</v>
          </cell>
          <cell r="F73">
            <v>-0.0146</v>
          </cell>
          <cell r="G73">
            <v>-0.0082</v>
          </cell>
          <cell r="J73">
            <v>-0.0764</v>
          </cell>
          <cell r="K73">
            <v>-0.0592</v>
          </cell>
          <cell r="L73">
            <v>-0.0328</v>
          </cell>
          <cell r="M73">
            <v>-0.0008</v>
          </cell>
        </row>
        <row r="74">
          <cell r="A74" t="str">
            <v>Late_LU</v>
          </cell>
          <cell r="B74" t="str">
            <v>Late payment charge</v>
          </cell>
          <cell r="C74" t="str">
            <v>$</v>
          </cell>
          <cell r="F74">
            <v>138.96</v>
          </cell>
          <cell r="K74">
            <v>138.96</v>
          </cell>
        </row>
        <row r="75">
          <cell r="A75" t="str">
            <v>TN_LU</v>
          </cell>
          <cell r="B75" t="str">
            <v>Retail Transmission Rate – Network Service Rate</v>
          </cell>
          <cell r="C75" t="str">
            <v>$/kW</v>
          </cell>
          <cell r="D75">
            <v>3.0886</v>
          </cell>
          <cell r="E75">
            <v>3.1285</v>
          </cell>
          <cell r="F75">
            <v>2.7582</v>
          </cell>
          <cell r="G75">
            <v>2.5356</v>
          </cell>
          <cell r="H75">
            <v>2.2864</v>
          </cell>
          <cell r="I75">
            <v>2.1128</v>
          </cell>
          <cell r="J75">
            <v>3.1192</v>
          </cell>
          <cell r="K75">
            <v>3.1192</v>
          </cell>
          <cell r="L75">
            <v>2.9447</v>
          </cell>
          <cell r="M75">
            <v>2.5473</v>
          </cell>
          <cell r="N75">
            <v>2.2949</v>
          </cell>
          <cell r="O75">
            <v>2.7233</v>
          </cell>
        </row>
        <row r="76">
          <cell r="A76" t="str">
            <v>TC_LU</v>
          </cell>
          <cell r="B76" t="str">
            <v>Retail Transmission Rate – Connection</v>
          </cell>
          <cell r="C76" t="str">
            <v>$/kW</v>
          </cell>
          <cell r="D76">
            <v>1.1266</v>
          </cell>
          <cell r="E76">
            <v>1.1529</v>
          </cell>
          <cell r="F76">
            <v>1.099</v>
          </cell>
          <cell r="G76">
            <v>1.0763</v>
          </cell>
          <cell r="H76">
            <v>1.0359</v>
          </cell>
          <cell r="I76">
            <v>0.9917</v>
          </cell>
          <cell r="J76">
            <v>2.5775</v>
          </cell>
          <cell r="K76">
            <v>2.5775</v>
          </cell>
          <cell r="L76">
            <v>2.4896</v>
          </cell>
          <cell r="M76">
            <v>2.3665</v>
          </cell>
          <cell r="N76">
            <v>2.2538</v>
          </cell>
          <cell r="O76">
            <v>2.3689</v>
          </cell>
        </row>
        <row r="77">
          <cell r="A77" t="str">
            <v>TR_LU</v>
          </cell>
          <cell r="D77">
            <v>4.2152</v>
          </cell>
          <cell r="E77">
            <v>4.2814</v>
          </cell>
          <cell r="F77">
            <v>3.8571999999999997</v>
          </cell>
          <cell r="G77">
            <v>3.6119000000000003</v>
          </cell>
          <cell r="H77">
            <v>3.3223000000000003</v>
          </cell>
          <cell r="I77">
            <v>3.1045</v>
          </cell>
          <cell r="J77">
            <v>5.6967</v>
          </cell>
          <cell r="K77">
            <v>5.6967</v>
          </cell>
          <cell r="L77">
            <v>5.4343</v>
          </cell>
          <cell r="M77">
            <v>4.9138</v>
          </cell>
          <cell r="N77">
            <v>4.5487</v>
          </cell>
          <cell r="O77">
            <v>5.0922</v>
          </cell>
        </row>
        <row r="78">
          <cell r="B78" t="str">
            <v>General Service 50 to 4,999 kW – Time of Use</v>
          </cell>
        </row>
        <row r="79">
          <cell r="A79" t="str">
            <v>Fix_TOU</v>
          </cell>
          <cell r="B79" t="str">
            <v>Service Charge</v>
          </cell>
          <cell r="C79" t="str">
            <v>$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3313.25</v>
          </cell>
          <cell r="J79">
            <v>395.68</v>
          </cell>
          <cell r="K79">
            <v>393.23</v>
          </cell>
          <cell r="L79">
            <v>392.52</v>
          </cell>
          <cell r="M79">
            <v>391.05</v>
          </cell>
          <cell r="N79">
            <v>387.56</v>
          </cell>
          <cell r="O79">
            <v>357.85</v>
          </cell>
        </row>
        <row r="80">
          <cell r="A80" t="str">
            <v>LRAM_TOU</v>
          </cell>
          <cell r="B80" t="str">
            <v>LRAM Rate adder</v>
          </cell>
          <cell r="J80">
            <v>0.0012</v>
          </cell>
          <cell r="L80">
            <v>1.61</v>
          </cell>
          <cell r="M80">
            <v>1</v>
          </cell>
          <cell r="N80">
            <v>0.27</v>
          </cell>
        </row>
        <row r="81">
          <cell r="A81" t="str">
            <v>Var_TOU</v>
          </cell>
          <cell r="B81" t="str">
            <v>Distribution Volumetric Rate</v>
          </cell>
          <cell r="C81" t="str">
            <v>$/kW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1.5576</v>
          </cell>
          <cell r="J81">
            <v>1.8393</v>
          </cell>
          <cell r="K81">
            <v>1.8233</v>
          </cell>
          <cell r="L81">
            <v>1.82</v>
          </cell>
          <cell r="M81">
            <v>1.8125</v>
          </cell>
          <cell r="N81">
            <v>1.797</v>
          </cell>
          <cell r="O81">
            <v>1.4111</v>
          </cell>
        </row>
        <row r="82">
          <cell r="A82" t="str">
            <v>LV_TOU</v>
          </cell>
          <cell r="B82" t="str">
            <v>Low Voltage Charge</v>
          </cell>
          <cell r="C82" t="str">
            <v>$/kW</v>
          </cell>
          <cell r="D82" t="e">
            <v>#N/A</v>
          </cell>
          <cell r="J82">
            <v>0.2913</v>
          </cell>
          <cell r="K82">
            <v>0.2913</v>
          </cell>
          <cell r="L82">
            <v>0.2913</v>
          </cell>
          <cell r="M82">
            <v>0.2913</v>
          </cell>
          <cell r="N82">
            <v>0.288</v>
          </cell>
        </row>
        <row r="83">
          <cell r="A83" t="str">
            <v>TRC_TOU</v>
          </cell>
          <cell r="B83" t="str">
            <v>Transmission allowance</v>
          </cell>
          <cell r="J83">
            <v>-0.6</v>
          </cell>
          <cell r="K83">
            <v>-0.6</v>
          </cell>
          <cell r="L83">
            <v>-0.6</v>
          </cell>
          <cell r="M83">
            <v>-0.6</v>
          </cell>
          <cell r="N83">
            <v>-0.6</v>
          </cell>
          <cell r="O83">
            <v>-0.6</v>
          </cell>
        </row>
        <row r="84">
          <cell r="A84" t="str">
            <v>Reg_TOU</v>
          </cell>
          <cell r="B84" t="str">
            <v>Regulatory Asset Recovery</v>
          </cell>
          <cell r="C84" t="str">
            <v>$/kW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J84">
            <v>-0.0705</v>
          </cell>
          <cell r="L84">
            <v>-1.8206</v>
          </cell>
          <cell r="M84">
            <v>0.0752</v>
          </cell>
          <cell r="N84">
            <v>0.0752</v>
          </cell>
          <cell r="O84">
            <v>0.6923</v>
          </cell>
        </row>
        <row r="85">
          <cell r="A85" t="str">
            <v>Tax_TOU</v>
          </cell>
          <cell r="B85" t="str">
            <v>Tax Change</v>
          </cell>
          <cell r="C85" t="str">
            <v>$/kW</v>
          </cell>
          <cell r="J85">
            <v>-0.065</v>
          </cell>
          <cell r="K85">
            <v>-0.0504</v>
          </cell>
          <cell r="L85">
            <v>-0.028</v>
          </cell>
          <cell r="M85">
            <v>-0.0018</v>
          </cell>
        </row>
        <row r="86">
          <cell r="A86" t="str">
            <v>Late_TOU</v>
          </cell>
          <cell r="B86" t="str">
            <v>Late payment charge</v>
          </cell>
          <cell r="C86" t="str">
            <v>$</v>
          </cell>
          <cell r="K86">
            <v>5.38</v>
          </cell>
        </row>
        <row r="87">
          <cell r="A87" t="str">
            <v>TN_TOU</v>
          </cell>
          <cell r="B87" t="str">
            <v>Retail Transmission Rate – Network Service Rate</v>
          </cell>
          <cell r="C87" t="str">
            <v>$/kW</v>
          </cell>
          <cell r="D87">
            <v>2.7288</v>
          </cell>
          <cell r="G87">
            <v>2.1613</v>
          </cell>
          <cell r="H87">
            <v>0</v>
          </cell>
          <cell r="I87">
            <v>1.9081</v>
          </cell>
          <cell r="J87">
            <v>3.2918</v>
          </cell>
          <cell r="K87">
            <v>3.1107</v>
          </cell>
          <cell r="L87">
            <v>2.9366</v>
          </cell>
          <cell r="M87">
            <v>2.5403</v>
          </cell>
          <cell r="N87">
            <v>2.2886</v>
          </cell>
          <cell r="O87">
            <v>2.7159</v>
          </cell>
        </row>
        <row r="88">
          <cell r="A88" t="str">
            <v>TC_TOU</v>
          </cell>
          <cell r="B88" t="str">
            <v>Retail Transmission Rate – Connection</v>
          </cell>
          <cell r="C88" t="str">
            <v>$/kW</v>
          </cell>
          <cell r="D88">
            <v>1.1884</v>
          </cell>
          <cell r="G88">
            <v>0.9107</v>
          </cell>
          <cell r="H88">
            <v>0</v>
          </cell>
          <cell r="I88">
            <v>0.867</v>
          </cell>
          <cell r="J88">
            <v>2.5212</v>
          </cell>
          <cell r="K88">
            <v>2.5704</v>
          </cell>
          <cell r="L88">
            <v>2.4827</v>
          </cell>
          <cell r="M88">
            <v>2.36</v>
          </cell>
          <cell r="N88">
            <v>2.2476</v>
          </cell>
          <cell r="O88">
            <v>2.3624</v>
          </cell>
        </row>
        <row r="89">
          <cell r="A89" t="str">
            <v>TR_TOU</v>
          </cell>
          <cell r="D89">
            <v>3.9172000000000002</v>
          </cell>
          <cell r="E89">
            <v>0</v>
          </cell>
          <cell r="F89">
            <v>0</v>
          </cell>
          <cell r="G89">
            <v>3.072</v>
          </cell>
          <cell r="H89">
            <v>0</v>
          </cell>
          <cell r="I89">
            <v>2.7751</v>
          </cell>
          <cell r="J89">
            <v>5.813</v>
          </cell>
          <cell r="K89">
            <v>5.6811</v>
          </cell>
          <cell r="L89">
            <v>5.4193</v>
          </cell>
          <cell r="M89">
            <v>4.9003</v>
          </cell>
          <cell r="N89">
            <v>4.5362</v>
          </cell>
          <cell r="O89">
            <v>5.0783000000000005</v>
          </cell>
        </row>
        <row r="90">
          <cell r="B90" t="str">
            <v>Unmetered Scattered Load</v>
          </cell>
        </row>
        <row r="91">
          <cell r="A91" t="str">
            <v>Fix_USL</v>
          </cell>
          <cell r="B91" t="str">
            <v>Service Charge</v>
          </cell>
          <cell r="C91" t="str">
            <v>$</v>
          </cell>
          <cell r="D91">
            <v>8.09</v>
          </cell>
          <cell r="E91">
            <v>14.32</v>
          </cell>
          <cell r="F91">
            <v>14.2</v>
          </cell>
          <cell r="G91">
            <v>14.17</v>
          </cell>
          <cell r="H91">
            <v>14.14</v>
          </cell>
          <cell r="I91">
            <v>14.35</v>
          </cell>
          <cell r="J91">
            <v>7.95</v>
          </cell>
          <cell r="K91">
            <v>7.88</v>
          </cell>
          <cell r="L91">
            <v>7.87</v>
          </cell>
          <cell r="M91">
            <v>7.84</v>
          </cell>
          <cell r="N91">
            <v>7.77</v>
          </cell>
          <cell r="O91">
            <v>7.16</v>
          </cell>
        </row>
        <row r="92">
          <cell r="A92" t="str">
            <v>GEA_USL</v>
          </cell>
          <cell r="B92" t="str">
            <v>GEA funding rate adder</v>
          </cell>
          <cell r="C92" t="str">
            <v>$</v>
          </cell>
          <cell r="D92">
            <v>0.2</v>
          </cell>
        </row>
        <row r="93">
          <cell r="A93" t="str">
            <v>Var_USL</v>
          </cell>
          <cell r="B93" t="str">
            <v>Distribution Volumetric Rate</v>
          </cell>
          <cell r="C93" t="str">
            <v>$/kWh</v>
          </cell>
          <cell r="D93">
            <v>0.0156</v>
          </cell>
          <cell r="E93">
            <v>0.0087</v>
          </cell>
          <cell r="F93">
            <v>0.0086</v>
          </cell>
          <cell r="G93">
            <v>0.0086</v>
          </cell>
          <cell r="H93">
            <v>0.0086</v>
          </cell>
          <cell r="I93">
            <v>0.0111</v>
          </cell>
          <cell r="J93">
            <v>0.0161</v>
          </cell>
          <cell r="K93">
            <v>0.016</v>
          </cell>
          <cell r="L93">
            <v>0.016</v>
          </cell>
          <cell r="M93">
            <v>0.0159</v>
          </cell>
          <cell r="N93">
            <v>0.0158</v>
          </cell>
          <cell r="O93">
            <v>0.0145</v>
          </cell>
        </row>
        <row r="94">
          <cell r="A94" t="str">
            <v>LV_USL</v>
          </cell>
          <cell r="B94" t="str">
            <v>Low Voltage Charge</v>
          </cell>
          <cell r="C94" t="str">
            <v>$/kWh</v>
          </cell>
          <cell r="D94">
            <v>0.0003</v>
          </cell>
          <cell r="E94">
            <v>0.0001</v>
          </cell>
          <cell r="F94">
            <v>0.0001</v>
          </cell>
          <cell r="G94">
            <v>0.0001</v>
          </cell>
          <cell r="H94">
            <v>0.0001</v>
          </cell>
          <cell r="I94">
            <v>0.0003</v>
          </cell>
          <cell r="J94">
            <v>0.0007</v>
          </cell>
          <cell r="K94">
            <v>0.0007</v>
          </cell>
          <cell r="L94">
            <v>0.0007</v>
          </cell>
          <cell r="M94">
            <v>0.0007</v>
          </cell>
          <cell r="N94">
            <v>0.0007</v>
          </cell>
        </row>
        <row r="95">
          <cell r="A95" t="str">
            <v>Reg_USL</v>
          </cell>
          <cell r="B95" t="str">
            <v>Regulatory Asset Recovery</v>
          </cell>
          <cell r="C95" t="str">
            <v>$/kWh</v>
          </cell>
          <cell r="G95">
            <v>0.0012</v>
          </cell>
          <cell r="H95">
            <v>0.0012</v>
          </cell>
          <cell r="J95">
            <v>-0.0009</v>
          </cell>
          <cell r="L95">
            <v>-0.0048000000000000004</v>
          </cell>
          <cell r="M95">
            <v>0.0002</v>
          </cell>
          <cell r="N95">
            <v>0.0002</v>
          </cell>
          <cell r="O95">
            <v>0.0021</v>
          </cell>
        </row>
        <row r="96">
          <cell r="A96" t="str">
            <v>Tax_USL</v>
          </cell>
          <cell r="B96" t="str">
            <v>Tax change</v>
          </cell>
          <cell r="C96" t="str">
            <v>$/kWh</v>
          </cell>
          <cell r="E96">
            <v>-0.0007</v>
          </cell>
          <cell r="F96">
            <v>-0.0006</v>
          </cell>
          <cell r="G96">
            <v>-0.0003</v>
          </cell>
          <cell r="J96">
            <v>-0.0005</v>
          </cell>
          <cell r="K96">
            <v>-0.0004</v>
          </cell>
          <cell r="L96">
            <v>-0.0002</v>
          </cell>
          <cell r="M96">
            <v>0</v>
          </cell>
        </row>
        <row r="97">
          <cell r="A97" t="str">
            <v>TaxF_USL</v>
          </cell>
          <cell r="B97" t="str">
            <v>Tax change/Fixed</v>
          </cell>
          <cell r="C97" t="str">
            <v>$</v>
          </cell>
          <cell r="M97">
            <v>-0.01</v>
          </cell>
        </row>
        <row r="98">
          <cell r="A98" t="str">
            <v>Late_USL</v>
          </cell>
          <cell r="B98" t="str">
            <v>Late payment charge</v>
          </cell>
          <cell r="C98" t="str">
            <v>$</v>
          </cell>
          <cell r="F98">
            <v>0.09</v>
          </cell>
          <cell r="K98">
            <v>0.09</v>
          </cell>
        </row>
        <row r="99">
          <cell r="A99" t="str">
            <v>TN_USL</v>
          </cell>
          <cell r="B99" t="str">
            <v>Retail Transmission Rate – Network Service Rate</v>
          </cell>
          <cell r="C99" t="str">
            <v>$/kWh</v>
          </cell>
          <cell r="D99">
            <v>0.0064</v>
          </cell>
          <cell r="E99">
            <v>0.0066</v>
          </cell>
          <cell r="F99">
            <v>0.0058</v>
          </cell>
          <cell r="G99">
            <v>0.0053</v>
          </cell>
          <cell r="H99">
            <v>0.0048</v>
          </cell>
          <cell r="I99">
            <v>0.0044</v>
          </cell>
          <cell r="J99">
            <v>0.0063</v>
          </cell>
          <cell r="K99">
            <v>0.006</v>
          </cell>
          <cell r="L99">
            <v>0.0057</v>
          </cell>
          <cell r="M99">
            <v>0.049</v>
          </cell>
          <cell r="N99">
            <v>0.0044</v>
          </cell>
          <cell r="O99">
            <v>0.0052</v>
          </cell>
        </row>
        <row r="100">
          <cell r="A100" t="str">
            <v>TC_USL</v>
          </cell>
          <cell r="B100" t="str">
            <v>Retail Transmission Rate – Connection</v>
          </cell>
          <cell r="C100" t="str">
            <v>$/kWh</v>
          </cell>
          <cell r="D100">
            <v>0.0031</v>
          </cell>
          <cell r="E100">
            <v>0.0027</v>
          </cell>
          <cell r="F100">
            <v>0.0026</v>
          </cell>
          <cell r="G100">
            <v>0.0025</v>
          </cell>
          <cell r="H100">
            <v>0.0024</v>
          </cell>
          <cell r="I100">
            <v>0.0023</v>
          </cell>
          <cell r="J100">
            <v>0.0048</v>
          </cell>
          <cell r="K100">
            <v>0.0049</v>
          </cell>
          <cell r="L100">
            <v>0.0047</v>
          </cell>
          <cell r="M100">
            <v>0.0045</v>
          </cell>
          <cell r="N100">
            <v>0.0043</v>
          </cell>
          <cell r="O100">
            <v>0.0045</v>
          </cell>
        </row>
        <row r="101">
          <cell r="A101" t="str">
            <v>TR_USL</v>
          </cell>
          <cell r="D101">
            <v>0.0095</v>
          </cell>
          <cell r="E101">
            <v>0.0093</v>
          </cell>
          <cell r="F101">
            <v>0.0084</v>
          </cell>
          <cell r="G101">
            <v>0.0078</v>
          </cell>
          <cell r="H101">
            <v>0.0072</v>
          </cell>
          <cell r="I101">
            <v>0.0067</v>
          </cell>
          <cell r="J101">
            <v>0.011099999999999999</v>
          </cell>
          <cell r="K101">
            <v>0.0109</v>
          </cell>
          <cell r="L101">
            <v>0.0104</v>
          </cell>
          <cell r="M101">
            <v>0.0535</v>
          </cell>
          <cell r="N101">
            <v>0.0087</v>
          </cell>
          <cell r="O101">
            <v>0.0097</v>
          </cell>
        </row>
        <row r="103">
          <cell r="B103" t="str">
            <v>Sentinel Lighting</v>
          </cell>
        </row>
        <row r="104">
          <cell r="A104" t="str">
            <v>Fix_SE</v>
          </cell>
          <cell r="B104" t="str">
            <v>Service Charge</v>
          </cell>
          <cell r="C104" t="str">
            <v>$</v>
          </cell>
          <cell r="D104">
            <v>3.52</v>
          </cell>
          <cell r="E104">
            <v>2</v>
          </cell>
          <cell r="F104">
            <v>1.98</v>
          </cell>
          <cell r="G104">
            <v>1.98</v>
          </cell>
          <cell r="H104">
            <v>1.98</v>
          </cell>
          <cell r="I104">
            <v>2.01</v>
          </cell>
        </row>
        <row r="105">
          <cell r="A105" t="str">
            <v>GEA_SE</v>
          </cell>
          <cell r="B105" t="str">
            <v>GEA funding rate adder</v>
          </cell>
          <cell r="C105" t="str">
            <v>$</v>
          </cell>
          <cell r="D105">
            <v>0.2</v>
          </cell>
        </row>
        <row r="106">
          <cell r="A106" t="str">
            <v>Var_SE</v>
          </cell>
          <cell r="B106" t="str">
            <v>Distribution Volumetric Rate</v>
          </cell>
          <cell r="C106" t="str">
            <v>$/kW</v>
          </cell>
          <cell r="D106">
            <v>8.7646</v>
          </cell>
          <cell r="E106">
            <v>9.3917</v>
          </cell>
          <cell r="F106">
            <v>9.3098</v>
          </cell>
          <cell r="G106">
            <v>9.2931</v>
          </cell>
          <cell r="H106">
            <v>9.276399999999999</v>
          </cell>
          <cell r="I106">
            <v>6.0151</v>
          </cell>
        </row>
        <row r="107">
          <cell r="A107" t="str">
            <v>LV_SE</v>
          </cell>
          <cell r="B107" t="str">
            <v>Low Voltage Charge</v>
          </cell>
          <cell r="C107" t="str">
            <v>$/kW</v>
          </cell>
          <cell r="D107">
            <v>0.1033</v>
          </cell>
          <cell r="E107">
            <v>0.0401</v>
          </cell>
          <cell r="F107">
            <v>0.0401</v>
          </cell>
          <cell r="G107">
            <v>0.0401</v>
          </cell>
          <cell r="H107">
            <v>0.0401</v>
          </cell>
          <cell r="I107">
            <v>0.0691</v>
          </cell>
        </row>
        <row r="108">
          <cell r="A108" t="str">
            <v>Reg_SE</v>
          </cell>
          <cell r="B108" t="str">
            <v>Regulatory Asset Recovery</v>
          </cell>
          <cell r="C108" t="str">
            <v>$/kW</v>
          </cell>
          <cell r="G108">
            <v>-2.8005</v>
          </cell>
          <cell r="H108">
            <v>-2.8005</v>
          </cell>
        </row>
        <row r="109">
          <cell r="A109" t="str">
            <v>Tax_SE </v>
          </cell>
          <cell r="B109" t="str">
            <v>Tax Change</v>
          </cell>
          <cell r="C109" t="str">
            <v>$/kW</v>
          </cell>
          <cell r="E109">
            <v>-0.1458</v>
          </cell>
          <cell r="F109">
            <v>-0.1216</v>
          </cell>
          <cell r="G109">
            <v>-0.0679</v>
          </cell>
        </row>
        <row r="110">
          <cell r="A110" t="str">
            <v>Late_SE</v>
          </cell>
          <cell r="B110" t="str">
            <v>Late payment charge</v>
          </cell>
          <cell r="C110" t="str">
            <v>$</v>
          </cell>
          <cell r="F110">
            <v>0.06</v>
          </cell>
        </row>
        <row r="111">
          <cell r="A111" t="str">
            <v>TN_SE</v>
          </cell>
          <cell r="B111" t="str">
            <v>Retail Transmission Rate – Network Service Rate</v>
          </cell>
          <cell r="C111" t="str">
            <v>$/kW</v>
          </cell>
          <cell r="D111">
            <v>2.0118</v>
          </cell>
          <cell r="E111">
            <v>2.0378</v>
          </cell>
          <cell r="F111">
            <v>1.7966</v>
          </cell>
          <cell r="G111">
            <v>1.6516</v>
          </cell>
          <cell r="H111">
            <v>1.4893</v>
          </cell>
          <cell r="I111">
            <v>1.3762</v>
          </cell>
        </row>
        <row r="112">
          <cell r="A112" t="str">
            <v>TC_SE</v>
          </cell>
          <cell r="B112" t="str">
            <v>Retail Transmission Rate – Connection</v>
          </cell>
          <cell r="C112" t="str">
            <v>$/kW</v>
          </cell>
          <cell r="D112">
            <v>0.8084</v>
          </cell>
          <cell r="E112">
            <v>0.8272</v>
          </cell>
          <cell r="F112">
            <v>0.7885</v>
          </cell>
          <cell r="G112">
            <v>0.7722</v>
          </cell>
          <cell r="H112">
            <v>0.7432</v>
          </cell>
          <cell r="I112">
            <v>0.7115</v>
          </cell>
        </row>
        <row r="113">
          <cell r="A113" t="str">
            <v>TR_SE</v>
          </cell>
          <cell r="D113">
            <v>2.8202</v>
          </cell>
          <cell r="E113">
            <v>2.4238</v>
          </cell>
          <cell r="F113">
            <v>2.4238</v>
          </cell>
          <cell r="G113">
            <v>2.4238</v>
          </cell>
          <cell r="H113">
            <v>2.2325</v>
          </cell>
          <cell r="I113">
            <v>2.0877</v>
          </cell>
        </row>
        <row r="115">
          <cell r="B115" t="str">
            <v>Street Lighting</v>
          </cell>
        </row>
        <row r="116">
          <cell r="A116" t="str">
            <v>Fix_SL</v>
          </cell>
          <cell r="B116" t="str">
            <v>Service Charge</v>
          </cell>
          <cell r="C116" t="str">
            <v>$</v>
          </cell>
          <cell r="D116">
            <v>1.35</v>
          </cell>
          <cell r="E116">
            <v>0.84</v>
          </cell>
          <cell r="F116">
            <v>0.83</v>
          </cell>
          <cell r="G116">
            <v>0.83</v>
          </cell>
          <cell r="H116">
            <v>0.83</v>
          </cell>
          <cell r="I116">
            <v>0.84</v>
          </cell>
          <cell r="J116">
            <v>3.02</v>
          </cell>
          <cell r="K116">
            <v>2.99</v>
          </cell>
          <cell r="L116">
            <v>2.32</v>
          </cell>
          <cell r="M116">
            <v>1.58</v>
          </cell>
          <cell r="N116">
            <v>0.98</v>
          </cell>
          <cell r="O116">
            <v>0.31</v>
          </cell>
        </row>
        <row r="117">
          <cell r="A117" t="str">
            <v>Var_SL</v>
          </cell>
          <cell r="B117" t="str">
            <v>Distribution Volumetric Rate</v>
          </cell>
          <cell r="C117" t="str">
            <v>$/kW</v>
          </cell>
          <cell r="D117">
            <v>5.8617</v>
          </cell>
          <cell r="E117">
            <v>4.8616</v>
          </cell>
          <cell r="F117">
            <v>4.8192</v>
          </cell>
          <cell r="G117">
            <v>4.8105</v>
          </cell>
          <cell r="H117">
            <v>4.8019</v>
          </cell>
          <cell r="I117">
            <v>3.398</v>
          </cell>
          <cell r="J117">
            <v>11.2961</v>
          </cell>
          <cell r="K117">
            <v>11.1976</v>
          </cell>
          <cell r="L117">
            <v>8.691</v>
          </cell>
          <cell r="M117">
            <v>6.0529</v>
          </cell>
          <cell r="N117">
            <v>3.6683</v>
          </cell>
          <cell r="O117">
            <v>1.1739</v>
          </cell>
        </row>
        <row r="118">
          <cell r="A118" t="str">
            <v>LV_SL</v>
          </cell>
          <cell r="B118" t="str">
            <v>Low Voltage Charge</v>
          </cell>
          <cell r="C118" t="str">
            <v>$/kW</v>
          </cell>
          <cell r="D118">
            <v>0.0918</v>
          </cell>
          <cell r="E118">
            <v>0.0367</v>
          </cell>
          <cell r="F118">
            <v>0.0367</v>
          </cell>
          <cell r="G118">
            <v>0.0367</v>
          </cell>
          <cell r="H118">
            <v>0.0367</v>
          </cell>
          <cell r="I118">
            <v>0.0706</v>
          </cell>
          <cell r="J118">
            <v>0.2301</v>
          </cell>
          <cell r="K118">
            <v>0.2301</v>
          </cell>
          <cell r="L118">
            <v>0.2301</v>
          </cell>
          <cell r="M118">
            <v>0.2301</v>
          </cell>
          <cell r="N118">
            <v>0.2275</v>
          </cell>
        </row>
        <row r="119">
          <cell r="A119" t="str">
            <v>Reg_SL</v>
          </cell>
          <cell r="B119" t="str">
            <v>Regulatory Asset Recovery</v>
          </cell>
          <cell r="C119" t="str">
            <v>$/kW</v>
          </cell>
          <cell r="G119">
            <v>-0.8317</v>
          </cell>
          <cell r="H119">
            <v>-0.8317</v>
          </cell>
          <cell r="J119">
            <v>-0.1545</v>
          </cell>
          <cell r="L119">
            <v>-1.5676</v>
          </cell>
          <cell r="M119">
            <v>0.0666</v>
          </cell>
          <cell r="N119">
            <v>0.0666</v>
          </cell>
          <cell r="O119">
            <v>0.2019</v>
          </cell>
        </row>
        <row r="120">
          <cell r="A120" t="str">
            <v>Tax_SL</v>
          </cell>
          <cell r="B120" t="str">
            <v>Tax Change</v>
          </cell>
          <cell r="C120" t="str">
            <v>$/kW</v>
          </cell>
          <cell r="E120">
            <v>-0.1276</v>
          </cell>
          <cell r="F120">
            <v>-0.1065</v>
          </cell>
          <cell r="G120">
            <v>-0.0595</v>
          </cell>
          <cell r="J120">
            <v>-0.478</v>
          </cell>
          <cell r="K120">
            <v>-0.3213</v>
          </cell>
          <cell r="L120">
            <v>-0.1598</v>
          </cell>
          <cell r="M120">
            <v>-0.0054</v>
          </cell>
        </row>
        <row r="121">
          <cell r="A121" t="str">
            <v>Late_SL</v>
          </cell>
          <cell r="B121" t="str">
            <v>Late payment charge</v>
          </cell>
          <cell r="C121" t="str">
            <v>$</v>
          </cell>
          <cell r="F121">
            <v>0.01</v>
          </cell>
          <cell r="K121">
            <v>0.01</v>
          </cell>
        </row>
        <row r="122">
          <cell r="A122" t="str">
            <v>TN_SL</v>
          </cell>
          <cell r="B122" t="str">
            <v>Retail Transmission Rate – Network Service Rate</v>
          </cell>
          <cell r="C122" t="str">
            <v>$/kW</v>
          </cell>
          <cell r="D122">
            <v>1.9798</v>
          </cell>
          <cell r="E122">
            <v>2.0174</v>
          </cell>
          <cell r="F122">
            <v>1.7786</v>
          </cell>
          <cell r="G122">
            <v>1.6351</v>
          </cell>
          <cell r="H122">
            <v>1.4744</v>
          </cell>
          <cell r="I122">
            <v>1.3624</v>
          </cell>
          <cell r="J122">
            <v>1.9589</v>
          </cell>
          <cell r="K122">
            <v>1.8511</v>
          </cell>
          <cell r="L122">
            <v>1.7475</v>
          </cell>
          <cell r="M122">
            <v>1.5117</v>
          </cell>
          <cell r="N122">
            <v>1.3619</v>
          </cell>
          <cell r="O122">
            <v>1.6161</v>
          </cell>
        </row>
        <row r="123">
          <cell r="A123" t="str">
            <v>TC_SL</v>
          </cell>
          <cell r="B123" t="str">
            <v>Retail Transmission Rate – Connection</v>
          </cell>
          <cell r="C123" t="str">
            <v>$/kW</v>
          </cell>
          <cell r="D123">
            <v>0.8901</v>
          </cell>
          <cell r="E123">
            <v>0.7584</v>
          </cell>
          <cell r="F123">
            <v>0.723</v>
          </cell>
          <cell r="G123">
            <v>0.7081</v>
          </cell>
          <cell r="H123">
            <v>0.6815</v>
          </cell>
          <cell r="I123">
            <v>0.6524</v>
          </cell>
          <cell r="J123">
            <v>1.5002</v>
          </cell>
          <cell r="K123">
            <v>1.5295</v>
          </cell>
          <cell r="L123">
            <v>1.4773</v>
          </cell>
          <cell r="M123">
            <v>1.4043</v>
          </cell>
          <cell r="N123">
            <v>1.3374</v>
          </cell>
          <cell r="O123">
            <v>1.4057</v>
          </cell>
        </row>
        <row r="124">
          <cell r="A124" t="str">
            <v>TR_SL</v>
          </cell>
          <cell r="D124">
            <v>2.8699</v>
          </cell>
          <cell r="E124">
            <v>2.7758</v>
          </cell>
          <cell r="F124">
            <v>2.5016</v>
          </cell>
          <cell r="G124">
            <v>2.3432</v>
          </cell>
          <cell r="H124">
            <v>2.1559</v>
          </cell>
          <cell r="I124">
            <v>2.0148</v>
          </cell>
          <cell r="J124">
            <v>3.4591000000000003</v>
          </cell>
          <cell r="K124">
            <v>3.3806000000000003</v>
          </cell>
          <cell r="L124">
            <v>3.2248</v>
          </cell>
          <cell r="M124">
            <v>2.9160000000000004</v>
          </cell>
          <cell r="N124">
            <v>2.6993</v>
          </cell>
          <cell r="O124">
            <v>3.0218</v>
          </cell>
        </row>
        <row r="126">
          <cell r="A126" t="str">
            <v>LF</v>
          </cell>
          <cell r="B126" t="str">
            <v>Loss factor</v>
          </cell>
          <cell r="C126" t="str">
            <v>LF</v>
          </cell>
          <cell r="D126">
            <v>1.0345</v>
          </cell>
          <cell r="E126">
            <v>1.0299</v>
          </cell>
          <cell r="F126">
            <v>1.0299</v>
          </cell>
          <cell r="G126">
            <v>1.0299</v>
          </cell>
          <cell r="H126">
            <v>1.0299</v>
          </cell>
          <cell r="I126">
            <v>1.0368</v>
          </cell>
          <cell r="J126">
            <v>1.0565</v>
          </cell>
          <cell r="K126">
            <v>1.0565</v>
          </cell>
          <cell r="L126">
            <v>1.0565</v>
          </cell>
          <cell r="M126">
            <v>1.0565</v>
          </cell>
          <cell r="N126">
            <v>1.0565</v>
          </cell>
          <cell r="O126">
            <v>1.051</v>
          </cell>
        </row>
        <row r="127">
          <cell r="A127" t="str">
            <v>LF_LU</v>
          </cell>
          <cell r="B127" t="str">
            <v>Loss factor - Large users</v>
          </cell>
          <cell r="C127" t="str">
            <v>LF LU</v>
          </cell>
          <cell r="D127">
            <v>1.0145</v>
          </cell>
          <cell r="E127">
            <v>1.0145</v>
          </cell>
          <cell r="F127">
            <v>1.0145</v>
          </cell>
          <cell r="G127">
            <v>1.0145</v>
          </cell>
          <cell r="H127">
            <v>1.0145</v>
          </cell>
          <cell r="I127">
            <v>1.0145</v>
          </cell>
          <cell r="J127">
            <v>1.0145</v>
          </cell>
          <cell r="K127">
            <v>1.0145</v>
          </cell>
          <cell r="L127">
            <v>1.0145</v>
          </cell>
          <cell r="M127">
            <v>1.0145</v>
          </cell>
          <cell r="N127">
            <v>1.0145</v>
          </cell>
          <cell r="O127">
            <v>1.0145</v>
          </cell>
        </row>
        <row r="129">
          <cell r="D129">
            <v>0.08149999999999999</v>
          </cell>
          <cell r="E129">
            <v>0.08149999999999999</v>
          </cell>
          <cell r="F129">
            <v>0.069</v>
          </cell>
          <cell r="G129">
            <v>0.07</v>
          </cell>
          <cell r="H129">
            <v>0.0615</v>
          </cell>
          <cell r="I129">
            <v>0.0545</v>
          </cell>
        </row>
        <row r="130">
          <cell r="B130" t="str">
            <v>Commodity Price</v>
          </cell>
        </row>
        <row r="131">
          <cell r="D131" t="str">
            <v>May 1st, 2013</v>
          </cell>
          <cell r="E131" t="str">
            <v>May 1st, 2012</v>
          </cell>
          <cell r="F131" t="str">
            <v>May 1st, 2011</v>
          </cell>
          <cell r="G131" t="str">
            <v>May 1st, 2010</v>
          </cell>
          <cell r="H131" t="str">
            <v>May 1st, 2009</v>
          </cell>
          <cell r="I131" t="str">
            <v>May 1st, 2008</v>
          </cell>
        </row>
        <row r="132">
          <cell r="B132" t="str">
            <v> Tier 1</v>
          </cell>
          <cell r="C132" t="str">
            <v>$/kWh</v>
          </cell>
          <cell r="D132">
            <v>0.075</v>
          </cell>
          <cell r="E132">
            <v>0.075</v>
          </cell>
          <cell r="F132">
            <v>0.064</v>
          </cell>
          <cell r="G132">
            <v>0.065</v>
          </cell>
          <cell r="H132">
            <v>0.057</v>
          </cell>
          <cell r="I132">
            <v>0.05</v>
          </cell>
        </row>
        <row r="133">
          <cell r="B133" t="str">
            <v> Tier 2</v>
          </cell>
          <cell r="C133" t="str">
            <v>$/kWh</v>
          </cell>
          <cell r="D133">
            <v>0.088</v>
          </cell>
          <cell r="E133">
            <v>0.088</v>
          </cell>
          <cell r="F133">
            <v>0.074</v>
          </cell>
          <cell r="G133">
            <v>0.075</v>
          </cell>
          <cell r="H133">
            <v>0.066</v>
          </cell>
          <cell r="I133">
            <v>0.059</v>
          </cell>
        </row>
        <row r="134">
          <cell r="B134" t="str">
            <v>Non- RPP</v>
          </cell>
          <cell r="C134" t="str">
            <v>$/kWh</v>
          </cell>
          <cell r="D134">
            <v>0.082</v>
          </cell>
          <cell r="E134">
            <v>0.082</v>
          </cell>
          <cell r="F134">
            <v>0.055</v>
          </cell>
          <cell r="G134">
            <v>0.055</v>
          </cell>
          <cell r="H134">
            <v>0.055</v>
          </cell>
          <cell r="I134">
            <v>0.055</v>
          </cell>
        </row>
        <row r="135">
          <cell r="D135" t="str">
            <v>Nov 1st, 2013</v>
          </cell>
          <cell r="E135" t="str">
            <v>Nov 1st, 2012</v>
          </cell>
          <cell r="F135" t="str">
            <v>Nov 1st, 2011</v>
          </cell>
          <cell r="G135" t="str">
            <v>Nov 1st, 2010</v>
          </cell>
          <cell r="H135" t="str">
            <v>Nov 1st, 2009</v>
          </cell>
          <cell r="I135" t="str">
            <v>Nov 1st, 2008</v>
          </cell>
        </row>
        <row r="136">
          <cell r="D136">
            <v>0.075</v>
          </cell>
          <cell r="E136">
            <v>0.075</v>
          </cell>
          <cell r="F136">
            <v>0.071</v>
          </cell>
          <cell r="G136">
            <v>0.064</v>
          </cell>
          <cell r="H136">
            <v>0.058</v>
          </cell>
          <cell r="I136">
            <v>0.056</v>
          </cell>
        </row>
        <row r="137">
          <cell r="D137">
            <v>0.088</v>
          </cell>
          <cell r="E137">
            <v>0.088</v>
          </cell>
          <cell r="F137">
            <v>0.083</v>
          </cell>
          <cell r="G137">
            <v>0.074</v>
          </cell>
          <cell r="H137">
            <v>0.067</v>
          </cell>
          <cell r="I137">
            <v>0.065</v>
          </cell>
        </row>
        <row r="139">
          <cell r="B139" t="str">
            <v>Other Charges</v>
          </cell>
          <cell r="D139">
            <v>2013</v>
          </cell>
          <cell r="E139">
            <v>2012</v>
          </cell>
          <cell r="F139">
            <v>2011</v>
          </cell>
          <cell r="G139">
            <v>2010</v>
          </cell>
          <cell r="H139">
            <v>2009</v>
          </cell>
          <cell r="I139">
            <v>2008</v>
          </cell>
        </row>
        <row r="140">
          <cell r="B140" t="str">
            <v>Wholesale Market Service Rate </v>
          </cell>
          <cell r="C140" t="str">
            <v>$/kWh</v>
          </cell>
          <cell r="D140">
            <v>0.0052</v>
          </cell>
          <cell r="E140">
            <v>0.0052</v>
          </cell>
          <cell r="F140">
            <v>0.0052</v>
          </cell>
          <cell r="G140">
            <v>0.0052</v>
          </cell>
          <cell r="H140">
            <v>0.0052</v>
          </cell>
          <cell r="I140">
            <v>0.0052</v>
          </cell>
        </row>
        <row r="141">
          <cell r="B141" t="str">
            <v>Rural Rate Protection Charge</v>
          </cell>
          <cell r="C141" t="str">
            <v>$/kWh</v>
          </cell>
          <cell r="D141">
            <v>0.0011</v>
          </cell>
          <cell r="E141">
            <v>0.0011</v>
          </cell>
          <cell r="F141">
            <v>0.0013</v>
          </cell>
          <cell r="G141">
            <v>0.0013</v>
          </cell>
          <cell r="H141">
            <v>0.0013</v>
          </cell>
          <cell r="I141">
            <v>0.001</v>
          </cell>
        </row>
        <row r="142">
          <cell r="B142" t="str">
            <v>Debt Retirement Charge</v>
          </cell>
          <cell r="C142" t="str">
            <v>$/kWh</v>
          </cell>
          <cell r="D142">
            <v>0.007</v>
          </cell>
          <cell r="E142">
            <v>0.007</v>
          </cell>
          <cell r="F142">
            <v>0.007</v>
          </cell>
          <cell r="G142">
            <v>0.007</v>
          </cell>
          <cell r="H142">
            <v>0.007</v>
          </cell>
          <cell r="I142">
            <v>0.007</v>
          </cell>
        </row>
        <row r="143">
          <cell r="B143" t="str">
            <v>SPC</v>
          </cell>
          <cell r="C143" t="str">
            <v>$/kWh</v>
          </cell>
          <cell r="G143">
            <v>0.0004</v>
          </cell>
        </row>
        <row r="144">
          <cell r="B144" t="str">
            <v>Total </v>
          </cell>
          <cell r="D144">
            <v>0.0133</v>
          </cell>
          <cell r="E144">
            <v>0.0133</v>
          </cell>
          <cell r="F144">
            <v>0.0135</v>
          </cell>
          <cell r="G144">
            <v>0.0139</v>
          </cell>
          <cell r="H144">
            <v>0.0135</v>
          </cell>
          <cell r="I144">
            <v>0.0132</v>
          </cell>
        </row>
        <row r="146">
          <cell r="B146" t="str">
            <v>Admin charge</v>
          </cell>
          <cell r="D146">
            <v>0.25</v>
          </cell>
          <cell r="E146">
            <v>0.25</v>
          </cell>
          <cell r="F146">
            <v>0.25</v>
          </cell>
        </row>
      </sheetData>
      <sheetData sheetId="13">
        <row r="9">
          <cell r="C9" t="str">
            <v>Arrears certificate </v>
          </cell>
          <cell r="E9">
            <v>15</v>
          </cell>
        </row>
        <row r="10">
          <cell r="C10" t="str">
            <v>Statement of account</v>
          </cell>
          <cell r="D10">
            <v>1</v>
          </cell>
          <cell r="E10">
            <v>15</v>
          </cell>
        </row>
        <row r="11">
          <cell r="C11" t="str">
            <v>Pulling post dated cheques</v>
          </cell>
          <cell r="E11">
            <v>15</v>
          </cell>
        </row>
        <row r="12">
          <cell r="C12" t="str">
            <v>Duplicate invoices for previous billing </v>
          </cell>
          <cell r="E12">
            <v>15</v>
          </cell>
        </row>
        <row r="13">
          <cell r="C13" t="str">
            <v>Request for other billing information</v>
          </cell>
          <cell r="E13">
            <v>15</v>
          </cell>
        </row>
        <row r="14">
          <cell r="C14" t="str">
            <v>Easement letter</v>
          </cell>
          <cell r="E14">
            <v>15</v>
          </cell>
        </row>
        <row r="15">
          <cell r="C15" t="str">
            <v>Income tax letter </v>
          </cell>
          <cell r="E15">
            <v>15</v>
          </cell>
        </row>
        <row r="16">
          <cell r="C16" t="str">
            <v>Notification charge</v>
          </cell>
          <cell r="E16">
            <v>15</v>
          </cell>
        </row>
        <row r="17">
          <cell r="C17" t="str">
            <v>Account history</v>
          </cell>
          <cell r="E17">
            <v>15</v>
          </cell>
        </row>
        <row r="18">
          <cell r="C18" t="str">
            <v>Credit reference/credit check (plus credit agency costs)</v>
          </cell>
          <cell r="E18">
            <v>15</v>
          </cell>
        </row>
        <row r="19">
          <cell r="C19" t="str">
            <v>Returned cheque charge (plus bank charges)</v>
          </cell>
          <cell r="E19">
            <v>15</v>
          </cell>
        </row>
        <row r="20">
          <cell r="C20" t="str">
            <v>Charge to certify cheque</v>
          </cell>
          <cell r="E20">
            <v>15</v>
          </cell>
        </row>
        <row r="21">
          <cell r="C21" t="str">
            <v>Legal letter charge</v>
          </cell>
          <cell r="E21">
            <v>15</v>
          </cell>
        </row>
        <row r="22">
          <cell r="C22" t="str">
            <v>Account set up charge/change of occupancy charge (plus credit agency costs if applicable)</v>
          </cell>
          <cell r="E22">
            <v>30</v>
          </cell>
        </row>
        <row r="23">
          <cell r="C23" t="str">
            <v>Special meter reads</v>
          </cell>
          <cell r="E23">
            <v>30</v>
          </cell>
        </row>
        <row r="24">
          <cell r="C24" t="str">
            <v>Collection of account charge - no disconnection</v>
          </cell>
          <cell r="E24">
            <v>30</v>
          </cell>
        </row>
        <row r="25">
          <cell r="C25" t="str">
            <v>Collection of account charge  - no disconnection - after regular hours</v>
          </cell>
          <cell r="E25">
            <v>165</v>
          </cell>
        </row>
        <row r="26">
          <cell r="C26" t="str">
            <v>Disconnect/Reconnect at meter - during regular hours </v>
          </cell>
          <cell r="E26">
            <v>65</v>
          </cell>
        </row>
        <row r="27">
          <cell r="C27" t="str">
            <v>Install/Remove load control device - during regular hours</v>
          </cell>
          <cell r="E27">
            <v>65</v>
          </cell>
        </row>
        <row r="28">
          <cell r="C28" t="str">
            <v>Disconnect/Reconnect at meter - after regular hours</v>
          </cell>
          <cell r="E28">
            <v>185</v>
          </cell>
        </row>
        <row r="29">
          <cell r="C29" t="str">
            <v>Install/Remove load control device - after regular hours</v>
          </cell>
          <cell r="E29">
            <v>185</v>
          </cell>
        </row>
        <row r="30">
          <cell r="C30" t="str">
            <v>Disconnect/Reconnect at pole - during regular hours </v>
          </cell>
          <cell r="E30">
            <v>185</v>
          </cell>
        </row>
        <row r="31">
          <cell r="C31" t="str">
            <v>Disconnect/Reconnect at pole - after regular hours </v>
          </cell>
          <cell r="E31">
            <v>415</v>
          </cell>
        </row>
        <row r="32">
          <cell r="C32" t="str">
            <v>Meter dispute charge plus Measurement Canada fees (if meter found correct)</v>
          </cell>
          <cell r="E32">
            <v>30</v>
          </cell>
        </row>
        <row r="33">
          <cell r="C33" t="str">
            <v>Service call - customer-owned equipment</v>
          </cell>
          <cell r="E33">
            <v>30</v>
          </cell>
        </row>
        <row r="34">
          <cell r="C34" t="str">
            <v>Service call - after regular hours</v>
          </cell>
          <cell r="E34">
            <v>165</v>
          </cell>
        </row>
        <row r="35">
          <cell r="C35" t="str">
            <v>Temporary service install &amp; remove - overhead - no transformer</v>
          </cell>
          <cell r="E35">
            <v>500</v>
          </cell>
        </row>
        <row r="36">
          <cell r="C36" t="str">
            <v>Temporary service install &amp; remove - underground - no transformer</v>
          </cell>
          <cell r="E36">
            <v>300</v>
          </cell>
        </row>
        <row r="37">
          <cell r="C37" t="str">
            <v>Temporary service install &amp; remove - overhead - with transformer</v>
          </cell>
          <cell r="E37">
            <v>1000</v>
          </cell>
        </row>
        <row r="38">
          <cell r="C38" t="str">
            <v>Specific Charge for Access to the Power Poles $/pole/year</v>
          </cell>
          <cell r="D38">
            <v>2</v>
          </cell>
          <cell r="E38">
            <v>22.35</v>
          </cell>
        </row>
        <row r="39">
          <cell r="C39" t="str">
            <v>BHDI Special Service Charges</v>
          </cell>
        </row>
        <row r="41">
          <cell r="C41" t="str">
            <v>Total Specific Charges</v>
          </cell>
        </row>
      </sheetData>
      <sheetData sheetId="26">
        <row r="19">
          <cell r="L19">
            <v>842041777.2391173</v>
          </cell>
        </row>
      </sheetData>
      <sheetData sheetId="29">
        <row r="44">
          <cell r="M44">
            <v>169870651.28262034</v>
          </cell>
        </row>
      </sheetData>
      <sheetData sheetId="31">
        <row r="18">
          <cell r="A18">
            <v>1000000</v>
          </cell>
        </row>
      </sheetData>
      <sheetData sheetId="42">
        <row r="99">
          <cell r="B99" t="str">
            <v>Reg_R</v>
          </cell>
          <cell r="C99" t="str">
            <v>Residential </v>
          </cell>
          <cell r="D99">
            <v>0</v>
          </cell>
          <cell r="E99">
            <v>-0.0006</v>
          </cell>
          <cell r="F99">
            <v>0</v>
          </cell>
          <cell r="G99">
            <v>0.0017</v>
          </cell>
          <cell r="H99">
            <v>0.0008</v>
          </cell>
          <cell r="I99">
            <v>0.003</v>
          </cell>
        </row>
        <row r="100">
          <cell r="B100" t="str">
            <v>Reg_GS</v>
          </cell>
          <cell r="C100" t="str">
            <v>General Service &lt;50 Kw </v>
          </cell>
          <cell r="D100">
            <v>0</v>
          </cell>
          <cell r="E100">
            <v>-0.0004</v>
          </cell>
          <cell r="F100">
            <v>-0.0012</v>
          </cell>
          <cell r="G100">
            <v>0.0017</v>
          </cell>
          <cell r="H100">
            <v>-0.0009</v>
          </cell>
          <cell r="I100">
            <v>0.003</v>
          </cell>
        </row>
        <row r="101">
          <cell r="B101" t="str">
            <v>Reg_GSL</v>
          </cell>
          <cell r="C101" t="str">
            <v>General Service &gt;50 Kw </v>
          </cell>
          <cell r="D101">
            <v>0</v>
          </cell>
          <cell r="E101">
            <v>-0.0705</v>
          </cell>
          <cell r="F101">
            <v>-0.5397</v>
          </cell>
          <cell r="G101">
            <v>0.0017</v>
          </cell>
          <cell r="H101">
            <v>-0.5536</v>
          </cell>
          <cell r="I101">
            <v>0.003</v>
          </cell>
        </row>
        <row r="102">
          <cell r="B102" t="str">
            <v>Reg_LU</v>
          </cell>
          <cell r="C102" t="str">
            <v>Large User </v>
          </cell>
          <cell r="D102">
            <v>0</v>
          </cell>
          <cell r="E102">
            <v>0</v>
          </cell>
          <cell r="F102">
            <v>-0.1895</v>
          </cell>
          <cell r="G102">
            <v>0.0017</v>
          </cell>
          <cell r="H102">
            <v>-0.0829</v>
          </cell>
          <cell r="I102">
            <v>0.0001</v>
          </cell>
        </row>
        <row r="103">
          <cell r="B103" t="str">
            <v>Reg_USL</v>
          </cell>
          <cell r="C103" t="str">
            <v>Unmetered Scattered Load</v>
          </cell>
          <cell r="D103">
            <v>0</v>
          </cell>
          <cell r="E103">
            <v>-0.0009</v>
          </cell>
          <cell r="F103">
            <v>-0.0022</v>
          </cell>
          <cell r="G103">
            <v>0.0017</v>
          </cell>
          <cell r="H103">
            <v>-0.0014</v>
          </cell>
          <cell r="I103">
            <v>0.003</v>
          </cell>
        </row>
        <row r="104">
          <cell r="B104" t="str">
            <v>Reg_SE</v>
          </cell>
          <cell r="C104" t="str">
            <v>Sentinel Lights</v>
          </cell>
          <cell r="D104">
            <v>0</v>
          </cell>
          <cell r="E104">
            <v>0</v>
          </cell>
          <cell r="F104">
            <v>-0.7433</v>
          </cell>
          <cell r="G104">
            <v>0.0017</v>
          </cell>
          <cell r="H104">
            <v>-0.2135</v>
          </cell>
          <cell r="I104">
            <v>0.003</v>
          </cell>
        </row>
        <row r="105">
          <cell r="B105" t="str">
            <v>Reg_SL</v>
          </cell>
          <cell r="C105" t="str">
            <v>Street Lighting</v>
          </cell>
          <cell r="D105">
            <v>0</v>
          </cell>
          <cell r="E105">
            <v>-0.1545</v>
          </cell>
          <cell r="F105">
            <v>-0.6372</v>
          </cell>
          <cell r="G105">
            <v>0.0017</v>
          </cell>
          <cell r="H105">
            <v>-0.4548</v>
          </cell>
          <cell r="I105">
            <v>0.0001</v>
          </cell>
        </row>
      </sheetData>
      <sheetData sheetId="45">
        <row r="62">
          <cell r="D62" t="str">
            <v>Residential</v>
          </cell>
        </row>
        <row r="63">
          <cell r="A63" t="str">
            <v>Fix_R</v>
          </cell>
          <cell r="C63" t="str">
            <v>Residential</v>
          </cell>
          <cell r="D63" t="str">
            <v>Service Charge</v>
          </cell>
          <cell r="E63" t="str">
            <v>$</v>
          </cell>
          <cell r="F63">
            <v>13.6</v>
          </cell>
        </row>
        <row r="64">
          <cell r="A64" t="str">
            <v>Var_R</v>
          </cell>
          <cell r="C64" t="str">
            <v>Residential - volume</v>
          </cell>
          <cell r="D64" t="str">
            <v>Distribution Volumetric Rate</v>
          </cell>
          <cell r="E64" t="str">
            <v>$/kWh</v>
          </cell>
          <cell r="F64">
            <v>0.0151</v>
          </cell>
        </row>
        <row r="65">
          <cell r="A65" t="str">
            <v>LV_R</v>
          </cell>
          <cell r="D65" t="str">
            <v>Low Voltage Charge</v>
          </cell>
          <cell r="E65" t="str">
            <v>$/kWh</v>
          </cell>
          <cell r="F65">
            <v>0.0003</v>
          </cell>
        </row>
        <row r="66">
          <cell r="C66" t="str">
            <v>Residential - Rate Rider 1</v>
          </cell>
          <cell r="E66" t="str">
            <v>$/kWh</v>
          </cell>
        </row>
        <row r="67">
          <cell r="C67" t="str">
            <v>Residential - Rate Rider 2</v>
          </cell>
          <cell r="E67" t="str">
            <v>$/kWh</v>
          </cell>
        </row>
        <row r="68">
          <cell r="A68" t="str">
            <v>GEA_R</v>
          </cell>
          <cell r="C68" t="str">
            <v>Residential - reg asset</v>
          </cell>
          <cell r="D68" t="str">
            <v>GEA Rate Adder</v>
          </cell>
          <cell r="E68" t="str">
            <v>$/kWh</v>
          </cell>
          <cell r="F68">
            <v>0.2</v>
          </cell>
        </row>
        <row r="69">
          <cell r="A69" t="str">
            <v>TN_R</v>
          </cell>
          <cell r="C69" t="str">
            <v>Residential - RTR Network 1</v>
          </cell>
          <cell r="D69" t="str">
            <v>Retail Transmission Rate – Network Service Rate</v>
          </cell>
          <cell r="E69" t="str">
            <v>$/kWh</v>
          </cell>
          <cell r="F69">
            <v>0.0071</v>
          </cell>
        </row>
        <row r="70">
          <cell r="A70" t="str">
            <v>TC_R</v>
          </cell>
          <cell r="C70" t="str">
            <v>Residential - RTR Connection 1</v>
          </cell>
          <cell r="D70" t="str">
            <v>Retail Transmission Rate – Line and Transformation Connection Service Rate</v>
          </cell>
          <cell r="E70" t="str">
            <v>$/kWh</v>
          </cell>
          <cell r="F70">
            <v>0.0032</v>
          </cell>
        </row>
        <row r="71">
          <cell r="C71" t="str">
            <v>Residential - WMSR</v>
          </cell>
          <cell r="D71" t="str">
            <v>Wholesale Market Service Rate </v>
          </cell>
          <cell r="E71" t="str">
            <v>$/kWh</v>
          </cell>
          <cell r="F71">
            <v>0.0052</v>
          </cell>
        </row>
        <row r="72">
          <cell r="C72" t="str">
            <v>Residential - RRPC</v>
          </cell>
          <cell r="D72" t="str">
            <v>Rural Rate Protection Charge</v>
          </cell>
          <cell r="E72" t="str">
            <v>$/kWh</v>
          </cell>
          <cell r="F72">
            <v>0.0011</v>
          </cell>
        </row>
        <row r="73">
          <cell r="C73" t="str">
            <v>Residential - RPP</v>
          </cell>
          <cell r="D73" t="str">
            <v>Regulated Price Plan – Administration Charge</v>
          </cell>
          <cell r="E73" t="str">
            <v>$</v>
          </cell>
          <cell r="F73">
            <v>0.25</v>
          </cell>
        </row>
        <row r="75">
          <cell r="D75" t="str">
            <v>General Service Less Than 50 kW</v>
          </cell>
        </row>
        <row r="76">
          <cell r="A76" t="str">
            <v>Fix_GS</v>
          </cell>
          <cell r="C76" t="str">
            <v>General Service Less Than 50 kW</v>
          </cell>
          <cell r="D76" t="str">
            <v>Service Charge</v>
          </cell>
          <cell r="E76" t="str">
            <v>$</v>
          </cell>
          <cell r="F76">
            <v>27.97</v>
          </cell>
        </row>
        <row r="77">
          <cell r="A77" t="str">
            <v>Var_GS</v>
          </cell>
          <cell r="C77" t="str">
            <v>General Service Less Than 50 kW - volume</v>
          </cell>
          <cell r="D77" t="str">
            <v>Distribution Volumetric Rate</v>
          </cell>
          <cell r="E77" t="str">
            <v>$/kWh</v>
          </cell>
          <cell r="F77">
            <v>0.0149</v>
          </cell>
        </row>
        <row r="78">
          <cell r="A78" t="str">
            <v>LV_GS</v>
          </cell>
          <cell r="D78" t="str">
            <v>Low Voltage Charge</v>
          </cell>
          <cell r="E78" t="str">
            <v>$/kWh</v>
          </cell>
          <cell r="F78">
            <v>0.0003</v>
          </cell>
        </row>
        <row r="79">
          <cell r="C79" t="str">
            <v>General Service Less Than 50 kW - Rate Rider 1</v>
          </cell>
          <cell r="E79" t="str">
            <v>$/kWh</v>
          </cell>
        </row>
        <row r="80">
          <cell r="C80" t="str">
            <v>General Service Less Than 50 kW - Rate Rider 2</v>
          </cell>
          <cell r="E80" t="str">
            <v>$/kWh</v>
          </cell>
        </row>
        <row r="81">
          <cell r="A81" t="str">
            <v>GEA_GS</v>
          </cell>
          <cell r="C81" t="str">
            <v>General Service Less Than 50 kW - reg asset</v>
          </cell>
          <cell r="D81" t="str">
            <v>GEA Rate Adder</v>
          </cell>
          <cell r="E81" t="str">
            <v>$/kWh</v>
          </cell>
          <cell r="F81">
            <v>0.2</v>
          </cell>
        </row>
        <row r="82">
          <cell r="A82" t="str">
            <v>TN_GS</v>
          </cell>
          <cell r="C82" t="str">
            <v>General Service Less Than 50 kW - RTR Network 1</v>
          </cell>
          <cell r="D82" t="str">
            <v>Retail Transmission Rate – Network Service Rate</v>
          </cell>
          <cell r="E82" t="str">
            <v>$/kWh</v>
          </cell>
          <cell r="F82">
            <v>0.0065</v>
          </cell>
        </row>
        <row r="83">
          <cell r="A83" t="str">
            <v>TC_GS</v>
          </cell>
          <cell r="C83" t="str">
            <v>General Service Less Than 50 kW - RTR Connection 1</v>
          </cell>
          <cell r="D83" t="str">
            <v>Retail Transmission Rate – Line and Transformation Connection Service Rate</v>
          </cell>
          <cell r="E83" t="str">
            <v>$/kWh</v>
          </cell>
          <cell r="F83">
            <v>0.0028</v>
          </cell>
        </row>
        <row r="84">
          <cell r="C84" t="str">
            <v>General Service Less Than 50 kW - WMSR</v>
          </cell>
          <cell r="D84" t="str">
            <v>Wholesale Market Service Rate </v>
          </cell>
          <cell r="E84" t="str">
            <v>$/kWh</v>
          </cell>
          <cell r="F84">
            <v>0.0052</v>
          </cell>
        </row>
        <row r="85">
          <cell r="C85" t="str">
            <v>General Service Less Than 50 kW - RRPC</v>
          </cell>
          <cell r="D85" t="str">
            <v>Rural Rate Protection Charge</v>
          </cell>
          <cell r="E85" t="str">
            <v>$/kWh</v>
          </cell>
          <cell r="F85">
            <v>0.0011</v>
          </cell>
        </row>
        <row r="86">
          <cell r="C86" t="str">
            <v>General Service Less Than 50 kW - RPP</v>
          </cell>
          <cell r="D86" t="str">
            <v>Regulated Price Plan – Administration Charge</v>
          </cell>
          <cell r="E86" t="str">
            <v>$</v>
          </cell>
          <cell r="F86">
            <v>0.25</v>
          </cell>
        </row>
        <row r="88">
          <cell r="D88" t="str">
            <v>General Service 50 to 4,999 kW</v>
          </cell>
        </row>
        <row r="89">
          <cell r="A89" t="str">
            <v>Fix_GSL</v>
          </cell>
          <cell r="C89" t="str">
            <v>General Service 50 to 4,999 kW</v>
          </cell>
          <cell r="D89" t="str">
            <v>Service Charge</v>
          </cell>
          <cell r="E89" t="str">
            <v>$</v>
          </cell>
          <cell r="F89">
            <v>148.52</v>
          </cell>
        </row>
        <row r="90">
          <cell r="A90" t="str">
            <v>Var_GSL</v>
          </cell>
          <cell r="C90" t="str">
            <v>General Service 50 to 4,999 kW - volume</v>
          </cell>
          <cell r="D90" t="str">
            <v>Distribution Volumetric Rate</v>
          </cell>
          <cell r="E90" t="str">
            <v>$/kW</v>
          </cell>
          <cell r="F90">
            <v>3.5524</v>
          </cell>
        </row>
        <row r="91">
          <cell r="A91" t="str">
            <v>LV_GSL</v>
          </cell>
          <cell r="D91" t="str">
            <v>Low Voltage Charge</v>
          </cell>
          <cell r="E91" t="str">
            <v>$/kW</v>
          </cell>
          <cell r="F91">
            <v>0.1191</v>
          </cell>
        </row>
        <row r="92">
          <cell r="C92" t="str">
            <v>General Service 50 to 4,999 kW - Rate Rider 1</v>
          </cell>
          <cell r="E92" t="str">
            <v>$/kW</v>
          </cell>
        </row>
        <row r="93">
          <cell r="C93" t="str">
            <v>General Service 50 to 4,999 kW - Rate Rider 2</v>
          </cell>
          <cell r="E93" t="str">
            <v>$/kW</v>
          </cell>
        </row>
        <row r="94">
          <cell r="A94" t="str">
            <v>GEA_GSL</v>
          </cell>
          <cell r="C94" t="str">
            <v>General Service 50 to 4,999 kW - reg asset</v>
          </cell>
          <cell r="D94" t="str">
            <v>GEA Rate Adder</v>
          </cell>
          <cell r="E94" t="str">
            <v>$/kW</v>
          </cell>
          <cell r="F94">
            <v>0.2</v>
          </cell>
        </row>
        <row r="95">
          <cell r="A95" t="str">
            <v>TN_GSL</v>
          </cell>
          <cell r="C95" t="str">
            <v>General Service 50 to 4,999 kW - RTR Network 1</v>
          </cell>
          <cell r="D95" t="str">
            <v>Retail Transmission Rate – Network Service Rate</v>
          </cell>
          <cell r="E95" t="str">
            <v>$/kW</v>
          </cell>
          <cell r="F95">
            <v>2.603</v>
          </cell>
        </row>
        <row r="96">
          <cell r="A96" t="str">
            <v>TC_GSL</v>
          </cell>
          <cell r="C96" t="str">
            <v>General Service 50 to 4,999 kW - RTR Connection 1</v>
          </cell>
          <cell r="D96" t="str">
            <v>Retail Transmission Rate – Line and Transformation Connection Service Rate</v>
          </cell>
          <cell r="E96" t="str">
            <v>$/kW</v>
          </cell>
          <cell r="F96">
            <v>1.0984</v>
          </cell>
        </row>
        <row r="97">
          <cell r="A97" t="str">
            <v>TN_TOU</v>
          </cell>
          <cell r="C97" t="str">
            <v>Distribution Volumetric Rate - RTR Network 1</v>
          </cell>
          <cell r="D97" t="str">
            <v>Retail Transmission Rate – Network Service Rate - Interval Metered</v>
          </cell>
          <cell r="E97" t="str">
            <v>$/kW</v>
          </cell>
          <cell r="F97">
            <v>2.7288</v>
          </cell>
        </row>
        <row r="98">
          <cell r="A98" t="str">
            <v>TC_TOU</v>
          </cell>
          <cell r="C98" t="str">
            <v>Distribution Volumetric Rate - RTR Connection 1</v>
          </cell>
          <cell r="D98" t="str">
            <v>Retail Transmission Rate – Line and Transformation Connection Service Rate - Interval metered</v>
          </cell>
          <cell r="E98" t="str">
            <v>$/kW</v>
          </cell>
          <cell r="F98">
            <v>1.1884</v>
          </cell>
        </row>
        <row r="99">
          <cell r="C99" t="str">
            <v>General Service 50 to 4,999 kW - WMSR</v>
          </cell>
          <cell r="D99" t="str">
            <v>Wholesale Market Service Rate </v>
          </cell>
          <cell r="E99" t="str">
            <v>$/kWh</v>
          </cell>
          <cell r="F99">
            <v>0.0052</v>
          </cell>
        </row>
        <row r="100">
          <cell r="C100" t="str">
            <v>General Service 50 to 4,999 kW - RRPC</v>
          </cell>
          <cell r="D100" t="str">
            <v>Rural Rate Protection Charge</v>
          </cell>
          <cell r="E100" t="str">
            <v>$/kWh</v>
          </cell>
          <cell r="F100">
            <v>0.0011</v>
          </cell>
        </row>
        <row r="101">
          <cell r="C101" t="str">
            <v>General Service 50 to 4,999 kW - RPP</v>
          </cell>
          <cell r="D101" t="str">
            <v>Regulated Price Plan – Administration Charge</v>
          </cell>
          <cell r="E101" t="str">
            <v>$</v>
          </cell>
          <cell r="F101">
            <v>0.25</v>
          </cell>
        </row>
        <row r="103">
          <cell r="D103" t="str">
            <v>General Service 50 to 4,999 kW - Time Of Use</v>
          </cell>
        </row>
        <row r="104">
          <cell r="A104" t="str">
            <v>Fix_TOU</v>
          </cell>
          <cell r="C104" t="str">
            <v>General Service 50 to 4,999 kW - Time Of Use</v>
          </cell>
          <cell r="D104" t="str">
            <v>Service Charge</v>
          </cell>
          <cell r="E104" t="str">
            <v>$</v>
          </cell>
          <cell r="F104">
            <v>0</v>
          </cell>
        </row>
        <row r="105">
          <cell r="A105" t="str">
            <v>Var_TOU</v>
          </cell>
          <cell r="C105" t="str">
            <v>General Service 50 to 4,999 kW - Time Of Use - volume</v>
          </cell>
          <cell r="D105" t="str">
            <v>Distribution Volumetric Rate</v>
          </cell>
          <cell r="E105" t="str">
            <v>$/kW</v>
          </cell>
          <cell r="F105">
            <v>0</v>
          </cell>
        </row>
        <row r="106">
          <cell r="C106" t="str">
            <v>General Service 50 to 4,999 kW - Time Of Use - Rate Rider 1</v>
          </cell>
          <cell r="D106" t="str">
            <v>LRAM / SSM Rider </v>
          </cell>
          <cell r="E106" t="str">
            <v>$/kW</v>
          </cell>
          <cell r="F106">
            <v>0</v>
          </cell>
        </row>
        <row r="107">
          <cell r="C107" t="str">
            <v>General Service 50 to 4,999 kW - Time Of Use - Rate Rider 2</v>
          </cell>
          <cell r="D107" t="str">
            <v>Rate Rider 2 (if applicable)</v>
          </cell>
          <cell r="E107" t="str">
            <v>$/kW</v>
          </cell>
          <cell r="F107">
            <v>0</v>
          </cell>
        </row>
        <row r="108">
          <cell r="A108" t="str">
            <v>Reg_TOU</v>
          </cell>
          <cell r="C108" t="str">
            <v>General Service 50 to 4,999 kW - Time Of Use - reg asset</v>
          </cell>
          <cell r="D108" t="str">
            <v>Regulatory Asset Recovery</v>
          </cell>
          <cell r="E108" t="str">
            <v>$/kW</v>
          </cell>
          <cell r="F108">
            <v>0</v>
          </cell>
        </row>
        <row r="109">
          <cell r="A109" t="str">
            <v>TN_TOU</v>
          </cell>
          <cell r="C109" t="str">
            <v>General Service 50 to 4,999 kW - Time Of Use - RTR Network 1</v>
          </cell>
          <cell r="D109" t="str">
            <v>Retail Transmission Rate – Network Service Rate</v>
          </cell>
          <cell r="E109" t="str">
            <v>$/kW</v>
          </cell>
          <cell r="F109">
            <v>2.7288</v>
          </cell>
        </row>
        <row r="110">
          <cell r="A110" t="str">
            <v>TC_TOU</v>
          </cell>
          <cell r="C110" t="str">
            <v>General Service 50 to 4,999 kW - Time Of Use - RTR Connection 1</v>
          </cell>
          <cell r="D110" t="str">
            <v>Retail Transmission Rate – Line and Transformation Connection Service Rate</v>
          </cell>
          <cell r="E110" t="str">
            <v>$/kW</v>
          </cell>
          <cell r="F110">
            <v>1.1884</v>
          </cell>
        </row>
        <row r="111">
          <cell r="C111" t="str">
            <v>General Service 50 to 4,999 kW - Time Of Use - RTR Network 2</v>
          </cell>
          <cell r="D111" t="str">
            <v>Retail Transmission Rate – Network Service Rate (if applicable)</v>
          </cell>
          <cell r="E111" t="str">
            <v>$/kW</v>
          </cell>
          <cell r="F111">
            <v>0</v>
          </cell>
        </row>
        <row r="112">
          <cell r="C112" t="str">
            <v>General Service 50 to 4,999 kW - Time Of Use - RTR Connection 2</v>
          </cell>
          <cell r="D112" t="str">
            <v>Retail Transmission Rate – Line and Transformation Connection Service Rate (if applicable)</v>
          </cell>
          <cell r="E112" t="str">
            <v>$/kW</v>
          </cell>
          <cell r="F112">
            <v>0</v>
          </cell>
        </row>
        <row r="113">
          <cell r="C113" t="str">
            <v>General Service 50 to 4,999 kW - Time Of Use - RTR Network 3</v>
          </cell>
          <cell r="D113" t="str">
            <v>Retail Transmission Rate – Network Service Rate (if applicable)</v>
          </cell>
          <cell r="E113" t="str">
            <v>$/kW</v>
          </cell>
          <cell r="F113">
            <v>0</v>
          </cell>
        </row>
        <row r="114">
          <cell r="C114" t="str">
            <v>General Service 50 to 4,999 kW - Time Of Use - RTR Connection 3</v>
          </cell>
          <cell r="D114" t="str">
            <v>Retail Transmission Rate – Line and Transformation Connection Service Rate (if applicable)</v>
          </cell>
          <cell r="E114" t="str">
            <v>$/kW</v>
          </cell>
          <cell r="F114">
            <v>0</v>
          </cell>
        </row>
        <row r="115">
          <cell r="C115" t="str">
            <v>General Service 50 to 4,999 kW - Time Of Use - WMSR</v>
          </cell>
          <cell r="D115" t="str">
            <v>Wholesale Market Service Rate </v>
          </cell>
          <cell r="E115" t="str">
            <v>$/kWh</v>
          </cell>
          <cell r="F115">
            <v>0</v>
          </cell>
        </row>
        <row r="116">
          <cell r="C116" t="str">
            <v>General Service 50 to 4,999 kW - Time Of Use - RRPC</v>
          </cell>
          <cell r="D116" t="str">
            <v>Rural Rate Protection Charge</v>
          </cell>
          <cell r="E116" t="str">
            <v>$/kWh</v>
          </cell>
          <cell r="F116">
            <v>0</v>
          </cell>
        </row>
        <row r="117">
          <cell r="C117" t="str">
            <v>General Service 50 to 4,999 kW - Time Of Use - RPP</v>
          </cell>
          <cell r="D117" t="str">
            <v>Regulated Price Plan – Administration Charge</v>
          </cell>
          <cell r="E117" t="str">
            <v>$</v>
          </cell>
          <cell r="F117">
            <v>0.25</v>
          </cell>
        </row>
        <row r="119">
          <cell r="D119" t="str">
            <v>Large Use</v>
          </cell>
        </row>
        <row r="120">
          <cell r="A120" t="str">
            <v>Fix_LU</v>
          </cell>
          <cell r="C120" t="str">
            <v>Large Use</v>
          </cell>
          <cell r="D120" t="str">
            <v>Service Charge</v>
          </cell>
          <cell r="E120" t="str">
            <v>$</v>
          </cell>
          <cell r="F120">
            <v>6022.7</v>
          </cell>
        </row>
        <row r="121">
          <cell r="A121" t="str">
            <v>Var_LU</v>
          </cell>
          <cell r="C121" t="str">
            <v>Large Use - volume</v>
          </cell>
          <cell r="D121" t="str">
            <v>Distribution Volumetric Rate</v>
          </cell>
          <cell r="E121" t="str">
            <v>$/kW</v>
          </cell>
          <cell r="F121">
            <v>1.798</v>
          </cell>
        </row>
        <row r="122">
          <cell r="A122" t="str">
            <v>LV_LU</v>
          </cell>
          <cell r="D122" t="str">
            <v>Low Voltage Charge</v>
          </cell>
          <cell r="E122" t="str">
            <v>$/kW</v>
          </cell>
          <cell r="F122">
            <v>0.1439</v>
          </cell>
        </row>
        <row r="123">
          <cell r="C123" t="str">
            <v>Large Use - Rate Rider 1</v>
          </cell>
          <cell r="E123" t="str">
            <v>$/kW</v>
          </cell>
        </row>
        <row r="124">
          <cell r="C124" t="str">
            <v>Large Use - Rate Rider 2</v>
          </cell>
          <cell r="E124" t="str">
            <v>$/kW</v>
          </cell>
        </row>
        <row r="125">
          <cell r="A125" t="str">
            <v>GEA_LU</v>
          </cell>
          <cell r="C125" t="str">
            <v>Large Use - reg asset</v>
          </cell>
          <cell r="D125" t="str">
            <v>GEA Rate Adder</v>
          </cell>
          <cell r="E125" t="str">
            <v>$/kW</v>
          </cell>
          <cell r="F125">
            <v>0.2</v>
          </cell>
        </row>
        <row r="126">
          <cell r="A126" t="str">
            <v>TN_LU</v>
          </cell>
          <cell r="C126" t="str">
            <v>Large Use - RTR Network 1</v>
          </cell>
          <cell r="D126" t="str">
            <v>Retail Transmission Rate – Network Service Rate</v>
          </cell>
          <cell r="E126" t="str">
            <v>$/kW</v>
          </cell>
          <cell r="F126">
            <v>3.0886</v>
          </cell>
        </row>
        <row r="127">
          <cell r="A127" t="str">
            <v>TC_LU</v>
          </cell>
          <cell r="C127" t="str">
            <v>Large Use - RTR Connection 1</v>
          </cell>
          <cell r="D127" t="str">
            <v>Retail Transmission Rate – Line and Transformation Connection Service Rate</v>
          </cell>
          <cell r="E127" t="str">
            <v>$/kW</v>
          </cell>
          <cell r="F127">
            <v>1.1266</v>
          </cell>
        </row>
        <row r="128">
          <cell r="C128" t="str">
            <v>Large Use - WMSR</v>
          </cell>
          <cell r="D128" t="str">
            <v>Wholesale Market Service Rate </v>
          </cell>
          <cell r="E128" t="str">
            <v>$/kWh</v>
          </cell>
          <cell r="F128">
            <v>0.0052</v>
          </cell>
        </row>
        <row r="129">
          <cell r="C129" t="str">
            <v>Large Use - RRPC</v>
          </cell>
          <cell r="D129" t="str">
            <v>Rural Rate Protection Charge</v>
          </cell>
          <cell r="E129" t="str">
            <v>$/kWh</v>
          </cell>
          <cell r="F129">
            <v>0.0011</v>
          </cell>
        </row>
        <row r="130">
          <cell r="C130" t="str">
            <v>Large Use - RPP</v>
          </cell>
          <cell r="D130" t="str">
            <v>Regulated Price Plan – Administration Charge</v>
          </cell>
          <cell r="E130" t="str">
            <v>$</v>
          </cell>
          <cell r="F130">
            <v>0.25</v>
          </cell>
        </row>
        <row r="132">
          <cell r="D132" t="str">
            <v>Unmetered Scattered Load</v>
          </cell>
        </row>
        <row r="133">
          <cell r="A133" t="str">
            <v>Fix_USL</v>
          </cell>
          <cell r="C133" t="str">
            <v>Unmetered Scattered Load</v>
          </cell>
          <cell r="D133" t="str">
            <v>Service Charge</v>
          </cell>
          <cell r="E133" t="str">
            <v>$</v>
          </cell>
          <cell r="F133">
            <v>8.09</v>
          </cell>
        </row>
        <row r="134">
          <cell r="A134" t="str">
            <v>Var_USL</v>
          </cell>
          <cell r="C134" t="str">
            <v>Unmetered Scattered Load - volume</v>
          </cell>
          <cell r="D134" t="str">
            <v>Distribution Volumetric Rate</v>
          </cell>
          <cell r="E134" t="str">
            <v>$/kWh</v>
          </cell>
          <cell r="F134">
            <v>0.0156</v>
          </cell>
        </row>
        <row r="135">
          <cell r="A135" t="str">
            <v>LV_USL</v>
          </cell>
          <cell r="D135" t="str">
            <v>Low Voltage Charge</v>
          </cell>
          <cell r="E135" t="str">
            <v>$/kWh</v>
          </cell>
          <cell r="F135">
            <v>0.0003</v>
          </cell>
        </row>
        <row r="136">
          <cell r="C136" t="str">
            <v>Unmetered Scattered Load - Rate Rider 1</v>
          </cell>
          <cell r="E136" t="str">
            <v>$/kWh</v>
          </cell>
          <cell r="F136">
            <v>0</v>
          </cell>
        </row>
        <row r="138">
          <cell r="C138" t="str">
            <v>Unmetered Scattered Load - Rate Rider 2</v>
          </cell>
          <cell r="E138" t="str">
            <v>$/kWh</v>
          </cell>
        </row>
        <row r="139">
          <cell r="A139" t="str">
            <v>GEA_USL</v>
          </cell>
          <cell r="C139" t="str">
            <v>Unmetered Scattered Load - reg asset</v>
          </cell>
          <cell r="D139" t="str">
            <v>GEA Rate Adder</v>
          </cell>
          <cell r="E139" t="str">
            <v>$/kWh</v>
          </cell>
          <cell r="F139">
            <v>0.2</v>
          </cell>
        </row>
        <row r="140">
          <cell r="A140" t="str">
            <v>TN_USL</v>
          </cell>
          <cell r="C140" t="str">
            <v>Unmetered Scattered Load - RTR Network 1</v>
          </cell>
          <cell r="D140" t="str">
            <v>Retail Transmission Rate – Network Service Rate</v>
          </cell>
          <cell r="E140" t="str">
            <v>$/kWh</v>
          </cell>
          <cell r="F140">
            <v>0.0064</v>
          </cell>
        </row>
        <row r="141">
          <cell r="A141" t="str">
            <v>TC_USL</v>
          </cell>
          <cell r="C141" t="str">
            <v>Unmetered Scattered Load - RTR Connection 1</v>
          </cell>
          <cell r="D141" t="str">
            <v>Retail Transmission Rate – Line and Transformation Connection Service Rate</v>
          </cell>
          <cell r="E141" t="str">
            <v>$/kWh</v>
          </cell>
          <cell r="F141">
            <v>0.0031</v>
          </cell>
        </row>
        <row r="142">
          <cell r="C142" t="str">
            <v>Unmetered Scattered Load - WMSR</v>
          </cell>
          <cell r="D142" t="str">
            <v>Wholesale Market Service Rate </v>
          </cell>
          <cell r="E142" t="str">
            <v>$/kWh</v>
          </cell>
          <cell r="F142">
            <v>0.0052</v>
          </cell>
        </row>
        <row r="143">
          <cell r="C143" t="str">
            <v>Unmetered Scattered Load - RRPC</v>
          </cell>
          <cell r="D143" t="str">
            <v>Rural Rate Protection Charge</v>
          </cell>
          <cell r="E143" t="str">
            <v>$/kWh</v>
          </cell>
          <cell r="F143">
            <v>0.0011</v>
          </cell>
        </row>
        <row r="144">
          <cell r="C144" t="str">
            <v>Unmetered Scattered Load - RPP</v>
          </cell>
          <cell r="D144" t="str">
            <v>Regulated Price Plan – Administration Charge</v>
          </cell>
          <cell r="E144" t="str">
            <v>$</v>
          </cell>
          <cell r="F144">
            <v>0.25</v>
          </cell>
        </row>
        <row r="146">
          <cell r="D146" t="str">
            <v>Sentinel Lighting</v>
          </cell>
        </row>
        <row r="147">
          <cell r="A147" t="str">
            <v>Fix_SE</v>
          </cell>
          <cell r="C147" t="str">
            <v>Sentinel Lighting</v>
          </cell>
          <cell r="D147" t="str">
            <v>Service Charge (per connection)</v>
          </cell>
          <cell r="E147" t="str">
            <v>$</v>
          </cell>
          <cell r="F147">
            <v>3.52</v>
          </cell>
        </row>
        <row r="148">
          <cell r="A148" t="str">
            <v>Var_SE</v>
          </cell>
          <cell r="C148" t="str">
            <v>Sentinel Lighting - volume</v>
          </cell>
          <cell r="D148" t="str">
            <v>Distribution Volumetric Rate</v>
          </cell>
          <cell r="E148" t="str">
            <v>$/kW</v>
          </cell>
          <cell r="F148">
            <v>8.7646</v>
          </cell>
        </row>
        <row r="149">
          <cell r="A149" t="str">
            <v>LV_SE</v>
          </cell>
          <cell r="D149" t="str">
            <v>Low Voltage Charge</v>
          </cell>
          <cell r="E149" t="str">
            <v>$/kW</v>
          </cell>
          <cell r="F149">
            <v>0.1033</v>
          </cell>
        </row>
        <row r="150">
          <cell r="C150" t="str">
            <v>Sentinel Lighting - Rate Rider 1</v>
          </cell>
          <cell r="E150" t="str">
            <v>$/kW</v>
          </cell>
          <cell r="F150">
            <v>0</v>
          </cell>
        </row>
        <row r="151">
          <cell r="C151" t="str">
            <v>Sentinel Lighting - Rate Rider 2</v>
          </cell>
          <cell r="E151" t="str">
            <v>$/kW</v>
          </cell>
        </row>
        <row r="152">
          <cell r="A152" t="str">
            <v>GEA_SE</v>
          </cell>
          <cell r="C152" t="str">
            <v>Sentinel Lighting - reg asset</v>
          </cell>
          <cell r="D152" t="str">
            <v>GEA Rate Adder</v>
          </cell>
          <cell r="E152" t="str">
            <v>$/kW</v>
          </cell>
          <cell r="F152">
            <v>0.2</v>
          </cell>
        </row>
        <row r="153">
          <cell r="A153" t="str">
            <v>TN_SE</v>
          </cell>
          <cell r="C153" t="str">
            <v>Sentinel Lighting - RTR Network 1</v>
          </cell>
          <cell r="D153" t="str">
            <v>Retail Transmission Rate – Network Service Rate</v>
          </cell>
          <cell r="E153" t="str">
            <v>$/kW</v>
          </cell>
          <cell r="F153">
            <v>2.0118</v>
          </cell>
        </row>
        <row r="154">
          <cell r="A154" t="str">
            <v>TC_SE</v>
          </cell>
          <cell r="C154" t="str">
            <v>Sentinel Lighting - RTR Connection 1</v>
          </cell>
          <cell r="D154" t="str">
            <v>Retail Transmission Rate – Line and Transformation Connection Service Rate</v>
          </cell>
          <cell r="E154" t="str">
            <v>$/kW</v>
          </cell>
          <cell r="F154">
            <v>0.8084</v>
          </cell>
        </row>
        <row r="155">
          <cell r="C155" t="str">
            <v>Sentinel Lighting - WMSR</v>
          </cell>
          <cell r="D155" t="str">
            <v>Wholesale Market Service Rate </v>
          </cell>
          <cell r="E155" t="str">
            <v>$/kWh</v>
          </cell>
          <cell r="F155">
            <v>0.0052</v>
          </cell>
        </row>
        <row r="156">
          <cell r="C156" t="str">
            <v>Sentinel Lighting - RRPC</v>
          </cell>
          <cell r="D156" t="str">
            <v>Rural Rate Protection Charge</v>
          </cell>
          <cell r="E156" t="str">
            <v>$/kWh</v>
          </cell>
          <cell r="F156">
            <v>0.0011</v>
          </cell>
        </row>
        <row r="157">
          <cell r="C157" t="str">
            <v>Sentinel Lighting - RPP</v>
          </cell>
          <cell r="D157" t="str">
            <v>Regulated Price Plan – Administration Charge</v>
          </cell>
          <cell r="E157" t="str">
            <v>$</v>
          </cell>
          <cell r="F157">
            <v>0.25</v>
          </cell>
        </row>
        <row r="159">
          <cell r="D159" t="str">
            <v>Street Lighting</v>
          </cell>
        </row>
        <row r="160">
          <cell r="A160" t="str">
            <v>Fix_SL</v>
          </cell>
          <cell r="C160" t="str">
            <v>Street Lighting</v>
          </cell>
          <cell r="D160" t="str">
            <v>Service Charge (per connection)</v>
          </cell>
          <cell r="E160" t="str">
            <v>$</v>
          </cell>
          <cell r="F160">
            <v>1.35</v>
          </cell>
        </row>
        <row r="161">
          <cell r="A161" t="str">
            <v>Var_SL</v>
          </cell>
          <cell r="C161" t="str">
            <v>Street Lighting - volume</v>
          </cell>
          <cell r="D161" t="str">
            <v>Distribution Volumetric Rate</v>
          </cell>
          <cell r="E161" t="str">
            <v>$/kW</v>
          </cell>
          <cell r="F161">
            <v>5.8617</v>
          </cell>
        </row>
        <row r="162">
          <cell r="A162" t="str">
            <v>LV_SL</v>
          </cell>
          <cell r="D162" t="str">
            <v>Low Voltage Charge</v>
          </cell>
          <cell r="E162" t="str">
            <v>$/kW</v>
          </cell>
          <cell r="F162">
            <v>0.0918</v>
          </cell>
        </row>
        <row r="163">
          <cell r="C163" t="str">
            <v>Street Lighting - Rate Rider 1</v>
          </cell>
          <cell r="D163" t="str">
            <v>LRAM / SSM Rider </v>
          </cell>
          <cell r="E163" t="str">
            <v>$/kW</v>
          </cell>
          <cell r="F163">
            <v>0</v>
          </cell>
        </row>
        <row r="164">
          <cell r="C164" t="str">
            <v>Street Lighting - Rate Rider 2</v>
          </cell>
          <cell r="E164" t="str">
            <v>$/kW</v>
          </cell>
        </row>
        <row r="165">
          <cell r="C165" t="str">
            <v>Street Lighting - reg asset</v>
          </cell>
          <cell r="E165" t="str">
            <v>$/kW</v>
          </cell>
        </row>
        <row r="166">
          <cell r="A166" t="str">
            <v>TN_SL</v>
          </cell>
          <cell r="C166" t="str">
            <v>Street Lighting - RTR Network 1</v>
          </cell>
          <cell r="D166" t="str">
            <v>Retail Transmission Rate – Network Service Rate</v>
          </cell>
          <cell r="E166" t="str">
            <v>$/kW</v>
          </cell>
          <cell r="F166">
            <v>1.9798</v>
          </cell>
        </row>
        <row r="167">
          <cell r="A167" t="str">
            <v>TC_SL</v>
          </cell>
          <cell r="C167" t="str">
            <v>Street Lighting - RTR Connection 1</v>
          </cell>
          <cell r="D167" t="str">
            <v>Retail Transmission Rate – Line and Transformation Connection Service Rate</v>
          </cell>
          <cell r="E167" t="str">
            <v>$/kW</v>
          </cell>
          <cell r="F167">
            <v>0.8901</v>
          </cell>
        </row>
        <row r="168">
          <cell r="C168" t="str">
            <v>Street Lighting - WMSR</v>
          </cell>
          <cell r="D168" t="str">
            <v>Wholesale Market Service Rate </v>
          </cell>
          <cell r="E168" t="str">
            <v>$/kWh</v>
          </cell>
          <cell r="F168">
            <v>0.0052</v>
          </cell>
        </row>
        <row r="169">
          <cell r="C169" t="str">
            <v>Street Lighting - RRPC</v>
          </cell>
          <cell r="D169" t="str">
            <v>Rural Rate Protection Charge</v>
          </cell>
          <cell r="E169" t="str">
            <v>$/kWh</v>
          </cell>
          <cell r="F169">
            <v>0.0011</v>
          </cell>
        </row>
        <row r="170">
          <cell r="C170" t="str">
            <v>Street Lighting - RPP</v>
          </cell>
          <cell r="D170" t="str">
            <v>Regulated Price Plan – Administration Charge</v>
          </cell>
          <cell r="E170" t="str">
            <v>$</v>
          </cell>
          <cell r="F170">
            <v>0.25</v>
          </cell>
        </row>
        <row r="172">
          <cell r="D172" t="str">
            <v>Stand By Power - Approved On An Interim Basis</v>
          </cell>
        </row>
        <row r="173">
          <cell r="C173" t="str">
            <v>Stand By Power - Approved On An Interim Basis</v>
          </cell>
          <cell r="D173" t="str">
            <v>Distribution Volumetric Rate</v>
          </cell>
          <cell r="E173" t="str">
            <v>$/kW</v>
          </cell>
          <cell r="F173">
            <v>2.6854</v>
          </cell>
        </row>
        <row r="175">
          <cell r="D175" t="str">
            <v>microFIT Generator</v>
          </cell>
        </row>
        <row r="176">
          <cell r="D176" t="str">
            <v>Service Charge </v>
          </cell>
          <cell r="E176" t="str">
            <v>$</v>
          </cell>
          <cell r="F176">
            <v>5.25</v>
          </cell>
        </row>
        <row r="178">
          <cell r="D178" t="str">
            <v>Deferral  and Variance Account Disposition Rate Riders by rate zone are shown separately.</v>
          </cell>
        </row>
        <row r="180">
          <cell r="B180" t="str">
            <v>RATE RIDERS FOR REGULATORY ASSET RECOVERY</v>
          </cell>
        </row>
        <row r="182">
          <cell r="B182" t="str">
            <v>POWERSTREAM SOUTH</v>
          </cell>
        </row>
        <row r="184">
          <cell r="D184" t="str">
            <v>Residential</v>
          </cell>
        </row>
        <row r="185">
          <cell r="A185" t="str">
            <v>Reg_R</v>
          </cell>
          <cell r="D185" t="str">
            <v>Rate Rider for Deferral/Variance Account disposition -- Effective until Dec.31, 2014</v>
          </cell>
          <cell r="E185" t="str">
            <v>$/kWh</v>
          </cell>
          <cell r="F185">
            <v>0</v>
          </cell>
        </row>
        <row r="186">
          <cell r="A186" t="str">
            <v>Reg_R</v>
          </cell>
          <cell r="D186" t="str">
            <v>Rate Rider for Global Adjustment sub-Account disposition  (Applicable only for non-RPP customers) - Effective until Dec.31, 2014</v>
          </cell>
          <cell r="E186" t="str">
            <v>$/kWh</v>
          </cell>
          <cell r="F186">
            <v>0.0017</v>
          </cell>
        </row>
        <row r="188">
          <cell r="D188" t="str">
            <v>General Service Less Than 50 kW</v>
          </cell>
        </row>
        <row r="189">
          <cell r="A189" t="str">
            <v>Reg_GS</v>
          </cell>
          <cell r="D189" t="str">
            <v>Rate Rider for Deferral/Variance Account disposition -- Effective until Dec.31, 2014</v>
          </cell>
          <cell r="E189" t="str">
            <v>$/kWh</v>
          </cell>
          <cell r="F189">
            <v>-0.0012</v>
          </cell>
        </row>
        <row r="190">
          <cell r="A190" t="str">
            <v>Reg_GS</v>
          </cell>
          <cell r="D190" t="str">
            <v>Rate Rider for Global Adjustment sub-Account disposition  (Applicable only for non-RPP customers) - Effective until Dec.31, 2014</v>
          </cell>
          <cell r="E190" t="str">
            <v>$/kWh</v>
          </cell>
          <cell r="F190">
            <v>0.0017</v>
          </cell>
        </row>
        <row r="192">
          <cell r="D192" t="str">
            <v>General Service 50 to 4,999 kW</v>
          </cell>
        </row>
        <row r="193">
          <cell r="A193" t="str">
            <v>Reg_GSL</v>
          </cell>
          <cell r="D193" t="str">
            <v>Rate Rider for Deferral/Variance Account disposition -- Effective until Dec.31, 2014</v>
          </cell>
          <cell r="E193" t="str">
            <v>$/kW</v>
          </cell>
          <cell r="F193">
            <v>-0.5397</v>
          </cell>
        </row>
        <row r="194">
          <cell r="A194" t="str">
            <v>Reg_GSL</v>
          </cell>
          <cell r="D194" t="str">
            <v>Rate Rider for Global Adjustment sub-Account disposition  (Applicable only for non-RPP customers) - Effective until Dec.31, 2014</v>
          </cell>
          <cell r="E194" t="str">
            <v>$/kWh</v>
          </cell>
          <cell r="F194">
            <v>0.0017</v>
          </cell>
        </row>
        <row r="196">
          <cell r="D196" t="str">
            <v>Large Use</v>
          </cell>
        </row>
        <row r="197">
          <cell r="A197" t="str">
            <v>Reg_LU</v>
          </cell>
          <cell r="D197" t="str">
            <v>Rate Rider for Deferral/Variance Account disposition -- Effective until Dec.31, 2014</v>
          </cell>
          <cell r="E197" t="str">
            <v>$/kW</v>
          </cell>
          <cell r="F197">
            <v>-0.1895</v>
          </cell>
        </row>
        <row r="198">
          <cell r="A198" t="str">
            <v>Reg_LU</v>
          </cell>
          <cell r="D198" t="str">
            <v>Rate Rider for Global Adjustment sub-Account disposition  (Applicable only for non-RPP customers) - Effective until Dec.31, 2014</v>
          </cell>
          <cell r="E198" t="str">
            <v>$/kWh</v>
          </cell>
          <cell r="F198">
            <v>0.0017</v>
          </cell>
        </row>
        <row r="200">
          <cell r="D200" t="str">
            <v>Unmetered Scattered Load</v>
          </cell>
        </row>
        <row r="201">
          <cell r="A201" t="str">
            <v>Reg_USL</v>
          </cell>
          <cell r="D201" t="str">
            <v>Rate Rider for Deferral/Variance Account disposition -- Effective until Dec.31, 2014</v>
          </cell>
          <cell r="E201" t="str">
            <v>$/kWh</v>
          </cell>
          <cell r="F201">
            <v>-0.0022</v>
          </cell>
        </row>
        <row r="202">
          <cell r="A202" t="str">
            <v>Reg_USL</v>
          </cell>
          <cell r="D202" t="str">
            <v>Rate Rider for Global Adjustment sub-Account disposition  (Applicable only for non-RPP customers) - Effective until Dec.31, 2014</v>
          </cell>
          <cell r="E202" t="str">
            <v>$/kWh</v>
          </cell>
          <cell r="F202">
            <v>0.0017</v>
          </cell>
        </row>
        <row r="204">
          <cell r="D204" t="str">
            <v>Sentinel Lighting</v>
          </cell>
        </row>
        <row r="205">
          <cell r="A205" t="str">
            <v>Reg_SE</v>
          </cell>
          <cell r="D205" t="str">
            <v>Rate Rider for Deferral/Variance Account disposition -- Effective until Dec.31, 2014</v>
          </cell>
          <cell r="E205" t="str">
            <v>$/kW</v>
          </cell>
          <cell r="F205">
            <v>-0.7433</v>
          </cell>
        </row>
        <row r="206">
          <cell r="A206" t="str">
            <v>Reg_SE</v>
          </cell>
          <cell r="D206" t="str">
            <v>Rate Rider for Global Adjustment sub-Account disposition  (Applicable only for non-RPP customers) - Effective until Dec.31, 2014</v>
          </cell>
          <cell r="E206" t="str">
            <v>$/kWh</v>
          </cell>
          <cell r="F206">
            <v>0.0017</v>
          </cell>
        </row>
        <row r="208">
          <cell r="D208" t="str">
            <v>Street Lighting</v>
          </cell>
        </row>
        <row r="209">
          <cell r="A209" t="str">
            <v>Reg_SL</v>
          </cell>
          <cell r="D209" t="str">
            <v>Rate Rider for Deferral/Variance Account disposition -- Effective until Dec.31, 2014</v>
          </cell>
          <cell r="E209" t="str">
            <v>$/kW</v>
          </cell>
          <cell r="F209">
            <v>-0.6372</v>
          </cell>
        </row>
        <row r="210">
          <cell r="A210" t="str">
            <v>Reg_SL</v>
          </cell>
          <cell r="D210" t="str">
            <v>Rate Rider for Global Adjustment sub-Account disposition  (Applicable only for non-RPP customers) - Effective until Dec.31, 2014</v>
          </cell>
          <cell r="E210" t="str">
            <v>$/kWh</v>
          </cell>
          <cell r="F210">
            <v>0.0017</v>
          </cell>
        </row>
        <row r="213">
          <cell r="B213" t="str">
            <v>POWERSTREAM BARRIE</v>
          </cell>
        </row>
        <row r="215">
          <cell r="D215" t="str">
            <v>Residential</v>
          </cell>
        </row>
        <row r="216">
          <cell r="A216" t="str">
            <v>LRAM_R</v>
          </cell>
          <cell r="D216" t="str">
            <v>Rate Rider for LRAM Recovery (2012) - Effective until April 30,2013</v>
          </cell>
          <cell r="E216" t="str">
            <v>$/kWh</v>
          </cell>
          <cell r="F216">
            <v>0.0004</v>
          </cell>
        </row>
        <row r="217">
          <cell r="A217" t="str">
            <v>Reg_R</v>
          </cell>
          <cell r="D217" t="str">
            <v>Rate Rider for Deferral/Variance Account disposition (2012) - effective Until April 2013</v>
          </cell>
          <cell r="E217" t="str">
            <v>$/kWh</v>
          </cell>
          <cell r="F217">
            <v>-0.0006</v>
          </cell>
        </row>
        <row r="218">
          <cell r="A218" t="str">
            <v>Reg_R</v>
          </cell>
          <cell r="D218" t="str">
            <v>Rate Rider for Deferral/Variance Account disposition -- Effective until Dec.31, 2014</v>
          </cell>
          <cell r="E218" t="str">
            <v>$/kWh</v>
          </cell>
          <cell r="F218">
            <v>0.0008</v>
          </cell>
        </row>
        <row r="219">
          <cell r="A219" t="str">
            <v>Reg_R</v>
          </cell>
          <cell r="D219" t="str">
            <v>Rate Rider for Global Adjustment sub-Account disposition  (Applicable only for non-RPP customers) - Effective until Dec.31, 2014</v>
          </cell>
          <cell r="E219" t="str">
            <v>$/kWh</v>
          </cell>
          <cell r="F219">
            <v>0.003</v>
          </cell>
        </row>
        <row r="221">
          <cell r="D221" t="str">
            <v>General Service Less Than 50 kW</v>
          </cell>
        </row>
        <row r="222">
          <cell r="A222" t="str">
            <v>LRAM_GS</v>
          </cell>
          <cell r="D222" t="str">
            <v>Rate Rider for LRAM Recovery (2012) - Effective until April 30,2013</v>
          </cell>
          <cell r="E222" t="str">
            <v>$/kWh</v>
          </cell>
          <cell r="F222">
            <v>0.0007</v>
          </cell>
        </row>
        <row r="223">
          <cell r="A223" t="str">
            <v>Reg_GS</v>
          </cell>
          <cell r="D223" t="str">
            <v>Rate Rider for Deferral/Variance Account disposition (2012) - effective Until April 2013</v>
          </cell>
          <cell r="E223" t="str">
            <v>$/kWh</v>
          </cell>
          <cell r="F223">
            <v>-0.0004</v>
          </cell>
        </row>
        <row r="224">
          <cell r="A224" t="str">
            <v>Reg_GS</v>
          </cell>
          <cell r="D224" t="str">
            <v>Rate Rider for Deferral/Variance Account disposition -- Effective until Dec.31, 2014</v>
          </cell>
          <cell r="E224" t="str">
            <v>$/kWh</v>
          </cell>
          <cell r="F224">
            <v>-0.0009</v>
          </cell>
        </row>
        <row r="225">
          <cell r="A225" t="str">
            <v>Reg_GS</v>
          </cell>
          <cell r="D225" t="str">
            <v>Rate Rider for Global Adjustment sub-Account disposition  (Applicable only for non-RPP customers) - Effective until Dec.31, 2014</v>
          </cell>
          <cell r="E225" t="str">
            <v>$/kWh</v>
          </cell>
          <cell r="F225">
            <v>0.003</v>
          </cell>
        </row>
        <row r="227">
          <cell r="D227" t="str">
            <v>General Service 50 to 4,999 kW</v>
          </cell>
        </row>
        <row r="228">
          <cell r="A228" t="str">
            <v>LRAM_GSL</v>
          </cell>
          <cell r="D228" t="str">
            <v>Rate Rider for LRAM Recovery (2012) - Effective until April 30,2013</v>
          </cell>
          <cell r="E228" t="str">
            <v>$/kW</v>
          </cell>
          <cell r="F228">
            <v>0.0012</v>
          </cell>
        </row>
        <row r="229">
          <cell r="A229" t="str">
            <v>Reg_GSL</v>
          </cell>
          <cell r="D229" t="str">
            <v>Rate Rider for Deferral/Variance Account disposition (2012) - effective Until April 2013</v>
          </cell>
          <cell r="E229" t="str">
            <v>$/kW</v>
          </cell>
          <cell r="F229">
            <v>-0.0705</v>
          </cell>
        </row>
        <row r="230">
          <cell r="A230" t="str">
            <v>Reg_GSL</v>
          </cell>
          <cell r="D230" t="str">
            <v>Rate Rider for Deferral/Variance Account disposition -- Effective until Dec.31, 2014</v>
          </cell>
          <cell r="E230" t="str">
            <v>$/kW</v>
          </cell>
          <cell r="F230">
            <v>-0.5536</v>
          </cell>
        </row>
        <row r="231">
          <cell r="A231" t="str">
            <v>Reg_GSL</v>
          </cell>
          <cell r="D231" t="str">
            <v>Rate Rider for Global Adjustment sub-Account disposition  (Applicable only for non-RPP customers) - Effective until Dec.31, 2014</v>
          </cell>
          <cell r="E231" t="str">
            <v>$/kWh</v>
          </cell>
          <cell r="F231">
            <v>0.003</v>
          </cell>
        </row>
        <row r="233">
          <cell r="D233" t="str">
            <v>Large Use</v>
          </cell>
        </row>
        <row r="234">
          <cell r="A234" t="str">
            <v>Reg_LU</v>
          </cell>
          <cell r="D234" t="str">
            <v>Rate Rider for Deferral/Variance Account disposition -- Effective until Dec.31, 2014</v>
          </cell>
          <cell r="E234" t="str">
            <v>$/kW</v>
          </cell>
          <cell r="F234">
            <v>-0.0829</v>
          </cell>
        </row>
        <row r="235">
          <cell r="A235" t="str">
            <v>Reg_LU</v>
          </cell>
          <cell r="D235" t="str">
            <v>Rate Rider for Global Adjustment sub-Account disposition  (Applicable only for non-RPP customers) - Effective until Dec.31, 2014</v>
          </cell>
          <cell r="E235" t="str">
            <v>$/kWh</v>
          </cell>
          <cell r="F235">
            <v>0.0001</v>
          </cell>
        </row>
        <row r="237">
          <cell r="D237" t="str">
            <v>Unmetered Scattered Load</v>
          </cell>
        </row>
        <row r="238">
          <cell r="A238" t="str">
            <v>Reg_USL</v>
          </cell>
          <cell r="D238" t="str">
            <v>Rate Rider for Deferral/Variance Account disposition (2012) - effective Until April 2013</v>
          </cell>
          <cell r="E238" t="str">
            <v>$/kWh</v>
          </cell>
          <cell r="F238">
            <v>-0.0009</v>
          </cell>
        </row>
        <row r="239">
          <cell r="A239" t="str">
            <v>Reg_USL</v>
          </cell>
          <cell r="D239" t="str">
            <v>Rate Rider for Deferral/Variance Account disposition -- Effective until Dec.31, 2014</v>
          </cell>
          <cell r="E239" t="str">
            <v>$/kWh</v>
          </cell>
          <cell r="F239">
            <v>-0.0014</v>
          </cell>
        </row>
        <row r="240">
          <cell r="A240" t="str">
            <v>Reg_USL</v>
          </cell>
          <cell r="D240" t="str">
            <v>Rate Rider for Global Adjustment sub-Account disposition  (Applicable only for non-RPP customers) - Effective until Dec.31, 2014</v>
          </cell>
          <cell r="E240" t="str">
            <v>$/kWh</v>
          </cell>
          <cell r="F240">
            <v>0.003</v>
          </cell>
        </row>
        <row r="242">
          <cell r="D242" t="str">
            <v>Street Lighting</v>
          </cell>
        </row>
        <row r="243">
          <cell r="A243" t="str">
            <v>Reg_SL</v>
          </cell>
          <cell r="D243" t="str">
            <v>Rate Rider for Deferral/Variance Account disposition (2012) - effective Until April 2013</v>
          </cell>
          <cell r="E243" t="str">
            <v>$/kW</v>
          </cell>
          <cell r="F243">
            <v>-0.1545</v>
          </cell>
        </row>
        <row r="244">
          <cell r="A244" t="str">
            <v>Reg_SL</v>
          </cell>
          <cell r="D244" t="str">
            <v>Rate Rider for Deferral/Variance Account disposition -- Effective until Dec.31, 2014</v>
          </cell>
          <cell r="E244" t="str">
            <v>$/kW</v>
          </cell>
          <cell r="F244">
            <v>-0.4548</v>
          </cell>
        </row>
        <row r="245">
          <cell r="A245" t="str">
            <v>Reg_SL</v>
          </cell>
          <cell r="D245" t="str">
            <v>Rate Rider for Global Adjustment sub-Account disposition  (Applicable only for non-RPP customers) - Effective until Dec.31, 2014</v>
          </cell>
          <cell r="E245" t="str">
            <v>$/kWh</v>
          </cell>
          <cell r="F245">
            <v>0.0001</v>
          </cell>
        </row>
        <row r="250">
          <cell r="D250" t="str">
            <v>Specific Service Charges</v>
          </cell>
        </row>
        <row r="251">
          <cell r="D251" t="str">
            <v>Customer Administration</v>
          </cell>
        </row>
        <row r="252">
          <cell r="D252" t="str">
            <v>Arrears certificate </v>
          </cell>
          <cell r="E252" t="str">
            <v>$</v>
          </cell>
          <cell r="F252">
            <v>15</v>
          </cell>
        </row>
        <row r="253">
          <cell r="D253" t="str">
            <v>Statement of account</v>
          </cell>
          <cell r="E253" t="str">
            <v>$</v>
          </cell>
          <cell r="F253">
            <v>15</v>
          </cell>
        </row>
        <row r="254">
          <cell r="D254" t="str">
            <v>Duplicate invoices for previous billing </v>
          </cell>
          <cell r="E254" t="str">
            <v>$</v>
          </cell>
          <cell r="F254">
            <v>15</v>
          </cell>
        </row>
        <row r="255">
          <cell r="D255" t="str">
            <v>Request for other billing information</v>
          </cell>
          <cell r="E255" t="str">
            <v>$</v>
          </cell>
          <cell r="F255">
            <v>15</v>
          </cell>
        </row>
        <row r="256">
          <cell r="D256" t="str">
            <v>Easement letter</v>
          </cell>
          <cell r="E256" t="str">
            <v>$</v>
          </cell>
          <cell r="F256">
            <v>15</v>
          </cell>
        </row>
        <row r="257">
          <cell r="D257" t="str">
            <v>Income tax letter </v>
          </cell>
          <cell r="E257" t="str">
            <v>$</v>
          </cell>
          <cell r="F257">
            <v>15</v>
          </cell>
        </row>
        <row r="258">
          <cell r="D258" t="str">
            <v>Account history</v>
          </cell>
          <cell r="E258" t="str">
            <v>$</v>
          </cell>
          <cell r="F258">
            <v>15</v>
          </cell>
        </row>
        <row r="259">
          <cell r="D259" t="str">
            <v>Returned cheque charge (plus bank charges)</v>
          </cell>
          <cell r="E259" t="str">
            <v>$</v>
          </cell>
          <cell r="F259">
            <v>15</v>
          </cell>
        </row>
        <row r="260">
          <cell r="D260" t="str">
            <v>Legal letter charge</v>
          </cell>
          <cell r="E260" t="str">
            <v>$</v>
          </cell>
          <cell r="F260">
            <v>15</v>
          </cell>
        </row>
        <row r="261">
          <cell r="D261" t="str">
            <v>Account set up charge/change of occupancy charge (plus credit agency costs if applicable)</v>
          </cell>
          <cell r="E261" t="str">
            <v>$</v>
          </cell>
          <cell r="F261">
            <v>30</v>
          </cell>
        </row>
        <row r="262">
          <cell r="D262" t="str">
            <v>Special meter reads</v>
          </cell>
          <cell r="E262" t="str">
            <v>$</v>
          </cell>
          <cell r="F262">
            <v>30</v>
          </cell>
        </row>
        <row r="263">
          <cell r="D263" t="str">
            <v>Meter dispute charge plus Measurement Canada fees (if meter found correct)</v>
          </cell>
          <cell r="E263" t="str">
            <v>$</v>
          </cell>
          <cell r="F263">
            <v>30</v>
          </cell>
        </row>
        <row r="264">
          <cell r="E264" t="str">
            <v>$</v>
          </cell>
          <cell r="F264" t="e">
            <v>#N/A</v>
          </cell>
        </row>
        <row r="265">
          <cell r="E265" t="str">
            <v>$</v>
          </cell>
          <cell r="F265" t="e">
            <v>#N/A</v>
          </cell>
        </row>
        <row r="266">
          <cell r="E266" t="str">
            <v>$</v>
          </cell>
          <cell r="F266" t="e">
            <v>#N/A</v>
          </cell>
        </row>
        <row r="267">
          <cell r="E267" t="str">
            <v>$</v>
          </cell>
          <cell r="F267" t="e">
            <v>#N/A</v>
          </cell>
        </row>
        <row r="268">
          <cell r="E268" t="str">
            <v>$</v>
          </cell>
          <cell r="F268" t="e">
            <v>#N/A</v>
          </cell>
        </row>
        <row r="270">
          <cell r="D270" t="str">
            <v>Non-Payment of Account</v>
          </cell>
        </row>
        <row r="271">
          <cell r="D271" t="str">
            <v>Late Payment - per month</v>
          </cell>
          <cell r="E271" t="str">
            <v>%</v>
          </cell>
          <cell r="F271">
            <v>1.5</v>
          </cell>
        </row>
        <row r="272">
          <cell r="D272" t="str">
            <v>Late Payment - per annum</v>
          </cell>
          <cell r="E272" t="str">
            <v>%</v>
          </cell>
          <cell r="F272">
            <v>19.56</v>
          </cell>
        </row>
        <row r="273">
          <cell r="D273" t="str">
            <v>Collection of account charge - no disconnection</v>
          </cell>
          <cell r="E273" t="str">
            <v>$</v>
          </cell>
          <cell r="F273">
            <v>30</v>
          </cell>
        </row>
        <row r="274">
          <cell r="D274" t="str">
            <v>Disconnect/Reconnect at meter - during regular hours (for non-payment)</v>
          </cell>
          <cell r="E274" t="str">
            <v>$</v>
          </cell>
          <cell r="F274">
            <v>65</v>
          </cell>
        </row>
        <row r="275">
          <cell r="D275" t="str">
            <v>Disconnect/Reconnect at meter - during regular hours </v>
          </cell>
          <cell r="E275" t="str">
            <v>$</v>
          </cell>
          <cell r="F275">
            <v>65</v>
          </cell>
        </row>
        <row r="276">
          <cell r="D276" t="str">
            <v>Install/Remove load control device - during regular hours</v>
          </cell>
          <cell r="E276" t="str">
            <v>$</v>
          </cell>
          <cell r="F276">
            <v>65</v>
          </cell>
        </row>
        <row r="277">
          <cell r="D277" t="str">
            <v>Disconnect/Reconnect at meter - after regular hours (for non-payment)</v>
          </cell>
          <cell r="E277" t="str">
            <v>$</v>
          </cell>
          <cell r="F277">
            <v>185</v>
          </cell>
        </row>
        <row r="278">
          <cell r="D278" t="str">
            <v>Disconnect/Reconnect at meter - after regular hours </v>
          </cell>
          <cell r="E278" t="str">
            <v>$</v>
          </cell>
          <cell r="F278">
            <v>185</v>
          </cell>
        </row>
        <row r="279">
          <cell r="D279" t="str">
            <v>Install/Remove load control device - after regular hours</v>
          </cell>
          <cell r="E279" t="str">
            <v>$</v>
          </cell>
          <cell r="F279">
            <v>185</v>
          </cell>
        </row>
        <row r="280">
          <cell r="D280" t="str">
            <v>Disconnect/Reconnect at pole - during regular hours </v>
          </cell>
          <cell r="E280" t="str">
            <v>$</v>
          </cell>
          <cell r="F280">
            <v>185</v>
          </cell>
        </row>
        <row r="281">
          <cell r="D281" t="str">
            <v>Disconnect/Reconnect at pole - after regular hours </v>
          </cell>
          <cell r="E281" t="str">
            <v>$</v>
          </cell>
          <cell r="F281">
            <v>415</v>
          </cell>
        </row>
        <row r="282">
          <cell r="E282" t="str">
            <v>$</v>
          </cell>
        </row>
        <row r="285">
          <cell r="D285" t="str">
            <v>Specific Charge for Access to the Power Poles $/pole/year</v>
          </cell>
          <cell r="E285" t="str">
            <v>$</v>
          </cell>
          <cell r="F285">
            <v>22.35</v>
          </cell>
        </row>
        <row r="286">
          <cell r="D286" t="str">
            <v>Temporary service install &amp; remove - overhead - no transformer</v>
          </cell>
          <cell r="E286" t="str">
            <v>$</v>
          </cell>
          <cell r="F286">
            <v>500</v>
          </cell>
        </row>
        <row r="287">
          <cell r="E287" t="str">
            <v>$</v>
          </cell>
          <cell r="F287" t="e">
            <v>#N/A</v>
          </cell>
        </row>
        <row r="288">
          <cell r="E288" t="str">
            <v>$</v>
          </cell>
          <cell r="F288" t="e">
            <v>#N/A</v>
          </cell>
        </row>
        <row r="289">
          <cell r="E289" t="str">
            <v>$</v>
          </cell>
          <cell r="F289" t="e">
            <v>#N/A</v>
          </cell>
        </row>
        <row r="290">
          <cell r="E290" t="str">
            <v>$</v>
          </cell>
          <cell r="F290" t="e">
            <v>#N/A</v>
          </cell>
        </row>
        <row r="291">
          <cell r="E291" t="str">
            <v>$</v>
          </cell>
          <cell r="F291" t="e">
            <v>#N/A</v>
          </cell>
        </row>
        <row r="292">
          <cell r="E292" t="str">
            <v>$</v>
          </cell>
          <cell r="F292" t="e">
            <v>#N/A</v>
          </cell>
        </row>
        <row r="293">
          <cell r="E293" t="str">
            <v>$</v>
          </cell>
          <cell r="F293" t="e">
            <v>#N/A</v>
          </cell>
        </row>
        <row r="294">
          <cell r="E294" t="str">
            <v>$</v>
          </cell>
          <cell r="F294" t="e">
            <v>#N/A</v>
          </cell>
        </row>
        <row r="295">
          <cell r="E295" t="str">
            <v>$</v>
          </cell>
          <cell r="F295" t="e">
            <v>#N/A</v>
          </cell>
        </row>
        <row r="296">
          <cell r="E296" t="str">
            <v>$</v>
          </cell>
          <cell r="F296" t="e">
            <v>#N/A</v>
          </cell>
        </row>
        <row r="297">
          <cell r="E297" t="str">
            <v>$</v>
          </cell>
          <cell r="F297" t="e">
            <v>#N/A</v>
          </cell>
        </row>
        <row r="298">
          <cell r="E298" t="str">
            <v>$</v>
          </cell>
          <cell r="F298" t="e">
            <v>#N/A</v>
          </cell>
        </row>
        <row r="299">
          <cell r="E299" t="str">
            <v>$</v>
          </cell>
          <cell r="F299" t="e">
            <v>#N/A</v>
          </cell>
        </row>
        <row r="300">
          <cell r="E300" t="str">
            <v>$</v>
          </cell>
          <cell r="F300" t="e">
            <v>#N/A</v>
          </cell>
        </row>
        <row r="301">
          <cell r="E301" t="str">
            <v>$</v>
          </cell>
          <cell r="F301" t="e">
            <v>#N/A</v>
          </cell>
        </row>
        <row r="302">
          <cell r="E302" t="str">
            <v>$</v>
          </cell>
          <cell r="F302" t="e">
            <v>#N/A</v>
          </cell>
        </row>
        <row r="303">
          <cell r="E303" t="str">
            <v>$</v>
          </cell>
          <cell r="F303" t="e">
            <v>#N/A</v>
          </cell>
        </row>
        <row r="304">
          <cell r="E304" t="str">
            <v>$</v>
          </cell>
          <cell r="F304" t="e">
            <v>#N/A</v>
          </cell>
        </row>
        <row r="306">
          <cell r="D306" t="str">
            <v>Allowances</v>
          </cell>
        </row>
        <row r="307">
          <cell r="D307" t="str">
            <v>Transformer Allowance for Ownership - per kW of billing demand/month</v>
          </cell>
          <cell r="E307" t="str">
            <v>$</v>
          </cell>
          <cell r="F307">
            <v>-0.6</v>
          </cell>
        </row>
        <row r="308">
          <cell r="D308" t="str">
            <v>Primary Metering Allowance for transformer losses - applied to measured demand and energy</v>
          </cell>
          <cell r="E308" t="str">
            <v>%</v>
          </cell>
          <cell r="F308">
            <v>-1</v>
          </cell>
        </row>
        <row r="309">
          <cell r="E309" t="str">
            <v>$/kW</v>
          </cell>
          <cell r="F309">
            <v>0</v>
          </cell>
        </row>
        <row r="310">
          <cell r="E310" t="str">
            <v>$/kW</v>
          </cell>
          <cell r="F310">
            <v>0</v>
          </cell>
        </row>
        <row r="312">
          <cell r="D312" t="str">
            <v>LOSS FACTORS</v>
          </cell>
        </row>
        <row r="314">
          <cell r="D314" t="str">
            <v>Total Loss Factor – Secondary Metered Customer &lt; 5,000 kW</v>
          </cell>
          <cell r="F314">
            <v>1.0345</v>
          </cell>
        </row>
        <row r="315">
          <cell r="D315" t="str">
            <v>Total Loss Factor – Secondary Metered Customer &gt; 5,000 kW</v>
          </cell>
          <cell r="F315">
            <v>1.0145</v>
          </cell>
        </row>
        <row r="316">
          <cell r="D316" t="str">
            <v>Total Loss Factor – Primary Metered Customer &lt; 5,000 kW</v>
          </cell>
          <cell r="F316">
            <v>1.0243</v>
          </cell>
        </row>
        <row r="317">
          <cell r="D317" t="str">
            <v>Total Loss Factor – Primary Metered Customer &gt; 5,000 kW</v>
          </cell>
          <cell r="F317">
            <v>1.0045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Index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Index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57"/>
  <sheetViews>
    <sheetView showGridLines="0" zoomScale="75" zoomScaleNormal="75" zoomScalePageLayoutView="0" workbookViewId="0" topLeftCell="A217">
      <selection activeCell="S28" sqref="S1:AG16384"/>
    </sheetView>
  </sheetViews>
  <sheetFormatPr defaultColWidth="9.140625" defaultRowHeight="12.75"/>
  <cols>
    <col min="1" max="1" width="2.7109375" style="16" customWidth="1"/>
    <col min="2" max="2" width="4.57421875" style="17" customWidth="1"/>
    <col min="3" max="3" width="5.57421875" style="17" customWidth="1"/>
    <col min="4" max="4" width="33.28125" style="18" customWidth="1"/>
    <col min="5" max="5" width="1.28515625" style="18" customWidth="1"/>
    <col min="6" max="6" width="14.00390625" style="18" customWidth="1"/>
    <col min="7" max="7" width="1.28515625" style="18" customWidth="1"/>
    <col min="8" max="8" width="12.28125" style="18" customWidth="1"/>
    <col min="9" max="9" width="10.28125" style="18" bestFit="1" customWidth="1"/>
    <col min="10" max="10" width="15.28125" style="18" customWidth="1"/>
    <col min="11" max="11" width="2.8515625" style="18" customWidth="1"/>
    <col min="12" max="12" width="12.140625" style="18" customWidth="1"/>
    <col min="13" max="13" width="10.28125" style="18" bestFit="1" customWidth="1"/>
    <col min="14" max="14" width="15.00390625" style="18" customWidth="1"/>
    <col min="15" max="15" width="2.8515625" style="18" customWidth="1"/>
    <col min="16" max="16" width="12.7109375" style="18" bestFit="1" customWidth="1"/>
    <col min="17" max="17" width="8.7109375" style="18" customWidth="1"/>
    <col min="18" max="18" width="3.8515625" style="17" customWidth="1"/>
    <col min="19" max="16384" width="9.140625" style="17" customWidth="1"/>
  </cols>
  <sheetData>
    <row r="1" spans="1:18" s="2" customFormat="1" ht="34.5" customHeight="1">
      <c r="A1" s="1" t="s">
        <v>0</v>
      </c>
      <c r="C1" s="3"/>
      <c r="D1" s="4"/>
      <c r="E1" s="5"/>
      <c r="F1" s="5"/>
      <c r="G1" s="5"/>
      <c r="H1" s="5"/>
      <c r="I1" s="5"/>
      <c r="J1" s="5"/>
      <c r="K1" s="5"/>
      <c r="L1" s="5"/>
      <c r="M1" s="5"/>
      <c r="N1" s="6" t="s">
        <v>1</v>
      </c>
      <c r="O1" s="7"/>
      <c r="P1" s="7" t="s">
        <v>2</v>
      </c>
      <c r="Q1" s="7"/>
      <c r="R1"/>
    </row>
    <row r="2" spans="1:18" s="2" customFormat="1" ht="19.5" customHeight="1">
      <c r="A2" s="8"/>
      <c r="C2" s="9"/>
      <c r="D2" s="10" t="str">
        <f>'[1]Rates'!B2</f>
        <v>2013 EDR Model</v>
      </c>
      <c r="E2" s="9"/>
      <c r="F2" s="9"/>
      <c r="G2" s="9"/>
      <c r="H2" s="9"/>
      <c r="I2" s="9"/>
      <c r="J2" s="9"/>
      <c r="K2" s="9"/>
      <c r="L2" s="9"/>
      <c r="M2" s="9"/>
      <c r="N2" s="6" t="s">
        <v>3</v>
      </c>
      <c r="O2" s="7"/>
      <c r="P2" s="7" t="s">
        <v>4</v>
      </c>
      <c r="Q2" s="7"/>
      <c r="R2"/>
    </row>
    <row r="3" spans="1:18" s="2" customFormat="1" ht="21.75" customHeight="1">
      <c r="A3" s="8"/>
      <c r="C3" s="9"/>
      <c r="D3" s="10" t="s">
        <v>5</v>
      </c>
      <c r="E3" s="9"/>
      <c r="F3" s="9"/>
      <c r="G3" s="9"/>
      <c r="H3" s="9"/>
      <c r="I3" s="9"/>
      <c r="J3" s="9"/>
      <c r="K3" s="9"/>
      <c r="L3" s="9"/>
      <c r="M3" s="9"/>
      <c r="N3" s="6" t="s">
        <v>6</v>
      </c>
      <c r="O3" s="7"/>
      <c r="P3" s="7">
        <v>6</v>
      </c>
      <c r="Q3" s="7"/>
      <c r="R3"/>
    </row>
    <row r="4" spans="1:18" s="2" customFormat="1" ht="19.5" customHeight="1">
      <c r="A4" s="8"/>
      <c r="C4" s="9"/>
      <c r="D4" s="11" t="s">
        <v>7</v>
      </c>
      <c r="E4" s="9"/>
      <c r="F4" s="9"/>
      <c r="G4" s="9"/>
      <c r="H4" s="9"/>
      <c r="I4" s="9"/>
      <c r="J4" s="9"/>
      <c r="K4" s="12"/>
      <c r="L4" s="12"/>
      <c r="M4" s="12"/>
      <c r="N4" s="6" t="s">
        <v>8</v>
      </c>
      <c r="O4" s="7"/>
      <c r="P4" s="7">
        <v>3</v>
      </c>
      <c r="Q4" s="7"/>
      <c r="R4"/>
    </row>
    <row r="5" spans="1:18" s="2" customFormat="1" ht="15" customHeight="1">
      <c r="A5" s="8"/>
      <c r="D5" s="13"/>
      <c r="E5" s="14"/>
      <c r="F5" s="14"/>
      <c r="G5" s="14"/>
      <c r="H5" s="13"/>
      <c r="I5" s="13"/>
      <c r="J5" s="13"/>
      <c r="K5" s="13"/>
      <c r="L5" s="13"/>
      <c r="M5" s="13"/>
      <c r="N5" s="6" t="s">
        <v>9</v>
      </c>
      <c r="O5" s="7"/>
      <c r="P5" s="7"/>
      <c r="Q5" s="7"/>
      <c r="R5"/>
    </row>
    <row r="6" spans="1:18" s="2" customFormat="1" ht="15" customHeight="1">
      <c r="A6" s="8"/>
      <c r="D6" s="13"/>
      <c r="E6" s="13"/>
      <c r="F6" s="13"/>
      <c r="G6" s="13"/>
      <c r="H6" s="13"/>
      <c r="I6" s="13"/>
      <c r="J6" s="13"/>
      <c r="K6" s="13"/>
      <c r="L6" s="13"/>
      <c r="M6" s="13"/>
      <c r="N6" s="6" t="s">
        <v>10</v>
      </c>
      <c r="O6" s="7"/>
      <c r="P6" s="15">
        <v>41152</v>
      </c>
      <c r="Q6" s="7"/>
      <c r="R6"/>
    </row>
    <row r="7" spans="14:18" ht="7.5" customHeight="1">
      <c r="N7" s="7"/>
      <c r="O7" s="7"/>
      <c r="P7" s="7"/>
      <c r="Q7" s="7"/>
      <c r="R7"/>
    </row>
    <row r="8" spans="2:17" ht="15.75">
      <c r="B8" s="20" t="s">
        <v>11</v>
      </c>
      <c r="D8" s="21" t="s">
        <v>12</v>
      </c>
      <c r="F8" s="133" t="s">
        <v>13</v>
      </c>
      <c r="G8" s="133"/>
      <c r="H8" s="133"/>
      <c r="I8" s="133"/>
      <c r="J8" s="133"/>
      <c r="K8" s="133"/>
      <c r="L8" s="133"/>
      <c r="M8" s="133"/>
      <c r="N8" s="133"/>
      <c r="O8" s="133"/>
      <c r="P8" s="133"/>
      <c r="Q8" s="133"/>
    </row>
    <row r="9" spans="2:17" ht="7.5" customHeight="1">
      <c r="B9" s="20"/>
      <c r="D9" s="22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</row>
    <row r="10" spans="2:9" ht="12.75">
      <c r="B10" s="20" t="s">
        <v>14</v>
      </c>
      <c r="F10" s="24" t="s">
        <v>15</v>
      </c>
      <c r="G10" s="24"/>
      <c r="H10" s="25">
        <v>800</v>
      </c>
      <c r="I10" s="24" t="s">
        <v>16</v>
      </c>
    </row>
    <row r="11" ht="10.5" customHeight="1">
      <c r="B11" s="20" t="s">
        <v>17</v>
      </c>
    </row>
    <row r="12" spans="2:17" ht="12.75">
      <c r="B12" s="26"/>
      <c r="F12" s="27"/>
      <c r="G12" s="27"/>
      <c r="H12" s="134" t="s">
        <v>18</v>
      </c>
      <c r="I12" s="135"/>
      <c r="J12" s="136"/>
      <c r="L12" s="134" t="s">
        <v>19</v>
      </c>
      <c r="M12" s="135"/>
      <c r="N12" s="136"/>
      <c r="P12" s="134" t="s">
        <v>20</v>
      </c>
      <c r="Q12" s="136"/>
    </row>
    <row r="13" spans="2:17" ht="12.75">
      <c r="B13" s="26"/>
      <c r="F13" s="137" t="s">
        <v>21</v>
      </c>
      <c r="G13" s="28"/>
      <c r="H13" s="29" t="s">
        <v>22</v>
      </c>
      <c r="I13" s="29" t="s">
        <v>23</v>
      </c>
      <c r="J13" s="30" t="s">
        <v>24</v>
      </c>
      <c r="L13" s="29" t="s">
        <v>22</v>
      </c>
      <c r="M13" s="31" t="s">
        <v>23</v>
      </c>
      <c r="N13" s="30" t="s">
        <v>24</v>
      </c>
      <c r="P13" s="139" t="s">
        <v>25</v>
      </c>
      <c r="Q13" s="141" t="s">
        <v>26</v>
      </c>
    </row>
    <row r="14" spans="2:17" ht="12.75">
      <c r="B14" s="26"/>
      <c r="F14" s="138"/>
      <c r="G14" s="28"/>
      <c r="H14" s="32" t="s">
        <v>27</v>
      </c>
      <c r="I14" s="32"/>
      <c r="J14" s="33" t="s">
        <v>27</v>
      </c>
      <c r="L14" s="32" t="s">
        <v>27</v>
      </c>
      <c r="M14" s="33"/>
      <c r="N14" s="33" t="s">
        <v>27</v>
      </c>
      <c r="P14" s="140"/>
      <c r="Q14" s="142"/>
    </row>
    <row r="15" spans="1:17" ht="12.75">
      <c r="A15" s="34" t="s">
        <v>28</v>
      </c>
      <c r="B15" s="35"/>
      <c r="D15" s="36" t="s">
        <v>29</v>
      </c>
      <c r="E15" s="36"/>
      <c r="F15" s="37" t="s">
        <v>11</v>
      </c>
      <c r="G15" s="38"/>
      <c r="H15" s="39">
        <v>11.99</v>
      </c>
      <c r="I15" s="40">
        <v>1</v>
      </c>
      <c r="J15" s="41">
        <f aca="true" t="shared" si="0" ref="J15:J29">I15*H15</f>
        <v>11.99</v>
      </c>
      <c r="K15" s="36"/>
      <c r="L15" s="39">
        <v>13.6</v>
      </c>
      <c r="M15" s="42">
        <v>1</v>
      </c>
      <c r="N15" s="41">
        <f aca="true" t="shared" si="1" ref="N15:N29">M15*L15</f>
        <v>13.6</v>
      </c>
      <c r="O15" s="36"/>
      <c r="P15" s="43">
        <f aca="true" t="shared" si="2" ref="P15:P46">N15-J15</f>
        <v>1.6099999999999994</v>
      </c>
      <c r="Q15" s="44">
        <f aca="true" t="shared" si="3" ref="Q15:Q46">IF((J15)=0,"",(P15/J15))</f>
        <v>0.13427856547122596</v>
      </c>
    </row>
    <row r="16" spans="1:17" ht="12.75">
      <c r="A16" s="34" t="s">
        <v>30</v>
      </c>
      <c r="B16" s="35"/>
      <c r="D16" s="36" t="s">
        <v>31</v>
      </c>
      <c r="E16" s="36"/>
      <c r="F16" s="37" t="s">
        <v>11</v>
      </c>
      <c r="G16" s="38"/>
      <c r="H16" s="39">
        <v>1.28</v>
      </c>
      <c r="I16" s="40">
        <v>1</v>
      </c>
      <c r="J16" s="41">
        <f t="shared" si="0"/>
        <v>1.28</v>
      </c>
      <c r="K16" s="36"/>
      <c r="L16" s="39">
        <v>0</v>
      </c>
      <c r="M16" s="42">
        <v>1</v>
      </c>
      <c r="N16" s="41">
        <f t="shared" si="1"/>
        <v>0</v>
      </c>
      <c r="O16" s="36"/>
      <c r="P16" s="43">
        <f t="shared" si="2"/>
        <v>-1.28</v>
      </c>
      <c r="Q16" s="44">
        <f t="shared" si="3"/>
        <v>-1</v>
      </c>
    </row>
    <row r="17" spans="1:17" ht="12.75">
      <c r="A17" s="34" t="s">
        <v>32</v>
      </c>
      <c r="B17" s="35"/>
      <c r="D17" s="45" t="s">
        <v>33</v>
      </c>
      <c r="E17" s="36"/>
      <c r="F17" s="37" t="s">
        <v>11</v>
      </c>
      <c r="G17" s="38"/>
      <c r="H17" s="39">
        <v>0</v>
      </c>
      <c r="I17" s="40">
        <v>1</v>
      </c>
      <c r="J17" s="41">
        <f t="shared" si="0"/>
        <v>0</v>
      </c>
      <c r="K17" s="36"/>
      <c r="L17" s="39">
        <v>0.2</v>
      </c>
      <c r="M17" s="42">
        <v>1</v>
      </c>
      <c r="N17" s="41">
        <f t="shared" si="1"/>
        <v>0.2</v>
      </c>
      <c r="O17" s="36"/>
      <c r="P17" s="43">
        <f t="shared" si="2"/>
        <v>0.2</v>
      </c>
      <c r="Q17" s="44">
        <f t="shared" si="3"/>
      </c>
    </row>
    <row r="18" spans="1:17" ht="12.75">
      <c r="A18" s="34" t="s">
        <v>34</v>
      </c>
      <c r="B18" s="35"/>
      <c r="D18" s="36" t="s">
        <v>35</v>
      </c>
      <c r="E18" s="36"/>
      <c r="F18" s="37" t="s">
        <v>11</v>
      </c>
      <c r="G18" s="38"/>
      <c r="H18" s="46">
        <v>0.14</v>
      </c>
      <c r="I18" s="40">
        <v>1</v>
      </c>
      <c r="J18" s="41">
        <f t="shared" si="0"/>
        <v>0.14</v>
      </c>
      <c r="K18" s="36"/>
      <c r="L18" s="46">
        <v>0</v>
      </c>
      <c r="M18" s="42">
        <v>1</v>
      </c>
      <c r="N18" s="41">
        <f t="shared" si="1"/>
        <v>0</v>
      </c>
      <c r="O18" s="36"/>
      <c r="P18" s="43">
        <f t="shared" si="2"/>
        <v>-0.14</v>
      </c>
      <c r="Q18" s="44">
        <f t="shared" si="3"/>
        <v>-1</v>
      </c>
    </row>
    <row r="19" spans="1:17" ht="12.75">
      <c r="A19" s="34" t="s">
        <v>36</v>
      </c>
      <c r="B19" s="35"/>
      <c r="D19" s="36" t="s">
        <v>37</v>
      </c>
      <c r="E19" s="36"/>
      <c r="F19" s="37" t="s">
        <v>14</v>
      </c>
      <c r="G19" s="38"/>
      <c r="H19" s="46">
        <v>0.0135</v>
      </c>
      <c r="I19" s="40">
        <f>H10</f>
        <v>800</v>
      </c>
      <c r="J19" s="41">
        <f t="shared" si="0"/>
        <v>10.8</v>
      </c>
      <c r="K19" s="36"/>
      <c r="L19" s="46">
        <v>0.0151</v>
      </c>
      <c r="M19" s="42">
        <f>H10</f>
        <v>800</v>
      </c>
      <c r="N19" s="41">
        <f t="shared" si="1"/>
        <v>12.08</v>
      </c>
      <c r="O19" s="36"/>
      <c r="P19" s="43">
        <f t="shared" si="2"/>
        <v>1.2799999999999994</v>
      </c>
      <c r="Q19" s="44">
        <f t="shared" si="3"/>
        <v>0.11851851851851845</v>
      </c>
    </row>
    <row r="20" spans="1:17" ht="12.75">
      <c r="A20" s="34" t="s">
        <v>38</v>
      </c>
      <c r="B20" s="35"/>
      <c r="D20" s="36" t="s">
        <v>39</v>
      </c>
      <c r="E20" s="36"/>
      <c r="F20" s="37" t="s">
        <v>14</v>
      </c>
      <c r="G20" s="38"/>
      <c r="H20" s="46">
        <v>0.0001</v>
      </c>
      <c r="I20" s="40">
        <f aca="true" t="shared" si="4" ref="I20:I25">I19</f>
        <v>800</v>
      </c>
      <c r="J20" s="41">
        <f t="shared" si="0"/>
        <v>0.08</v>
      </c>
      <c r="K20" s="36"/>
      <c r="L20" s="46">
        <v>0.0003</v>
      </c>
      <c r="M20" s="42">
        <f aca="true" t="shared" si="5" ref="M20:M25">M19</f>
        <v>800</v>
      </c>
      <c r="N20" s="41">
        <f t="shared" si="1"/>
        <v>0.24</v>
      </c>
      <c r="O20" s="36"/>
      <c r="P20" s="43">
        <f t="shared" si="2"/>
        <v>0.15999999999999998</v>
      </c>
      <c r="Q20" s="44">
        <f t="shared" si="3"/>
        <v>1.9999999999999996</v>
      </c>
    </row>
    <row r="21" spans="1:17" ht="12.75">
      <c r="A21" s="34"/>
      <c r="B21" s="35"/>
      <c r="D21" s="36" t="s">
        <v>40</v>
      </c>
      <c r="E21" s="36"/>
      <c r="F21" s="37" t="s">
        <v>14</v>
      </c>
      <c r="G21" s="38"/>
      <c r="H21" s="46">
        <v>0</v>
      </c>
      <c r="I21" s="40">
        <f t="shared" si="4"/>
        <v>800</v>
      </c>
      <c r="J21" s="41">
        <f t="shared" si="0"/>
        <v>0</v>
      </c>
      <c r="K21" s="36"/>
      <c r="L21" s="46">
        <v>0</v>
      </c>
      <c r="M21" s="42">
        <f t="shared" si="5"/>
        <v>800</v>
      </c>
      <c r="N21" s="41">
        <f t="shared" si="1"/>
        <v>0</v>
      </c>
      <c r="O21" s="36"/>
      <c r="P21" s="43">
        <f t="shared" si="2"/>
        <v>0</v>
      </c>
      <c r="Q21" s="44">
        <f t="shared" si="3"/>
      </c>
    </row>
    <row r="22" spans="1:17" ht="12.75">
      <c r="A22" s="34" t="s">
        <v>41</v>
      </c>
      <c r="B22" s="35"/>
      <c r="D22" s="36" t="s">
        <v>42</v>
      </c>
      <c r="E22" s="36"/>
      <c r="F22" s="37" t="s">
        <v>14</v>
      </c>
      <c r="G22" s="38"/>
      <c r="H22" s="46">
        <v>-0.0004</v>
      </c>
      <c r="I22" s="40">
        <f t="shared" si="4"/>
        <v>800</v>
      </c>
      <c r="J22" s="41">
        <f t="shared" si="0"/>
        <v>-0.32</v>
      </c>
      <c r="K22" s="36"/>
      <c r="L22" s="46">
        <v>0</v>
      </c>
      <c r="M22" s="42">
        <f t="shared" si="5"/>
        <v>800</v>
      </c>
      <c r="N22" s="41">
        <f t="shared" si="1"/>
        <v>0</v>
      </c>
      <c r="O22" s="36"/>
      <c r="P22" s="43">
        <f t="shared" si="2"/>
        <v>0.32</v>
      </c>
      <c r="Q22" s="44">
        <f t="shared" si="3"/>
        <v>-1</v>
      </c>
    </row>
    <row r="23" spans="1:17" ht="12.75">
      <c r="A23" s="34" t="s">
        <v>43</v>
      </c>
      <c r="B23" s="35"/>
      <c r="D23" s="36" t="s">
        <v>44</v>
      </c>
      <c r="E23" s="36"/>
      <c r="F23" s="37" t="s">
        <v>14</v>
      </c>
      <c r="G23" s="38"/>
      <c r="H23" s="46">
        <v>0</v>
      </c>
      <c r="I23" s="40">
        <f t="shared" si="4"/>
        <v>800</v>
      </c>
      <c r="J23" s="41">
        <f t="shared" si="0"/>
        <v>0</v>
      </c>
      <c r="K23" s="36"/>
      <c r="L23" s="46">
        <v>0</v>
      </c>
      <c r="M23" s="42">
        <f t="shared" si="5"/>
        <v>800</v>
      </c>
      <c r="N23" s="41">
        <f t="shared" si="1"/>
        <v>0</v>
      </c>
      <c r="O23" s="36"/>
      <c r="P23" s="43">
        <f t="shared" si="2"/>
        <v>0</v>
      </c>
      <c r="Q23" s="44">
        <f t="shared" si="3"/>
      </c>
    </row>
    <row r="24" spans="1:17" ht="12.75">
      <c r="A24" s="34" t="s">
        <v>45</v>
      </c>
      <c r="B24" s="35"/>
      <c r="D24" s="36" t="s">
        <v>46</v>
      </c>
      <c r="E24" s="36"/>
      <c r="F24" s="37" t="s">
        <v>14</v>
      </c>
      <c r="G24" s="38"/>
      <c r="H24" s="46">
        <v>0</v>
      </c>
      <c r="I24" s="40">
        <f t="shared" si="4"/>
        <v>800</v>
      </c>
      <c r="J24" s="41">
        <f t="shared" si="0"/>
        <v>0</v>
      </c>
      <c r="K24" s="36"/>
      <c r="L24" s="46">
        <v>0</v>
      </c>
      <c r="M24" s="42">
        <f t="shared" si="5"/>
        <v>800</v>
      </c>
      <c r="N24" s="41">
        <f t="shared" si="1"/>
        <v>0</v>
      </c>
      <c r="O24" s="36"/>
      <c r="P24" s="43">
        <f t="shared" si="2"/>
        <v>0</v>
      </c>
      <c r="Q24" s="44">
        <f t="shared" si="3"/>
      </c>
    </row>
    <row r="25" spans="1:17" ht="25.5">
      <c r="A25" s="47" t="s">
        <v>47</v>
      </c>
      <c r="B25" s="35"/>
      <c r="D25" s="48" t="s">
        <v>48</v>
      </c>
      <c r="E25" s="36"/>
      <c r="F25" s="37" t="s">
        <v>14</v>
      </c>
      <c r="G25" s="38"/>
      <c r="H25" s="46">
        <v>0</v>
      </c>
      <c r="I25" s="40">
        <f t="shared" si="4"/>
        <v>800</v>
      </c>
      <c r="J25" s="41">
        <f t="shared" si="0"/>
        <v>0</v>
      </c>
      <c r="K25" s="36"/>
      <c r="L25" s="46">
        <v>0</v>
      </c>
      <c r="M25" s="42">
        <f t="shared" si="5"/>
        <v>800</v>
      </c>
      <c r="N25" s="41">
        <f t="shared" si="1"/>
        <v>0</v>
      </c>
      <c r="O25" s="36"/>
      <c r="P25" s="43">
        <f t="shared" si="2"/>
        <v>0</v>
      </c>
      <c r="Q25" s="44">
        <f t="shared" si="3"/>
      </c>
    </row>
    <row r="26" spans="1:17" ht="12.75">
      <c r="A26" s="47"/>
      <c r="D26" s="48"/>
      <c r="E26" s="36"/>
      <c r="F26" s="37"/>
      <c r="G26" s="38"/>
      <c r="H26" s="46">
        <v>0</v>
      </c>
      <c r="I26" s="40"/>
      <c r="J26" s="41">
        <f t="shared" si="0"/>
        <v>0</v>
      </c>
      <c r="K26" s="36"/>
      <c r="L26" s="46">
        <v>0</v>
      </c>
      <c r="M26" s="42"/>
      <c r="N26" s="41">
        <f t="shared" si="1"/>
        <v>0</v>
      </c>
      <c r="O26" s="36"/>
      <c r="P26" s="43">
        <f t="shared" si="2"/>
        <v>0</v>
      </c>
      <c r="Q26" s="44">
        <f t="shared" si="3"/>
      </c>
    </row>
    <row r="27" spans="4:17" ht="12.75">
      <c r="D27" s="49"/>
      <c r="E27" s="36"/>
      <c r="F27" s="37"/>
      <c r="G27" s="38"/>
      <c r="H27" s="46"/>
      <c r="I27" s="50"/>
      <c r="J27" s="41">
        <f t="shared" si="0"/>
        <v>0</v>
      </c>
      <c r="K27" s="36"/>
      <c r="L27" s="46"/>
      <c r="M27" s="51"/>
      <c r="N27" s="41">
        <f t="shared" si="1"/>
        <v>0</v>
      </c>
      <c r="O27" s="36"/>
      <c r="P27" s="43">
        <f t="shared" si="2"/>
        <v>0</v>
      </c>
      <c r="Q27" s="44">
        <f t="shared" si="3"/>
      </c>
    </row>
    <row r="28" spans="4:17" ht="12.75">
      <c r="D28" s="49"/>
      <c r="E28" s="36"/>
      <c r="F28" s="37"/>
      <c r="G28" s="38"/>
      <c r="H28" s="46"/>
      <c r="I28" s="50"/>
      <c r="J28" s="41">
        <f t="shared" si="0"/>
        <v>0</v>
      </c>
      <c r="K28" s="36"/>
      <c r="L28" s="46"/>
      <c r="M28" s="51"/>
      <c r="N28" s="41">
        <f t="shared" si="1"/>
        <v>0</v>
      </c>
      <c r="O28" s="36"/>
      <c r="P28" s="43">
        <f t="shared" si="2"/>
        <v>0</v>
      </c>
      <c r="Q28" s="44">
        <f t="shared" si="3"/>
      </c>
    </row>
    <row r="29" spans="4:17" ht="13.5" thickBot="1">
      <c r="D29" s="49"/>
      <c r="E29" s="36"/>
      <c r="F29" s="37"/>
      <c r="G29" s="38"/>
      <c r="H29" s="46"/>
      <c r="I29" s="50"/>
      <c r="J29" s="41">
        <f t="shared" si="0"/>
        <v>0</v>
      </c>
      <c r="K29" s="36"/>
      <c r="L29" s="46"/>
      <c r="M29" s="51"/>
      <c r="N29" s="41">
        <f t="shared" si="1"/>
        <v>0</v>
      </c>
      <c r="O29" s="36"/>
      <c r="P29" s="43">
        <f t="shared" si="2"/>
        <v>0</v>
      </c>
      <c r="Q29" s="44">
        <f t="shared" si="3"/>
      </c>
    </row>
    <row r="30" spans="4:17" ht="13.5" thickBot="1">
      <c r="D30" s="24" t="s">
        <v>49</v>
      </c>
      <c r="G30" s="4"/>
      <c r="H30" s="52"/>
      <c r="I30" s="53"/>
      <c r="J30" s="54">
        <f>SUM(J15:J29)</f>
        <v>23.97</v>
      </c>
      <c r="L30" s="52"/>
      <c r="M30" s="55"/>
      <c r="N30" s="54">
        <f>SUM(N15:N29)</f>
        <v>26.119999999999997</v>
      </c>
      <c r="P30" s="56">
        <f t="shared" si="2"/>
        <v>2.1499999999999986</v>
      </c>
      <c r="Q30" s="57">
        <f t="shared" si="3"/>
        <v>0.0896954526491447</v>
      </c>
    </row>
    <row r="31" spans="1:17" ht="12.75">
      <c r="A31" s="16" t="s">
        <v>50</v>
      </c>
      <c r="D31" s="58" t="s">
        <v>51</v>
      </c>
      <c r="E31" s="58"/>
      <c r="F31" s="59" t="s">
        <v>14</v>
      </c>
      <c r="G31" s="60"/>
      <c r="H31" s="61">
        <v>0.0073</v>
      </c>
      <c r="I31" s="62">
        <f>H10*(1+H48)</f>
        <v>823.9200000000001</v>
      </c>
      <c r="J31" s="63">
        <f>I31*H31</f>
        <v>6.014616</v>
      </c>
      <c r="K31" s="58"/>
      <c r="L31" s="61">
        <v>0.0071</v>
      </c>
      <c r="M31" s="64">
        <f>H10*(1+L48)</f>
        <v>827.6</v>
      </c>
      <c r="N31" s="63">
        <f>M31*L31</f>
        <v>5.87596</v>
      </c>
      <c r="O31" s="58"/>
      <c r="P31" s="65">
        <f t="shared" si="2"/>
        <v>-0.1386560000000001</v>
      </c>
      <c r="Q31" s="66">
        <f t="shared" si="3"/>
        <v>-0.023053175797091634</v>
      </c>
    </row>
    <row r="32" spans="1:17" ht="26.25" thickBot="1">
      <c r="A32" s="16" t="s">
        <v>52</v>
      </c>
      <c r="D32" s="67" t="s">
        <v>53</v>
      </c>
      <c r="E32" s="58"/>
      <c r="F32" s="59" t="s">
        <v>14</v>
      </c>
      <c r="G32" s="60"/>
      <c r="H32" s="61">
        <v>0.0027</v>
      </c>
      <c r="I32" s="62">
        <f>I31</f>
        <v>823.9200000000001</v>
      </c>
      <c r="J32" s="63">
        <f>I32*H32</f>
        <v>2.224584</v>
      </c>
      <c r="K32" s="58"/>
      <c r="L32" s="61">
        <v>0.0032</v>
      </c>
      <c r="M32" s="64">
        <f>M31</f>
        <v>827.6</v>
      </c>
      <c r="N32" s="63">
        <f>M32*L32</f>
        <v>2.64832</v>
      </c>
      <c r="O32" s="58"/>
      <c r="P32" s="65">
        <f t="shared" si="2"/>
        <v>0.4237359999999999</v>
      </c>
      <c r="Q32" s="66">
        <f t="shared" si="3"/>
        <v>0.19047875917474902</v>
      </c>
    </row>
    <row r="33" spans="4:17" ht="26.25" thickBot="1">
      <c r="D33" s="68" t="s">
        <v>54</v>
      </c>
      <c r="E33" s="36"/>
      <c r="F33" s="36"/>
      <c r="G33" s="38"/>
      <c r="H33" s="69"/>
      <c r="I33" s="70"/>
      <c r="J33" s="71">
        <f>SUM(J30:J32)</f>
        <v>32.209199999999996</v>
      </c>
      <c r="K33" s="72"/>
      <c r="L33" s="73"/>
      <c r="M33" s="74"/>
      <c r="N33" s="71">
        <f>SUM(N30:N32)</f>
        <v>34.644279999999995</v>
      </c>
      <c r="O33" s="72"/>
      <c r="P33" s="75">
        <f t="shared" si="2"/>
        <v>2.4350799999999992</v>
      </c>
      <c r="Q33" s="76">
        <f t="shared" si="3"/>
        <v>0.07560200191249704</v>
      </c>
    </row>
    <row r="34" spans="4:17" ht="25.5">
      <c r="D34" s="48" t="s">
        <v>55</v>
      </c>
      <c r="E34" s="36"/>
      <c r="F34" s="37" t="s">
        <v>14</v>
      </c>
      <c r="G34" s="38"/>
      <c r="H34" s="46">
        <v>0.0052</v>
      </c>
      <c r="I34" s="40">
        <f>I32</f>
        <v>823.9200000000001</v>
      </c>
      <c r="J34" s="41">
        <f aca="true" t="shared" si="6" ref="J34:J41">I34*H34</f>
        <v>4.284384</v>
      </c>
      <c r="K34" s="36"/>
      <c r="L34" s="46">
        <f aca="true" t="shared" si="7" ref="L34:L40">H34</f>
        <v>0.0052</v>
      </c>
      <c r="M34" s="77">
        <f>M32</f>
        <v>827.6</v>
      </c>
      <c r="N34" s="41">
        <f aca="true" t="shared" si="8" ref="N34:N41">M34*L34</f>
        <v>4.30352</v>
      </c>
      <c r="O34" s="36"/>
      <c r="P34" s="43">
        <f t="shared" si="2"/>
        <v>0.019135999999999598</v>
      </c>
      <c r="Q34" s="44">
        <f t="shared" si="3"/>
        <v>0.004466453053694439</v>
      </c>
    </row>
    <row r="35" spans="4:17" ht="25.5">
      <c r="D35" s="48" t="s">
        <v>56</v>
      </c>
      <c r="E35" s="36"/>
      <c r="F35" s="37" t="s">
        <v>14</v>
      </c>
      <c r="G35" s="38"/>
      <c r="H35" s="46">
        <v>0.0011</v>
      </c>
      <c r="I35" s="40">
        <f>I32</f>
        <v>823.9200000000001</v>
      </c>
      <c r="J35" s="41">
        <f t="shared" si="6"/>
        <v>0.9063120000000001</v>
      </c>
      <c r="K35" s="36"/>
      <c r="L35" s="46">
        <f t="shared" si="7"/>
        <v>0.0011</v>
      </c>
      <c r="M35" s="77">
        <f>M32</f>
        <v>827.6</v>
      </c>
      <c r="N35" s="41">
        <f t="shared" si="8"/>
        <v>0.9103600000000001</v>
      </c>
      <c r="O35" s="36"/>
      <c r="P35" s="43">
        <f t="shared" si="2"/>
        <v>0.0040479999999999405</v>
      </c>
      <c r="Q35" s="44">
        <f t="shared" si="3"/>
        <v>0.004466453053694467</v>
      </c>
    </row>
    <row r="36" spans="4:17" ht="12.75">
      <c r="D36" s="48" t="s">
        <v>57</v>
      </c>
      <c r="E36" s="36"/>
      <c r="F36" s="37" t="s">
        <v>14</v>
      </c>
      <c r="G36" s="38"/>
      <c r="H36" s="46">
        <v>0</v>
      </c>
      <c r="I36" s="40">
        <f>I32</f>
        <v>823.9200000000001</v>
      </c>
      <c r="J36" s="41">
        <f t="shared" si="6"/>
        <v>0</v>
      </c>
      <c r="K36" s="36"/>
      <c r="L36" s="46">
        <f t="shared" si="7"/>
        <v>0</v>
      </c>
      <c r="M36" s="77">
        <f>M32</f>
        <v>827.6</v>
      </c>
      <c r="N36" s="41">
        <f t="shared" si="8"/>
        <v>0</v>
      </c>
      <c r="O36" s="36"/>
      <c r="P36" s="43">
        <f t="shared" si="2"/>
        <v>0</v>
      </c>
      <c r="Q36" s="44">
        <f t="shared" si="3"/>
      </c>
    </row>
    <row r="37" spans="4:17" ht="12.75">
      <c r="D37" s="36" t="s">
        <v>58</v>
      </c>
      <c r="E37" s="36"/>
      <c r="F37" s="37" t="s">
        <v>11</v>
      </c>
      <c r="G37" s="38"/>
      <c r="H37" s="46">
        <v>0.25</v>
      </c>
      <c r="I37" s="40">
        <v>1</v>
      </c>
      <c r="J37" s="41">
        <f t="shared" si="6"/>
        <v>0.25</v>
      </c>
      <c r="K37" s="36"/>
      <c r="L37" s="46">
        <f t="shared" si="7"/>
        <v>0.25</v>
      </c>
      <c r="M37" s="78">
        <v>1</v>
      </c>
      <c r="N37" s="41">
        <f t="shared" si="8"/>
        <v>0.25</v>
      </c>
      <c r="O37" s="36"/>
      <c r="P37" s="43">
        <f t="shared" si="2"/>
        <v>0</v>
      </c>
      <c r="Q37" s="44">
        <f t="shared" si="3"/>
        <v>0</v>
      </c>
    </row>
    <row r="38" spans="4:17" ht="12.75">
      <c r="D38" s="36" t="s">
        <v>59</v>
      </c>
      <c r="E38" s="36"/>
      <c r="F38" s="37" t="s">
        <v>14</v>
      </c>
      <c r="G38" s="38"/>
      <c r="H38" s="46">
        <v>0.007</v>
      </c>
      <c r="I38" s="40">
        <f>H10</f>
        <v>800</v>
      </c>
      <c r="J38" s="41">
        <f t="shared" si="6"/>
        <v>5.6000000000000005</v>
      </c>
      <c r="K38" s="36"/>
      <c r="L38" s="46">
        <f t="shared" si="7"/>
        <v>0.007</v>
      </c>
      <c r="M38" s="78">
        <f>H10</f>
        <v>800</v>
      </c>
      <c r="N38" s="41">
        <f t="shared" si="8"/>
        <v>5.6000000000000005</v>
      </c>
      <c r="O38" s="36"/>
      <c r="P38" s="43">
        <f t="shared" si="2"/>
        <v>0</v>
      </c>
      <c r="Q38" s="44">
        <f t="shared" si="3"/>
        <v>0</v>
      </c>
    </row>
    <row r="39" spans="4:17" ht="12.75">
      <c r="D39" s="36" t="s">
        <v>60</v>
      </c>
      <c r="E39" s="36"/>
      <c r="F39" s="37" t="s">
        <v>14</v>
      </c>
      <c r="G39" s="38"/>
      <c r="H39" s="46">
        <v>0.075</v>
      </c>
      <c r="I39" s="40">
        <f>IF(I31&lt;H49,I31,H49)</f>
        <v>750</v>
      </c>
      <c r="J39" s="41">
        <f t="shared" si="6"/>
        <v>56.25</v>
      </c>
      <c r="K39" s="36"/>
      <c r="L39" s="46">
        <f t="shared" si="7"/>
        <v>0.075</v>
      </c>
      <c r="M39" s="79">
        <f>IF(M31&lt;L49,M31,L49)</f>
        <v>750</v>
      </c>
      <c r="N39" s="41">
        <f t="shared" si="8"/>
        <v>56.25</v>
      </c>
      <c r="O39" s="36"/>
      <c r="P39" s="43">
        <f t="shared" si="2"/>
        <v>0</v>
      </c>
      <c r="Q39" s="44">
        <f t="shared" si="3"/>
        <v>0</v>
      </c>
    </row>
    <row r="40" spans="4:17" ht="12.75">
      <c r="D40" s="36" t="s">
        <v>61</v>
      </c>
      <c r="E40" s="36"/>
      <c r="F40" s="37" t="s">
        <v>14</v>
      </c>
      <c r="G40" s="38"/>
      <c r="H40" s="46">
        <v>0.088</v>
      </c>
      <c r="I40" s="80">
        <f>IF(I31&lt;H49,0,I34-I39)</f>
        <v>73.92000000000007</v>
      </c>
      <c r="J40" s="41">
        <f t="shared" si="6"/>
        <v>6.504960000000006</v>
      </c>
      <c r="K40" s="36"/>
      <c r="L40" s="46">
        <f t="shared" si="7"/>
        <v>0.088</v>
      </c>
      <c r="M40" s="81">
        <f>IF(M31&lt;L49,0,M31-M39)</f>
        <v>77.60000000000002</v>
      </c>
      <c r="N40" s="41">
        <f t="shared" si="8"/>
        <v>6.828800000000002</v>
      </c>
      <c r="O40" s="36"/>
      <c r="P40" s="43">
        <f t="shared" si="2"/>
        <v>0.32383999999999613</v>
      </c>
      <c r="Q40" s="44">
        <f t="shared" si="3"/>
        <v>0.049783549783549146</v>
      </c>
    </row>
    <row r="41" spans="4:17" ht="13.5" thickBot="1">
      <c r="D41" s="49"/>
      <c r="E41" s="36"/>
      <c r="F41" s="37"/>
      <c r="G41" s="38"/>
      <c r="H41" s="46"/>
      <c r="I41" s="50"/>
      <c r="J41" s="41">
        <f t="shared" si="6"/>
        <v>0</v>
      </c>
      <c r="K41" s="36"/>
      <c r="L41" s="46"/>
      <c r="M41" s="51"/>
      <c r="N41" s="41">
        <f t="shared" si="8"/>
        <v>0</v>
      </c>
      <c r="O41" s="36"/>
      <c r="P41" s="43">
        <f t="shared" si="2"/>
        <v>0</v>
      </c>
      <c r="Q41" s="44">
        <f t="shared" si="3"/>
      </c>
    </row>
    <row r="42" spans="4:17" ht="13.5" thickBot="1">
      <c r="D42" s="82" t="s">
        <v>62</v>
      </c>
      <c r="E42" s="36"/>
      <c r="F42" s="36"/>
      <c r="G42" s="36"/>
      <c r="H42" s="83"/>
      <c r="I42" s="84"/>
      <c r="J42" s="71">
        <f>SUM(J33:J41)</f>
        <v>106.00485600000002</v>
      </c>
      <c r="K42" s="72"/>
      <c r="L42" s="85"/>
      <c r="M42" s="86"/>
      <c r="N42" s="71">
        <f>SUM(N33:N41)</f>
        <v>108.78696</v>
      </c>
      <c r="O42" s="72"/>
      <c r="P42" s="75">
        <f t="shared" si="2"/>
        <v>2.7821039999999755</v>
      </c>
      <c r="Q42" s="76">
        <f t="shared" si="3"/>
        <v>0.02624506182999744</v>
      </c>
    </row>
    <row r="43" spans="4:17" ht="13.5" thickBot="1">
      <c r="D43" s="38" t="s">
        <v>63</v>
      </c>
      <c r="E43" s="36"/>
      <c r="F43" s="36"/>
      <c r="G43" s="36"/>
      <c r="H43" s="87">
        <v>0.13</v>
      </c>
      <c r="I43" s="88"/>
      <c r="J43" s="89">
        <f>J42*H43</f>
        <v>13.780631280000003</v>
      </c>
      <c r="K43" s="36"/>
      <c r="L43" s="87">
        <v>0.13</v>
      </c>
      <c r="M43" s="90"/>
      <c r="N43" s="89">
        <f>N42*L43</f>
        <v>14.1423048</v>
      </c>
      <c r="O43" s="36"/>
      <c r="P43" s="43">
        <f t="shared" si="2"/>
        <v>0.36167351999999653</v>
      </c>
      <c r="Q43" s="44">
        <f t="shared" si="3"/>
        <v>0.026245061829997418</v>
      </c>
    </row>
    <row r="44" spans="4:17" ht="26.25" thickBot="1">
      <c r="D44" s="68" t="s">
        <v>64</v>
      </c>
      <c r="E44" s="36"/>
      <c r="F44" s="36"/>
      <c r="G44" s="36"/>
      <c r="H44" s="69"/>
      <c r="I44" s="70"/>
      <c r="J44" s="71">
        <f>ROUND(SUM(J42:J43),2)</f>
        <v>119.79</v>
      </c>
      <c r="K44" s="36"/>
      <c r="L44" s="73"/>
      <c r="M44" s="74"/>
      <c r="N44" s="71">
        <f>ROUND(SUM(N42:N43),2)</f>
        <v>122.93</v>
      </c>
      <c r="O44" s="36"/>
      <c r="P44" s="75">
        <f>N44-J44</f>
        <v>3.1400000000000006</v>
      </c>
      <c r="Q44" s="76">
        <f>IF((J44)=0,"",(P44/J44))</f>
        <v>0.026212538609232828</v>
      </c>
    </row>
    <row r="45" spans="4:17" ht="13.5" thickBot="1">
      <c r="D45" s="38" t="s">
        <v>65</v>
      </c>
      <c r="E45" s="36"/>
      <c r="F45" s="36"/>
      <c r="G45" s="36"/>
      <c r="H45" s="91"/>
      <c r="I45" s="88"/>
      <c r="J45" s="92">
        <f>ROUND(-J44*10%,2)</f>
        <v>-11.98</v>
      </c>
      <c r="K45" s="36"/>
      <c r="L45" s="91"/>
      <c r="M45" s="90"/>
      <c r="N45" s="92">
        <f>ROUND(-N44*10%,2)</f>
        <v>-12.29</v>
      </c>
      <c r="O45" s="36"/>
      <c r="P45" s="43">
        <f>N45-J45</f>
        <v>-0.3099999999999987</v>
      </c>
      <c r="Q45" s="44">
        <f>IF((J45)=0,"",(P45/J45))</f>
        <v>0.02587646076794647</v>
      </c>
    </row>
    <row r="46" spans="4:17" ht="13.5" thickBot="1">
      <c r="D46" s="68" t="s">
        <v>66</v>
      </c>
      <c r="E46" s="36"/>
      <c r="F46" s="36"/>
      <c r="G46" s="36"/>
      <c r="H46" s="69"/>
      <c r="I46" s="70"/>
      <c r="J46" s="71">
        <f>ROUND(SUM(J44:J45),2)</f>
        <v>107.81</v>
      </c>
      <c r="K46" s="72"/>
      <c r="L46" s="73"/>
      <c r="M46" s="74"/>
      <c r="N46" s="71">
        <f>ROUND(SUM(N44:N45),2)</f>
        <v>110.64</v>
      </c>
      <c r="O46" s="72"/>
      <c r="P46" s="75">
        <f t="shared" si="2"/>
        <v>2.8299999999999983</v>
      </c>
      <c r="Q46" s="76">
        <f t="shared" si="3"/>
        <v>0.026249884055282426</v>
      </c>
    </row>
    <row r="47" ht="10.5" customHeight="1"/>
    <row r="48" spans="4:14" ht="12.75">
      <c r="D48" s="24" t="s">
        <v>67</v>
      </c>
      <c r="H48" s="93">
        <v>0.029900000000000038</v>
      </c>
      <c r="J48" s="94"/>
      <c r="L48" s="93">
        <v>0.034499999999999975</v>
      </c>
      <c r="N48" s="95"/>
    </row>
    <row r="49" spans="4:12" ht="18.75" customHeight="1">
      <c r="D49" s="96" t="s">
        <v>68</v>
      </c>
      <c r="H49" s="97">
        <v>750</v>
      </c>
      <c r="L49" s="97">
        <f>H49</f>
        <v>750</v>
      </c>
    </row>
    <row r="50" ht="12.75">
      <c r="B50" s="24" t="s">
        <v>69</v>
      </c>
    </row>
    <row r="51" spans="2:17" ht="12.75">
      <c r="B51" s="143"/>
      <c r="C51" s="144"/>
      <c r="D51" s="144"/>
      <c r="E51" s="144"/>
      <c r="F51" s="144"/>
      <c r="G51" s="144"/>
      <c r="H51" s="144"/>
      <c r="I51" s="144"/>
      <c r="J51" s="144"/>
      <c r="K51" s="144"/>
      <c r="L51" s="144"/>
      <c r="M51" s="144"/>
      <c r="N51" s="144"/>
      <c r="O51" s="144"/>
      <c r="P51" s="144"/>
      <c r="Q51" s="145"/>
    </row>
    <row r="52" spans="2:17" ht="12.75">
      <c r="B52" s="146"/>
      <c r="C52" s="147"/>
      <c r="D52" s="147"/>
      <c r="E52" s="147"/>
      <c r="F52" s="147"/>
      <c r="G52" s="147"/>
      <c r="H52" s="147"/>
      <c r="I52" s="147"/>
      <c r="J52" s="147"/>
      <c r="K52" s="147"/>
      <c r="L52" s="147"/>
      <c r="M52" s="147"/>
      <c r="N52" s="147"/>
      <c r="O52" s="147"/>
      <c r="P52" s="147"/>
      <c r="Q52" s="148"/>
    </row>
    <row r="53" spans="2:17" ht="12.75">
      <c r="B53" s="146"/>
      <c r="C53" s="147"/>
      <c r="D53" s="147"/>
      <c r="E53" s="147"/>
      <c r="F53" s="147"/>
      <c r="G53" s="147"/>
      <c r="H53" s="147"/>
      <c r="I53" s="147"/>
      <c r="J53" s="147"/>
      <c r="K53" s="147"/>
      <c r="L53" s="147"/>
      <c r="M53" s="147"/>
      <c r="N53" s="147"/>
      <c r="O53" s="147"/>
      <c r="P53" s="147"/>
      <c r="Q53" s="148"/>
    </row>
    <row r="54" spans="2:17" ht="12.75">
      <c r="B54" s="146"/>
      <c r="C54" s="147"/>
      <c r="D54" s="147"/>
      <c r="E54" s="147"/>
      <c r="F54" s="147"/>
      <c r="G54" s="147"/>
      <c r="H54" s="147"/>
      <c r="I54" s="147"/>
      <c r="J54" s="147"/>
      <c r="K54" s="147"/>
      <c r="L54" s="147"/>
      <c r="M54" s="147"/>
      <c r="N54" s="147"/>
      <c r="O54" s="147"/>
      <c r="P54" s="147"/>
      <c r="Q54" s="148"/>
    </row>
    <row r="55" spans="2:17" ht="12.75">
      <c r="B55" s="149"/>
      <c r="C55" s="150"/>
      <c r="D55" s="150"/>
      <c r="E55" s="150"/>
      <c r="F55" s="150"/>
      <c r="G55" s="150"/>
      <c r="H55" s="150"/>
      <c r="I55" s="150"/>
      <c r="J55" s="150"/>
      <c r="K55" s="150"/>
      <c r="L55" s="150"/>
      <c r="M55" s="150"/>
      <c r="N55" s="150"/>
      <c r="O55" s="150"/>
      <c r="P55" s="150"/>
      <c r="Q55" s="151"/>
    </row>
    <row r="56" ht="12.75"/>
    <row r="57" ht="12.75"/>
    <row r="58" ht="12.75"/>
    <row r="59" ht="12.75"/>
    <row r="60" spans="2:17" ht="15.75">
      <c r="B60" s="20" t="s">
        <v>11</v>
      </c>
      <c r="D60" s="21" t="s">
        <v>12</v>
      </c>
      <c r="F60" s="133" t="s">
        <v>70</v>
      </c>
      <c r="G60" s="133"/>
      <c r="H60" s="133"/>
      <c r="I60" s="133"/>
      <c r="J60" s="133"/>
      <c r="K60" s="133"/>
      <c r="L60" s="133"/>
      <c r="M60" s="133"/>
      <c r="N60" s="133"/>
      <c r="O60" s="133"/>
      <c r="P60" s="133"/>
      <c r="Q60" s="133"/>
    </row>
    <row r="61" spans="2:17" ht="7.5" customHeight="1">
      <c r="B61" s="20"/>
      <c r="D61" s="22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</row>
    <row r="62" spans="2:9" ht="12.75">
      <c r="B62" s="20" t="s">
        <v>14</v>
      </c>
      <c r="F62" s="24" t="s">
        <v>15</v>
      </c>
      <c r="G62" s="24"/>
      <c r="H62" s="25">
        <v>2000</v>
      </c>
      <c r="I62" s="24" t="s">
        <v>16</v>
      </c>
    </row>
    <row r="63" ht="10.5" customHeight="1">
      <c r="B63" s="20" t="s">
        <v>17</v>
      </c>
    </row>
    <row r="64" spans="2:17" ht="12.75">
      <c r="B64" s="26"/>
      <c r="F64" s="27"/>
      <c r="G64" s="27"/>
      <c r="H64" s="134" t="s">
        <v>18</v>
      </c>
      <c r="I64" s="135"/>
      <c r="J64" s="136"/>
      <c r="L64" s="134" t="s">
        <v>19</v>
      </c>
      <c r="M64" s="135"/>
      <c r="N64" s="136"/>
      <c r="P64" s="134" t="s">
        <v>20</v>
      </c>
      <c r="Q64" s="136"/>
    </row>
    <row r="65" spans="2:17" ht="12.75">
      <c r="B65" s="26"/>
      <c r="F65" s="137" t="s">
        <v>21</v>
      </c>
      <c r="G65" s="28"/>
      <c r="H65" s="29" t="s">
        <v>22</v>
      </c>
      <c r="I65" s="29" t="s">
        <v>23</v>
      </c>
      <c r="J65" s="30" t="s">
        <v>24</v>
      </c>
      <c r="L65" s="29" t="s">
        <v>22</v>
      </c>
      <c r="M65" s="31" t="s">
        <v>23</v>
      </c>
      <c r="N65" s="30" t="s">
        <v>24</v>
      </c>
      <c r="P65" s="139" t="s">
        <v>25</v>
      </c>
      <c r="Q65" s="141" t="s">
        <v>26</v>
      </c>
    </row>
    <row r="66" spans="2:17" ht="12.75">
      <c r="B66" s="26"/>
      <c r="F66" s="138"/>
      <c r="G66" s="28"/>
      <c r="H66" s="32" t="s">
        <v>27</v>
      </c>
      <c r="I66" s="32"/>
      <c r="J66" s="33" t="s">
        <v>27</v>
      </c>
      <c r="L66" s="32" t="s">
        <v>27</v>
      </c>
      <c r="M66" s="33"/>
      <c r="N66" s="33" t="s">
        <v>27</v>
      </c>
      <c r="P66" s="140"/>
      <c r="Q66" s="142"/>
    </row>
    <row r="67" spans="1:17" ht="12.75">
      <c r="A67" s="34" t="s">
        <v>71</v>
      </c>
      <c r="B67" s="35"/>
      <c r="D67" s="36" t="s">
        <v>29</v>
      </c>
      <c r="E67" s="36"/>
      <c r="F67" s="37" t="s">
        <v>11</v>
      </c>
      <c r="G67" s="38"/>
      <c r="H67" s="39">
        <v>28.64</v>
      </c>
      <c r="I67" s="40">
        <v>1</v>
      </c>
      <c r="J67" s="41">
        <f aca="true" t="shared" si="9" ref="J67:J81">I67*H67</f>
        <v>28.64</v>
      </c>
      <c r="K67" s="36"/>
      <c r="L67" s="39">
        <v>27.97</v>
      </c>
      <c r="M67" s="42">
        <v>1</v>
      </c>
      <c r="N67" s="41">
        <f aca="true" t="shared" si="10" ref="N67:N81">M67*L67</f>
        <v>27.97</v>
      </c>
      <c r="O67" s="36"/>
      <c r="P67" s="43">
        <f aca="true" t="shared" si="11" ref="P67:P98">N67-J67</f>
        <v>-0.6700000000000017</v>
      </c>
      <c r="Q67" s="44">
        <f aca="true" t="shared" si="12" ref="Q67:Q98">IF((J67)=0,"",(P67/J67))</f>
        <v>-0.02339385474860341</v>
      </c>
    </row>
    <row r="68" spans="1:17" ht="12.75">
      <c r="A68" s="34" t="s">
        <v>72</v>
      </c>
      <c r="B68" s="35"/>
      <c r="D68" s="36" t="s">
        <v>31</v>
      </c>
      <c r="E68" s="36"/>
      <c r="F68" s="37" t="s">
        <v>11</v>
      </c>
      <c r="G68" s="38"/>
      <c r="H68" s="46">
        <v>1.01</v>
      </c>
      <c r="I68" s="40">
        <v>1</v>
      </c>
      <c r="J68" s="41">
        <f t="shared" si="9"/>
        <v>1.01</v>
      </c>
      <c r="K68" s="36"/>
      <c r="L68" s="46">
        <v>0</v>
      </c>
      <c r="M68" s="42">
        <v>1</v>
      </c>
      <c r="N68" s="41">
        <f t="shared" si="10"/>
        <v>0</v>
      </c>
      <c r="O68" s="36"/>
      <c r="P68" s="43">
        <f t="shared" si="11"/>
        <v>-1.01</v>
      </c>
      <c r="Q68" s="44">
        <f t="shared" si="12"/>
        <v>-1</v>
      </c>
    </row>
    <row r="69" spans="1:17" ht="12.75">
      <c r="A69" s="34" t="s">
        <v>73</v>
      </c>
      <c r="B69" s="35"/>
      <c r="D69" s="45" t="s">
        <v>33</v>
      </c>
      <c r="E69" s="36"/>
      <c r="F69" s="37" t="s">
        <v>11</v>
      </c>
      <c r="G69" s="38"/>
      <c r="H69" s="46">
        <v>0</v>
      </c>
      <c r="I69" s="40">
        <v>1</v>
      </c>
      <c r="J69" s="41">
        <f t="shared" si="9"/>
        <v>0</v>
      </c>
      <c r="K69" s="36"/>
      <c r="L69" s="39">
        <v>0.2</v>
      </c>
      <c r="M69" s="42">
        <v>1</v>
      </c>
      <c r="N69" s="41">
        <f t="shared" si="10"/>
        <v>0.2</v>
      </c>
      <c r="O69" s="36"/>
      <c r="P69" s="43">
        <f t="shared" si="11"/>
        <v>0.2</v>
      </c>
      <c r="Q69" s="44">
        <f t="shared" si="12"/>
      </c>
    </row>
    <row r="70" spans="1:17" ht="12.75">
      <c r="A70" s="34" t="s">
        <v>74</v>
      </c>
      <c r="B70" s="35"/>
      <c r="D70" s="36" t="s">
        <v>35</v>
      </c>
      <c r="E70" s="36"/>
      <c r="F70" s="37" t="s">
        <v>11</v>
      </c>
      <c r="G70" s="38"/>
      <c r="H70" s="46">
        <v>3.37</v>
      </c>
      <c r="I70" s="40">
        <v>1</v>
      </c>
      <c r="J70" s="41">
        <f t="shared" si="9"/>
        <v>3.37</v>
      </c>
      <c r="K70" s="36"/>
      <c r="L70" s="46">
        <v>0</v>
      </c>
      <c r="M70" s="42">
        <v>1</v>
      </c>
      <c r="N70" s="41">
        <f t="shared" si="10"/>
        <v>0</v>
      </c>
      <c r="O70" s="36"/>
      <c r="P70" s="43">
        <f t="shared" si="11"/>
        <v>-3.37</v>
      </c>
      <c r="Q70" s="44">
        <f t="shared" si="12"/>
        <v>-1</v>
      </c>
    </row>
    <row r="71" spans="1:17" ht="12.75">
      <c r="A71" s="34" t="s">
        <v>75</v>
      </c>
      <c r="B71" s="35"/>
      <c r="D71" s="36" t="s">
        <v>37</v>
      </c>
      <c r="E71" s="36"/>
      <c r="F71" s="37" t="s">
        <v>14</v>
      </c>
      <c r="G71" s="38"/>
      <c r="H71" s="46">
        <v>0.0116</v>
      </c>
      <c r="I71" s="40">
        <f>H62</f>
        <v>2000</v>
      </c>
      <c r="J71" s="41">
        <f t="shared" si="9"/>
        <v>23.2</v>
      </c>
      <c r="K71" s="36"/>
      <c r="L71" s="46">
        <v>0.0149</v>
      </c>
      <c r="M71" s="42">
        <f>H62</f>
        <v>2000</v>
      </c>
      <c r="N71" s="41">
        <f t="shared" si="10"/>
        <v>29.8</v>
      </c>
      <c r="O71" s="36"/>
      <c r="P71" s="43">
        <f t="shared" si="11"/>
        <v>6.600000000000001</v>
      </c>
      <c r="Q71" s="44">
        <f t="shared" si="12"/>
        <v>0.2844827586206897</v>
      </c>
    </row>
    <row r="72" spans="1:17" ht="12.75">
      <c r="A72" s="34" t="s">
        <v>76</v>
      </c>
      <c r="B72" s="35"/>
      <c r="D72" s="36" t="s">
        <v>39</v>
      </c>
      <c r="E72" s="36"/>
      <c r="F72" s="37" t="s">
        <v>14</v>
      </c>
      <c r="G72" s="38"/>
      <c r="H72" s="46">
        <v>0.0001</v>
      </c>
      <c r="I72" s="40">
        <f aca="true" t="shared" si="13" ref="I72:I77">I71</f>
        <v>2000</v>
      </c>
      <c r="J72" s="41">
        <f t="shared" si="9"/>
        <v>0.2</v>
      </c>
      <c r="K72" s="36"/>
      <c r="L72" s="46">
        <v>0.0003</v>
      </c>
      <c r="M72" s="42">
        <f aca="true" t="shared" si="14" ref="M72:M77">M71</f>
        <v>2000</v>
      </c>
      <c r="N72" s="41">
        <f t="shared" si="10"/>
        <v>0.6</v>
      </c>
      <c r="O72" s="36"/>
      <c r="P72" s="43">
        <f t="shared" si="11"/>
        <v>0.39999999999999997</v>
      </c>
      <c r="Q72" s="44">
        <f t="shared" si="12"/>
        <v>1.9999999999999998</v>
      </c>
    </row>
    <row r="73" spans="1:17" ht="12.75">
      <c r="A73" s="34"/>
      <c r="B73" s="35"/>
      <c r="D73" s="36" t="s">
        <v>40</v>
      </c>
      <c r="E73" s="36"/>
      <c r="F73" s="37" t="s">
        <v>14</v>
      </c>
      <c r="G73" s="38"/>
      <c r="H73" s="46">
        <v>0</v>
      </c>
      <c r="I73" s="40">
        <f t="shared" si="13"/>
        <v>2000</v>
      </c>
      <c r="J73" s="41">
        <f t="shared" si="9"/>
        <v>0</v>
      </c>
      <c r="K73" s="36"/>
      <c r="L73" s="46">
        <v>0</v>
      </c>
      <c r="M73" s="42">
        <f t="shared" si="14"/>
        <v>2000</v>
      </c>
      <c r="N73" s="41">
        <f t="shared" si="10"/>
        <v>0</v>
      </c>
      <c r="O73" s="36"/>
      <c r="P73" s="43">
        <f t="shared" si="11"/>
        <v>0</v>
      </c>
      <c r="Q73" s="44">
        <f t="shared" si="12"/>
      </c>
    </row>
    <row r="74" spans="1:17" ht="12.75">
      <c r="A74" s="34" t="s">
        <v>77</v>
      </c>
      <c r="B74" s="35"/>
      <c r="D74" s="36" t="s">
        <v>42</v>
      </c>
      <c r="E74" s="36"/>
      <c r="F74" s="37" t="s">
        <v>14</v>
      </c>
      <c r="G74" s="38"/>
      <c r="H74" s="46">
        <v>-0.0003</v>
      </c>
      <c r="I74" s="40">
        <f t="shared" si="13"/>
        <v>2000</v>
      </c>
      <c r="J74" s="41">
        <f t="shared" si="9"/>
        <v>-0.6</v>
      </c>
      <c r="K74" s="36"/>
      <c r="L74" s="46">
        <v>0</v>
      </c>
      <c r="M74" s="42">
        <f t="shared" si="14"/>
        <v>2000</v>
      </c>
      <c r="N74" s="41">
        <f t="shared" si="10"/>
        <v>0</v>
      </c>
      <c r="O74" s="36"/>
      <c r="P74" s="43">
        <f t="shared" si="11"/>
        <v>0.6</v>
      </c>
      <c r="Q74" s="44">
        <f t="shared" si="12"/>
        <v>-1</v>
      </c>
    </row>
    <row r="75" spans="1:17" ht="12.75">
      <c r="A75" s="34" t="s">
        <v>78</v>
      </c>
      <c r="B75" s="35"/>
      <c r="D75" s="36" t="s">
        <v>44</v>
      </c>
      <c r="E75" s="36"/>
      <c r="F75" s="37" t="s">
        <v>14</v>
      </c>
      <c r="G75" s="38"/>
      <c r="H75" s="46">
        <v>0</v>
      </c>
      <c r="I75" s="40">
        <f t="shared" si="13"/>
        <v>2000</v>
      </c>
      <c r="J75" s="41">
        <f t="shared" si="9"/>
        <v>0</v>
      </c>
      <c r="K75" s="36"/>
      <c r="L75" s="46">
        <v>0</v>
      </c>
      <c r="M75" s="42">
        <f t="shared" si="14"/>
        <v>2000</v>
      </c>
      <c r="N75" s="41">
        <f t="shared" si="10"/>
        <v>0</v>
      </c>
      <c r="O75" s="36"/>
      <c r="P75" s="43">
        <f t="shared" si="11"/>
        <v>0</v>
      </c>
      <c r="Q75" s="44">
        <f t="shared" si="12"/>
      </c>
    </row>
    <row r="76" spans="1:17" ht="12.75">
      <c r="A76" s="34" t="s">
        <v>79</v>
      </c>
      <c r="B76" s="35"/>
      <c r="D76" s="36" t="s">
        <v>46</v>
      </c>
      <c r="E76" s="36"/>
      <c r="F76" s="37" t="s">
        <v>14</v>
      </c>
      <c r="G76" s="38"/>
      <c r="H76" s="46">
        <v>0</v>
      </c>
      <c r="I76" s="40">
        <f t="shared" si="13"/>
        <v>2000</v>
      </c>
      <c r="J76" s="41">
        <f t="shared" si="9"/>
        <v>0</v>
      </c>
      <c r="K76" s="36"/>
      <c r="L76" s="46">
        <v>0</v>
      </c>
      <c r="M76" s="42">
        <f t="shared" si="14"/>
        <v>2000</v>
      </c>
      <c r="N76" s="41">
        <f t="shared" si="10"/>
        <v>0</v>
      </c>
      <c r="O76" s="36"/>
      <c r="P76" s="43">
        <f t="shared" si="11"/>
        <v>0</v>
      </c>
      <c r="Q76" s="44">
        <f t="shared" si="12"/>
      </c>
    </row>
    <row r="77" spans="1:17" ht="25.5">
      <c r="A77" s="47" t="s">
        <v>80</v>
      </c>
      <c r="B77" s="35"/>
      <c r="D77" s="48" t="s">
        <v>48</v>
      </c>
      <c r="E77" s="36"/>
      <c r="F77" s="37" t="s">
        <v>14</v>
      </c>
      <c r="G77" s="38"/>
      <c r="H77" s="46">
        <v>0</v>
      </c>
      <c r="I77" s="40">
        <f t="shared" si="13"/>
        <v>2000</v>
      </c>
      <c r="J77" s="41">
        <f t="shared" si="9"/>
        <v>0</v>
      </c>
      <c r="K77" s="36"/>
      <c r="L77" s="46">
        <v>-0.0012</v>
      </c>
      <c r="M77" s="42">
        <f t="shared" si="14"/>
        <v>2000</v>
      </c>
      <c r="N77" s="41">
        <f t="shared" si="10"/>
        <v>-2.4</v>
      </c>
      <c r="O77" s="36"/>
      <c r="P77" s="43">
        <f t="shared" si="11"/>
        <v>-2.4</v>
      </c>
      <c r="Q77" s="44">
        <f t="shared" si="12"/>
      </c>
    </row>
    <row r="78" spans="1:17" ht="12.75">
      <c r="A78" s="47"/>
      <c r="D78" s="48"/>
      <c r="E78" s="36"/>
      <c r="F78" s="37"/>
      <c r="G78" s="38"/>
      <c r="H78" s="46">
        <v>0</v>
      </c>
      <c r="I78" s="50"/>
      <c r="J78" s="41">
        <f t="shared" si="9"/>
        <v>0</v>
      </c>
      <c r="K78" s="36"/>
      <c r="L78" s="46"/>
      <c r="M78" s="42"/>
      <c r="N78" s="41">
        <f t="shared" si="10"/>
        <v>0</v>
      </c>
      <c r="O78" s="36"/>
      <c r="P78" s="43">
        <f t="shared" si="11"/>
        <v>0</v>
      </c>
      <c r="Q78" s="44">
        <f t="shared" si="12"/>
      </c>
    </row>
    <row r="79" spans="1:17" ht="12.75">
      <c r="A79" s="58"/>
      <c r="D79" s="49"/>
      <c r="E79" s="36"/>
      <c r="F79" s="37"/>
      <c r="G79" s="38"/>
      <c r="H79" s="46"/>
      <c r="I79" s="50"/>
      <c r="J79" s="41">
        <f t="shared" si="9"/>
        <v>0</v>
      </c>
      <c r="K79" s="36"/>
      <c r="L79" s="46"/>
      <c r="M79" s="51"/>
      <c r="N79" s="41">
        <f t="shared" si="10"/>
        <v>0</v>
      </c>
      <c r="O79" s="36"/>
      <c r="P79" s="43">
        <f t="shared" si="11"/>
        <v>0</v>
      </c>
      <c r="Q79" s="44">
        <f t="shared" si="12"/>
      </c>
    </row>
    <row r="80" spans="4:17" ht="12.75">
      <c r="D80" s="49"/>
      <c r="E80" s="36"/>
      <c r="F80" s="37"/>
      <c r="G80" s="38"/>
      <c r="H80" s="46"/>
      <c r="I80" s="50"/>
      <c r="J80" s="41">
        <f t="shared" si="9"/>
        <v>0</v>
      </c>
      <c r="K80" s="36"/>
      <c r="L80" s="46"/>
      <c r="M80" s="51"/>
      <c r="N80" s="41">
        <f t="shared" si="10"/>
        <v>0</v>
      </c>
      <c r="O80" s="36"/>
      <c r="P80" s="43">
        <f t="shared" si="11"/>
        <v>0</v>
      </c>
      <c r="Q80" s="44">
        <f t="shared" si="12"/>
      </c>
    </row>
    <row r="81" spans="4:17" ht="13.5" thickBot="1">
      <c r="D81" s="49"/>
      <c r="E81" s="36"/>
      <c r="F81" s="37"/>
      <c r="G81" s="38"/>
      <c r="H81" s="46"/>
      <c r="I81" s="50"/>
      <c r="J81" s="41">
        <f t="shared" si="9"/>
        <v>0</v>
      </c>
      <c r="K81" s="36"/>
      <c r="L81" s="46"/>
      <c r="M81" s="51"/>
      <c r="N81" s="41">
        <f t="shared" si="10"/>
        <v>0</v>
      </c>
      <c r="O81" s="36"/>
      <c r="P81" s="43">
        <f t="shared" si="11"/>
        <v>0</v>
      </c>
      <c r="Q81" s="44">
        <f t="shared" si="12"/>
      </c>
    </row>
    <row r="82" spans="4:17" ht="13.5" thickBot="1">
      <c r="D82" s="24" t="s">
        <v>49</v>
      </c>
      <c r="G82" s="4"/>
      <c r="H82" s="52"/>
      <c r="I82" s="53"/>
      <c r="J82" s="54">
        <f>SUM(J67:J81)</f>
        <v>55.82</v>
      </c>
      <c r="L82" s="52"/>
      <c r="M82" s="55"/>
      <c r="N82" s="54">
        <f>SUM(N67:N81)</f>
        <v>56.17</v>
      </c>
      <c r="P82" s="56">
        <f t="shared" si="11"/>
        <v>0.3500000000000014</v>
      </c>
      <c r="Q82" s="57">
        <f t="shared" si="12"/>
        <v>0.006270154066642806</v>
      </c>
    </row>
    <row r="83" spans="1:17" ht="12.75">
      <c r="A83" s="16" t="s">
        <v>81</v>
      </c>
      <c r="D83" s="58" t="s">
        <v>51</v>
      </c>
      <c r="E83" s="58"/>
      <c r="F83" s="59" t="s">
        <v>14</v>
      </c>
      <c r="G83" s="60"/>
      <c r="H83" s="61">
        <v>0.0066</v>
      </c>
      <c r="I83" s="98">
        <f>H62*(1+H100)</f>
        <v>2059.8</v>
      </c>
      <c r="J83" s="63">
        <f>I83*H83</f>
        <v>13.59468</v>
      </c>
      <c r="K83" s="58"/>
      <c r="L83" s="61">
        <v>0.0065</v>
      </c>
      <c r="M83" s="99">
        <f>H62*(1+L100)</f>
        <v>2069</v>
      </c>
      <c r="N83" s="63">
        <f>M83*L83</f>
        <v>13.4485</v>
      </c>
      <c r="O83" s="58"/>
      <c r="P83" s="65">
        <f t="shared" si="11"/>
        <v>-0.1461800000000011</v>
      </c>
      <c r="Q83" s="66">
        <f t="shared" si="12"/>
        <v>-0.010752735628937282</v>
      </c>
    </row>
    <row r="84" spans="1:17" ht="26.25" thickBot="1">
      <c r="A84" s="16" t="s">
        <v>82</v>
      </c>
      <c r="D84" s="67" t="s">
        <v>53</v>
      </c>
      <c r="E84" s="58"/>
      <c r="F84" s="59" t="s">
        <v>14</v>
      </c>
      <c r="G84" s="60"/>
      <c r="H84" s="61">
        <v>0.0024</v>
      </c>
      <c r="I84" s="98">
        <f>I83</f>
        <v>2059.8</v>
      </c>
      <c r="J84" s="63">
        <f>I84*H84</f>
        <v>4.94352</v>
      </c>
      <c r="K84" s="58"/>
      <c r="L84" s="61">
        <v>0.0028</v>
      </c>
      <c r="M84" s="99">
        <f>M83</f>
        <v>2069</v>
      </c>
      <c r="N84" s="63">
        <f>M84*L84</f>
        <v>5.7932</v>
      </c>
      <c r="O84" s="58"/>
      <c r="P84" s="65">
        <f t="shared" si="11"/>
        <v>0.8496799999999993</v>
      </c>
      <c r="Q84" s="66">
        <f t="shared" si="12"/>
        <v>0.17187752856264346</v>
      </c>
    </row>
    <row r="85" spans="4:17" ht="26.25" thickBot="1">
      <c r="D85" s="68" t="s">
        <v>54</v>
      </c>
      <c r="E85" s="36"/>
      <c r="F85" s="36"/>
      <c r="G85" s="38"/>
      <c r="H85" s="69"/>
      <c r="I85" s="70"/>
      <c r="J85" s="71">
        <f>SUM(J82:J84)</f>
        <v>74.35820000000001</v>
      </c>
      <c r="K85" s="72"/>
      <c r="L85" s="73"/>
      <c r="M85" s="74"/>
      <c r="N85" s="71">
        <f>SUM(N82:N84)</f>
        <v>75.4117</v>
      </c>
      <c r="O85" s="72"/>
      <c r="P85" s="75">
        <f t="shared" si="11"/>
        <v>1.0534999999999854</v>
      </c>
      <c r="Q85" s="76">
        <f t="shared" si="12"/>
        <v>0.014167906162332941</v>
      </c>
    </row>
    <row r="86" spans="4:17" ht="25.5">
      <c r="D86" s="48" t="s">
        <v>55</v>
      </c>
      <c r="E86" s="36"/>
      <c r="F86" s="37" t="s">
        <v>14</v>
      </c>
      <c r="G86" s="38"/>
      <c r="H86" s="46">
        <v>0.0052</v>
      </c>
      <c r="I86" s="40">
        <f>I84</f>
        <v>2059.8</v>
      </c>
      <c r="J86" s="41">
        <f aca="true" t="shared" si="15" ref="J86:J93">I86*H86</f>
        <v>10.71096</v>
      </c>
      <c r="K86" s="36"/>
      <c r="L86" s="46">
        <f aca="true" t="shared" si="16" ref="L86:L92">H86</f>
        <v>0.0052</v>
      </c>
      <c r="M86" s="42">
        <f>M84</f>
        <v>2069</v>
      </c>
      <c r="N86" s="41">
        <f aca="true" t="shared" si="17" ref="N86:N93">M86*L86</f>
        <v>10.758799999999999</v>
      </c>
      <c r="O86" s="36"/>
      <c r="P86" s="43">
        <f t="shared" si="11"/>
        <v>0.047839999999998994</v>
      </c>
      <c r="Q86" s="44">
        <f t="shared" si="12"/>
        <v>0.00446645305369444</v>
      </c>
    </row>
    <row r="87" spans="4:17" ht="25.5">
      <c r="D87" s="48" t="s">
        <v>56</v>
      </c>
      <c r="E87" s="36"/>
      <c r="F87" s="37" t="s">
        <v>14</v>
      </c>
      <c r="G87" s="38"/>
      <c r="H87" s="46">
        <v>0.0011</v>
      </c>
      <c r="I87" s="40">
        <f>I84</f>
        <v>2059.8</v>
      </c>
      <c r="J87" s="41">
        <f t="shared" si="15"/>
        <v>2.2657800000000003</v>
      </c>
      <c r="K87" s="36"/>
      <c r="L87" s="46">
        <f t="shared" si="16"/>
        <v>0.0011</v>
      </c>
      <c r="M87" s="42">
        <f>M84</f>
        <v>2069</v>
      </c>
      <c r="N87" s="41">
        <f t="shared" si="17"/>
        <v>2.2759</v>
      </c>
      <c r="O87" s="36"/>
      <c r="P87" s="43">
        <f t="shared" si="11"/>
        <v>0.010119999999999685</v>
      </c>
      <c r="Q87" s="44">
        <f t="shared" si="12"/>
        <v>0.004466453053694394</v>
      </c>
    </row>
    <row r="88" spans="4:17" ht="12.75">
      <c r="D88" s="48" t="s">
        <v>57</v>
      </c>
      <c r="E88" s="36"/>
      <c r="F88" s="37" t="s">
        <v>14</v>
      </c>
      <c r="G88" s="38"/>
      <c r="H88" s="46">
        <v>0</v>
      </c>
      <c r="I88" s="40">
        <f>I84</f>
        <v>2059.8</v>
      </c>
      <c r="J88" s="41">
        <f t="shared" si="15"/>
        <v>0</v>
      </c>
      <c r="K88" s="36"/>
      <c r="L88" s="46">
        <f t="shared" si="16"/>
        <v>0</v>
      </c>
      <c r="M88" s="42">
        <f>M84</f>
        <v>2069</v>
      </c>
      <c r="N88" s="41">
        <f t="shared" si="17"/>
        <v>0</v>
      </c>
      <c r="O88" s="36"/>
      <c r="P88" s="43">
        <f t="shared" si="11"/>
        <v>0</v>
      </c>
      <c r="Q88" s="44">
        <f t="shared" si="12"/>
      </c>
    </row>
    <row r="89" spans="4:17" ht="12.75">
      <c r="D89" s="36" t="s">
        <v>58</v>
      </c>
      <c r="E89" s="36"/>
      <c r="F89" s="37" t="s">
        <v>11</v>
      </c>
      <c r="G89" s="38"/>
      <c r="H89" s="46">
        <v>0.25</v>
      </c>
      <c r="I89" s="40">
        <v>1</v>
      </c>
      <c r="J89" s="41">
        <f t="shared" si="15"/>
        <v>0.25</v>
      </c>
      <c r="K89" s="36"/>
      <c r="L89" s="46">
        <f t="shared" si="16"/>
        <v>0.25</v>
      </c>
      <c r="M89" s="42">
        <v>1</v>
      </c>
      <c r="N89" s="41">
        <f t="shared" si="17"/>
        <v>0.25</v>
      </c>
      <c r="O89" s="36"/>
      <c r="P89" s="43">
        <f t="shared" si="11"/>
        <v>0</v>
      </c>
      <c r="Q89" s="44">
        <f t="shared" si="12"/>
        <v>0</v>
      </c>
    </row>
    <row r="90" spans="4:17" ht="12.75">
      <c r="D90" s="36" t="s">
        <v>59</v>
      </c>
      <c r="E90" s="36"/>
      <c r="F90" s="37" t="s">
        <v>14</v>
      </c>
      <c r="G90" s="38"/>
      <c r="H90" s="46">
        <v>0.007</v>
      </c>
      <c r="I90" s="40">
        <f>H62</f>
        <v>2000</v>
      </c>
      <c r="J90" s="41">
        <f t="shared" si="15"/>
        <v>14</v>
      </c>
      <c r="K90" s="36"/>
      <c r="L90" s="46">
        <f t="shared" si="16"/>
        <v>0.007</v>
      </c>
      <c r="M90" s="42">
        <f>H62</f>
        <v>2000</v>
      </c>
      <c r="N90" s="41">
        <f t="shared" si="17"/>
        <v>14</v>
      </c>
      <c r="O90" s="36"/>
      <c r="P90" s="43">
        <f t="shared" si="11"/>
        <v>0</v>
      </c>
      <c r="Q90" s="44">
        <f t="shared" si="12"/>
        <v>0</v>
      </c>
    </row>
    <row r="91" spans="4:17" ht="12.75">
      <c r="D91" s="36" t="s">
        <v>83</v>
      </c>
      <c r="E91" s="36"/>
      <c r="F91" s="37" t="s">
        <v>14</v>
      </c>
      <c r="G91" s="38"/>
      <c r="H91" s="46">
        <v>0.075</v>
      </c>
      <c r="I91" s="40">
        <f>IF(I83&lt;H101,I83,H101)</f>
        <v>750</v>
      </c>
      <c r="J91" s="41">
        <f t="shared" si="15"/>
        <v>56.25</v>
      </c>
      <c r="K91" s="36"/>
      <c r="L91" s="46">
        <f t="shared" si="16"/>
        <v>0.075</v>
      </c>
      <c r="M91" s="42">
        <f>IF(M83&lt;L101,M83,L101)</f>
        <v>750</v>
      </c>
      <c r="N91" s="41">
        <f t="shared" si="17"/>
        <v>56.25</v>
      </c>
      <c r="O91" s="36"/>
      <c r="P91" s="43">
        <f t="shared" si="11"/>
        <v>0</v>
      </c>
      <c r="Q91" s="44">
        <f t="shared" si="12"/>
        <v>0</v>
      </c>
    </row>
    <row r="92" spans="4:17" ht="12.75">
      <c r="D92" s="100"/>
      <c r="E92" s="36"/>
      <c r="F92" s="37"/>
      <c r="G92" s="38"/>
      <c r="H92" s="46">
        <v>0.088</v>
      </c>
      <c r="I92" s="80">
        <f>IF(I83&lt;H101,0,I86-I91)</f>
        <v>1309.8000000000002</v>
      </c>
      <c r="J92" s="41">
        <f t="shared" si="15"/>
        <v>115.26240000000001</v>
      </c>
      <c r="K92" s="36"/>
      <c r="L92" s="46">
        <f t="shared" si="16"/>
        <v>0.088</v>
      </c>
      <c r="M92" s="101">
        <f>IF(M83&lt;L101,0,M83-M91)</f>
        <v>1319</v>
      </c>
      <c r="N92" s="41">
        <f t="shared" si="17"/>
        <v>116.07199999999999</v>
      </c>
      <c r="O92" s="36"/>
      <c r="P92" s="43">
        <f t="shared" si="11"/>
        <v>0.8095999999999748</v>
      </c>
      <c r="Q92" s="44">
        <f t="shared" si="12"/>
        <v>0.007023973125667821</v>
      </c>
    </row>
    <row r="93" spans="4:17" ht="13.5" thickBot="1">
      <c r="D93" s="49"/>
      <c r="E93" s="36"/>
      <c r="F93" s="37"/>
      <c r="G93" s="38"/>
      <c r="H93" s="46"/>
      <c r="I93" s="50"/>
      <c r="J93" s="41">
        <f t="shared" si="15"/>
        <v>0</v>
      </c>
      <c r="K93" s="36"/>
      <c r="L93" s="46"/>
      <c r="M93" s="51"/>
      <c r="N93" s="41">
        <f t="shared" si="17"/>
        <v>0</v>
      </c>
      <c r="O93" s="36"/>
      <c r="P93" s="43">
        <f t="shared" si="11"/>
        <v>0</v>
      </c>
      <c r="Q93" s="44">
        <f t="shared" si="12"/>
      </c>
    </row>
    <row r="94" spans="4:17" ht="13.5" thickBot="1">
      <c r="D94" s="82" t="s">
        <v>62</v>
      </c>
      <c r="E94" s="36"/>
      <c r="F94" s="36"/>
      <c r="G94" s="36"/>
      <c r="H94" s="83"/>
      <c r="I94" s="84"/>
      <c r="J94" s="71">
        <f>SUM(J85:J93)</f>
        <v>273.09734000000003</v>
      </c>
      <c r="K94" s="72"/>
      <c r="L94" s="85"/>
      <c r="M94" s="86"/>
      <c r="N94" s="71">
        <f>SUM(N85:N93)</f>
        <v>275.0184</v>
      </c>
      <c r="O94" s="72"/>
      <c r="P94" s="75">
        <f t="shared" si="11"/>
        <v>1.9210599999999545</v>
      </c>
      <c r="Q94" s="76">
        <f t="shared" si="12"/>
        <v>0.007034341674656935</v>
      </c>
    </row>
    <row r="95" spans="4:17" ht="13.5" thickBot="1">
      <c r="D95" s="38" t="s">
        <v>63</v>
      </c>
      <c r="E95" s="36"/>
      <c r="F95" s="36"/>
      <c r="G95" s="36"/>
      <c r="H95" s="87">
        <v>0.13</v>
      </c>
      <c r="I95" s="88"/>
      <c r="J95" s="89">
        <f>J94*H95</f>
        <v>35.5026542</v>
      </c>
      <c r="K95" s="36"/>
      <c r="L95" s="87">
        <v>0.13</v>
      </c>
      <c r="M95" s="90"/>
      <c r="N95" s="89">
        <f>N94*L95</f>
        <v>35.752392</v>
      </c>
      <c r="O95" s="36"/>
      <c r="P95" s="43">
        <f t="shared" si="11"/>
        <v>0.24973779999999834</v>
      </c>
      <c r="Q95" s="44">
        <f t="shared" si="12"/>
        <v>0.007034341674657055</v>
      </c>
    </row>
    <row r="96" spans="4:17" ht="26.25" thickBot="1">
      <c r="D96" s="68" t="s">
        <v>64</v>
      </c>
      <c r="E96" s="36"/>
      <c r="F96" s="36"/>
      <c r="G96" s="36"/>
      <c r="H96" s="69"/>
      <c r="I96" s="70"/>
      <c r="J96" s="71">
        <f>ROUND(SUM(J94:J95),2)</f>
        <v>308.6</v>
      </c>
      <c r="K96" s="36"/>
      <c r="L96" s="73"/>
      <c r="M96" s="74"/>
      <c r="N96" s="71">
        <f>ROUND(SUM(N94:N95),2)</f>
        <v>310.77</v>
      </c>
      <c r="O96" s="36"/>
      <c r="P96" s="75">
        <f t="shared" si="11"/>
        <v>2.169999999999959</v>
      </c>
      <c r="Q96" s="76">
        <f t="shared" si="12"/>
        <v>0.007031756318859232</v>
      </c>
    </row>
    <row r="97" spans="4:17" ht="13.5" thickBot="1">
      <c r="D97" s="38" t="s">
        <v>65</v>
      </c>
      <c r="E97" s="36"/>
      <c r="F97" s="36"/>
      <c r="G97" s="36"/>
      <c r="H97" s="91"/>
      <c r="I97" s="88"/>
      <c r="J97" s="92">
        <f>ROUND(-J96*10%,2)</f>
        <v>-30.86</v>
      </c>
      <c r="K97" s="36"/>
      <c r="L97" s="91"/>
      <c r="M97" s="90"/>
      <c r="N97" s="92">
        <f>ROUND(-N96*10%,2)</f>
        <v>-31.08</v>
      </c>
      <c r="O97" s="36"/>
      <c r="P97" s="43">
        <f t="shared" si="11"/>
        <v>-0.21999999999999886</v>
      </c>
      <c r="Q97" s="44">
        <f t="shared" si="12"/>
        <v>0.007128969539857384</v>
      </c>
    </row>
    <row r="98" spans="4:17" ht="13.5" thickBot="1">
      <c r="D98" s="68" t="s">
        <v>66</v>
      </c>
      <c r="E98" s="36"/>
      <c r="F98" s="36"/>
      <c r="G98" s="36"/>
      <c r="H98" s="69"/>
      <c r="I98" s="70"/>
      <c r="J98" s="71">
        <f>ROUND(SUM(J96:J97),2)</f>
        <v>277.74</v>
      </c>
      <c r="K98" s="72"/>
      <c r="L98" s="73"/>
      <c r="M98" s="74"/>
      <c r="N98" s="71">
        <f>ROUND(SUM(N96:N97),2)</f>
        <v>279.69</v>
      </c>
      <c r="O98" s="72"/>
      <c r="P98" s="75">
        <f t="shared" si="11"/>
        <v>1.9499999999999886</v>
      </c>
      <c r="Q98" s="76">
        <f t="shared" si="12"/>
        <v>0.00702095484985954</v>
      </c>
    </row>
    <row r="99" ht="10.5" customHeight="1"/>
    <row r="100" spans="4:14" ht="12.75">
      <c r="D100" s="24" t="s">
        <v>67</v>
      </c>
      <c r="H100" s="93">
        <v>0.029900000000000038</v>
      </c>
      <c r="J100" s="94"/>
      <c r="L100" s="93">
        <v>0.034499999999999975</v>
      </c>
      <c r="N100" s="95"/>
    </row>
    <row r="101" spans="4:12" ht="18.75" customHeight="1">
      <c r="D101" s="96" t="s">
        <v>68</v>
      </c>
      <c r="H101" s="97">
        <v>750</v>
      </c>
      <c r="L101" s="97">
        <f>H101</f>
        <v>750</v>
      </c>
    </row>
    <row r="102" ht="12.75">
      <c r="B102" s="24" t="s">
        <v>69</v>
      </c>
    </row>
    <row r="103" spans="2:17" ht="12.75">
      <c r="B103" s="143"/>
      <c r="C103" s="144"/>
      <c r="D103" s="144"/>
      <c r="E103" s="144"/>
      <c r="F103" s="144"/>
      <c r="G103" s="144"/>
      <c r="H103" s="144"/>
      <c r="I103" s="144"/>
      <c r="J103" s="144"/>
      <c r="K103" s="144"/>
      <c r="L103" s="144"/>
      <c r="M103" s="144"/>
      <c r="N103" s="144"/>
      <c r="O103" s="144"/>
      <c r="P103" s="144"/>
      <c r="Q103" s="145"/>
    </row>
    <row r="104" spans="2:17" ht="12.75">
      <c r="B104" s="146"/>
      <c r="C104" s="147"/>
      <c r="D104" s="147"/>
      <c r="E104" s="147"/>
      <c r="F104" s="147"/>
      <c r="G104" s="147"/>
      <c r="H104" s="147"/>
      <c r="I104" s="147"/>
      <c r="J104" s="147"/>
      <c r="K104" s="147"/>
      <c r="L104" s="147"/>
      <c r="M104" s="147"/>
      <c r="N104" s="147"/>
      <c r="O104" s="147"/>
      <c r="P104" s="147"/>
      <c r="Q104" s="148"/>
    </row>
    <row r="105" spans="2:17" ht="12.75">
      <c r="B105" s="146"/>
      <c r="C105" s="147"/>
      <c r="D105" s="147"/>
      <c r="E105" s="147"/>
      <c r="F105" s="147"/>
      <c r="G105" s="147"/>
      <c r="H105" s="147"/>
      <c r="I105" s="147"/>
      <c r="J105" s="147"/>
      <c r="K105" s="147"/>
      <c r="L105" s="147"/>
      <c r="M105" s="147"/>
      <c r="N105" s="147"/>
      <c r="O105" s="147"/>
      <c r="P105" s="147"/>
      <c r="Q105" s="148"/>
    </row>
    <row r="106" spans="2:17" ht="12.75">
      <c r="B106" s="146"/>
      <c r="C106" s="147"/>
      <c r="D106" s="147"/>
      <c r="E106" s="147"/>
      <c r="F106" s="147"/>
      <c r="G106" s="147"/>
      <c r="H106" s="147"/>
      <c r="I106" s="147"/>
      <c r="J106" s="147"/>
      <c r="K106" s="147"/>
      <c r="L106" s="147"/>
      <c r="M106" s="147"/>
      <c r="N106" s="147"/>
      <c r="O106" s="147"/>
      <c r="P106" s="147"/>
      <c r="Q106" s="148"/>
    </row>
    <row r="107" spans="2:17" ht="12.75">
      <c r="B107" s="149"/>
      <c r="C107" s="150"/>
      <c r="D107" s="150"/>
      <c r="E107" s="150"/>
      <c r="F107" s="150"/>
      <c r="G107" s="150"/>
      <c r="H107" s="150"/>
      <c r="I107" s="150"/>
      <c r="J107" s="150"/>
      <c r="K107" s="150"/>
      <c r="L107" s="150"/>
      <c r="M107" s="150"/>
      <c r="N107" s="150"/>
      <c r="O107" s="150"/>
      <c r="P107" s="150"/>
      <c r="Q107" s="151"/>
    </row>
    <row r="108" ht="12.75"/>
    <row r="109" ht="12.75"/>
    <row r="110" ht="12.75"/>
    <row r="111" ht="12.75"/>
    <row r="112" spans="2:17" ht="15.75">
      <c r="B112" s="20" t="s">
        <v>11</v>
      </c>
      <c r="D112" s="21" t="s">
        <v>12</v>
      </c>
      <c r="F112" s="133" t="s">
        <v>84</v>
      </c>
      <c r="G112" s="133"/>
      <c r="H112" s="133"/>
      <c r="I112" s="133"/>
      <c r="J112" s="133"/>
      <c r="K112" s="133"/>
      <c r="L112" s="133"/>
      <c r="M112" s="133"/>
      <c r="N112" s="133"/>
      <c r="O112" s="133"/>
      <c r="P112" s="133"/>
      <c r="Q112" s="133"/>
    </row>
    <row r="113" spans="2:17" ht="15.75">
      <c r="B113" s="20"/>
      <c r="D113" s="22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</row>
    <row r="114" spans="2:9" ht="12.75">
      <c r="B114" s="20" t="s">
        <v>14</v>
      </c>
      <c r="F114" s="24" t="s">
        <v>15</v>
      </c>
      <c r="G114" s="24"/>
      <c r="H114" s="102">
        <v>80000</v>
      </c>
      <c r="I114" s="28" t="s">
        <v>16</v>
      </c>
    </row>
    <row r="115" spans="2:9" ht="12.75">
      <c r="B115" s="20" t="s">
        <v>17</v>
      </c>
      <c r="F115" s="24" t="s">
        <v>86</v>
      </c>
      <c r="H115" s="102">
        <v>250</v>
      </c>
      <c r="I115" s="28" t="s">
        <v>85</v>
      </c>
    </row>
    <row r="116" spans="2:17" ht="12.75">
      <c r="B116" s="26"/>
      <c r="F116" s="27"/>
      <c r="G116" s="27"/>
      <c r="H116" s="134" t="s">
        <v>18</v>
      </c>
      <c r="I116" s="135"/>
      <c r="J116" s="136"/>
      <c r="L116" s="134" t="s">
        <v>19</v>
      </c>
      <c r="M116" s="135"/>
      <c r="N116" s="136"/>
      <c r="P116" s="134" t="s">
        <v>20</v>
      </c>
      <c r="Q116" s="136"/>
    </row>
    <row r="117" spans="2:17" ht="12.75">
      <c r="B117" s="26"/>
      <c r="F117" s="137" t="s">
        <v>21</v>
      </c>
      <c r="G117" s="28"/>
      <c r="H117" s="29" t="s">
        <v>22</v>
      </c>
      <c r="I117" s="29" t="s">
        <v>23</v>
      </c>
      <c r="J117" s="30" t="s">
        <v>24</v>
      </c>
      <c r="L117" s="29" t="s">
        <v>22</v>
      </c>
      <c r="M117" s="31" t="s">
        <v>23</v>
      </c>
      <c r="N117" s="30" t="s">
        <v>24</v>
      </c>
      <c r="P117" s="139" t="s">
        <v>25</v>
      </c>
      <c r="Q117" s="141" t="s">
        <v>26</v>
      </c>
    </row>
    <row r="118" spans="2:17" ht="12.75">
      <c r="B118" s="26"/>
      <c r="F118" s="138"/>
      <c r="G118" s="28"/>
      <c r="H118" s="32" t="s">
        <v>27</v>
      </c>
      <c r="I118" s="32"/>
      <c r="J118" s="33" t="s">
        <v>27</v>
      </c>
      <c r="L118" s="32" t="s">
        <v>27</v>
      </c>
      <c r="M118" s="33"/>
      <c r="N118" s="33" t="s">
        <v>27</v>
      </c>
      <c r="P118" s="140"/>
      <c r="Q118" s="142"/>
    </row>
    <row r="119" spans="1:17" ht="12.75">
      <c r="A119" s="34" t="s">
        <v>87</v>
      </c>
      <c r="B119" s="35"/>
      <c r="D119" s="36" t="s">
        <v>29</v>
      </c>
      <c r="E119" s="36"/>
      <c r="F119" s="37" t="s">
        <v>11</v>
      </c>
      <c r="G119" s="38"/>
      <c r="H119" s="39">
        <v>84.45</v>
      </c>
      <c r="I119" s="40">
        <v>1</v>
      </c>
      <c r="J119" s="41">
        <f aca="true" t="shared" si="18" ref="J119:J133">I119*H119</f>
        <v>84.45</v>
      </c>
      <c r="K119" s="36"/>
      <c r="L119" s="39">
        <v>148.52</v>
      </c>
      <c r="M119" s="42">
        <v>1</v>
      </c>
      <c r="N119" s="41">
        <f aca="true" t="shared" si="19" ref="N119:N133">M119*L119</f>
        <v>148.52</v>
      </c>
      <c r="O119" s="36"/>
      <c r="P119" s="43">
        <f aca="true" t="shared" si="20" ref="P119:P148">N119-J119</f>
        <v>64.07000000000001</v>
      </c>
      <c r="Q119" s="44">
        <f aca="true" t="shared" si="21" ref="Q119:Q148">IF((J119)=0,"",(P119/J119))</f>
        <v>0.7586737714624039</v>
      </c>
    </row>
    <row r="120" spans="1:17" ht="12.75">
      <c r="A120" s="34"/>
      <c r="B120" s="35"/>
      <c r="D120" s="36" t="s">
        <v>31</v>
      </c>
      <c r="E120" s="36"/>
      <c r="F120" s="37" t="s">
        <v>11</v>
      </c>
      <c r="G120" s="38"/>
      <c r="H120" s="46">
        <v>0</v>
      </c>
      <c r="I120" s="40">
        <v>1</v>
      </c>
      <c r="J120" s="41">
        <f t="shared" si="18"/>
        <v>0</v>
      </c>
      <c r="K120" s="36"/>
      <c r="L120" s="46">
        <v>0</v>
      </c>
      <c r="M120" s="42">
        <v>1</v>
      </c>
      <c r="N120" s="41">
        <f t="shared" si="19"/>
        <v>0</v>
      </c>
      <c r="O120" s="36"/>
      <c r="P120" s="43">
        <f t="shared" si="20"/>
        <v>0</v>
      </c>
      <c r="Q120" s="44">
        <f t="shared" si="21"/>
      </c>
    </row>
    <row r="121" spans="1:17" ht="12.75">
      <c r="A121" s="34" t="s">
        <v>88</v>
      </c>
      <c r="B121" s="35"/>
      <c r="D121" s="103" t="s">
        <v>33</v>
      </c>
      <c r="E121" s="36"/>
      <c r="F121" s="37" t="s">
        <v>11</v>
      </c>
      <c r="G121" s="38"/>
      <c r="H121" s="46">
        <v>0</v>
      </c>
      <c r="I121" s="40">
        <v>1</v>
      </c>
      <c r="J121" s="41">
        <f t="shared" si="18"/>
        <v>0</v>
      </c>
      <c r="K121" s="36"/>
      <c r="L121" s="39">
        <v>0.2</v>
      </c>
      <c r="M121" s="42">
        <v>1</v>
      </c>
      <c r="N121" s="41">
        <f t="shared" si="19"/>
        <v>0.2</v>
      </c>
      <c r="O121" s="36"/>
      <c r="P121" s="43">
        <f t="shared" si="20"/>
        <v>0.2</v>
      </c>
      <c r="Q121" s="44">
        <f t="shared" si="21"/>
      </c>
    </row>
    <row r="122" spans="1:17" ht="12.75">
      <c r="A122" s="34"/>
      <c r="B122" s="35"/>
      <c r="D122" s="36" t="s">
        <v>35</v>
      </c>
      <c r="E122" s="36"/>
      <c r="F122" s="37" t="s">
        <v>11</v>
      </c>
      <c r="G122" s="38"/>
      <c r="H122" s="46">
        <v>0</v>
      </c>
      <c r="I122" s="40">
        <v>1</v>
      </c>
      <c r="J122" s="41">
        <f t="shared" si="18"/>
        <v>0</v>
      </c>
      <c r="K122" s="36"/>
      <c r="L122" s="46">
        <v>0</v>
      </c>
      <c r="M122" s="42">
        <v>1</v>
      </c>
      <c r="N122" s="41">
        <f t="shared" si="19"/>
        <v>0</v>
      </c>
      <c r="O122" s="36"/>
      <c r="P122" s="43">
        <f t="shared" si="20"/>
        <v>0</v>
      </c>
      <c r="Q122" s="44">
        <f t="shared" si="21"/>
      </c>
    </row>
    <row r="123" spans="1:17" ht="12.75">
      <c r="A123" s="34" t="s">
        <v>89</v>
      </c>
      <c r="B123" s="35"/>
      <c r="D123" s="36" t="s">
        <v>37</v>
      </c>
      <c r="E123" s="36"/>
      <c r="F123" s="37" t="s">
        <v>17</v>
      </c>
      <c r="G123" s="38"/>
      <c r="H123" s="46">
        <v>3.5036</v>
      </c>
      <c r="I123" s="40">
        <f>H115</f>
        <v>250</v>
      </c>
      <c r="J123" s="41">
        <f t="shared" si="18"/>
        <v>875.9</v>
      </c>
      <c r="K123" s="36"/>
      <c r="L123" s="46">
        <v>3.5524</v>
      </c>
      <c r="M123" s="42">
        <f>H115</f>
        <v>250</v>
      </c>
      <c r="N123" s="41">
        <f t="shared" si="19"/>
        <v>888.1</v>
      </c>
      <c r="O123" s="36"/>
      <c r="P123" s="43">
        <f t="shared" si="20"/>
        <v>12.200000000000045</v>
      </c>
      <c r="Q123" s="44">
        <f t="shared" si="21"/>
        <v>0.01392853065418432</v>
      </c>
    </row>
    <row r="124" spans="1:17" ht="12.75">
      <c r="A124" s="34" t="s">
        <v>90</v>
      </c>
      <c r="B124" s="35"/>
      <c r="D124" s="36" t="s">
        <v>39</v>
      </c>
      <c r="E124" s="36"/>
      <c r="F124" s="37" t="s">
        <v>17</v>
      </c>
      <c r="G124" s="38"/>
      <c r="H124" s="46">
        <v>0.0472</v>
      </c>
      <c r="I124" s="40">
        <f aca="true" t="shared" si="22" ref="I124:I129">I123</f>
        <v>250</v>
      </c>
      <c r="J124" s="41">
        <f t="shared" si="18"/>
        <v>11.799999999999999</v>
      </c>
      <c r="K124" s="36"/>
      <c r="L124" s="46">
        <v>0.1191</v>
      </c>
      <c r="M124" s="42">
        <f aca="true" t="shared" si="23" ref="M124:M129">M123</f>
        <v>250</v>
      </c>
      <c r="N124" s="41">
        <f t="shared" si="19"/>
        <v>29.775</v>
      </c>
      <c r="O124" s="36"/>
      <c r="P124" s="43">
        <f t="shared" si="20"/>
        <v>17.975</v>
      </c>
      <c r="Q124" s="44">
        <f t="shared" si="21"/>
        <v>1.523305084745763</v>
      </c>
    </row>
    <row r="125" spans="1:17" ht="12.75">
      <c r="A125" s="34"/>
      <c r="B125" s="35"/>
      <c r="D125" s="36" t="s">
        <v>40</v>
      </c>
      <c r="E125" s="36"/>
      <c r="F125" s="37" t="s">
        <v>17</v>
      </c>
      <c r="G125" s="38"/>
      <c r="H125" s="46">
        <v>0</v>
      </c>
      <c r="I125" s="40">
        <f t="shared" si="22"/>
        <v>250</v>
      </c>
      <c r="J125" s="41">
        <f t="shared" si="18"/>
        <v>0</v>
      </c>
      <c r="K125" s="36"/>
      <c r="L125" s="46">
        <v>0</v>
      </c>
      <c r="M125" s="42">
        <f t="shared" si="23"/>
        <v>250</v>
      </c>
      <c r="N125" s="41">
        <f t="shared" si="19"/>
        <v>0</v>
      </c>
      <c r="O125" s="36"/>
      <c r="P125" s="43">
        <f t="shared" si="20"/>
        <v>0</v>
      </c>
      <c r="Q125" s="44">
        <f t="shared" si="21"/>
      </c>
    </row>
    <row r="126" spans="1:17" ht="12.75">
      <c r="A126" s="34" t="s">
        <v>91</v>
      </c>
      <c r="B126" s="35"/>
      <c r="D126" s="36" t="s">
        <v>42</v>
      </c>
      <c r="E126" s="36"/>
      <c r="F126" s="37" t="s">
        <v>17</v>
      </c>
      <c r="G126" s="38"/>
      <c r="H126" s="46">
        <v>-0.0501</v>
      </c>
      <c r="I126" s="40">
        <f t="shared" si="22"/>
        <v>250</v>
      </c>
      <c r="J126" s="41">
        <f t="shared" si="18"/>
        <v>-12.525</v>
      </c>
      <c r="K126" s="36"/>
      <c r="L126" s="46">
        <v>0</v>
      </c>
      <c r="M126" s="42">
        <f t="shared" si="23"/>
        <v>250</v>
      </c>
      <c r="N126" s="41">
        <f t="shared" si="19"/>
        <v>0</v>
      </c>
      <c r="O126" s="36"/>
      <c r="P126" s="43">
        <f t="shared" si="20"/>
        <v>12.525</v>
      </c>
      <c r="Q126" s="44">
        <f t="shared" si="21"/>
        <v>-1</v>
      </c>
    </row>
    <row r="127" spans="1:17" ht="12.75">
      <c r="A127" s="34"/>
      <c r="B127" s="35"/>
      <c r="D127" s="36" t="s">
        <v>44</v>
      </c>
      <c r="E127" s="36"/>
      <c r="F127" s="37" t="s">
        <v>17</v>
      </c>
      <c r="G127" s="38"/>
      <c r="H127" s="46">
        <v>0</v>
      </c>
      <c r="I127" s="40">
        <f t="shared" si="22"/>
        <v>250</v>
      </c>
      <c r="J127" s="41">
        <f t="shared" si="18"/>
        <v>0</v>
      </c>
      <c r="K127" s="36"/>
      <c r="L127" s="46">
        <v>0</v>
      </c>
      <c r="M127" s="42">
        <f t="shared" si="23"/>
        <v>250</v>
      </c>
      <c r="N127" s="41">
        <f t="shared" si="19"/>
        <v>0</v>
      </c>
      <c r="O127" s="36"/>
      <c r="P127" s="43">
        <f t="shared" si="20"/>
        <v>0</v>
      </c>
      <c r="Q127" s="44">
        <f t="shared" si="21"/>
      </c>
    </row>
    <row r="128" spans="1:17" ht="12.75">
      <c r="A128" s="34" t="s">
        <v>92</v>
      </c>
      <c r="B128" s="35"/>
      <c r="D128" s="36" t="s">
        <v>46</v>
      </c>
      <c r="E128" s="36"/>
      <c r="F128" s="37" t="s">
        <v>17</v>
      </c>
      <c r="G128" s="38"/>
      <c r="H128" s="46">
        <v>0</v>
      </c>
      <c r="I128" s="40">
        <f t="shared" si="22"/>
        <v>250</v>
      </c>
      <c r="J128" s="41">
        <f t="shared" si="18"/>
        <v>0</v>
      </c>
      <c r="K128" s="36"/>
      <c r="L128" s="46">
        <v>0</v>
      </c>
      <c r="M128" s="42">
        <f t="shared" si="23"/>
        <v>250</v>
      </c>
      <c r="N128" s="41">
        <f t="shared" si="19"/>
        <v>0</v>
      </c>
      <c r="O128" s="36"/>
      <c r="P128" s="43">
        <f t="shared" si="20"/>
        <v>0</v>
      </c>
      <c r="Q128" s="44">
        <f t="shared" si="21"/>
      </c>
    </row>
    <row r="129" spans="1:17" ht="25.5">
      <c r="A129" s="47" t="s">
        <v>93</v>
      </c>
      <c r="B129" s="35"/>
      <c r="D129" s="48" t="s">
        <v>48</v>
      </c>
      <c r="E129" s="36"/>
      <c r="F129" s="37" t="s">
        <v>17</v>
      </c>
      <c r="G129" s="38"/>
      <c r="H129" s="46">
        <v>0</v>
      </c>
      <c r="I129" s="40">
        <f t="shared" si="22"/>
        <v>250</v>
      </c>
      <c r="J129" s="41">
        <f t="shared" si="18"/>
        <v>0</v>
      </c>
      <c r="K129" s="36"/>
      <c r="L129" s="46">
        <v>-0.5397</v>
      </c>
      <c r="M129" s="42">
        <f t="shared" si="23"/>
        <v>250</v>
      </c>
      <c r="N129" s="41">
        <f t="shared" si="19"/>
        <v>-134.92499999999998</v>
      </c>
      <c r="O129" s="36"/>
      <c r="P129" s="43">
        <f t="shared" si="20"/>
        <v>-134.92499999999998</v>
      </c>
      <c r="Q129" s="44">
        <f t="shared" si="21"/>
      </c>
    </row>
    <row r="130" spans="1:17" ht="25.5">
      <c r="A130" s="47" t="s">
        <v>93</v>
      </c>
      <c r="B130" s="104"/>
      <c r="C130" s="104"/>
      <c r="D130" s="48" t="s">
        <v>94</v>
      </c>
      <c r="E130" s="36"/>
      <c r="F130" s="37" t="s">
        <v>14</v>
      </c>
      <c r="G130" s="38"/>
      <c r="H130" s="46">
        <v>0</v>
      </c>
      <c r="I130" s="105">
        <v>1</v>
      </c>
      <c r="J130" s="41">
        <f t="shared" si="18"/>
        <v>0</v>
      </c>
      <c r="K130" s="36"/>
      <c r="L130" s="46">
        <v>0.0017</v>
      </c>
      <c r="M130" s="42">
        <f>H114</f>
        <v>80000</v>
      </c>
      <c r="N130" s="41">
        <f t="shared" si="19"/>
        <v>136</v>
      </c>
      <c r="O130" s="36"/>
      <c r="P130" s="43">
        <f t="shared" si="20"/>
        <v>136</v>
      </c>
      <c r="Q130" s="44">
        <f t="shared" si="21"/>
      </c>
    </row>
    <row r="131" spans="4:17" ht="12.75">
      <c r="D131" s="49"/>
      <c r="E131" s="36"/>
      <c r="F131" s="37"/>
      <c r="G131" s="38"/>
      <c r="H131" s="46"/>
      <c r="I131" s="105"/>
      <c r="J131" s="41">
        <f t="shared" si="18"/>
        <v>0</v>
      </c>
      <c r="K131" s="36"/>
      <c r="L131" s="46"/>
      <c r="M131" s="106"/>
      <c r="N131" s="41">
        <f t="shared" si="19"/>
        <v>0</v>
      </c>
      <c r="O131" s="36"/>
      <c r="P131" s="43">
        <f t="shared" si="20"/>
        <v>0</v>
      </c>
      <c r="Q131" s="44">
        <f t="shared" si="21"/>
      </c>
    </row>
    <row r="132" spans="4:17" ht="12.75">
      <c r="D132" s="49"/>
      <c r="E132" s="36"/>
      <c r="F132" s="37"/>
      <c r="G132" s="38"/>
      <c r="H132" s="46"/>
      <c r="I132" s="105"/>
      <c r="J132" s="41">
        <f t="shared" si="18"/>
        <v>0</v>
      </c>
      <c r="K132" s="36"/>
      <c r="L132" s="46"/>
      <c r="M132" s="106"/>
      <c r="N132" s="41">
        <f t="shared" si="19"/>
        <v>0</v>
      </c>
      <c r="O132" s="36"/>
      <c r="P132" s="43">
        <f t="shared" si="20"/>
        <v>0</v>
      </c>
      <c r="Q132" s="44">
        <f t="shared" si="21"/>
      </c>
    </row>
    <row r="133" spans="4:17" ht="13.5" thickBot="1">
      <c r="D133" s="49"/>
      <c r="E133" s="36"/>
      <c r="F133" s="37"/>
      <c r="G133" s="38"/>
      <c r="H133" s="46"/>
      <c r="I133" s="105"/>
      <c r="J133" s="41">
        <f t="shared" si="18"/>
        <v>0</v>
      </c>
      <c r="K133" s="36"/>
      <c r="L133" s="46"/>
      <c r="M133" s="106"/>
      <c r="N133" s="41">
        <f t="shared" si="19"/>
        <v>0</v>
      </c>
      <c r="O133" s="36"/>
      <c r="P133" s="43">
        <f t="shared" si="20"/>
        <v>0</v>
      </c>
      <c r="Q133" s="44">
        <f t="shared" si="21"/>
      </c>
    </row>
    <row r="134" spans="4:17" ht="13.5" thickBot="1">
      <c r="D134" s="24" t="s">
        <v>49</v>
      </c>
      <c r="G134" s="4"/>
      <c r="H134" s="52"/>
      <c r="I134" s="107"/>
      <c r="J134" s="54">
        <f>SUM(J119:J133)</f>
        <v>959.625</v>
      </c>
      <c r="L134" s="52"/>
      <c r="M134" s="108"/>
      <c r="N134" s="54">
        <f>SUM(N119:N133)</f>
        <v>1067.67</v>
      </c>
      <c r="P134" s="56">
        <f t="shared" si="20"/>
        <v>108.04500000000007</v>
      </c>
      <c r="Q134" s="57">
        <f t="shared" si="21"/>
        <v>0.11259085580304815</v>
      </c>
    </row>
    <row r="135" spans="1:17" ht="12.75">
      <c r="A135" s="16" t="s">
        <v>95</v>
      </c>
      <c r="D135" s="58" t="s">
        <v>51</v>
      </c>
      <c r="E135" s="58"/>
      <c r="F135" s="59" t="s">
        <v>17</v>
      </c>
      <c r="G135" s="60"/>
      <c r="H135" s="61">
        <v>2.6667</v>
      </c>
      <c r="I135" s="98">
        <f>H115</f>
        <v>250</v>
      </c>
      <c r="J135" s="63">
        <f>I135*H135</f>
        <v>666.6750000000001</v>
      </c>
      <c r="K135" s="58"/>
      <c r="L135" s="61">
        <v>2.603</v>
      </c>
      <c r="M135" s="99">
        <f>H115</f>
        <v>250</v>
      </c>
      <c r="N135" s="63">
        <f>M135*L135</f>
        <v>650.75</v>
      </c>
      <c r="O135" s="58"/>
      <c r="P135" s="65">
        <f t="shared" si="20"/>
        <v>-15.925000000000068</v>
      </c>
      <c r="Q135" s="66">
        <f t="shared" si="21"/>
        <v>-0.023887201409982475</v>
      </c>
    </row>
    <row r="136" spans="1:17" ht="26.25" thickBot="1">
      <c r="A136" s="16" t="s">
        <v>96</v>
      </c>
      <c r="D136" s="67" t="s">
        <v>53</v>
      </c>
      <c r="E136" s="58"/>
      <c r="F136" s="59" t="s">
        <v>17</v>
      </c>
      <c r="G136" s="60"/>
      <c r="H136" s="61">
        <v>0.9755</v>
      </c>
      <c r="I136" s="98">
        <f>I135</f>
        <v>250</v>
      </c>
      <c r="J136" s="63">
        <f>I136*H136</f>
        <v>243.875</v>
      </c>
      <c r="K136" s="58"/>
      <c r="L136" s="61">
        <v>1.0984</v>
      </c>
      <c r="M136" s="99">
        <f>M135</f>
        <v>250</v>
      </c>
      <c r="N136" s="63">
        <f>M136*L136</f>
        <v>274.6</v>
      </c>
      <c r="O136" s="58"/>
      <c r="P136" s="65">
        <f t="shared" si="20"/>
        <v>30.725000000000023</v>
      </c>
      <c r="Q136" s="66">
        <f t="shared" si="21"/>
        <v>0.12598667350076892</v>
      </c>
    </row>
    <row r="137" spans="4:17" ht="26.25" thickBot="1">
      <c r="D137" s="68" t="s">
        <v>54</v>
      </c>
      <c r="E137" s="36"/>
      <c r="F137" s="36"/>
      <c r="G137" s="38"/>
      <c r="H137" s="69"/>
      <c r="I137" s="109"/>
      <c r="J137" s="71">
        <f>SUM(J134:J136)</f>
        <v>1870.1750000000002</v>
      </c>
      <c r="K137" s="72"/>
      <c r="L137" s="73"/>
      <c r="M137" s="110"/>
      <c r="N137" s="71">
        <f>SUM(N134:N136)</f>
        <v>1993.02</v>
      </c>
      <c r="O137" s="72"/>
      <c r="P137" s="75">
        <f t="shared" si="20"/>
        <v>122.8449999999998</v>
      </c>
      <c r="Q137" s="76">
        <f t="shared" si="21"/>
        <v>0.0656863662491477</v>
      </c>
    </row>
    <row r="138" spans="4:17" ht="25.5">
      <c r="D138" s="48" t="s">
        <v>55</v>
      </c>
      <c r="E138" s="36"/>
      <c r="F138" s="37" t="s">
        <v>14</v>
      </c>
      <c r="G138" s="38"/>
      <c r="H138" s="46">
        <v>0.0052</v>
      </c>
      <c r="I138" s="40">
        <f>H114*(1+H150)</f>
        <v>82392</v>
      </c>
      <c r="J138" s="41">
        <f aca="true" t="shared" si="24" ref="J138:J145">I138*H138</f>
        <v>428.4384</v>
      </c>
      <c r="K138" s="36"/>
      <c r="L138" s="46">
        <f aca="true" t="shared" si="25" ref="L138:L144">H138</f>
        <v>0.0052</v>
      </c>
      <c r="M138" s="42">
        <f>H114*(1+L150)</f>
        <v>82760</v>
      </c>
      <c r="N138" s="41">
        <f aca="true" t="shared" si="26" ref="N138:N145">M138*L138</f>
        <v>430.352</v>
      </c>
      <c r="O138" s="36"/>
      <c r="P138" s="43">
        <f t="shared" si="20"/>
        <v>1.913599999999974</v>
      </c>
      <c r="Q138" s="44">
        <f t="shared" si="21"/>
        <v>0.004466453053694473</v>
      </c>
    </row>
    <row r="139" spans="4:17" ht="25.5">
      <c r="D139" s="48" t="s">
        <v>56</v>
      </c>
      <c r="E139" s="36"/>
      <c r="F139" s="37" t="s">
        <v>14</v>
      </c>
      <c r="G139" s="38"/>
      <c r="H139" s="46">
        <v>0.0011</v>
      </c>
      <c r="I139" s="40">
        <f>I138</f>
        <v>82392</v>
      </c>
      <c r="J139" s="41">
        <f t="shared" si="24"/>
        <v>90.6312</v>
      </c>
      <c r="K139" s="36"/>
      <c r="L139" s="46">
        <f t="shared" si="25"/>
        <v>0.0011</v>
      </c>
      <c r="M139" s="42">
        <f>M138</f>
        <v>82760</v>
      </c>
      <c r="N139" s="41">
        <f t="shared" si="26"/>
        <v>91.036</v>
      </c>
      <c r="O139" s="36"/>
      <c r="P139" s="43">
        <f t="shared" si="20"/>
        <v>0.4047999999999945</v>
      </c>
      <c r="Q139" s="44">
        <f t="shared" si="21"/>
        <v>0.004466453053694472</v>
      </c>
    </row>
    <row r="140" spans="4:17" ht="12.75">
      <c r="D140" s="48" t="s">
        <v>57</v>
      </c>
      <c r="E140" s="36"/>
      <c r="F140" s="37" t="s">
        <v>14</v>
      </c>
      <c r="G140" s="38"/>
      <c r="H140" s="46">
        <v>0</v>
      </c>
      <c r="I140" s="40">
        <f>I138</f>
        <v>82392</v>
      </c>
      <c r="J140" s="41">
        <f t="shared" si="24"/>
        <v>0</v>
      </c>
      <c r="K140" s="36"/>
      <c r="L140" s="46">
        <f t="shared" si="25"/>
        <v>0</v>
      </c>
      <c r="M140" s="42">
        <f>M138</f>
        <v>82760</v>
      </c>
      <c r="N140" s="41">
        <f t="shared" si="26"/>
        <v>0</v>
      </c>
      <c r="O140" s="36"/>
      <c r="P140" s="43">
        <f t="shared" si="20"/>
        <v>0</v>
      </c>
      <c r="Q140" s="44">
        <f t="shared" si="21"/>
      </c>
    </row>
    <row r="141" spans="4:17" ht="12.75">
      <c r="D141" s="36" t="s">
        <v>58</v>
      </c>
      <c r="E141" s="36"/>
      <c r="F141" s="37" t="s">
        <v>11</v>
      </c>
      <c r="G141" s="38"/>
      <c r="H141" s="46">
        <v>0.25</v>
      </c>
      <c r="I141" s="40">
        <v>1</v>
      </c>
      <c r="J141" s="41">
        <f t="shared" si="24"/>
        <v>0.25</v>
      </c>
      <c r="K141" s="36"/>
      <c r="L141" s="46">
        <f t="shared" si="25"/>
        <v>0.25</v>
      </c>
      <c r="M141" s="42">
        <v>1</v>
      </c>
      <c r="N141" s="41">
        <f t="shared" si="26"/>
        <v>0.25</v>
      </c>
      <c r="O141" s="36"/>
      <c r="P141" s="43">
        <f t="shared" si="20"/>
        <v>0</v>
      </c>
      <c r="Q141" s="44">
        <f t="shared" si="21"/>
        <v>0</v>
      </c>
    </row>
    <row r="142" spans="4:17" ht="12.75">
      <c r="D142" s="36" t="s">
        <v>59</v>
      </c>
      <c r="E142" s="36"/>
      <c r="F142" s="37" t="s">
        <v>14</v>
      </c>
      <c r="G142" s="38"/>
      <c r="H142" s="46">
        <v>0.007</v>
      </c>
      <c r="I142" s="40">
        <f>H114</f>
        <v>80000</v>
      </c>
      <c r="J142" s="41">
        <f t="shared" si="24"/>
        <v>560</v>
      </c>
      <c r="K142" s="36"/>
      <c r="L142" s="46">
        <f t="shared" si="25"/>
        <v>0.007</v>
      </c>
      <c r="M142" s="42">
        <f>H114</f>
        <v>80000</v>
      </c>
      <c r="N142" s="41">
        <f t="shared" si="26"/>
        <v>560</v>
      </c>
      <c r="O142" s="36"/>
      <c r="P142" s="43">
        <f t="shared" si="20"/>
        <v>0</v>
      </c>
      <c r="Q142" s="44">
        <f t="shared" si="21"/>
        <v>0</v>
      </c>
    </row>
    <row r="143" spans="4:17" ht="12.75">
      <c r="D143" s="36" t="s">
        <v>83</v>
      </c>
      <c r="E143" s="36"/>
      <c r="F143" s="37" t="s">
        <v>14</v>
      </c>
      <c r="G143" s="38"/>
      <c r="H143" s="46">
        <v>0.082</v>
      </c>
      <c r="I143" s="40">
        <f>IF(I138&lt;H151,I138,H151)</f>
        <v>750</v>
      </c>
      <c r="J143" s="41">
        <f t="shared" si="24"/>
        <v>61.5</v>
      </c>
      <c r="K143" s="36"/>
      <c r="L143" s="46">
        <f t="shared" si="25"/>
        <v>0.082</v>
      </c>
      <c r="M143" s="42">
        <f>IF(M138&lt;L151,M138,L151)</f>
        <v>750</v>
      </c>
      <c r="N143" s="41">
        <f t="shared" si="26"/>
        <v>61.5</v>
      </c>
      <c r="O143" s="36"/>
      <c r="P143" s="43">
        <f t="shared" si="20"/>
        <v>0</v>
      </c>
      <c r="Q143" s="44">
        <f t="shared" si="21"/>
        <v>0</v>
      </c>
    </row>
    <row r="144" spans="4:17" ht="12.75">
      <c r="D144" s="36" t="s">
        <v>83</v>
      </c>
      <c r="E144" s="36"/>
      <c r="F144" s="37" t="s">
        <v>14</v>
      </c>
      <c r="G144" s="38"/>
      <c r="H144" s="46">
        <v>0.082</v>
      </c>
      <c r="I144" s="80">
        <f>IF(I138&lt;H151,0,I138-I143)</f>
        <v>81642</v>
      </c>
      <c r="J144" s="41">
        <f t="shared" si="24"/>
        <v>6694.644</v>
      </c>
      <c r="K144" s="36"/>
      <c r="L144" s="46">
        <f t="shared" si="25"/>
        <v>0.082</v>
      </c>
      <c r="M144" s="101">
        <f>IF(M138&lt;L151,0,M138-M143)</f>
        <v>82010</v>
      </c>
      <c r="N144" s="41">
        <f t="shared" si="26"/>
        <v>6724.820000000001</v>
      </c>
      <c r="O144" s="36"/>
      <c r="P144" s="43">
        <f t="shared" si="20"/>
        <v>30.176000000000386</v>
      </c>
      <c r="Q144" s="44">
        <f t="shared" si="21"/>
        <v>0.004507483893094298</v>
      </c>
    </row>
    <row r="145" spans="4:17" ht="13.5" thickBot="1">
      <c r="D145" s="49"/>
      <c r="E145" s="36"/>
      <c r="F145" s="37"/>
      <c r="G145" s="38"/>
      <c r="H145" s="46"/>
      <c r="I145" s="105"/>
      <c r="J145" s="41">
        <f t="shared" si="24"/>
        <v>0</v>
      </c>
      <c r="K145" s="36"/>
      <c r="L145" s="46"/>
      <c r="M145" s="106"/>
      <c r="N145" s="41">
        <f t="shared" si="26"/>
        <v>0</v>
      </c>
      <c r="O145" s="36"/>
      <c r="P145" s="43">
        <f t="shared" si="20"/>
        <v>0</v>
      </c>
      <c r="Q145" s="44">
        <f t="shared" si="21"/>
      </c>
    </row>
    <row r="146" spans="4:17" ht="13.5" thickBot="1">
      <c r="D146" s="82" t="s">
        <v>62</v>
      </c>
      <c r="E146" s="36"/>
      <c r="F146" s="36"/>
      <c r="G146" s="36"/>
      <c r="H146" s="83"/>
      <c r="I146" s="84"/>
      <c r="J146" s="71">
        <f>SUM(J137:J145)</f>
        <v>9705.6386</v>
      </c>
      <c r="K146" s="72"/>
      <c r="L146" s="85"/>
      <c r="M146" s="110"/>
      <c r="N146" s="71">
        <f>SUM(N137:N145)</f>
        <v>9860.978000000001</v>
      </c>
      <c r="O146" s="72"/>
      <c r="P146" s="75">
        <f t="shared" si="20"/>
        <v>155.33940000000075</v>
      </c>
      <c r="Q146" s="76">
        <f t="shared" si="21"/>
        <v>0.016005067404838334</v>
      </c>
    </row>
    <row r="147" spans="4:17" ht="13.5" thickBot="1">
      <c r="D147" s="38" t="s">
        <v>63</v>
      </c>
      <c r="E147" s="36"/>
      <c r="F147" s="36"/>
      <c r="G147" s="36"/>
      <c r="H147" s="87">
        <v>0.13</v>
      </c>
      <c r="I147" s="88"/>
      <c r="J147" s="89">
        <f>J146*H147</f>
        <v>1261.7330180000001</v>
      </c>
      <c r="K147" s="36"/>
      <c r="L147" s="87">
        <v>0.13</v>
      </c>
      <c r="M147" s="111"/>
      <c r="N147" s="89">
        <f>N146*L147</f>
        <v>1281.9271400000002</v>
      </c>
      <c r="O147" s="36"/>
      <c r="P147" s="43">
        <f t="shared" si="20"/>
        <v>20.194122000000107</v>
      </c>
      <c r="Q147" s="44">
        <f t="shared" si="21"/>
        <v>0.016005067404838338</v>
      </c>
    </row>
    <row r="148" spans="4:17" ht="26.25" thickBot="1">
      <c r="D148" s="68" t="s">
        <v>64</v>
      </c>
      <c r="E148" s="36"/>
      <c r="F148" s="36"/>
      <c r="G148" s="36"/>
      <c r="H148" s="69"/>
      <c r="I148" s="70"/>
      <c r="J148" s="71">
        <f>ROUND(SUM(J146:J147),2)</f>
        <v>10967.37</v>
      </c>
      <c r="K148" s="72"/>
      <c r="L148" s="73"/>
      <c r="M148" s="110"/>
      <c r="N148" s="71">
        <f>ROUND(SUM(N146:N147),2)</f>
        <v>11142.91</v>
      </c>
      <c r="O148" s="72"/>
      <c r="P148" s="75">
        <f t="shared" si="20"/>
        <v>175.53999999999905</v>
      </c>
      <c r="Q148" s="76">
        <f t="shared" si="21"/>
        <v>0.016005660427249106</v>
      </c>
    </row>
    <row r="149" ht="12.75"/>
    <row r="150" spans="4:14" ht="12.75">
      <c r="D150" s="24" t="s">
        <v>67</v>
      </c>
      <c r="H150" s="93">
        <v>0.029900000000000038</v>
      </c>
      <c r="J150" s="94"/>
      <c r="L150" s="93">
        <v>0.034499999999999975</v>
      </c>
      <c r="N150" s="95"/>
    </row>
    <row r="151" spans="4:12" ht="12.75">
      <c r="D151" s="96" t="s">
        <v>68</v>
      </c>
      <c r="H151" s="97">
        <v>750</v>
      </c>
      <c r="L151" s="97">
        <f>H151</f>
        <v>750</v>
      </c>
    </row>
    <row r="152" ht="12.75">
      <c r="B152" s="24" t="s">
        <v>69</v>
      </c>
    </row>
    <row r="153" spans="2:17" ht="12.75">
      <c r="B153" s="152" t="s">
        <v>97</v>
      </c>
      <c r="C153" s="144"/>
      <c r="D153" s="144"/>
      <c r="E153" s="144"/>
      <c r="F153" s="144"/>
      <c r="G153" s="144"/>
      <c r="H153" s="144"/>
      <c r="I153" s="144"/>
      <c r="J153" s="144"/>
      <c r="K153" s="144"/>
      <c r="L153" s="144"/>
      <c r="M153" s="144"/>
      <c r="N153" s="144"/>
      <c r="O153" s="144"/>
      <c r="P153" s="144"/>
      <c r="Q153" s="145"/>
    </row>
    <row r="154" spans="2:17" ht="12.75">
      <c r="B154" s="146"/>
      <c r="C154" s="147"/>
      <c r="D154" s="147"/>
      <c r="E154" s="147"/>
      <c r="F154" s="147"/>
      <c r="G154" s="147"/>
      <c r="H154" s="147"/>
      <c r="I154" s="147"/>
      <c r="J154" s="147"/>
      <c r="K154" s="147"/>
      <c r="L154" s="147"/>
      <c r="M154" s="147"/>
      <c r="N154" s="147"/>
      <c r="O154" s="147"/>
      <c r="P154" s="147"/>
      <c r="Q154" s="148"/>
    </row>
    <row r="155" spans="2:17" ht="12.75">
      <c r="B155" s="146"/>
      <c r="C155" s="147"/>
      <c r="D155" s="147"/>
      <c r="E155" s="147"/>
      <c r="F155" s="147"/>
      <c r="G155" s="147"/>
      <c r="H155" s="147"/>
      <c r="I155" s="147"/>
      <c r="J155" s="147"/>
      <c r="K155" s="147"/>
      <c r="L155" s="147"/>
      <c r="M155" s="147"/>
      <c r="N155" s="147"/>
      <c r="O155" s="147"/>
      <c r="P155" s="147"/>
      <c r="Q155" s="148"/>
    </row>
    <row r="156" spans="2:17" ht="12.75">
      <c r="B156" s="146"/>
      <c r="C156" s="147"/>
      <c r="D156" s="147"/>
      <c r="E156" s="147"/>
      <c r="F156" s="147"/>
      <c r="G156" s="147"/>
      <c r="H156" s="147"/>
      <c r="I156" s="147"/>
      <c r="J156" s="147"/>
      <c r="K156" s="147"/>
      <c r="L156" s="147"/>
      <c r="M156" s="147"/>
      <c r="N156" s="147"/>
      <c r="O156" s="147"/>
      <c r="P156" s="147"/>
      <c r="Q156" s="148"/>
    </row>
    <row r="157" spans="2:17" ht="12.75">
      <c r="B157" s="149"/>
      <c r="C157" s="150"/>
      <c r="D157" s="150"/>
      <c r="E157" s="150"/>
      <c r="F157" s="150"/>
      <c r="G157" s="150"/>
      <c r="H157" s="150"/>
      <c r="I157" s="150"/>
      <c r="J157" s="150"/>
      <c r="K157" s="150"/>
      <c r="L157" s="150"/>
      <c r="M157" s="150"/>
      <c r="N157" s="150"/>
      <c r="O157" s="150"/>
      <c r="P157" s="150"/>
      <c r="Q157" s="151"/>
    </row>
    <row r="158" ht="12.75"/>
    <row r="159" ht="12.75"/>
    <row r="160" ht="12.75"/>
    <row r="161" ht="12.75"/>
    <row r="162" spans="2:17" ht="15.75">
      <c r="B162" s="20" t="s">
        <v>11</v>
      </c>
      <c r="D162" s="21" t="s">
        <v>12</v>
      </c>
      <c r="F162" s="133" t="s">
        <v>98</v>
      </c>
      <c r="G162" s="133"/>
      <c r="H162" s="133"/>
      <c r="I162" s="133"/>
      <c r="J162" s="133"/>
      <c r="K162" s="133"/>
      <c r="L162" s="133"/>
      <c r="M162" s="133"/>
      <c r="N162" s="133"/>
      <c r="O162" s="133"/>
      <c r="P162" s="133"/>
      <c r="Q162" s="133"/>
    </row>
    <row r="163" spans="2:17" ht="15.75">
      <c r="B163" s="20"/>
      <c r="D163" s="22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</row>
    <row r="164" spans="2:9" ht="12.75">
      <c r="B164" s="20" t="s">
        <v>14</v>
      </c>
      <c r="F164" s="24" t="s">
        <v>15</v>
      </c>
      <c r="G164" s="24"/>
      <c r="H164" s="102">
        <v>2800000</v>
      </c>
      <c r="I164" s="28" t="s">
        <v>16</v>
      </c>
    </row>
    <row r="165" spans="2:9" ht="12.75">
      <c r="B165" s="20" t="s">
        <v>17</v>
      </c>
      <c r="F165" s="24" t="s">
        <v>86</v>
      </c>
      <c r="H165" s="102">
        <v>7350</v>
      </c>
      <c r="I165" s="28" t="s">
        <v>85</v>
      </c>
    </row>
    <row r="166" spans="2:17" ht="12.75">
      <c r="B166" s="26"/>
      <c r="F166" s="27"/>
      <c r="G166" s="27"/>
      <c r="H166" s="134" t="s">
        <v>18</v>
      </c>
      <c r="I166" s="135"/>
      <c r="J166" s="136"/>
      <c r="L166" s="134" t="s">
        <v>19</v>
      </c>
      <c r="M166" s="135"/>
      <c r="N166" s="136"/>
      <c r="P166" s="134" t="s">
        <v>20</v>
      </c>
      <c r="Q166" s="136"/>
    </row>
    <row r="167" spans="2:17" ht="12.75">
      <c r="B167" s="26"/>
      <c r="F167" s="137" t="s">
        <v>21</v>
      </c>
      <c r="G167" s="28"/>
      <c r="H167" s="29" t="s">
        <v>22</v>
      </c>
      <c r="I167" s="29" t="s">
        <v>23</v>
      </c>
      <c r="J167" s="30" t="s">
        <v>24</v>
      </c>
      <c r="L167" s="29" t="s">
        <v>22</v>
      </c>
      <c r="M167" s="31" t="s">
        <v>23</v>
      </c>
      <c r="N167" s="30" t="s">
        <v>24</v>
      </c>
      <c r="P167" s="139" t="s">
        <v>25</v>
      </c>
      <c r="Q167" s="141" t="s">
        <v>26</v>
      </c>
    </row>
    <row r="168" spans="2:17" ht="12.75">
      <c r="B168" s="26"/>
      <c r="F168" s="138"/>
      <c r="G168" s="28"/>
      <c r="H168" s="32" t="s">
        <v>27</v>
      </c>
      <c r="I168" s="32"/>
      <c r="J168" s="33" t="s">
        <v>27</v>
      </c>
      <c r="L168" s="32" t="s">
        <v>27</v>
      </c>
      <c r="M168" s="33"/>
      <c r="N168" s="33" t="s">
        <v>27</v>
      </c>
      <c r="P168" s="140"/>
      <c r="Q168" s="142"/>
    </row>
    <row r="169" spans="1:17" ht="12.75">
      <c r="A169" s="34" t="s">
        <v>99</v>
      </c>
      <c r="B169" s="35"/>
      <c r="D169" s="36" t="s">
        <v>29</v>
      </c>
      <c r="E169" s="36"/>
      <c r="F169" s="37" t="s">
        <v>11</v>
      </c>
      <c r="G169" s="38"/>
      <c r="H169" s="39">
        <v>2173.63</v>
      </c>
      <c r="I169" s="40">
        <v>1</v>
      </c>
      <c r="J169" s="41">
        <f aca="true" t="shared" si="27" ref="J169:J183">I169*H169</f>
        <v>2173.63</v>
      </c>
      <c r="K169" s="36"/>
      <c r="L169" s="39">
        <v>6022.7</v>
      </c>
      <c r="M169" s="42">
        <v>1</v>
      </c>
      <c r="N169" s="41">
        <f aca="true" t="shared" si="28" ref="N169:N183">M169*L169</f>
        <v>6022.7</v>
      </c>
      <c r="O169" s="36"/>
      <c r="P169" s="43">
        <f aca="true" t="shared" si="29" ref="P169:P198">N169-J169</f>
        <v>3849.0699999999997</v>
      </c>
      <c r="Q169" s="44">
        <f aca="true" t="shared" si="30" ref="Q169:Q198">IF((J169)=0,"",(P169/J169))</f>
        <v>1.770802758519159</v>
      </c>
    </row>
    <row r="170" spans="1:17" ht="12.75">
      <c r="A170" s="34" t="s">
        <v>100</v>
      </c>
      <c r="B170" s="35"/>
      <c r="D170" s="36" t="s">
        <v>31</v>
      </c>
      <c r="E170" s="36"/>
      <c r="F170" s="37" t="s">
        <v>11</v>
      </c>
      <c r="G170" s="38"/>
      <c r="H170" s="46">
        <v>0</v>
      </c>
      <c r="I170" s="40">
        <v>1</v>
      </c>
      <c r="J170" s="41">
        <f t="shared" si="27"/>
        <v>0</v>
      </c>
      <c r="K170" s="36"/>
      <c r="L170" s="46">
        <v>0</v>
      </c>
      <c r="M170" s="42">
        <v>1</v>
      </c>
      <c r="N170" s="41">
        <f t="shared" si="28"/>
        <v>0</v>
      </c>
      <c r="O170" s="36"/>
      <c r="P170" s="43">
        <f t="shared" si="29"/>
        <v>0</v>
      </c>
      <c r="Q170" s="44">
        <f t="shared" si="30"/>
      </c>
    </row>
    <row r="171" spans="1:17" ht="12.75">
      <c r="A171" s="34" t="s">
        <v>101</v>
      </c>
      <c r="B171" s="35"/>
      <c r="D171" s="103" t="s">
        <v>33</v>
      </c>
      <c r="E171" s="36"/>
      <c r="F171" s="37" t="s">
        <v>11</v>
      </c>
      <c r="G171" s="38"/>
      <c r="H171" s="46">
        <v>0</v>
      </c>
      <c r="I171" s="40">
        <v>1</v>
      </c>
      <c r="J171" s="41">
        <f t="shared" si="27"/>
        <v>0</v>
      </c>
      <c r="K171" s="36"/>
      <c r="L171" s="39">
        <v>0.2</v>
      </c>
      <c r="M171" s="42">
        <v>1</v>
      </c>
      <c r="N171" s="41">
        <f t="shared" si="28"/>
        <v>0.2</v>
      </c>
      <c r="O171" s="36"/>
      <c r="P171" s="43">
        <f t="shared" si="29"/>
        <v>0.2</v>
      </c>
      <c r="Q171" s="44">
        <f t="shared" si="30"/>
      </c>
    </row>
    <row r="172" spans="1:17" ht="12.75">
      <c r="A172" s="34"/>
      <c r="B172" s="35"/>
      <c r="D172" s="36" t="s">
        <v>35</v>
      </c>
      <c r="E172" s="36"/>
      <c r="F172" s="37" t="s">
        <v>11</v>
      </c>
      <c r="G172" s="38"/>
      <c r="H172" s="46">
        <v>0</v>
      </c>
      <c r="I172" s="40">
        <v>1</v>
      </c>
      <c r="J172" s="41">
        <f t="shared" si="27"/>
        <v>0</v>
      </c>
      <c r="K172" s="36"/>
      <c r="L172" s="46">
        <v>0</v>
      </c>
      <c r="M172" s="42">
        <v>1</v>
      </c>
      <c r="N172" s="41">
        <f t="shared" si="28"/>
        <v>0</v>
      </c>
      <c r="O172" s="36"/>
      <c r="P172" s="43">
        <f t="shared" si="29"/>
        <v>0</v>
      </c>
      <c r="Q172" s="44">
        <f t="shared" si="30"/>
      </c>
    </row>
    <row r="173" spans="1:17" ht="12.75">
      <c r="A173" s="34" t="s">
        <v>102</v>
      </c>
      <c r="B173" s="35"/>
      <c r="D173" s="36" t="s">
        <v>37</v>
      </c>
      <c r="E173" s="36"/>
      <c r="F173" s="37" t="s">
        <v>17</v>
      </c>
      <c r="G173" s="38"/>
      <c r="H173" s="46">
        <v>1.0484</v>
      </c>
      <c r="I173" s="40">
        <f>H165</f>
        <v>7350</v>
      </c>
      <c r="J173" s="41">
        <f t="shared" si="27"/>
        <v>7705.74</v>
      </c>
      <c r="K173" s="36"/>
      <c r="L173" s="46">
        <v>1.798</v>
      </c>
      <c r="M173" s="42">
        <f>H165</f>
        <v>7350</v>
      </c>
      <c r="N173" s="41">
        <f t="shared" si="28"/>
        <v>13215.300000000001</v>
      </c>
      <c r="O173" s="36"/>
      <c r="P173" s="43">
        <f t="shared" si="29"/>
        <v>5509.560000000001</v>
      </c>
      <c r="Q173" s="44">
        <f t="shared" si="30"/>
        <v>0.7149942769935141</v>
      </c>
    </row>
    <row r="174" spans="1:17" ht="12.75">
      <c r="A174" s="34" t="s">
        <v>103</v>
      </c>
      <c r="B174" s="35"/>
      <c r="D174" s="36" t="s">
        <v>39</v>
      </c>
      <c r="E174" s="36"/>
      <c r="F174" s="37" t="s">
        <v>17</v>
      </c>
      <c r="G174" s="38"/>
      <c r="H174" s="46">
        <v>0.0558</v>
      </c>
      <c r="I174" s="40">
        <f aca="true" t="shared" si="31" ref="I174:I179">I173</f>
        <v>7350</v>
      </c>
      <c r="J174" s="41">
        <f t="shared" si="27"/>
        <v>410.13</v>
      </c>
      <c r="K174" s="36"/>
      <c r="L174" s="46">
        <v>0.1439</v>
      </c>
      <c r="M174" s="42">
        <f aca="true" t="shared" si="32" ref="M174:M179">M173</f>
        <v>7350</v>
      </c>
      <c r="N174" s="41">
        <f t="shared" si="28"/>
        <v>1057.665</v>
      </c>
      <c r="O174" s="36"/>
      <c r="P174" s="43">
        <f t="shared" si="29"/>
        <v>647.535</v>
      </c>
      <c r="Q174" s="44">
        <f t="shared" si="30"/>
        <v>1.578853046594982</v>
      </c>
    </row>
    <row r="175" spans="1:17" ht="12.75">
      <c r="A175" s="34"/>
      <c r="B175" s="35"/>
      <c r="D175" s="36" t="s">
        <v>40</v>
      </c>
      <c r="E175" s="36"/>
      <c r="F175" s="37" t="s">
        <v>17</v>
      </c>
      <c r="G175" s="38"/>
      <c r="H175" s="46">
        <v>0</v>
      </c>
      <c r="I175" s="40">
        <f t="shared" si="31"/>
        <v>7350</v>
      </c>
      <c r="J175" s="41">
        <f t="shared" si="27"/>
        <v>0</v>
      </c>
      <c r="K175" s="36"/>
      <c r="L175" s="46">
        <v>0</v>
      </c>
      <c r="M175" s="42">
        <f t="shared" si="32"/>
        <v>7350</v>
      </c>
      <c r="N175" s="41">
        <f t="shared" si="28"/>
        <v>0</v>
      </c>
      <c r="O175" s="36"/>
      <c r="P175" s="43">
        <f t="shared" si="29"/>
        <v>0</v>
      </c>
      <c r="Q175" s="44">
        <f t="shared" si="30"/>
      </c>
    </row>
    <row r="176" spans="1:17" ht="12.75">
      <c r="A176" s="34" t="s">
        <v>104</v>
      </c>
      <c r="B176" s="35"/>
      <c r="D176" s="36" t="s">
        <v>42</v>
      </c>
      <c r="E176" s="36"/>
      <c r="F176" s="37" t="s">
        <v>17</v>
      </c>
      <c r="G176" s="38"/>
      <c r="H176" s="46">
        <v>-0.0175</v>
      </c>
      <c r="I176" s="40">
        <f t="shared" si="31"/>
        <v>7350</v>
      </c>
      <c r="J176" s="41">
        <f t="shared" si="27"/>
        <v>-128.625</v>
      </c>
      <c r="K176" s="36"/>
      <c r="L176" s="46">
        <v>0</v>
      </c>
      <c r="M176" s="42">
        <f t="shared" si="32"/>
        <v>7350</v>
      </c>
      <c r="N176" s="41">
        <f t="shared" si="28"/>
        <v>0</v>
      </c>
      <c r="O176" s="36"/>
      <c r="P176" s="43">
        <f t="shared" si="29"/>
        <v>128.625</v>
      </c>
      <c r="Q176" s="44">
        <f t="shared" si="30"/>
        <v>-1</v>
      </c>
    </row>
    <row r="177" spans="1:17" ht="12.75">
      <c r="A177" s="34"/>
      <c r="B177" s="35"/>
      <c r="D177" s="36" t="s">
        <v>44</v>
      </c>
      <c r="E177" s="36"/>
      <c r="F177" s="37" t="s">
        <v>17</v>
      </c>
      <c r="G177" s="38"/>
      <c r="H177" s="46">
        <v>0</v>
      </c>
      <c r="I177" s="40">
        <f t="shared" si="31"/>
        <v>7350</v>
      </c>
      <c r="J177" s="41">
        <f t="shared" si="27"/>
        <v>0</v>
      </c>
      <c r="K177" s="36"/>
      <c r="L177" s="46">
        <v>0</v>
      </c>
      <c r="M177" s="42">
        <f t="shared" si="32"/>
        <v>7350</v>
      </c>
      <c r="N177" s="41">
        <f t="shared" si="28"/>
        <v>0</v>
      </c>
      <c r="O177" s="36"/>
      <c r="P177" s="43">
        <f t="shared" si="29"/>
        <v>0</v>
      </c>
      <c r="Q177" s="44">
        <f t="shared" si="30"/>
      </c>
    </row>
    <row r="178" spans="1:17" ht="12.75">
      <c r="A178" s="34" t="s">
        <v>105</v>
      </c>
      <c r="B178" s="35"/>
      <c r="D178" s="36" t="s">
        <v>46</v>
      </c>
      <c r="E178" s="36"/>
      <c r="F178" s="37" t="s">
        <v>17</v>
      </c>
      <c r="G178" s="38"/>
      <c r="H178" s="46">
        <v>0</v>
      </c>
      <c r="I178" s="40">
        <f t="shared" si="31"/>
        <v>7350</v>
      </c>
      <c r="J178" s="41">
        <f t="shared" si="27"/>
        <v>0</v>
      </c>
      <c r="K178" s="36"/>
      <c r="L178" s="46">
        <v>0</v>
      </c>
      <c r="M178" s="42">
        <f t="shared" si="32"/>
        <v>7350</v>
      </c>
      <c r="N178" s="41">
        <f t="shared" si="28"/>
        <v>0</v>
      </c>
      <c r="O178" s="36"/>
      <c r="P178" s="43">
        <f t="shared" si="29"/>
        <v>0</v>
      </c>
      <c r="Q178" s="44">
        <f t="shared" si="30"/>
      </c>
    </row>
    <row r="179" spans="1:17" ht="25.5">
      <c r="A179" s="47" t="s">
        <v>106</v>
      </c>
      <c r="B179" s="35"/>
      <c r="D179" s="48" t="s">
        <v>48</v>
      </c>
      <c r="E179" s="36"/>
      <c r="F179" s="37" t="s">
        <v>17</v>
      </c>
      <c r="G179" s="38"/>
      <c r="H179" s="46">
        <v>0</v>
      </c>
      <c r="I179" s="40">
        <f t="shared" si="31"/>
        <v>7350</v>
      </c>
      <c r="J179" s="41">
        <f t="shared" si="27"/>
        <v>0</v>
      </c>
      <c r="K179" s="36"/>
      <c r="L179" s="46">
        <v>-0.1895</v>
      </c>
      <c r="M179" s="42">
        <f t="shared" si="32"/>
        <v>7350</v>
      </c>
      <c r="N179" s="41">
        <f t="shared" si="28"/>
        <v>-1392.825</v>
      </c>
      <c r="O179" s="36"/>
      <c r="P179" s="43">
        <f t="shared" si="29"/>
        <v>-1392.825</v>
      </c>
      <c r="Q179" s="44">
        <f t="shared" si="30"/>
      </c>
    </row>
    <row r="180" spans="1:17" ht="25.5">
      <c r="A180" s="47" t="s">
        <v>106</v>
      </c>
      <c r="D180" s="48" t="s">
        <v>94</v>
      </c>
      <c r="E180" s="36"/>
      <c r="F180" s="37" t="s">
        <v>14</v>
      </c>
      <c r="G180" s="38"/>
      <c r="H180" s="46"/>
      <c r="I180" s="105"/>
      <c r="J180" s="41">
        <f t="shared" si="27"/>
        <v>0</v>
      </c>
      <c r="K180" s="36"/>
      <c r="L180" s="46">
        <v>0.0017</v>
      </c>
      <c r="M180" s="42">
        <f>H164</f>
        <v>2800000</v>
      </c>
      <c r="N180" s="41">
        <f t="shared" si="28"/>
        <v>4760</v>
      </c>
      <c r="O180" s="36"/>
      <c r="P180" s="43">
        <f t="shared" si="29"/>
        <v>4760</v>
      </c>
      <c r="Q180" s="44">
        <f t="shared" si="30"/>
      </c>
    </row>
    <row r="181" spans="4:17" ht="12.75">
      <c r="D181" s="49"/>
      <c r="E181" s="36"/>
      <c r="F181" s="37"/>
      <c r="G181" s="38"/>
      <c r="H181" s="46"/>
      <c r="I181" s="105"/>
      <c r="J181" s="41">
        <f t="shared" si="27"/>
        <v>0</v>
      </c>
      <c r="K181" s="36"/>
      <c r="L181" s="46"/>
      <c r="M181" s="106"/>
      <c r="N181" s="41">
        <f t="shared" si="28"/>
        <v>0</v>
      </c>
      <c r="O181" s="36"/>
      <c r="P181" s="43">
        <f t="shared" si="29"/>
        <v>0</v>
      </c>
      <c r="Q181" s="44">
        <f t="shared" si="30"/>
      </c>
    </row>
    <row r="182" spans="4:17" ht="12.75">
      <c r="D182" s="49"/>
      <c r="E182" s="36"/>
      <c r="F182" s="37"/>
      <c r="G182" s="38"/>
      <c r="H182" s="46"/>
      <c r="I182" s="105"/>
      <c r="J182" s="41">
        <f t="shared" si="27"/>
        <v>0</v>
      </c>
      <c r="K182" s="36"/>
      <c r="L182" s="46"/>
      <c r="M182" s="106"/>
      <c r="N182" s="41">
        <f t="shared" si="28"/>
        <v>0</v>
      </c>
      <c r="O182" s="36"/>
      <c r="P182" s="43">
        <f t="shared" si="29"/>
        <v>0</v>
      </c>
      <c r="Q182" s="44">
        <f t="shared" si="30"/>
      </c>
    </row>
    <row r="183" spans="4:17" ht="13.5" thickBot="1">
      <c r="D183" s="49"/>
      <c r="E183" s="36"/>
      <c r="F183" s="37"/>
      <c r="G183" s="38"/>
      <c r="H183" s="46"/>
      <c r="I183" s="105"/>
      <c r="J183" s="41">
        <f t="shared" si="27"/>
        <v>0</v>
      </c>
      <c r="K183" s="36"/>
      <c r="L183" s="46"/>
      <c r="M183" s="106"/>
      <c r="N183" s="41">
        <f t="shared" si="28"/>
        <v>0</v>
      </c>
      <c r="O183" s="36"/>
      <c r="P183" s="43">
        <f t="shared" si="29"/>
        <v>0</v>
      </c>
      <c r="Q183" s="44">
        <f t="shared" si="30"/>
      </c>
    </row>
    <row r="184" spans="4:17" ht="13.5" thickBot="1">
      <c r="D184" s="24" t="s">
        <v>49</v>
      </c>
      <c r="G184" s="4"/>
      <c r="H184" s="52"/>
      <c r="I184" s="107"/>
      <c r="J184" s="54">
        <f>SUM(J169:J183)</f>
        <v>10160.874999999998</v>
      </c>
      <c r="L184" s="52"/>
      <c r="M184" s="108"/>
      <c r="N184" s="54">
        <f>SUM(N169:N183)</f>
        <v>23663.04</v>
      </c>
      <c r="P184" s="56">
        <f t="shared" si="29"/>
        <v>13502.165000000003</v>
      </c>
      <c r="Q184" s="57">
        <f t="shared" si="30"/>
        <v>1.328838805713091</v>
      </c>
    </row>
    <row r="185" spans="1:17" ht="12.75">
      <c r="A185" s="16" t="s">
        <v>107</v>
      </c>
      <c r="D185" s="58" t="s">
        <v>51</v>
      </c>
      <c r="E185" s="58"/>
      <c r="F185" s="59" t="s">
        <v>17</v>
      </c>
      <c r="G185" s="60"/>
      <c r="H185" s="61">
        <v>3.1285</v>
      </c>
      <c r="I185" s="98">
        <f>H165</f>
        <v>7350</v>
      </c>
      <c r="J185" s="63">
        <f>I185*H185</f>
        <v>22994.475</v>
      </c>
      <c r="K185" s="58"/>
      <c r="L185" s="61">
        <v>3.0886</v>
      </c>
      <c r="M185" s="99">
        <f>H165</f>
        <v>7350</v>
      </c>
      <c r="N185" s="63">
        <f>M185*L185</f>
        <v>22701.21</v>
      </c>
      <c r="O185" s="58"/>
      <c r="P185" s="65">
        <f t="shared" si="29"/>
        <v>-293.2649999999994</v>
      </c>
      <c r="Q185" s="66">
        <f t="shared" si="30"/>
        <v>-0.012753715838261123</v>
      </c>
    </row>
    <row r="186" spans="1:17" ht="26.25" thickBot="1">
      <c r="A186" s="16" t="s">
        <v>108</v>
      </c>
      <c r="D186" s="67" t="s">
        <v>53</v>
      </c>
      <c r="E186" s="58"/>
      <c r="F186" s="59" t="s">
        <v>17</v>
      </c>
      <c r="G186" s="60"/>
      <c r="H186" s="61">
        <v>1.1529</v>
      </c>
      <c r="I186" s="98">
        <f>I185</f>
        <v>7350</v>
      </c>
      <c r="J186" s="63">
        <f>I186*H186</f>
        <v>8473.815</v>
      </c>
      <c r="K186" s="58"/>
      <c r="L186" s="61">
        <v>1.1266</v>
      </c>
      <c r="M186" s="99">
        <f>M185</f>
        <v>7350</v>
      </c>
      <c r="N186" s="63">
        <f>M186*L186</f>
        <v>8280.51</v>
      </c>
      <c r="O186" s="58"/>
      <c r="P186" s="65">
        <f t="shared" si="29"/>
        <v>-193.3050000000003</v>
      </c>
      <c r="Q186" s="66">
        <f t="shared" si="30"/>
        <v>-0.02281203920548186</v>
      </c>
    </row>
    <row r="187" spans="4:17" ht="26.25" thickBot="1">
      <c r="D187" s="68" t="s">
        <v>54</v>
      </c>
      <c r="E187" s="36"/>
      <c r="F187" s="36"/>
      <c r="G187" s="38"/>
      <c r="H187" s="69"/>
      <c r="I187" s="109"/>
      <c r="J187" s="71">
        <f>SUM(J184:J186)</f>
        <v>41629.165</v>
      </c>
      <c r="K187" s="72"/>
      <c r="L187" s="73"/>
      <c r="M187" s="110"/>
      <c r="N187" s="71">
        <f>SUM(N184:N186)</f>
        <v>54644.76</v>
      </c>
      <c r="O187" s="72"/>
      <c r="P187" s="75">
        <f t="shared" si="29"/>
        <v>13015.595000000001</v>
      </c>
      <c r="Q187" s="76">
        <f t="shared" si="30"/>
        <v>0.31265568262058585</v>
      </c>
    </row>
    <row r="188" spans="4:17" ht="25.5">
      <c r="D188" s="48" t="s">
        <v>55</v>
      </c>
      <c r="E188" s="36"/>
      <c r="F188" s="37" t="s">
        <v>14</v>
      </c>
      <c r="G188" s="38"/>
      <c r="H188" s="46">
        <v>0.0052</v>
      </c>
      <c r="I188" s="40">
        <f>H164*(1+H200)</f>
        <v>2840600</v>
      </c>
      <c r="J188" s="41">
        <f aca="true" t="shared" si="33" ref="J188:J195">I188*H188</f>
        <v>14771.119999999999</v>
      </c>
      <c r="K188" s="36"/>
      <c r="L188" s="46">
        <f aca="true" t="shared" si="34" ref="L188:L194">H188</f>
        <v>0.0052</v>
      </c>
      <c r="M188" s="42">
        <f>H164*(1+L200)</f>
        <v>2840600</v>
      </c>
      <c r="N188" s="41">
        <f aca="true" t="shared" si="35" ref="N188:N195">M188*L188</f>
        <v>14771.119999999999</v>
      </c>
      <c r="O188" s="36"/>
      <c r="P188" s="43">
        <f t="shared" si="29"/>
        <v>0</v>
      </c>
      <c r="Q188" s="44">
        <f t="shared" si="30"/>
        <v>0</v>
      </c>
    </row>
    <row r="189" spans="4:17" ht="25.5">
      <c r="D189" s="48" t="s">
        <v>56</v>
      </c>
      <c r="E189" s="36"/>
      <c r="F189" s="37" t="s">
        <v>14</v>
      </c>
      <c r="G189" s="38"/>
      <c r="H189" s="46">
        <v>0.0011</v>
      </c>
      <c r="I189" s="40">
        <f>I188</f>
        <v>2840600</v>
      </c>
      <c r="J189" s="41">
        <f t="shared" si="33"/>
        <v>3124.6600000000003</v>
      </c>
      <c r="K189" s="36"/>
      <c r="L189" s="46">
        <f t="shared" si="34"/>
        <v>0.0011</v>
      </c>
      <c r="M189" s="42">
        <f>M188</f>
        <v>2840600</v>
      </c>
      <c r="N189" s="41">
        <f t="shared" si="35"/>
        <v>3124.6600000000003</v>
      </c>
      <c r="O189" s="36"/>
      <c r="P189" s="43">
        <f t="shared" si="29"/>
        <v>0</v>
      </c>
      <c r="Q189" s="44">
        <f t="shared" si="30"/>
        <v>0</v>
      </c>
    </row>
    <row r="190" spans="4:17" ht="12.75">
      <c r="D190" s="48" t="s">
        <v>57</v>
      </c>
      <c r="E190" s="36"/>
      <c r="F190" s="37" t="s">
        <v>14</v>
      </c>
      <c r="G190" s="38"/>
      <c r="H190" s="46">
        <v>0</v>
      </c>
      <c r="I190" s="40">
        <f>I188</f>
        <v>2840600</v>
      </c>
      <c r="J190" s="41">
        <f t="shared" si="33"/>
        <v>0</v>
      </c>
      <c r="K190" s="36"/>
      <c r="L190" s="46">
        <f t="shared" si="34"/>
        <v>0</v>
      </c>
      <c r="M190" s="42">
        <f>M188</f>
        <v>2840600</v>
      </c>
      <c r="N190" s="41">
        <f t="shared" si="35"/>
        <v>0</v>
      </c>
      <c r="O190" s="36"/>
      <c r="P190" s="43">
        <f t="shared" si="29"/>
        <v>0</v>
      </c>
      <c r="Q190" s="44">
        <f t="shared" si="30"/>
      </c>
    </row>
    <row r="191" spans="4:17" ht="12.75">
      <c r="D191" s="36" t="s">
        <v>58</v>
      </c>
      <c r="E191" s="36"/>
      <c r="F191" s="37" t="s">
        <v>11</v>
      </c>
      <c r="G191" s="38"/>
      <c r="H191" s="46">
        <v>0.25</v>
      </c>
      <c r="I191" s="40">
        <v>1</v>
      </c>
      <c r="J191" s="41">
        <f t="shared" si="33"/>
        <v>0.25</v>
      </c>
      <c r="K191" s="36"/>
      <c r="L191" s="46">
        <f t="shared" si="34"/>
        <v>0.25</v>
      </c>
      <c r="M191" s="42">
        <v>1</v>
      </c>
      <c r="N191" s="41">
        <f t="shared" si="35"/>
        <v>0.25</v>
      </c>
      <c r="O191" s="36"/>
      <c r="P191" s="43">
        <f t="shared" si="29"/>
        <v>0</v>
      </c>
      <c r="Q191" s="44">
        <f t="shared" si="30"/>
        <v>0</v>
      </c>
    </row>
    <row r="192" spans="4:17" ht="12.75">
      <c r="D192" s="36" t="s">
        <v>59</v>
      </c>
      <c r="E192" s="36"/>
      <c r="F192" s="37" t="s">
        <v>14</v>
      </c>
      <c r="G192" s="38"/>
      <c r="H192" s="46">
        <v>0.007</v>
      </c>
      <c r="I192" s="40">
        <f>H164</f>
        <v>2800000</v>
      </c>
      <c r="J192" s="41">
        <f t="shared" si="33"/>
        <v>19600</v>
      </c>
      <c r="K192" s="36"/>
      <c r="L192" s="46">
        <f t="shared" si="34"/>
        <v>0.007</v>
      </c>
      <c r="M192" s="42">
        <f>H164</f>
        <v>2800000</v>
      </c>
      <c r="N192" s="41">
        <f t="shared" si="35"/>
        <v>19600</v>
      </c>
      <c r="O192" s="36"/>
      <c r="P192" s="43">
        <f t="shared" si="29"/>
        <v>0</v>
      </c>
      <c r="Q192" s="44">
        <f t="shared" si="30"/>
        <v>0</v>
      </c>
    </row>
    <row r="193" spans="4:17" ht="12.75">
      <c r="D193" s="36" t="s">
        <v>83</v>
      </c>
      <c r="E193" s="36"/>
      <c r="F193" s="37" t="s">
        <v>14</v>
      </c>
      <c r="G193" s="38"/>
      <c r="H193" s="46">
        <v>0.082</v>
      </c>
      <c r="I193" s="40">
        <f>IF(I188&lt;H201,I188,H201)</f>
        <v>750</v>
      </c>
      <c r="J193" s="41">
        <f t="shared" si="33"/>
        <v>61.5</v>
      </c>
      <c r="K193" s="36"/>
      <c r="L193" s="46">
        <f t="shared" si="34"/>
        <v>0.082</v>
      </c>
      <c r="M193" s="42">
        <f>IF(M188&lt;L201,M188,L201)</f>
        <v>750</v>
      </c>
      <c r="N193" s="41">
        <f t="shared" si="35"/>
        <v>61.5</v>
      </c>
      <c r="O193" s="36"/>
      <c r="P193" s="43">
        <f t="shared" si="29"/>
        <v>0</v>
      </c>
      <c r="Q193" s="44">
        <f t="shared" si="30"/>
        <v>0</v>
      </c>
    </row>
    <row r="194" spans="4:17" ht="12.75">
      <c r="D194" s="36" t="s">
        <v>83</v>
      </c>
      <c r="E194" s="36"/>
      <c r="F194" s="37" t="s">
        <v>14</v>
      </c>
      <c r="G194" s="38"/>
      <c r="H194" s="46">
        <v>0.082</v>
      </c>
      <c r="I194" s="80">
        <f>IF(I188&lt;H201,0,I188-I193)</f>
        <v>2839850</v>
      </c>
      <c r="J194" s="41">
        <f t="shared" si="33"/>
        <v>232867.7</v>
      </c>
      <c r="K194" s="36"/>
      <c r="L194" s="46">
        <f t="shared" si="34"/>
        <v>0.082</v>
      </c>
      <c r="M194" s="101">
        <f>IF(M188&lt;L201,0,M188-M193)</f>
        <v>2839850</v>
      </c>
      <c r="N194" s="41">
        <f t="shared" si="35"/>
        <v>232867.7</v>
      </c>
      <c r="O194" s="36"/>
      <c r="P194" s="43">
        <f t="shared" si="29"/>
        <v>0</v>
      </c>
      <c r="Q194" s="44">
        <f t="shared" si="30"/>
        <v>0</v>
      </c>
    </row>
    <row r="195" spans="4:17" ht="13.5" thickBot="1">
      <c r="D195" s="49"/>
      <c r="E195" s="36"/>
      <c r="F195" s="37"/>
      <c r="G195" s="38"/>
      <c r="H195" s="46"/>
      <c r="I195" s="105"/>
      <c r="J195" s="41">
        <f t="shared" si="33"/>
        <v>0</v>
      </c>
      <c r="K195" s="36"/>
      <c r="L195" s="46"/>
      <c r="M195" s="106"/>
      <c r="N195" s="41">
        <f t="shared" si="35"/>
        <v>0</v>
      </c>
      <c r="O195" s="36"/>
      <c r="P195" s="43">
        <f t="shared" si="29"/>
        <v>0</v>
      </c>
      <c r="Q195" s="44">
        <f t="shared" si="30"/>
      </c>
    </row>
    <row r="196" spans="4:17" ht="13.5" thickBot="1">
      <c r="D196" s="82" t="s">
        <v>62</v>
      </c>
      <c r="E196" s="36"/>
      <c r="F196" s="36"/>
      <c r="G196" s="36"/>
      <c r="H196" s="83"/>
      <c r="I196" s="84"/>
      <c r="J196" s="71">
        <f>SUM(J187:J195)</f>
        <v>312054.395</v>
      </c>
      <c r="K196" s="72"/>
      <c r="L196" s="85"/>
      <c r="M196" s="110"/>
      <c r="N196" s="71">
        <f>SUM(N187:N195)</f>
        <v>325069.99</v>
      </c>
      <c r="O196" s="72"/>
      <c r="P196" s="75">
        <f t="shared" si="29"/>
        <v>13015.594999999972</v>
      </c>
      <c r="Q196" s="76">
        <f t="shared" si="30"/>
        <v>0.04170937890491807</v>
      </c>
    </row>
    <row r="197" spans="4:17" ht="13.5" thickBot="1">
      <c r="D197" s="38" t="s">
        <v>63</v>
      </c>
      <c r="E197" s="36"/>
      <c r="F197" s="36"/>
      <c r="G197" s="36"/>
      <c r="H197" s="87">
        <v>0.13</v>
      </c>
      <c r="I197" s="88"/>
      <c r="J197" s="89">
        <f>J196*H197</f>
        <v>40567.071350000006</v>
      </c>
      <c r="K197" s="36"/>
      <c r="L197" s="87">
        <v>0.13</v>
      </c>
      <c r="M197" s="111"/>
      <c r="N197" s="89">
        <f>N196*L197</f>
        <v>42259.0987</v>
      </c>
      <c r="O197" s="36"/>
      <c r="P197" s="43">
        <f t="shared" si="29"/>
        <v>1692.0273499999967</v>
      </c>
      <c r="Q197" s="44">
        <f t="shared" si="30"/>
        <v>0.041709378904918076</v>
      </c>
    </row>
    <row r="198" spans="4:17" ht="26.25" thickBot="1">
      <c r="D198" s="68" t="s">
        <v>64</v>
      </c>
      <c r="E198" s="36"/>
      <c r="F198" s="36"/>
      <c r="G198" s="36"/>
      <c r="H198" s="69"/>
      <c r="I198" s="70"/>
      <c r="J198" s="71">
        <f>ROUND(SUM(J196:J197),2)</f>
        <v>352621.47</v>
      </c>
      <c r="K198" s="72"/>
      <c r="L198" s="73"/>
      <c r="M198" s="110"/>
      <c r="N198" s="71">
        <f>ROUND(SUM(N196:N197),2)</f>
        <v>367329.09</v>
      </c>
      <c r="O198" s="72"/>
      <c r="P198" s="75">
        <f t="shared" si="29"/>
        <v>14707.620000000054</v>
      </c>
      <c r="Q198" s="76">
        <f t="shared" si="30"/>
        <v>0.04170937180881259</v>
      </c>
    </row>
    <row r="199" ht="12.75"/>
    <row r="200" spans="4:14" ht="12.75">
      <c r="D200" s="24" t="s">
        <v>67</v>
      </c>
      <c r="H200" s="93">
        <v>0.014499999999999957</v>
      </c>
      <c r="J200" s="94"/>
      <c r="L200" s="93">
        <v>0.014499999999999957</v>
      </c>
      <c r="N200" s="95"/>
    </row>
    <row r="201" spans="4:12" ht="12.75">
      <c r="D201" s="96" t="s">
        <v>68</v>
      </c>
      <c r="H201" s="97">
        <v>750</v>
      </c>
      <c r="L201" s="97">
        <f>H201</f>
        <v>750</v>
      </c>
    </row>
    <row r="202" ht="12.75">
      <c r="B202" s="24" t="s">
        <v>69</v>
      </c>
    </row>
    <row r="203" spans="2:17" ht="12.75">
      <c r="B203" s="152" t="s">
        <v>97</v>
      </c>
      <c r="C203" s="144"/>
      <c r="D203" s="144"/>
      <c r="E203" s="144"/>
      <c r="F203" s="144"/>
      <c r="G203" s="144"/>
      <c r="H203" s="144"/>
      <c r="I203" s="144"/>
      <c r="J203" s="144"/>
      <c r="K203" s="144"/>
      <c r="L203" s="144"/>
      <c r="M203" s="144"/>
      <c r="N203" s="144"/>
      <c r="O203" s="144"/>
      <c r="P203" s="144"/>
      <c r="Q203" s="145"/>
    </row>
    <row r="204" spans="2:17" ht="12.75">
      <c r="B204" s="146"/>
      <c r="C204" s="147"/>
      <c r="D204" s="147"/>
      <c r="E204" s="147"/>
      <c r="F204" s="147"/>
      <c r="G204" s="147"/>
      <c r="H204" s="147"/>
      <c r="I204" s="147"/>
      <c r="J204" s="147"/>
      <c r="K204" s="147"/>
      <c r="L204" s="147"/>
      <c r="M204" s="147"/>
      <c r="N204" s="147"/>
      <c r="O204" s="147"/>
      <c r="P204" s="147"/>
      <c r="Q204" s="148"/>
    </row>
    <row r="205" spans="2:17" ht="12.75">
      <c r="B205" s="146"/>
      <c r="C205" s="147"/>
      <c r="D205" s="147"/>
      <c r="E205" s="147"/>
      <c r="F205" s="147"/>
      <c r="G205" s="147"/>
      <c r="H205" s="147"/>
      <c r="I205" s="147"/>
      <c r="J205" s="147"/>
      <c r="K205" s="147"/>
      <c r="L205" s="147"/>
      <c r="M205" s="147"/>
      <c r="N205" s="147"/>
      <c r="O205" s="147"/>
      <c r="P205" s="147"/>
      <c r="Q205" s="148"/>
    </row>
    <row r="206" spans="2:17" ht="12.75">
      <c r="B206" s="146"/>
      <c r="C206" s="147"/>
      <c r="D206" s="147"/>
      <c r="E206" s="147"/>
      <c r="F206" s="147"/>
      <c r="G206" s="147"/>
      <c r="H206" s="147"/>
      <c r="I206" s="147"/>
      <c r="J206" s="147"/>
      <c r="K206" s="147"/>
      <c r="L206" s="147"/>
      <c r="M206" s="147"/>
      <c r="N206" s="147"/>
      <c r="O206" s="147"/>
      <c r="P206" s="147"/>
      <c r="Q206" s="148"/>
    </row>
    <row r="207" spans="2:17" ht="12.75">
      <c r="B207" s="149"/>
      <c r="C207" s="150"/>
      <c r="D207" s="150"/>
      <c r="E207" s="150"/>
      <c r="F207" s="150"/>
      <c r="G207" s="150"/>
      <c r="H207" s="150"/>
      <c r="I207" s="150"/>
      <c r="J207" s="150"/>
      <c r="K207" s="150"/>
      <c r="L207" s="150"/>
      <c r="M207" s="150"/>
      <c r="N207" s="150"/>
      <c r="O207" s="150"/>
      <c r="P207" s="150"/>
      <c r="Q207" s="151"/>
    </row>
    <row r="208" ht="12.75"/>
    <row r="209" ht="12.75"/>
    <row r="210" ht="12.75"/>
    <row r="211" ht="12.75"/>
    <row r="212" spans="2:17" ht="15.75">
      <c r="B212" s="20" t="s">
        <v>11</v>
      </c>
      <c r="D212" s="21" t="s">
        <v>12</v>
      </c>
      <c r="F212" s="133" t="s">
        <v>109</v>
      </c>
      <c r="G212" s="133"/>
      <c r="H212" s="133"/>
      <c r="I212" s="133"/>
      <c r="J212" s="133"/>
      <c r="K212" s="133"/>
      <c r="L212" s="133"/>
      <c r="M212" s="133"/>
      <c r="N212" s="133"/>
      <c r="O212" s="133"/>
      <c r="P212" s="133"/>
      <c r="Q212" s="133"/>
    </row>
    <row r="213" spans="2:17" ht="15.75">
      <c r="B213" s="20"/>
      <c r="D213" s="22"/>
      <c r="F213" s="23"/>
      <c r="G213" s="23"/>
      <c r="H213" s="23"/>
      <c r="I213" s="23"/>
      <c r="J213" s="23"/>
      <c r="K213" s="23"/>
      <c r="L213" s="23"/>
      <c r="M213" s="23"/>
      <c r="N213" s="23"/>
      <c r="O213" s="23"/>
      <c r="P213" s="23"/>
      <c r="Q213" s="23"/>
    </row>
    <row r="214" spans="2:9" ht="12.75">
      <c r="B214" s="20" t="s">
        <v>14</v>
      </c>
      <c r="F214" s="24" t="s">
        <v>15</v>
      </c>
      <c r="G214" s="24"/>
      <c r="H214" s="25">
        <v>150</v>
      </c>
      <c r="I214" s="24" t="s">
        <v>16</v>
      </c>
    </row>
    <row r="215" ht="12.75">
      <c r="B215" s="20" t="s">
        <v>17</v>
      </c>
    </row>
    <row r="216" spans="2:17" ht="12.75">
      <c r="B216" s="26"/>
      <c r="F216" s="27"/>
      <c r="G216" s="27"/>
      <c r="H216" s="134" t="s">
        <v>18</v>
      </c>
      <c r="I216" s="135"/>
      <c r="J216" s="136"/>
      <c r="L216" s="134" t="s">
        <v>19</v>
      </c>
      <c r="M216" s="135"/>
      <c r="N216" s="136"/>
      <c r="P216" s="134" t="s">
        <v>20</v>
      </c>
      <c r="Q216" s="136"/>
    </row>
    <row r="217" spans="2:17" ht="12.75">
      <c r="B217" s="26"/>
      <c r="F217" s="137" t="s">
        <v>21</v>
      </c>
      <c r="G217" s="28"/>
      <c r="H217" s="29" t="s">
        <v>22</v>
      </c>
      <c r="I217" s="29" t="s">
        <v>23</v>
      </c>
      <c r="J217" s="30" t="s">
        <v>24</v>
      </c>
      <c r="L217" s="29" t="s">
        <v>22</v>
      </c>
      <c r="M217" s="31" t="s">
        <v>23</v>
      </c>
      <c r="N217" s="30" t="s">
        <v>24</v>
      </c>
      <c r="P217" s="139" t="s">
        <v>25</v>
      </c>
      <c r="Q217" s="141" t="s">
        <v>26</v>
      </c>
    </row>
    <row r="218" spans="2:17" ht="12.75">
      <c r="B218" s="26"/>
      <c r="F218" s="138"/>
      <c r="G218" s="28"/>
      <c r="H218" s="32" t="s">
        <v>27</v>
      </c>
      <c r="I218" s="32"/>
      <c r="J218" s="33" t="s">
        <v>27</v>
      </c>
      <c r="L218" s="32" t="s">
        <v>27</v>
      </c>
      <c r="M218" s="33"/>
      <c r="N218" s="33" t="s">
        <v>27</v>
      </c>
      <c r="P218" s="140"/>
      <c r="Q218" s="142"/>
    </row>
    <row r="219" spans="1:17" ht="12.75">
      <c r="A219" s="34" t="s">
        <v>110</v>
      </c>
      <c r="B219" s="35"/>
      <c r="D219" s="36" t="s">
        <v>29</v>
      </c>
      <c r="E219" s="36"/>
      <c r="F219" s="37" t="s">
        <v>11</v>
      </c>
      <c r="G219" s="38"/>
      <c r="H219" s="39">
        <v>14.32</v>
      </c>
      <c r="I219" s="40">
        <v>1</v>
      </c>
      <c r="J219" s="41">
        <f aca="true" t="shared" si="36" ref="J219:J233">I219*H219</f>
        <v>14.32</v>
      </c>
      <c r="K219" s="36"/>
      <c r="L219" s="39">
        <v>8.09</v>
      </c>
      <c r="M219" s="42">
        <v>1</v>
      </c>
      <c r="N219" s="41">
        <f aca="true" t="shared" si="37" ref="N219:N233">M219*L219</f>
        <v>8.09</v>
      </c>
      <c r="O219" s="36"/>
      <c r="P219" s="43">
        <f aca="true" t="shared" si="38" ref="P219:P248">N219-J219</f>
        <v>-6.23</v>
      </c>
      <c r="Q219" s="44">
        <f aca="true" t="shared" si="39" ref="Q219:Q248">IF((J219)=0,"",(P219/J219))</f>
        <v>-0.43505586592178774</v>
      </c>
    </row>
    <row r="220" spans="1:17" ht="12.75">
      <c r="A220" s="34" t="s">
        <v>111</v>
      </c>
      <c r="B220" s="35"/>
      <c r="D220" s="36" t="s">
        <v>31</v>
      </c>
      <c r="E220" s="36"/>
      <c r="F220" s="37" t="s">
        <v>11</v>
      </c>
      <c r="G220" s="38"/>
      <c r="H220" s="46">
        <v>0</v>
      </c>
      <c r="I220" s="40">
        <v>1</v>
      </c>
      <c r="J220" s="41">
        <f t="shared" si="36"/>
        <v>0</v>
      </c>
      <c r="K220" s="36"/>
      <c r="L220" s="46">
        <v>0</v>
      </c>
      <c r="M220" s="42">
        <v>1</v>
      </c>
      <c r="N220" s="41">
        <f t="shared" si="37"/>
        <v>0</v>
      </c>
      <c r="O220" s="36"/>
      <c r="P220" s="43">
        <f t="shared" si="38"/>
        <v>0</v>
      </c>
      <c r="Q220" s="44">
        <f t="shared" si="39"/>
      </c>
    </row>
    <row r="221" spans="1:17" ht="12.75">
      <c r="A221" s="34" t="s">
        <v>112</v>
      </c>
      <c r="B221" s="35"/>
      <c r="D221" s="103" t="s">
        <v>33</v>
      </c>
      <c r="E221" s="36"/>
      <c r="F221" s="37" t="s">
        <v>11</v>
      </c>
      <c r="G221" s="38"/>
      <c r="H221" s="46">
        <v>0</v>
      </c>
      <c r="I221" s="40">
        <v>1</v>
      </c>
      <c r="J221" s="41">
        <f t="shared" si="36"/>
        <v>0</v>
      </c>
      <c r="K221" s="36"/>
      <c r="L221" s="39">
        <v>0.2</v>
      </c>
      <c r="M221" s="42">
        <v>1</v>
      </c>
      <c r="N221" s="41">
        <f t="shared" si="37"/>
        <v>0.2</v>
      </c>
      <c r="O221" s="36"/>
      <c r="P221" s="43">
        <f t="shared" si="38"/>
        <v>0.2</v>
      </c>
      <c r="Q221" s="44">
        <f t="shared" si="39"/>
      </c>
    </row>
    <row r="222" spans="1:17" ht="12.75">
      <c r="A222" s="34"/>
      <c r="B222" s="35"/>
      <c r="D222" s="36" t="s">
        <v>35</v>
      </c>
      <c r="E222" s="36"/>
      <c r="F222" s="37" t="s">
        <v>11</v>
      </c>
      <c r="G222" s="38"/>
      <c r="H222" s="46">
        <v>0</v>
      </c>
      <c r="I222" s="40">
        <v>1</v>
      </c>
      <c r="J222" s="41">
        <f t="shared" si="36"/>
        <v>0</v>
      </c>
      <c r="K222" s="36"/>
      <c r="L222" s="46">
        <v>0</v>
      </c>
      <c r="M222" s="42">
        <v>1</v>
      </c>
      <c r="N222" s="41">
        <f t="shared" si="37"/>
        <v>0</v>
      </c>
      <c r="O222" s="36"/>
      <c r="P222" s="43">
        <f t="shared" si="38"/>
        <v>0</v>
      </c>
      <c r="Q222" s="44">
        <f t="shared" si="39"/>
      </c>
    </row>
    <row r="223" spans="1:17" ht="12.75">
      <c r="A223" s="34" t="s">
        <v>113</v>
      </c>
      <c r="B223" s="35"/>
      <c r="D223" s="36" t="s">
        <v>37</v>
      </c>
      <c r="E223" s="36"/>
      <c r="F223" s="37" t="s">
        <v>14</v>
      </c>
      <c r="G223" s="38"/>
      <c r="H223" s="46">
        <v>0.0087</v>
      </c>
      <c r="I223" s="40">
        <f>H214</f>
        <v>150</v>
      </c>
      <c r="J223" s="41">
        <f t="shared" si="36"/>
        <v>1.305</v>
      </c>
      <c r="K223" s="36"/>
      <c r="L223" s="46">
        <v>0.0156</v>
      </c>
      <c r="M223" s="42">
        <f>H214</f>
        <v>150</v>
      </c>
      <c r="N223" s="41">
        <f t="shared" si="37"/>
        <v>2.34</v>
      </c>
      <c r="O223" s="36"/>
      <c r="P223" s="43">
        <f t="shared" si="38"/>
        <v>1.035</v>
      </c>
      <c r="Q223" s="44">
        <f t="shared" si="39"/>
        <v>0.7931034482758621</v>
      </c>
    </row>
    <row r="224" spans="1:17" ht="12.75">
      <c r="A224" s="34" t="s">
        <v>114</v>
      </c>
      <c r="B224" s="35"/>
      <c r="D224" s="36" t="s">
        <v>39</v>
      </c>
      <c r="E224" s="36"/>
      <c r="F224" s="37" t="s">
        <v>14</v>
      </c>
      <c r="G224" s="38"/>
      <c r="H224" s="46">
        <v>0.0001</v>
      </c>
      <c r="I224" s="40">
        <f aca="true" t="shared" si="40" ref="I224:I229">I223</f>
        <v>150</v>
      </c>
      <c r="J224" s="41">
        <f t="shared" si="36"/>
        <v>0.015000000000000001</v>
      </c>
      <c r="K224" s="36"/>
      <c r="L224" s="46">
        <v>0.0003</v>
      </c>
      <c r="M224" s="42">
        <f aca="true" t="shared" si="41" ref="M224:M229">M223</f>
        <v>150</v>
      </c>
      <c r="N224" s="41">
        <f t="shared" si="37"/>
        <v>0.045</v>
      </c>
      <c r="O224" s="36"/>
      <c r="P224" s="43">
        <f t="shared" si="38"/>
        <v>0.03</v>
      </c>
      <c r="Q224" s="44">
        <f t="shared" si="39"/>
        <v>1.9999999999999998</v>
      </c>
    </row>
    <row r="225" spans="1:17" ht="12.75">
      <c r="A225" s="34"/>
      <c r="B225" s="35"/>
      <c r="D225" s="36" t="s">
        <v>40</v>
      </c>
      <c r="E225" s="36"/>
      <c r="F225" s="37" t="s">
        <v>14</v>
      </c>
      <c r="G225" s="38"/>
      <c r="H225" s="46">
        <v>0</v>
      </c>
      <c r="I225" s="40">
        <f t="shared" si="40"/>
        <v>150</v>
      </c>
      <c r="J225" s="41">
        <f t="shared" si="36"/>
        <v>0</v>
      </c>
      <c r="K225" s="36"/>
      <c r="L225" s="46">
        <v>0</v>
      </c>
      <c r="M225" s="42">
        <f t="shared" si="41"/>
        <v>150</v>
      </c>
      <c r="N225" s="41">
        <f t="shared" si="37"/>
        <v>0</v>
      </c>
      <c r="O225" s="36"/>
      <c r="P225" s="43">
        <f t="shared" si="38"/>
        <v>0</v>
      </c>
      <c r="Q225" s="44">
        <f t="shared" si="39"/>
      </c>
    </row>
    <row r="226" spans="1:17" ht="12.75">
      <c r="A226" s="34" t="s">
        <v>115</v>
      </c>
      <c r="B226" s="35"/>
      <c r="D226" s="36" t="s">
        <v>42</v>
      </c>
      <c r="E226" s="36"/>
      <c r="F226" s="37" t="s">
        <v>14</v>
      </c>
      <c r="G226" s="38"/>
      <c r="H226" s="46">
        <v>-0.0007</v>
      </c>
      <c r="I226" s="40">
        <f t="shared" si="40"/>
        <v>150</v>
      </c>
      <c r="J226" s="41">
        <f t="shared" si="36"/>
        <v>-0.105</v>
      </c>
      <c r="K226" s="36"/>
      <c r="L226" s="46">
        <v>0</v>
      </c>
      <c r="M226" s="42">
        <f t="shared" si="41"/>
        <v>150</v>
      </c>
      <c r="N226" s="41">
        <f t="shared" si="37"/>
        <v>0</v>
      </c>
      <c r="O226" s="36"/>
      <c r="P226" s="43">
        <f t="shared" si="38"/>
        <v>0.105</v>
      </c>
      <c r="Q226" s="44">
        <f t="shared" si="39"/>
        <v>-1</v>
      </c>
    </row>
    <row r="227" spans="1:17" ht="12.75">
      <c r="A227" s="34"/>
      <c r="B227" s="35"/>
      <c r="D227" s="36" t="s">
        <v>44</v>
      </c>
      <c r="E227" s="36"/>
      <c r="F227" s="37" t="s">
        <v>14</v>
      </c>
      <c r="G227" s="38"/>
      <c r="H227" s="46">
        <v>0</v>
      </c>
      <c r="I227" s="40">
        <f t="shared" si="40"/>
        <v>150</v>
      </c>
      <c r="J227" s="41">
        <f t="shared" si="36"/>
        <v>0</v>
      </c>
      <c r="K227" s="36"/>
      <c r="L227" s="46">
        <v>0</v>
      </c>
      <c r="M227" s="42">
        <f t="shared" si="41"/>
        <v>150</v>
      </c>
      <c r="N227" s="41">
        <f t="shared" si="37"/>
        <v>0</v>
      </c>
      <c r="O227" s="36"/>
      <c r="P227" s="43">
        <f t="shared" si="38"/>
        <v>0</v>
      </c>
      <c r="Q227" s="44">
        <f t="shared" si="39"/>
      </c>
    </row>
    <row r="228" spans="1:17" ht="12.75">
      <c r="A228" s="34"/>
      <c r="B228" s="35"/>
      <c r="D228" s="36" t="s">
        <v>46</v>
      </c>
      <c r="E228" s="36"/>
      <c r="F228" s="37" t="s">
        <v>14</v>
      </c>
      <c r="G228" s="38"/>
      <c r="H228" s="46">
        <v>0</v>
      </c>
      <c r="I228" s="40">
        <f t="shared" si="40"/>
        <v>150</v>
      </c>
      <c r="J228" s="41">
        <f t="shared" si="36"/>
        <v>0</v>
      </c>
      <c r="K228" s="36"/>
      <c r="L228" s="46">
        <v>0</v>
      </c>
      <c r="M228" s="42">
        <f t="shared" si="41"/>
        <v>150</v>
      </c>
      <c r="N228" s="41">
        <f t="shared" si="37"/>
        <v>0</v>
      </c>
      <c r="O228" s="36"/>
      <c r="P228" s="43">
        <f t="shared" si="38"/>
        <v>0</v>
      </c>
      <c r="Q228" s="44">
        <f t="shared" si="39"/>
      </c>
    </row>
    <row r="229" spans="1:17" ht="25.5">
      <c r="A229" s="47" t="s">
        <v>116</v>
      </c>
      <c r="B229" s="35"/>
      <c r="D229" s="48" t="s">
        <v>48</v>
      </c>
      <c r="E229" s="36"/>
      <c r="F229" s="37" t="s">
        <v>14</v>
      </c>
      <c r="G229" s="38"/>
      <c r="H229" s="46">
        <v>0</v>
      </c>
      <c r="I229" s="40">
        <f t="shared" si="40"/>
        <v>150</v>
      </c>
      <c r="J229" s="41">
        <f t="shared" si="36"/>
        <v>0</v>
      </c>
      <c r="K229" s="36"/>
      <c r="L229" s="46">
        <v>-0.0022</v>
      </c>
      <c r="M229" s="42">
        <f t="shared" si="41"/>
        <v>150</v>
      </c>
      <c r="N229" s="41">
        <f t="shared" si="37"/>
        <v>-0.33</v>
      </c>
      <c r="O229" s="36"/>
      <c r="P229" s="43">
        <f t="shared" si="38"/>
        <v>-0.33</v>
      </c>
      <c r="Q229" s="44">
        <f t="shared" si="39"/>
      </c>
    </row>
    <row r="230" spans="1:17" ht="12.75">
      <c r="A230" s="47"/>
      <c r="D230" s="48"/>
      <c r="E230" s="36"/>
      <c r="F230" s="37"/>
      <c r="G230" s="38"/>
      <c r="H230" s="46"/>
      <c r="I230" s="50"/>
      <c r="J230" s="41">
        <f t="shared" si="36"/>
        <v>0</v>
      </c>
      <c r="K230" s="36"/>
      <c r="L230" s="46"/>
      <c r="M230" s="42"/>
      <c r="N230" s="41">
        <f t="shared" si="37"/>
        <v>0</v>
      </c>
      <c r="O230" s="36"/>
      <c r="P230" s="43">
        <f t="shared" si="38"/>
        <v>0</v>
      </c>
      <c r="Q230" s="44">
        <f t="shared" si="39"/>
      </c>
    </row>
    <row r="231" spans="4:17" ht="12.75">
      <c r="D231" s="49"/>
      <c r="E231" s="36"/>
      <c r="F231" s="37"/>
      <c r="G231" s="38"/>
      <c r="H231" s="46"/>
      <c r="I231" s="50"/>
      <c r="J231" s="41">
        <f t="shared" si="36"/>
        <v>0</v>
      </c>
      <c r="K231" s="36"/>
      <c r="L231" s="46"/>
      <c r="M231" s="51"/>
      <c r="N231" s="41">
        <f t="shared" si="37"/>
        <v>0</v>
      </c>
      <c r="O231" s="36"/>
      <c r="P231" s="43">
        <f t="shared" si="38"/>
        <v>0</v>
      </c>
      <c r="Q231" s="44">
        <f t="shared" si="39"/>
      </c>
    </row>
    <row r="232" spans="4:17" ht="12.75">
      <c r="D232" s="49"/>
      <c r="E232" s="36"/>
      <c r="F232" s="37"/>
      <c r="G232" s="38"/>
      <c r="H232" s="46"/>
      <c r="I232" s="50"/>
      <c r="J232" s="41">
        <f t="shared" si="36"/>
        <v>0</v>
      </c>
      <c r="K232" s="36"/>
      <c r="L232" s="46"/>
      <c r="M232" s="51"/>
      <c r="N232" s="41">
        <f t="shared" si="37"/>
        <v>0</v>
      </c>
      <c r="O232" s="36"/>
      <c r="P232" s="43">
        <f t="shared" si="38"/>
        <v>0</v>
      </c>
      <c r="Q232" s="44">
        <f t="shared" si="39"/>
      </c>
    </row>
    <row r="233" spans="4:17" ht="13.5" thickBot="1">
      <c r="D233" s="49"/>
      <c r="E233" s="36"/>
      <c r="F233" s="37"/>
      <c r="G233" s="38"/>
      <c r="H233" s="46"/>
      <c r="I233" s="50"/>
      <c r="J233" s="41">
        <f t="shared" si="36"/>
        <v>0</v>
      </c>
      <c r="K233" s="36"/>
      <c r="L233" s="46"/>
      <c r="M233" s="51"/>
      <c r="N233" s="41">
        <f t="shared" si="37"/>
        <v>0</v>
      </c>
      <c r="O233" s="36"/>
      <c r="P233" s="43">
        <f t="shared" si="38"/>
        <v>0</v>
      </c>
      <c r="Q233" s="44">
        <f t="shared" si="39"/>
      </c>
    </row>
    <row r="234" spans="4:17" ht="13.5" thickBot="1">
      <c r="D234" s="24" t="s">
        <v>49</v>
      </c>
      <c r="G234" s="4"/>
      <c r="H234" s="52"/>
      <c r="I234" s="53"/>
      <c r="J234" s="54">
        <f>SUM(J219:J233)</f>
        <v>15.535</v>
      </c>
      <c r="L234" s="52"/>
      <c r="M234" s="55"/>
      <c r="N234" s="54">
        <f>SUM(N219:N233)</f>
        <v>10.344999999999999</v>
      </c>
      <c r="P234" s="56">
        <f t="shared" si="38"/>
        <v>-5.190000000000001</v>
      </c>
      <c r="Q234" s="57">
        <f t="shared" si="39"/>
        <v>-0.33408432571612495</v>
      </c>
    </row>
    <row r="235" spans="1:17" ht="12.75">
      <c r="A235" s="16" t="s">
        <v>117</v>
      </c>
      <c r="D235" s="58" t="s">
        <v>51</v>
      </c>
      <c r="E235" s="58"/>
      <c r="F235" s="59" t="s">
        <v>14</v>
      </c>
      <c r="G235" s="60"/>
      <c r="H235" s="61">
        <v>0.0066</v>
      </c>
      <c r="I235" s="98">
        <f>H214*(1+H250)</f>
        <v>154.485</v>
      </c>
      <c r="J235" s="63">
        <f>I235*H235</f>
        <v>1.019601</v>
      </c>
      <c r="K235" s="58"/>
      <c r="L235" s="61">
        <v>0.0064</v>
      </c>
      <c r="M235" s="99">
        <f>H214*(1+L250)</f>
        <v>155.17499999999998</v>
      </c>
      <c r="N235" s="63">
        <f>M235*L235</f>
        <v>0.9931199999999999</v>
      </c>
      <c r="O235" s="58"/>
      <c r="P235" s="65">
        <f t="shared" si="38"/>
        <v>-0.026481000000000088</v>
      </c>
      <c r="Q235" s="66">
        <f t="shared" si="39"/>
        <v>-0.025971924311569024</v>
      </c>
    </row>
    <row r="236" spans="1:17" ht="26.25" thickBot="1">
      <c r="A236" s="16" t="s">
        <v>118</v>
      </c>
      <c r="D236" s="67" t="s">
        <v>53</v>
      </c>
      <c r="E236" s="58"/>
      <c r="F236" s="59" t="s">
        <v>14</v>
      </c>
      <c r="G236" s="60"/>
      <c r="H236" s="61">
        <v>0.0027</v>
      </c>
      <c r="I236" s="98">
        <f>I235</f>
        <v>154.485</v>
      </c>
      <c r="J236" s="63">
        <f>I236*H236</f>
        <v>0.4171095000000001</v>
      </c>
      <c r="K236" s="58"/>
      <c r="L236" s="61">
        <v>0.0031</v>
      </c>
      <c r="M236" s="99">
        <f>M235</f>
        <v>155.17499999999998</v>
      </c>
      <c r="N236" s="63">
        <f>M236*L236</f>
        <v>0.48104249999999993</v>
      </c>
      <c r="O236" s="58"/>
      <c r="P236" s="65">
        <f t="shared" si="38"/>
        <v>0.06393299999999985</v>
      </c>
      <c r="Q236" s="66">
        <f t="shared" si="39"/>
        <v>0.1532762979505378</v>
      </c>
    </row>
    <row r="237" spans="4:17" ht="26.25" thickBot="1">
      <c r="D237" s="68" t="s">
        <v>54</v>
      </c>
      <c r="E237" s="36"/>
      <c r="F237" s="36"/>
      <c r="G237" s="38"/>
      <c r="H237" s="69"/>
      <c r="I237" s="70"/>
      <c r="J237" s="71">
        <f>SUM(J234:J236)</f>
        <v>16.9717105</v>
      </c>
      <c r="K237" s="72"/>
      <c r="L237" s="73"/>
      <c r="M237" s="74"/>
      <c r="N237" s="71">
        <f>SUM(N234:N236)</f>
        <v>11.819162499999997</v>
      </c>
      <c r="O237" s="72"/>
      <c r="P237" s="75">
        <f t="shared" si="38"/>
        <v>-5.152548000000003</v>
      </c>
      <c r="Q237" s="76">
        <f t="shared" si="39"/>
        <v>-0.30359626980439025</v>
      </c>
    </row>
    <row r="238" spans="4:17" ht="25.5">
      <c r="D238" s="48" t="s">
        <v>55</v>
      </c>
      <c r="E238" s="36"/>
      <c r="F238" s="37" t="s">
        <v>14</v>
      </c>
      <c r="G238" s="38"/>
      <c r="H238" s="46">
        <v>0.0052</v>
      </c>
      <c r="I238" s="40">
        <f>I236</f>
        <v>154.485</v>
      </c>
      <c r="J238" s="41">
        <f aca="true" t="shared" si="42" ref="J238:J245">I238*H238</f>
        <v>0.803322</v>
      </c>
      <c r="K238" s="36"/>
      <c r="L238" s="46">
        <f aca="true" t="shared" si="43" ref="L238:L244">H238</f>
        <v>0.0052</v>
      </c>
      <c r="M238" s="42">
        <f>M236</f>
        <v>155.17499999999998</v>
      </c>
      <c r="N238" s="41">
        <f aca="true" t="shared" si="44" ref="N238:N245">M238*L238</f>
        <v>0.8069099999999999</v>
      </c>
      <c r="O238" s="36"/>
      <c r="P238" s="43">
        <f t="shared" si="38"/>
        <v>0.0035879999999999246</v>
      </c>
      <c r="Q238" s="44">
        <f t="shared" si="39"/>
        <v>0.00446645305369444</v>
      </c>
    </row>
    <row r="239" spans="4:17" ht="25.5">
      <c r="D239" s="48" t="s">
        <v>56</v>
      </c>
      <c r="E239" s="36"/>
      <c r="F239" s="37" t="s">
        <v>14</v>
      </c>
      <c r="G239" s="38"/>
      <c r="H239" s="46">
        <v>0.0011</v>
      </c>
      <c r="I239" s="40">
        <f>I236</f>
        <v>154.485</v>
      </c>
      <c r="J239" s="41">
        <f t="shared" si="42"/>
        <v>0.16993350000000002</v>
      </c>
      <c r="K239" s="36"/>
      <c r="L239" s="46">
        <f t="shared" si="43"/>
        <v>0.0011</v>
      </c>
      <c r="M239" s="42">
        <f>M236</f>
        <v>155.17499999999998</v>
      </c>
      <c r="N239" s="41">
        <f t="shared" si="44"/>
        <v>0.1706925</v>
      </c>
      <c r="O239" s="36"/>
      <c r="P239" s="43">
        <f t="shared" si="38"/>
        <v>0.0007589999999999819</v>
      </c>
      <c r="Q239" s="44">
        <f t="shared" si="39"/>
        <v>0.004466453053694427</v>
      </c>
    </row>
    <row r="240" spans="4:17" ht="12.75">
      <c r="D240" s="48" t="s">
        <v>57</v>
      </c>
      <c r="E240" s="36"/>
      <c r="F240" s="37" t="s">
        <v>14</v>
      </c>
      <c r="G240" s="38"/>
      <c r="H240" s="46">
        <v>0</v>
      </c>
      <c r="I240" s="40">
        <f>I236</f>
        <v>154.485</v>
      </c>
      <c r="J240" s="41">
        <f t="shared" si="42"/>
        <v>0</v>
      </c>
      <c r="K240" s="36"/>
      <c r="L240" s="46">
        <f t="shared" si="43"/>
        <v>0</v>
      </c>
      <c r="M240" s="42">
        <f>M236</f>
        <v>155.17499999999998</v>
      </c>
      <c r="N240" s="41">
        <f t="shared" si="44"/>
        <v>0</v>
      </c>
      <c r="O240" s="36"/>
      <c r="P240" s="43">
        <f t="shared" si="38"/>
        <v>0</v>
      </c>
      <c r="Q240" s="44">
        <f t="shared" si="39"/>
      </c>
    </row>
    <row r="241" spans="4:17" ht="12.75">
      <c r="D241" s="36" t="s">
        <v>58</v>
      </c>
      <c r="E241" s="36"/>
      <c r="F241" s="37" t="s">
        <v>11</v>
      </c>
      <c r="G241" s="38"/>
      <c r="H241" s="46">
        <v>0.25</v>
      </c>
      <c r="I241" s="40">
        <v>1</v>
      </c>
      <c r="J241" s="41">
        <f t="shared" si="42"/>
        <v>0.25</v>
      </c>
      <c r="K241" s="36"/>
      <c r="L241" s="46">
        <f t="shared" si="43"/>
        <v>0.25</v>
      </c>
      <c r="M241" s="42">
        <v>1</v>
      </c>
      <c r="N241" s="41">
        <f t="shared" si="44"/>
        <v>0.25</v>
      </c>
      <c r="O241" s="36"/>
      <c r="P241" s="43">
        <f t="shared" si="38"/>
        <v>0</v>
      </c>
      <c r="Q241" s="44">
        <f t="shared" si="39"/>
        <v>0</v>
      </c>
    </row>
    <row r="242" spans="4:17" ht="12.75">
      <c r="D242" s="36" t="s">
        <v>59</v>
      </c>
      <c r="E242" s="36"/>
      <c r="F242" s="37" t="s">
        <v>14</v>
      </c>
      <c r="G242" s="38"/>
      <c r="H242" s="46">
        <v>0.007</v>
      </c>
      <c r="I242" s="40">
        <f>H214</f>
        <v>150</v>
      </c>
      <c r="J242" s="41">
        <f t="shared" si="42"/>
        <v>1.05</v>
      </c>
      <c r="K242" s="36"/>
      <c r="L242" s="46">
        <f t="shared" si="43"/>
        <v>0.007</v>
      </c>
      <c r="M242" s="42">
        <f>H214</f>
        <v>150</v>
      </c>
      <c r="N242" s="41">
        <f t="shared" si="44"/>
        <v>1.05</v>
      </c>
      <c r="O242" s="36"/>
      <c r="P242" s="43">
        <f t="shared" si="38"/>
        <v>0</v>
      </c>
      <c r="Q242" s="44">
        <f t="shared" si="39"/>
        <v>0</v>
      </c>
    </row>
    <row r="243" spans="4:17" ht="12.75">
      <c r="D243" s="36" t="s">
        <v>60</v>
      </c>
      <c r="E243" s="36"/>
      <c r="F243" s="37" t="s">
        <v>14</v>
      </c>
      <c r="G243" s="38"/>
      <c r="H243" s="46">
        <v>0.075</v>
      </c>
      <c r="I243" s="40">
        <f>IF(I235&lt;H251,I235,H251)</f>
        <v>154.485</v>
      </c>
      <c r="J243" s="41">
        <f t="shared" si="42"/>
        <v>11.586375</v>
      </c>
      <c r="K243" s="36"/>
      <c r="L243" s="46">
        <f t="shared" si="43"/>
        <v>0.075</v>
      </c>
      <c r="M243" s="42">
        <f>IF(M235&lt;L251,M235,L251)</f>
        <v>155.17499999999998</v>
      </c>
      <c r="N243" s="41">
        <f t="shared" si="44"/>
        <v>11.638124999999999</v>
      </c>
      <c r="O243" s="36"/>
      <c r="P243" s="43">
        <f t="shared" si="38"/>
        <v>0.05174999999999841</v>
      </c>
      <c r="Q243" s="44">
        <f t="shared" si="39"/>
        <v>0.004466453053694396</v>
      </c>
    </row>
    <row r="244" spans="4:17" ht="12.75">
      <c r="D244" s="36" t="s">
        <v>61</v>
      </c>
      <c r="E244" s="36"/>
      <c r="F244" s="37" t="s">
        <v>14</v>
      </c>
      <c r="G244" s="38"/>
      <c r="H244" s="46">
        <v>0.088</v>
      </c>
      <c r="I244" s="80">
        <f>IF(I235&lt;H251,0,I238-I243)</f>
        <v>0</v>
      </c>
      <c r="J244" s="41">
        <f t="shared" si="42"/>
        <v>0</v>
      </c>
      <c r="K244" s="36"/>
      <c r="L244" s="46">
        <f t="shared" si="43"/>
        <v>0.088</v>
      </c>
      <c r="M244" s="101">
        <f>IF(M235&lt;L251,0,M235-M243)</f>
        <v>0</v>
      </c>
      <c r="N244" s="41">
        <f t="shared" si="44"/>
        <v>0</v>
      </c>
      <c r="O244" s="36"/>
      <c r="P244" s="43">
        <f t="shared" si="38"/>
        <v>0</v>
      </c>
      <c r="Q244" s="44">
        <f t="shared" si="39"/>
      </c>
    </row>
    <row r="245" spans="4:17" ht="13.5" thickBot="1">
      <c r="D245" s="49"/>
      <c r="E245" s="36"/>
      <c r="F245" s="37"/>
      <c r="G245" s="38"/>
      <c r="H245" s="46"/>
      <c r="I245" s="50"/>
      <c r="J245" s="41">
        <f t="shared" si="42"/>
        <v>0</v>
      </c>
      <c r="K245" s="36"/>
      <c r="L245" s="46"/>
      <c r="M245" s="51"/>
      <c r="N245" s="41">
        <f t="shared" si="44"/>
        <v>0</v>
      </c>
      <c r="O245" s="36"/>
      <c r="P245" s="43">
        <f t="shared" si="38"/>
        <v>0</v>
      </c>
      <c r="Q245" s="44">
        <f t="shared" si="39"/>
      </c>
    </row>
    <row r="246" spans="4:17" ht="13.5" thickBot="1">
      <c r="D246" s="82" t="s">
        <v>62</v>
      </c>
      <c r="E246" s="36"/>
      <c r="F246" s="36"/>
      <c r="G246" s="36"/>
      <c r="H246" s="83"/>
      <c r="I246" s="84"/>
      <c r="J246" s="71">
        <f>SUM(J237:J245)</f>
        <v>30.831341000000002</v>
      </c>
      <c r="K246" s="72"/>
      <c r="L246" s="85"/>
      <c r="M246" s="86"/>
      <c r="N246" s="71">
        <f>SUM(N237:N245)</f>
        <v>25.734889999999996</v>
      </c>
      <c r="O246" s="72"/>
      <c r="P246" s="75">
        <f t="shared" si="38"/>
        <v>-5.096451000000005</v>
      </c>
      <c r="Q246" s="76">
        <f t="shared" si="39"/>
        <v>-0.16530098382681457</v>
      </c>
    </row>
    <row r="247" spans="4:17" ht="13.5" thickBot="1">
      <c r="D247" s="38" t="s">
        <v>63</v>
      </c>
      <c r="E247" s="36"/>
      <c r="F247" s="36"/>
      <c r="G247" s="36"/>
      <c r="H247" s="87">
        <v>0.13</v>
      </c>
      <c r="I247" s="88"/>
      <c r="J247" s="89">
        <f>J246*H247</f>
        <v>4.00807433</v>
      </c>
      <c r="K247" s="36"/>
      <c r="L247" s="87">
        <v>0.13</v>
      </c>
      <c r="M247" s="90"/>
      <c r="N247" s="89">
        <f>N246*L247</f>
        <v>3.3455356999999997</v>
      </c>
      <c r="O247" s="36"/>
      <c r="P247" s="43">
        <f t="shared" si="38"/>
        <v>-0.6625386300000007</v>
      </c>
      <c r="Q247" s="44">
        <f t="shared" si="39"/>
        <v>-0.16530098382681457</v>
      </c>
    </row>
    <row r="248" spans="4:17" ht="26.25" thickBot="1">
      <c r="D248" s="68" t="s">
        <v>64</v>
      </c>
      <c r="E248" s="36"/>
      <c r="F248" s="36"/>
      <c r="G248" s="36"/>
      <c r="H248" s="69"/>
      <c r="I248" s="70"/>
      <c r="J248" s="71">
        <f>ROUND(SUM(J246:J247),2)</f>
        <v>34.84</v>
      </c>
      <c r="K248" s="72"/>
      <c r="L248" s="73"/>
      <c r="M248" s="74"/>
      <c r="N248" s="71">
        <f>ROUND(SUM(N246:N247),2)</f>
        <v>29.08</v>
      </c>
      <c r="O248" s="72"/>
      <c r="P248" s="75">
        <f t="shared" si="38"/>
        <v>-5.760000000000005</v>
      </c>
      <c r="Q248" s="76">
        <f t="shared" si="39"/>
        <v>-0.16532721010332962</v>
      </c>
    </row>
    <row r="249" ht="12.75"/>
    <row r="250" spans="4:14" ht="12.75">
      <c r="D250" s="24" t="s">
        <v>67</v>
      </c>
      <c r="H250" s="93">
        <v>0.029900000000000038</v>
      </c>
      <c r="J250" s="94"/>
      <c r="L250" s="93">
        <v>0.034499999999999975</v>
      </c>
      <c r="N250" s="95"/>
    </row>
    <row r="251" spans="4:12" ht="12.75">
      <c r="D251" s="96" t="s">
        <v>68</v>
      </c>
      <c r="H251" s="97">
        <v>750</v>
      </c>
      <c r="L251" s="97">
        <f>H251</f>
        <v>750</v>
      </c>
    </row>
    <row r="252" ht="12.75">
      <c r="B252" s="24" t="s">
        <v>69</v>
      </c>
    </row>
    <row r="253" spans="2:17" ht="12.75">
      <c r="B253" s="143"/>
      <c r="C253" s="144"/>
      <c r="D253" s="144"/>
      <c r="E253" s="144"/>
      <c r="F253" s="144"/>
      <c r="G253" s="144"/>
      <c r="H253" s="144"/>
      <c r="I253" s="144"/>
      <c r="J253" s="144"/>
      <c r="K253" s="144"/>
      <c r="L253" s="144"/>
      <c r="M253" s="144"/>
      <c r="N253" s="144"/>
      <c r="O253" s="144"/>
      <c r="P253" s="144"/>
      <c r="Q253" s="145"/>
    </row>
    <row r="254" spans="2:17" ht="12.75">
      <c r="B254" s="146"/>
      <c r="C254" s="147"/>
      <c r="D254" s="147"/>
      <c r="E254" s="147"/>
      <c r="F254" s="147"/>
      <c r="G254" s="147"/>
      <c r="H254" s="147"/>
      <c r="I254" s="147"/>
      <c r="J254" s="147"/>
      <c r="K254" s="147"/>
      <c r="L254" s="147"/>
      <c r="M254" s="147"/>
      <c r="N254" s="147"/>
      <c r="O254" s="147"/>
      <c r="P254" s="147"/>
      <c r="Q254" s="148"/>
    </row>
    <row r="255" spans="2:17" ht="12.75">
      <c r="B255" s="146"/>
      <c r="C255" s="147"/>
      <c r="D255" s="147"/>
      <c r="E255" s="147"/>
      <c r="F255" s="147"/>
      <c r="G255" s="147"/>
      <c r="H255" s="147"/>
      <c r="I255" s="147"/>
      <c r="J255" s="147"/>
      <c r="K255" s="147"/>
      <c r="L255" s="147"/>
      <c r="M255" s="147"/>
      <c r="N255" s="147"/>
      <c r="O255" s="147"/>
      <c r="P255" s="147"/>
      <c r="Q255" s="148"/>
    </row>
    <row r="256" spans="2:17" ht="12.75">
      <c r="B256" s="146"/>
      <c r="C256" s="147"/>
      <c r="D256" s="147"/>
      <c r="E256" s="147"/>
      <c r="F256" s="147"/>
      <c r="G256" s="147"/>
      <c r="H256" s="147"/>
      <c r="I256" s="147"/>
      <c r="J256" s="147"/>
      <c r="K256" s="147"/>
      <c r="L256" s="147"/>
      <c r="M256" s="147"/>
      <c r="N256" s="147"/>
      <c r="O256" s="147"/>
      <c r="P256" s="147"/>
      <c r="Q256" s="148"/>
    </row>
    <row r="257" spans="2:17" ht="12.75">
      <c r="B257" s="149"/>
      <c r="C257" s="150"/>
      <c r="D257" s="150"/>
      <c r="E257" s="150"/>
      <c r="F257" s="150"/>
      <c r="G257" s="150"/>
      <c r="H257" s="150"/>
      <c r="I257" s="150"/>
      <c r="J257" s="150"/>
      <c r="K257" s="150"/>
      <c r="L257" s="150"/>
      <c r="M257" s="150"/>
      <c r="N257" s="150"/>
      <c r="O257" s="150"/>
      <c r="P257" s="150"/>
      <c r="Q257" s="151"/>
    </row>
    <row r="258" ht="12.75"/>
    <row r="259" ht="12.75"/>
    <row r="260" ht="12.75"/>
    <row r="261" ht="12.75"/>
    <row r="262" spans="2:17" ht="15.75">
      <c r="B262" s="20" t="s">
        <v>11</v>
      </c>
      <c r="D262" s="21" t="s">
        <v>12</v>
      </c>
      <c r="F262" s="133" t="s">
        <v>119</v>
      </c>
      <c r="G262" s="133"/>
      <c r="H262" s="133"/>
      <c r="I262" s="133"/>
      <c r="J262" s="133"/>
      <c r="K262" s="133"/>
      <c r="L262" s="133"/>
      <c r="M262" s="133"/>
      <c r="N262" s="133"/>
      <c r="O262" s="133"/>
      <c r="P262" s="133"/>
      <c r="Q262" s="133"/>
    </row>
    <row r="263" spans="2:17" ht="15.75">
      <c r="B263" s="20"/>
      <c r="D263" s="22"/>
      <c r="F263" s="23"/>
      <c r="G263" s="23"/>
      <c r="H263" s="23"/>
      <c r="I263" s="23"/>
      <c r="J263" s="23"/>
      <c r="K263" s="23"/>
      <c r="L263" s="23"/>
      <c r="M263" s="23"/>
      <c r="N263" s="23"/>
      <c r="O263" s="23"/>
      <c r="P263" s="23"/>
      <c r="Q263" s="23"/>
    </row>
    <row r="264" spans="2:9" ht="12.75">
      <c r="B264" s="20" t="s">
        <v>14</v>
      </c>
      <c r="F264" s="24" t="s">
        <v>15</v>
      </c>
      <c r="G264" s="24"/>
      <c r="H264" s="102">
        <v>180</v>
      </c>
      <c r="I264" s="28" t="s">
        <v>16</v>
      </c>
    </row>
    <row r="265" spans="2:9" ht="12.75">
      <c r="B265" s="20" t="s">
        <v>17</v>
      </c>
      <c r="F265" s="24" t="s">
        <v>86</v>
      </c>
      <c r="H265" s="112">
        <v>1</v>
      </c>
      <c r="I265" s="28" t="s">
        <v>85</v>
      </c>
    </row>
    <row r="266" spans="2:17" ht="12.75">
      <c r="B266" s="26"/>
      <c r="F266" s="27"/>
      <c r="G266" s="27"/>
      <c r="H266" s="134" t="s">
        <v>18</v>
      </c>
      <c r="I266" s="135"/>
      <c r="J266" s="136"/>
      <c r="L266" s="134" t="s">
        <v>19</v>
      </c>
      <c r="M266" s="135"/>
      <c r="N266" s="136"/>
      <c r="P266" s="134" t="s">
        <v>20</v>
      </c>
      <c r="Q266" s="136"/>
    </row>
    <row r="267" spans="2:17" ht="12.75">
      <c r="B267" s="26"/>
      <c r="F267" s="137" t="s">
        <v>21</v>
      </c>
      <c r="G267" s="28"/>
      <c r="H267" s="29" t="s">
        <v>22</v>
      </c>
      <c r="I267" s="29" t="s">
        <v>23</v>
      </c>
      <c r="J267" s="30" t="s">
        <v>24</v>
      </c>
      <c r="L267" s="29" t="s">
        <v>22</v>
      </c>
      <c r="M267" s="31" t="s">
        <v>23</v>
      </c>
      <c r="N267" s="30" t="s">
        <v>24</v>
      </c>
      <c r="P267" s="139" t="s">
        <v>25</v>
      </c>
      <c r="Q267" s="141" t="s">
        <v>26</v>
      </c>
    </row>
    <row r="268" spans="2:17" ht="12.75">
      <c r="B268" s="26"/>
      <c r="F268" s="138"/>
      <c r="G268" s="28"/>
      <c r="H268" s="32" t="s">
        <v>27</v>
      </c>
      <c r="I268" s="32"/>
      <c r="J268" s="33" t="s">
        <v>27</v>
      </c>
      <c r="L268" s="32" t="s">
        <v>27</v>
      </c>
      <c r="M268" s="33"/>
      <c r="N268" s="33" t="s">
        <v>27</v>
      </c>
      <c r="P268" s="140"/>
      <c r="Q268" s="142"/>
    </row>
    <row r="269" spans="1:17" ht="12.75">
      <c r="A269" s="34" t="s">
        <v>120</v>
      </c>
      <c r="B269" s="35"/>
      <c r="D269" s="36" t="s">
        <v>29</v>
      </c>
      <c r="E269" s="36"/>
      <c r="F269" s="37" t="s">
        <v>11</v>
      </c>
      <c r="G269" s="38"/>
      <c r="H269" s="39">
        <v>2</v>
      </c>
      <c r="I269" s="40">
        <v>1</v>
      </c>
      <c r="J269" s="41">
        <f aca="true" t="shared" si="45" ref="J269:J283">I269*H269</f>
        <v>2</v>
      </c>
      <c r="K269" s="36"/>
      <c r="L269" s="39">
        <v>3.52</v>
      </c>
      <c r="M269" s="42">
        <v>1</v>
      </c>
      <c r="N269" s="41">
        <f aca="true" t="shared" si="46" ref="N269:N283">M269*L269</f>
        <v>3.52</v>
      </c>
      <c r="O269" s="36"/>
      <c r="P269" s="43">
        <f aca="true" t="shared" si="47" ref="P269:P298">N269-J269</f>
        <v>1.52</v>
      </c>
      <c r="Q269" s="44">
        <f aca="true" t="shared" si="48" ref="Q269:Q298">IF((J269)=0,"",(P269/J269))</f>
        <v>0.76</v>
      </c>
    </row>
    <row r="270" spans="1:17" ht="12.75">
      <c r="A270" s="34" t="s">
        <v>121</v>
      </c>
      <c r="B270" s="35"/>
      <c r="D270" s="36" t="s">
        <v>31</v>
      </c>
      <c r="E270" s="36"/>
      <c r="F270" s="37" t="s">
        <v>11</v>
      </c>
      <c r="G270" s="38"/>
      <c r="H270" s="46">
        <v>0</v>
      </c>
      <c r="I270" s="40">
        <v>1</v>
      </c>
      <c r="J270" s="41">
        <f t="shared" si="45"/>
        <v>0</v>
      </c>
      <c r="K270" s="36"/>
      <c r="L270" s="46">
        <v>0</v>
      </c>
      <c r="M270" s="42">
        <v>1</v>
      </c>
      <c r="N270" s="41">
        <f t="shared" si="46"/>
        <v>0</v>
      </c>
      <c r="O270" s="36"/>
      <c r="P270" s="43">
        <f t="shared" si="47"/>
        <v>0</v>
      </c>
      <c r="Q270" s="44">
        <f t="shared" si="48"/>
      </c>
    </row>
    <row r="271" spans="1:17" ht="12.75">
      <c r="A271" s="34" t="s">
        <v>112</v>
      </c>
      <c r="B271" s="35"/>
      <c r="D271" s="103" t="s">
        <v>33</v>
      </c>
      <c r="E271" s="36"/>
      <c r="F271" s="37" t="s">
        <v>11</v>
      </c>
      <c r="G271" s="38"/>
      <c r="H271" s="46">
        <v>0</v>
      </c>
      <c r="I271" s="40">
        <v>1</v>
      </c>
      <c r="J271" s="41">
        <f t="shared" si="45"/>
        <v>0</v>
      </c>
      <c r="K271" s="36"/>
      <c r="L271" s="39">
        <v>0.2</v>
      </c>
      <c r="M271" s="42">
        <v>1</v>
      </c>
      <c r="N271" s="41">
        <f t="shared" si="46"/>
        <v>0.2</v>
      </c>
      <c r="O271" s="36"/>
      <c r="P271" s="43">
        <f t="shared" si="47"/>
        <v>0.2</v>
      </c>
      <c r="Q271" s="44">
        <f t="shared" si="48"/>
      </c>
    </row>
    <row r="272" spans="1:17" ht="12.75">
      <c r="A272" s="34"/>
      <c r="B272" s="35"/>
      <c r="D272" s="36" t="s">
        <v>35</v>
      </c>
      <c r="E272" s="36"/>
      <c r="F272" s="37" t="s">
        <v>11</v>
      </c>
      <c r="G272" s="38"/>
      <c r="H272" s="46">
        <v>0</v>
      </c>
      <c r="I272" s="40">
        <v>1</v>
      </c>
      <c r="J272" s="41">
        <f t="shared" si="45"/>
        <v>0</v>
      </c>
      <c r="K272" s="36"/>
      <c r="L272" s="46">
        <v>0</v>
      </c>
      <c r="M272" s="42">
        <v>1</v>
      </c>
      <c r="N272" s="41">
        <f t="shared" si="46"/>
        <v>0</v>
      </c>
      <c r="O272" s="36"/>
      <c r="P272" s="43">
        <f t="shared" si="47"/>
        <v>0</v>
      </c>
      <c r="Q272" s="44">
        <f t="shared" si="48"/>
      </c>
    </row>
    <row r="273" spans="1:17" ht="12.75">
      <c r="A273" s="34" t="s">
        <v>122</v>
      </c>
      <c r="B273" s="35"/>
      <c r="D273" s="36" t="s">
        <v>37</v>
      </c>
      <c r="E273" s="36"/>
      <c r="F273" s="37" t="s">
        <v>17</v>
      </c>
      <c r="G273" s="38"/>
      <c r="H273" s="46">
        <v>9.3917</v>
      </c>
      <c r="I273" s="113">
        <f>H265</f>
        <v>1</v>
      </c>
      <c r="J273" s="41">
        <f t="shared" si="45"/>
        <v>9.3917</v>
      </c>
      <c r="K273" s="36"/>
      <c r="L273" s="46">
        <v>8.7646</v>
      </c>
      <c r="M273" s="114">
        <f>H265</f>
        <v>1</v>
      </c>
      <c r="N273" s="41">
        <f t="shared" si="46"/>
        <v>8.7646</v>
      </c>
      <c r="O273" s="36"/>
      <c r="P273" s="43">
        <f t="shared" si="47"/>
        <v>-0.6271000000000004</v>
      </c>
      <c r="Q273" s="44">
        <f t="shared" si="48"/>
        <v>-0.06677172396903654</v>
      </c>
    </row>
    <row r="274" spans="1:17" ht="12.75">
      <c r="A274" s="34" t="s">
        <v>123</v>
      </c>
      <c r="B274" s="35"/>
      <c r="D274" s="36" t="s">
        <v>39</v>
      </c>
      <c r="E274" s="36"/>
      <c r="F274" s="37" t="s">
        <v>17</v>
      </c>
      <c r="G274" s="38"/>
      <c r="H274" s="46">
        <v>0.0401</v>
      </c>
      <c r="I274" s="113">
        <f aca="true" t="shared" si="49" ref="I274:I279">I273</f>
        <v>1</v>
      </c>
      <c r="J274" s="41">
        <f t="shared" si="45"/>
        <v>0.0401</v>
      </c>
      <c r="K274" s="36"/>
      <c r="L274" s="46">
        <v>0.1033</v>
      </c>
      <c r="M274" s="114">
        <f aca="true" t="shared" si="50" ref="M274:M279">M273</f>
        <v>1</v>
      </c>
      <c r="N274" s="41">
        <f t="shared" si="46"/>
        <v>0.1033</v>
      </c>
      <c r="O274" s="36"/>
      <c r="P274" s="43">
        <f t="shared" si="47"/>
        <v>0.0632</v>
      </c>
      <c r="Q274" s="44">
        <f t="shared" si="48"/>
        <v>1.576059850374065</v>
      </c>
    </row>
    <row r="275" spans="1:17" ht="12.75">
      <c r="A275" s="34"/>
      <c r="B275" s="35"/>
      <c r="D275" s="36" t="s">
        <v>40</v>
      </c>
      <c r="E275" s="36"/>
      <c r="F275" s="37" t="s">
        <v>17</v>
      </c>
      <c r="G275" s="38"/>
      <c r="H275" s="46">
        <v>0</v>
      </c>
      <c r="I275" s="113">
        <f t="shared" si="49"/>
        <v>1</v>
      </c>
      <c r="J275" s="41">
        <f t="shared" si="45"/>
        <v>0</v>
      </c>
      <c r="K275" s="36"/>
      <c r="L275" s="46">
        <v>0</v>
      </c>
      <c r="M275" s="114">
        <f t="shared" si="50"/>
        <v>1</v>
      </c>
      <c r="N275" s="41">
        <f t="shared" si="46"/>
        <v>0</v>
      </c>
      <c r="O275" s="36"/>
      <c r="P275" s="43">
        <f t="shared" si="47"/>
        <v>0</v>
      </c>
      <c r="Q275" s="44">
        <f t="shared" si="48"/>
      </c>
    </row>
    <row r="276" spans="1:17" ht="12.75">
      <c r="A276" s="115" t="s">
        <v>124</v>
      </c>
      <c r="B276" s="35"/>
      <c r="D276" s="36" t="s">
        <v>42</v>
      </c>
      <c r="E276" s="36"/>
      <c r="F276" s="37" t="s">
        <v>17</v>
      </c>
      <c r="G276" s="38"/>
      <c r="H276" s="46">
        <v>-0.1458</v>
      </c>
      <c r="I276" s="113">
        <f t="shared" si="49"/>
        <v>1</v>
      </c>
      <c r="J276" s="41">
        <f t="shared" si="45"/>
        <v>-0.1458</v>
      </c>
      <c r="K276" s="36"/>
      <c r="L276" s="46">
        <v>0</v>
      </c>
      <c r="M276" s="114">
        <f t="shared" si="50"/>
        <v>1</v>
      </c>
      <c r="N276" s="41">
        <f t="shared" si="46"/>
        <v>0</v>
      </c>
      <c r="O276" s="36"/>
      <c r="P276" s="43">
        <f t="shared" si="47"/>
        <v>0.1458</v>
      </c>
      <c r="Q276" s="44">
        <f t="shared" si="48"/>
        <v>-1</v>
      </c>
    </row>
    <row r="277" spans="1:17" ht="12.75">
      <c r="A277" s="34"/>
      <c r="B277" s="35"/>
      <c r="D277" s="36" t="s">
        <v>44</v>
      </c>
      <c r="E277" s="36"/>
      <c r="F277" s="37" t="s">
        <v>17</v>
      </c>
      <c r="G277" s="38"/>
      <c r="H277" s="46">
        <v>0</v>
      </c>
      <c r="I277" s="113">
        <f t="shared" si="49"/>
        <v>1</v>
      </c>
      <c r="J277" s="41">
        <f t="shared" si="45"/>
        <v>0</v>
      </c>
      <c r="K277" s="36"/>
      <c r="L277" s="46">
        <v>0</v>
      </c>
      <c r="M277" s="114">
        <f t="shared" si="50"/>
        <v>1</v>
      </c>
      <c r="N277" s="41">
        <f t="shared" si="46"/>
        <v>0</v>
      </c>
      <c r="O277" s="36"/>
      <c r="P277" s="43">
        <f t="shared" si="47"/>
        <v>0</v>
      </c>
      <c r="Q277" s="44">
        <f t="shared" si="48"/>
      </c>
    </row>
    <row r="278" spans="1:17" ht="12.75">
      <c r="A278" s="34"/>
      <c r="B278" s="35"/>
      <c r="D278" s="36" t="s">
        <v>46</v>
      </c>
      <c r="E278" s="36"/>
      <c r="F278" s="37" t="s">
        <v>17</v>
      </c>
      <c r="G278" s="38"/>
      <c r="H278" s="46">
        <v>0</v>
      </c>
      <c r="I278" s="113">
        <f t="shared" si="49"/>
        <v>1</v>
      </c>
      <c r="J278" s="41">
        <f t="shared" si="45"/>
        <v>0</v>
      </c>
      <c r="K278" s="36"/>
      <c r="L278" s="46">
        <v>0</v>
      </c>
      <c r="M278" s="114">
        <f t="shared" si="50"/>
        <v>1</v>
      </c>
      <c r="N278" s="41">
        <f t="shared" si="46"/>
        <v>0</v>
      </c>
      <c r="O278" s="36"/>
      <c r="P278" s="43">
        <f t="shared" si="47"/>
        <v>0</v>
      </c>
      <c r="Q278" s="44">
        <f t="shared" si="48"/>
      </c>
    </row>
    <row r="279" spans="1:17" ht="25.5">
      <c r="A279" s="47" t="s">
        <v>125</v>
      </c>
      <c r="B279" s="35"/>
      <c r="D279" s="48" t="s">
        <v>48</v>
      </c>
      <c r="E279" s="36"/>
      <c r="F279" s="37" t="s">
        <v>17</v>
      </c>
      <c r="G279" s="38"/>
      <c r="H279" s="46">
        <v>0</v>
      </c>
      <c r="I279" s="113">
        <f t="shared" si="49"/>
        <v>1</v>
      </c>
      <c r="J279" s="41">
        <f t="shared" si="45"/>
        <v>0</v>
      </c>
      <c r="K279" s="36"/>
      <c r="L279" s="46">
        <v>-0.7433</v>
      </c>
      <c r="M279" s="114">
        <f t="shared" si="50"/>
        <v>1</v>
      </c>
      <c r="N279" s="41">
        <f t="shared" si="46"/>
        <v>-0.7433</v>
      </c>
      <c r="O279" s="36"/>
      <c r="P279" s="43">
        <f t="shared" si="47"/>
        <v>-0.7433</v>
      </c>
      <c r="Q279" s="44">
        <f t="shared" si="48"/>
      </c>
    </row>
    <row r="280" spans="1:17" ht="12.75">
      <c r="A280" s="47"/>
      <c r="D280" s="48"/>
      <c r="E280" s="36"/>
      <c r="F280" s="37"/>
      <c r="G280" s="38"/>
      <c r="H280" s="46"/>
      <c r="I280" s="105"/>
      <c r="J280" s="41">
        <f t="shared" si="45"/>
        <v>0</v>
      </c>
      <c r="K280" s="36"/>
      <c r="L280" s="46"/>
      <c r="M280" s="114"/>
      <c r="N280" s="41">
        <f t="shared" si="46"/>
        <v>0</v>
      </c>
      <c r="O280" s="36"/>
      <c r="P280" s="43">
        <f t="shared" si="47"/>
        <v>0</v>
      </c>
      <c r="Q280" s="44">
        <f t="shared" si="48"/>
      </c>
    </row>
    <row r="281" spans="4:17" ht="12.75">
      <c r="D281" s="49"/>
      <c r="E281" s="36"/>
      <c r="F281" s="37"/>
      <c r="G281" s="38"/>
      <c r="H281" s="46"/>
      <c r="I281" s="105"/>
      <c r="J281" s="41">
        <f t="shared" si="45"/>
        <v>0</v>
      </c>
      <c r="K281" s="36"/>
      <c r="L281" s="46"/>
      <c r="M281" s="106"/>
      <c r="N281" s="41">
        <f t="shared" si="46"/>
        <v>0</v>
      </c>
      <c r="O281" s="36"/>
      <c r="P281" s="43">
        <f t="shared" si="47"/>
        <v>0</v>
      </c>
      <c r="Q281" s="44">
        <f t="shared" si="48"/>
      </c>
    </row>
    <row r="282" spans="4:17" ht="12.75">
      <c r="D282" s="49"/>
      <c r="E282" s="36"/>
      <c r="F282" s="37"/>
      <c r="G282" s="38"/>
      <c r="H282" s="46"/>
      <c r="I282" s="105"/>
      <c r="J282" s="41">
        <f t="shared" si="45"/>
        <v>0</v>
      </c>
      <c r="K282" s="36"/>
      <c r="L282" s="46"/>
      <c r="M282" s="106"/>
      <c r="N282" s="41">
        <f t="shared" si="46"/>
        <v>0</v>
      </c>
      <c r="O282" s="36"/>
      <c r="P282" s="43">
        <f t="shared" si="47"/>
        <v>0</v>
      </c>
      <c r="Q282" s="44">
        <f t="shared" si="48"/>
      </c>
    </row>
    <row r="283" spans="4:17" ht="13.5" thickBot="1">
      <c r="D283" s="49"/>
      <c r="E283" s="36"/>
      <c r="F283" s="37"/>
      <c r="G283" s="38"/>
      <c r="H283" s="46"/>
      <c r="I283" s="105"/>
      <c r="J283" s="41">
        <f t="shared" si="45"/>
        <v>0</v>
      </c>
      <c r="K283" s="36"/>
      <c r="L283" s="46"/>
      <c r="M283" s="106"/>
      <c r="N283" s="41">
        <f t="shared" si="46"/>
        <v>0</v>
      </c>
      <c r="O283" s="36"/>
      <c r="P283" s="43">
        <f t="shared" si="47"/>
        <v>0</v>
      </c>
      <c r="Q283" s="44">
        <f t="shared" si="48"/>
      </c>
    </row>
    <row r="284" spans="4:17" ht="13.5" thickBot="1">
      <c r="D284" s="24" t="s">
        <v>49</v>
      </c>
      <c r="G284" s="4"/>
      <c r="H284" s="52"/>
      <c r="I284" s="107"/>
      <c r="J284" s="54">
        <f>SUM(J269:J283)</f>
        <v>11.286000000000001</v>
      </c>
      <c r="L284" s="52"/>
      <c r="M284" s="108"/>
      <c r="N284" s="54">
        <f>SUM(N269:N283)</f>
        <v>11.844600000000002</v>
      </c>
      <c r="P284" s="56">
        <f t="shared" si="47"/>
        <v>0.5586000000000002</v>
      </c>
      <c r="Q284" s="57">
        <f t="shared" si="48"/>
        <v>0.04949494949494951</v>
      </c>
    </row>
    <row r="285" spans="1:17" ht="12.75">
      <c r="A285" s="16" t="s">
        <v>126</v>
      </c>
      <c r="D285" s="58" t="s">
        <v>51</v>
      </c>
      <c r="E285" s="58"/>
      <c r="F285" s="59" t="s">
        <v>17</v>
      </c>
      <c r="G285" s="60"/>
      <c r="H285" s="61">
        <v>2.0378</v>
      </c>
      <c r="I285" s="116">
        <f>H265</f>
        <v>1</v>
      </c>
      <c r="J285" s="63">
        <f>I285*H285</f>
        <v>2.0378</v>
      </c>
      <c r="K285" s="58"/>
      <c r="L285" s="61">
        <v>2.0118</v>
      </c>
      <c r="M285" s="117">
        <f>H265</f>
        <v>1</v>
      </c>
      <c r="N285" s="63">
        <f>M285*L285</f>
        <v>2.0118</v>
      </c>
      <c r="O285" s="58"/>
      <c r="P285" s="65">
        <f t="shared" si="47"/>
        <v>-0.0259999999999998</v>
      </c>
      <c r="Q285" s="66">
        <f t="shared" si="48"/>
        <v>-0.01275885759152017</v>
      </c>
    </row>
    <row r="286" spans="1:17" ht="26.25" thickBot="1">
      <c r="A286" s="16" t="s">
        <v>127</v>
      </c>
      <c r="D286" s="67" t="s">
        <v>53</v>
      </c>
      <c r="E286" s="58"/>
      <c r="F286" s="59" t="s">
        <v>17</v>
      </c>
      <c r="G286" s="60"/>
      <c r="H286" s="61">
        <v>0.8272</v>
      </c>
      <c r="I286" s="116">
        <f>I285</f>
        <v>1</v>
      </c>
      <c r="J286" s="63">
        <f>I286*H286</f>
        <v>0.8272</v>
      </c>
      <c r="K286" s="58"/>
      <c r="L286" s="61">
        <v>0.8084</v>
      </c>
      <c r="M286" s="117">
        <f>M285</f>
        <v>1</v>
      </c>
      <c r="N286" s="63">
        <f>M286*L286</f>
        <v>0.8084</v>
      </c>
      <c r="O286" s="58"/>
      <c r="P286" s="65">
        <f t="shared" si="47"/>
        <v>-0.01880000000000004</v>
      </c>
      <c r="Q286" s="66">
        <f t="shared" si="48"/>
        <v>-0.022727272727272773</v>
      </c>
    </row>
    <row r="287" spans="4:17" ht="26.25" thickBot="1">
      <c r="D287" s="68" t="s">
        <v>54</v>
      </c>
      <c r="E287" s="36"/>
      <c r="F287" s="36"/>
      <c r="G287" s="38"/>
      <c r="H287" s="69"/>
      <c r="I287" s="109"/>
      <c r="J287" s="71">
        <f>SUM(J284:J286)</f>
        <v>14.151000000000002</v>
      </c>
      <c r="K287" s="72"/>
      <c r="L287" s="73"/>
      <c r="M287" s="110"/>
      <c r="N287" s="71">
        <f>SUM(N284:N286)</f>
        <v>14.664800000000001</v>
      </c>
      <c r="O287" s="72"/>
      <c r="P287" s="75">
        <f t="shared" si="47"/>
        <v>0.5137999999999998</v>
      </c>
      <c r="Q287" s="76">
        <f t="shared" si="48"/>
        <v>0.03630838809978092</v>
      </c>
    </row>
    <row r="288" spans="4:17" ht="25.5">
      <c r="D288" s="48" t="s">
        <v>55</v>
      </c>
      <c r="E288" s="36"/>
      <c r="F288" s="37" t="s">
        <v>14</v>
      </c>
      <c r="G288" s="38"/>
      <c r="H288" s="46">
        <v>0.0052</v>
      </c>
      <c r="I288" s="40">
        <f>H264*(1+H300)</f>
        <v>185.382</v>
      </c>
      <c r="J288" s="41">
        <f aca="true" t="shared" si="51" ref="J288:J295">I288*H288</f>
        <v>0.9639864</v>
      </c>
      <c r="K288" s="36"/>
      <c r="L288" s="46">
        <f aca="true" t="shared" si="52" ref="L288:L294">H288</f>
        <v>0.0052</v>
      </c>
      <c r="M288" s="42">
        <f>H264*(1+L300)</f>
        <v>186.21</v>
      </c>
      <c r="N288" s="41">
        <f aca="true" t="shared" si="53" ref="N288:N295">M288*L288</f>
        <v>0.968292</v>
      </c>
      <c r="O288" s="36"/>
      <c r="P288" s="43">
        <f t="shared" si="47"/>
        <v>0.0043056000000000205</v>
      </c>
      <c r="Q288" s="44">
        <f t="shared" si="48"/>
        <v>0.0044664530536945544</v>
      </c>
    </row>
    <row r="289" spans="4:17" ht="25.5">
      <c r="D289" s="48" t="s">
        <v>56</v>
      </c>
      <c r="E289" s="36"/>
      <c r="F289" s="37" t="s">
        <v>14</v>
      </c>
      <c r="G289" s="38"/>
      <c r="H289" s="46">
        <v>0.0011</v>
      </c>
      <c r="I289" s="40">
        <f>I288</f>
        <v>185.382</v>
      </c>
      <c r="J289" s="41">
        <f t="shared" si="51"/>
        <v>0.20392020000000002</v>
      </c>
      <c r="K289" s="36"/>
      <c r="L289" s="46">
        <f t="shared" si="52"/>
        <v>0.0011</v>
      </c>
      <c r="M289" s="42">
        <f>M288</f>
        <v>186.21</v>
      </c>
      <c r="N289" s="41">
        <f t="shared" si="53"/>
        <v>0.204831</v>
      </c>
      <c r="O289" s="36"/>
      <c r="P289" s="43">
        <f t="shared" si="47"/>
        <v>0.0009107999999999894</v>
      </c>
      <c r="Q289" s="44">
        <f t="shared" si="48"/>
        <v>0.004466453053694481</v>
      </c>
    </row>
    <row r="290" spans="4:17" ht="12.75">
      <c r="D290" s="48" t="s">
        <v>57</v>
      </c>
      <c r="E290" s="36"/>
      <c r="F290" s="37" t="s">
        <v>14</v>
      </c>
      <c r="G290" s="38"/>
      <c r="H290" s="46">
        <v>0</v>
      </c>
      <c r="I290" s="40">
        <f>I288</f>
        <v>185.382</v>
      </c>
      <c r="J290" s="41">
        <f t="shared" si="51"/>
        <v>0</v>
      </c>
      <c r="K290" s="36"/>
      <c r="L290" s="46">
        <f t="shared" si="52"/>
        <v>0</v>
      </c>
      <c r="M290" s="42">
        <f>M288</f>
        <v>186.21</v>
      </c>
      <c r="N290" s="41">
        <f t="shared" si="53"/>
        <v>0</v>
      </c>
      <c r="O290" s="36"/>
      <c r="P290" s="43">
        <f t="shared" si="47"/>
        <v>0</v>
      </c>
      <c r="Q290" s="44">
        <f t="shared" si="48"/>
      </c>
    </row>
    <row r="291" spans="4:17" ht="12.75">
      <c r="D291" s="36" t="s">
        <v>58</v>
      </c>
      <c r="E291" s="36"/>
      <c r="F291" s="37" t="s">
        <v>11</v>
      </c>
      <c r="G291" s="38"/>
      <c r="H291" s="46">
        <v>0.25</v>
      </c>
      <c r="I291" s="40">
        <v>1</v>
      </c>
      <c r="J291" s="41">
        <f t="shared" si="51"/>
        <v>0.25</v>
      </c>
      <c r="K291" s="36"/>
      <c r="L291" s="46">
        <f t="shared" si="52"/>
        <v>0.25</v>
      </c>
      <c r="M291" s="42">
        <v>1</v>
      </c>
      <c r="N291" s="41">
        <f t="shared" si="53"/>
        <v>0.25</v>
      </c>
      <c r="O291" s="36"/>
      <c r="P291" s="43">
        <f t="shared" si="47"/>
        <v>0</v>
      </c>
      <c r="Q291" s="44">
        <f t="shared" si="48"/>
        <v>0</v>
      </c>
    </row>
    <row r="292" spans="4:17" ht="12.75">
      <c r="D292" s="36" t="s">
        <v>59</v>
      </c>
      <c r="E292" s="36"/>
      <c r="F292" s="37" t="s">
        <v>14</v>
      </c>
      <c r="G292" s="38"/>
      <c r="H292" s="46">
        <v>0.007</v>
      </c>
      <c r="I292" s="40">
        <f>H264</f>
        <v>180</v>
      </c>
      <c r="J292" s="41">
        <f t="shared" si="51"/>
        <v>1.26</v>
      </c>
      <c r="K292" s="36"/>
      <c r="L292" s="46">
        <f t="shared" si="52"/>
        <v>0.007</v>
      </c>
      <c r="M292" s="42">
        <f>H264</f>
        <v>180</v>
      </c>
      <c r="N292" s="41">
        <f t="shared" si="53"/>
        <v>1.26</v>
      </c>
      <c r="O292" s="36"/>
      <c r="P292" s="43">
        <f t="shared" si="47"/>
        <v>0</v>
      </c>
      <c r="Q292" s="44">
        <f t="shared" si="48"/>
        <v>0</v>
      </c>
    </row>
    <row r="293" spans="4:17" ht="12.75">
      <c r="D293" s="36" t="s">
        <v>60</v>
      </c>
      <c r="E293" s="36"/>
      <c r="F293" s="37" t="s">
        <v>14</v>
      </c>
      <c r="G293" s="38"/>
      <c r="H293" s="46">
        <v>0.075</v>
      </c>
      <c r="I293" s="40">
        <f>IF(I288&lt;H301,I288,H301)</f>
        <v>185.382</v>
      </c>
      <c r="J293" s="41">
        <f t="shared" si="51"/>
        <v>13.90365</v>
      </c>
      <c r="K293" s="36"/>
      <c r="L293" s="46">
        <f t="shared" si="52"/>
        <v>0.075</v>
      </c>
      <c r="M293" s="42">
        <f>IF(M288&lt;L301,M288,L301)</f>
        <v>186.21</v>
      </c>
      <c r="N293" s="41">
        <f t="shared" si="53"/>
        <v>13.96575</v>
      </c>
      <c r="O293" s="36"/>
      <c r="P293" s="43">
        <f t="shared" si="47"/>
        <v>0.062099999999999156</v>
      </c>
      <c r="Q293" s="44">
        <f t="shared" si="48"/>
        <v>0.004466453053694473</v>
      </c>
    </row>
    <row r="294" spans="4:17" ht="12.75">
      <c r="D294" s="36" t="s">
        <v>61</v>
      </c>
      <c r="E294" s="36"/>
      <c r="F294" s="37" t="s">
        <v>14</v>
      </c>
      <c r="G294" s="38"/>
      <c r="H294" s="46">
        <v>0.088</v>
      </c>
      <c r="I294" s="80">
        <f>IF(I288&lt;H301,0,I288-I293)</f>
        <v>0</v>
      </c>
      <c r="J294" s="41">
        <f t="shared" si="51"/>
        <v>0</v>
      </c>
      <c r="K294" s="36"/>
      <c r="L294" s="46">
        <f t="shared" si="52"/>
        <v>0.088</v>
      </c>
      <c r="M294" s="101">
        <f>IF(M288&lt;L301,0,M288-M293)</f>
        <v>0</v>
      </c>
      <c r="N294" s="41">
        <f t="shared" si="53"/>
        <v>0</v>
      </c>
      <c r="O294" s="36"/>
      <c r="P294" s="43">
        <f t="shared" si="47"/>
        <v>0</v>
      </c>
      <c r="Q294" s="44">
        <f t="shared" si="48"/>
      </c>
    </row>
    <row r="295" spans="4:17" ht="13.5" thickBot="1">
      <c r="D295" s="49"/>
      <c r="E295" s="36"/>
      <c r="F295" s="37"/>
      <c r="G295" s="38"/>
      <c r="H295" s="46"/>
      <c r="I295" s="105"/>
      <c r="J295" s="41">
        <f t="shared" si="51"/>
        <v>0</v>
      </c>
      <c r="K295" s="36"/>
      <c r="L295" s="46"/>
      <c r="M295" s="106"/>
      <c r="N295" s="41">
        <f t="shared" si="53"/>
        <v>0</v>
      </c>
      <c r="O295" s="36"/>
      <c r="P295" s="43">
        <f t="shared" si="47"/>
        <v>0</v>
      </c>
      <c r="Q295" s="44">
        <f t="shared" si="48"/>
      </c>
    </row>
    <row r="296" spans="4:17" ht="13.5" thickBot="1">
      <c r="D296" s="82" t="s">
        <v>62</v>
      </c>
      <c r="E296" s="36"/>
      <c r="F296" s="36"/>
      <c r="G296" s="36"/>
      <c r="H296" s="83"/>
      <c r="I296" s="84"/>
      <c r="J296" s="71">
        <f>SUM(J287:J295)</f>
        <v>30.732556600000002</v>
      </c>
      <c r="K296" s="72"/>
      <c r="L296" s="85"/>
      <c r="M296" s="110"/>
      <c r="N296" s="71">
        <f>SUM(N287:N295)</f>
        <v>31.313673000000005</v>
      </c>
      <c r="O296" s="72"/>
      <c r="P296" s="75">
        <f t="shared" si="47"/>
        <v>0.5811164000000026</v>
      </c>
      <c r="Q296" s="76">
        <f t="shared" si="48"/>
        <v>0.018908820621841873</v>
      </c>
    </row>
    <row r="297" spans="4:17" ht="13.5" thickBot="1">
      <c r="D297" s="38" t="s">
        <v>63</v>
      </c>
      <c r="E297" s="36"/>
      <c r="F297" s="36"/>
      <c r="G297" s="36"/>
      <c r="H297" s="87">
        <v>0.13</v>
      </c>
      <c r="I297" s="88"/>
      <c r="J297" s="89">
        <f>J296*H297</f>
        <v>3.9952323580000004</v>
      </c>
      <c r="K297" s="36"/>
      <c r="L297" s="87">
        <v>0.13</v>
      </c>
      <c r="M297" s="111"/>
      <c r="N297" s="89">
        <f>N296*L297</f>
        <v>4.070777490000001</v>
      </c>
      <c r="O297" s="36"/>
      <c r="P297" s="43">
        <f t="shared" si="47"/>
        <v>0.07554513200000068</v>
      </c>
      <c r="Q297" s="44">
        <f t="shared" si="48"/>
        <v>0.01890882062184196</v>
      </c>
    </row>
    <row r="298" spans="4:17" ht="26.25" thickBot="1">
      <c r="D298" s="68" t="s">
        <v>64</v>
      </c>
      <c r="E298" s="36"/>
      <c r="F298" s="36"/>
      <c r="G298" s="36"/>
      <c r="H298" s="69"/>
      <c r="I298" s="70"/>
      <c r="J298" s="71">
        <f>ROUND(SUM(J296:J297),2)</f>
        <v>34.73</v>
      </c>
      <c r="K298" s="72"/>
      <c r="L298" s="73"/>
      <c r="M298" s="110"/>
      <c r="N298" s="71">
        <f>ROUND(SUM(N296:N297),2)</f>
        <v>35.38</v>
      </c>
      <c r="O298" s="72"/>
      <c r="P298" s="75">
        <f t="shared" si="47"/>
        <v>0.6500000000000057</v>
      </c>
      <c r="Q298" s="76">
        <f t="shared" si="48"/>
        <v>0.01871580765908453</v>
      </c>
    </row>
    <row r="299" ht="12.75"/>
    <row r="300" spans="4:14" ht="12.75">
      <c r="D300" s="24" t="s">
        <v>67</v>
      </c>
      <c r="H300" s="93">
        <v>0.029900000000000038</v>
      </c>
      <c r="J300" s="94"/>
      <c r="L300" s="93">
        <v>0.034499999999999975</v>
      </c>
      <c r="N300" s="95"/>
    </row>
    <row r="301" spans="4:12" ht="12.75">
      <c r="D301" s="96" t="s">
        <v>68</v>
      </c>
      <c r="H301" s="97">
        <v>750</v>
      </c>
      <c r="L301" s="97">
        <f>H301</f>
        <v>750</v>
      </c>
    </row>
    <row r="302" ht="12.75">
      <c r="B302" s="24" t="s">
        <v>69</v>
      </c>
    </row>
    <row r="303" spans="2:17" ht="12.75">
      <c r="B303" s="143"/>
      <c r="C303" s="144"/>
      <c r="D303" s="144"/>
      <c r="E303" s="144"/>
      <c r="F303" s="144"/>
      <c r="G303" s="144"/>
      <c r="H303" s="144"/>
      <c r="I303" s="144"/>
      <c r="J303" s="144"/>
      <c r="K303" s="144"/>
      <c r="L303" s="144"/>
      <c r="M303" s="144"/>
      <c r="N303" s="144"/>
      <c r="O303" s="144"/>
      <c r="P303" s="144"/>
      <c r="Q303" s="145"/>
    </row>
    <row r="304" spans="2:17" ht="12.75">
      <c r="B304" s="146"/>
      <c r="C304" s="147"/>
      <c r="D304" s="147"/>
      <c r="E304" s="147"/>
      <c r="F304" s="147"/>
      <c r="G304" s="147"/>
      <c r="H304" s="147"/>
      <c r="I304" s="147"/>
      <c r="J304" s="147"/>
      <c r="K304" s="147"/>
      <c r="L304" s="147"/>
      <c r="M304" s="147"/>
      <c r="N304" s="147"/>
      <c r="O304" s="147"/>
      <c r="P304" s="147"/>
      <c r="Q304" s="148"/>
    </row>
    <row r="305" spans="2:17" ht="12.75">
      <c r="B305" s="146"/>
      <c r="C305" s="147"/>
      <c r="D305" s="147"/>
      <c r="E305" s="147"/>
      <c r="F305" s="147"/>
      <c r="G305" s="147"/>
      <c r="H305" s="147"/>
      <c r="I305" s="147"/>
      <c r="J305" s="147"/>
      <c r="K305" s="147"/>
      <c r="L305" s="147"/>
      <c r="M305" s="147"/>
      <c r="N305" s="147"/>
      <c r="O305" s="147"/>
      <c r="P305" s="147"/>
      <c r="Q305" s="148"/>
    </row>
    <row r="306" spans="2:17" ht="12.75">
      <c r="B306" s="146"/>
      <c r="C306" s="147"/>
      <c r="D306" s="147"/>
      <c r="E306" s="147"/>
      <c r="F306" s="147"/>
      <c r="G306" s="147"/>
      <c r="H306" s="147"/>
      <c r="I306" s="147"/>
      <c r="J306" s="147"/>
      <c r="K306" s="147"/>
      <c r="L306" s="147"/>
      <c r="M306" s="147"/>
      <c r="N306" s="147"/>
      <c r="O306" s="147"/>
      <c r="P306" s="147"/>
      <c r="Q306" s="148"/>
    </row>
    <row r="307" spans="2:17" ht="12.75">
      <c r="B307" s="149"/>
      <c r="C307" s="150"/>
      <c r="D307" s="150"/>
      <c r="E307" s="150"/>
      <c r="F307" s="150"/>
      <c r="G307" s="150"/>
      <c r="H307" s="150"/>
      <c r="I307" s="150"/>
      <c r="J307" s="150"/>
      <c r="K307" s="150"/>
      <c r="L307" s="150"/>
      <c r="M307" s="150"/>
      <c r="N307" s="150"/>
      <c r="O307" s="150"/>
      <c r="P307" s="150"/>
      <c r="Q307" s="151"/>
    </row>
    <row r="308" ht="12.75"/>
    <row r="309" ht="12.75"/>
    <row r="310" ht="12.75"/>
    <row r="311" ht="12.75"/>
    <row r="312" spans="2:17" ht="15.75">
      <c r="B312" s="20" t="s">
        <v>11</v>
      </c>
      <c r="D312" s="21" t="s">
        <v>12</v>
      </c>
      <c r="F312" s="133" t="s">
        <v>128</v>
      </c>
      <c r="G312" s="133"/>
      <c r="H312" s="133"/>
      <c r="I312" s="133"/>
      <c r="J312" s="133"/>
      <c r="K312" s="133"/>
      <c r="L312" s="133"/>
      <c r="M312" s="133"/>
      <c r="N312" s="133"/>
      <c r="O312" s="133"/>
      <c r="P312" s="133"/>
      <c r="Q312" s="133"/>
    </row>
    <row r="313" spans="2:17" ht="15.75">
      <c r="B313" s="20"/>
      <c r="D313" s="22"/>
      <c r="F313" s="23"/>
      <c r="G313" s="23"/>
      <c r="H313" s="23"/>
      <c r="I313" s="23"/>
      <c r="J313" s="23"/>
      <c r="K313" s="23"/>
      <c r="L313" s="23"/>
      <c r="M313" s="23"/>
      <c r="N313" s="23"/>
      <c r="O313" s="23"/>
      <c r="P313" s="23"/>
      <c r="Q313" s="23"/>
    </row>
    <row r="314" spans="2:9" ht="12.75">
      <c r="B314" s="20" t="s">
        <v>14</v>
      </c>
      <c r="F314" s="24" t="s">
        <v>15</v>
      </c>
      <c r="G314" s="24"/>
      <c r="H314" s="102">
        <v>280</v>
      </c>
      <c r="I314" s="28" t="s">
        <v>16</v>
      </c>
    </row>
    <row r="315" spans="2:9" ht="12.75">
      <c r="B315" s="20" t="s">
        <v>17</v>
      </c>
      <c r="F315" s="24" t="s">
        <v>86</v>
      </c>
      <c r="H315" s="118">
        <v>1</v>
      </c>
      <c r="I315" s="28" t="s">
        <v>85</v>
      </c>
    </row>
    <row r="316" spans="2:17" ht="12.75">
      <c r="B316" s="26"/>
      <c r="F316" s="27"/>
      <c r="G316" s="27"/>
      <c r="H316" s="134" t="s">
        <v>18</v>
      </c>
      <c r="I316" s="135"/>
      <c r="J316" s="136"/>
      <c r="L316" s="134" t="s">
        <v>19</v>
      </c>
      <c r="M316" s="135"/>
      <c r="N316" s="136"/>
      <c r="P316" s="134" t="s">
        <v>20</v>
      </c>
      <c r="Q316" s="136"/>
    </row>
    <row r="317" spans="2:17" ht="12.75">
      <c r="B317" s="26"/>
      <c r="F317" s="137" t="s">
        <v>21</v>
      </c>
      <c r="G317" s="28"/>
      <c r="H317" s="29" t="s">
        <v>22</v>
      </c>
      <c r="I317" s="29" t="s">
        <v>23</v>
      </c>
      <c r="J317" s="30" t="s">
        <v>24</v>
      </c>
      <c r="L317" s="29" t="s">
        <v>22</v>
      </c>
      <c r="M317" s="31" t="s">
        <v>23</v>
      </c>
      <c r="N317" s="30" t="s">
        <v>24</v>
      </c>
      <c r="P317" s="139" t="s">
        <v>25</v>
      </c>
      <c r="Q317" s="141" t="s">
        <v>26</v>
      </c>
    </row>
    <row r="318" spans="2:17" ht="12.75">
      <c r="B318" s="26"/>
      <c r="F318" s="138"/>
      <c r="G318" s="28"/>
      <c r="H318" s="32" t="s">
        <v>27</v>
      </c>
      <c r="I318" s="32"/>
      <c r="J318" s="33" t="s">
        <v>27</v>
      </c>
      <c r="L318" s="32" t="s">
        <v>27</v>
      </c>
      <c r="M318" s="33"/>
      <c r="N318" s="33" t="s">
        <v>27</v>
      </c>
      <c r="P318" s="140"/>
      <c r="Q318" s="142"/>
    </row>
    <row r="319" spans="1:17" ht="12.75">
      <c r="A319" s="34" t="s">
        <v>129</v>
      </c>
      <c r="B319" s="35"/>
      <c r="D319" s="36" t="s">
        <v>29</v>
      </c>
      <c r="E319" s="36"/>
      <c r="F319" s="37" t="s">
        <v>11</v>
      </c>
      <c r="G319" s="38"/>
      <c r="H319" s="39">
        <v>0.84</v>
      </c>
      <c r="I319" s="40">
        <v>1</v>
      </c>
      <c r="J319" s="41">
        <f aca="true" t="shared" si="54" ref="J319:J333">I319*H319</f>
        <v>0.84</v>
      </c>
      <c r="K319" s="36"/>
      <c r="L319" s="39">
        <v>1.35</v>
      </c>
      <c r="M319" s="42">
        <v>1</v>
      </c>
      <c r="N319" s="41">
        <f aca="true" t="shared" si="55" ref="N319:N333">M319*L319</f>
        <v>1.35</v>
      </c>
      <c r="O319" s="36"/>
      <c r="P319" s="43">
        <f aca="true" t="shared" si="56" ref="P319:P348">N319-J319</f>
        <v>0.5100000000000001</v>
      </c>
      <c r="Q319" s="44">
        <f aca="true" t="shared" si="57" ref="Q319:Q348">IF((J319)=0,"",(P319/J319))</f>
        <v>0.6071428571428573</v>
      </c>
    </row>
    <row r="320" spans="1:17" ht="12.75">
      <c r="A320" s="34" t="s">
        <v>130</v>
      </c>
      <c r="B320" s="35"/>
      <c r="D320" s="36" t="s">
        <v>31</v>
      </c>
      <c r="E320" s="36"/>
      <c r="F320" s="37" t="s">
        <v>11</v>
      </c>
      <c r="G320" s="38"/>
      <c r="H320" s="46">
        <v>0</v>
      </c>
      <c r="I320" s="40">
        <v>1</v>
      </c>
      <c r="J320" s="41">
        <f t="shared" si="54"/>
        <v>0</v>
      </c>
      <c r="K320" s="36"/>
      <c r="L320" s="46">
        <v>0</v>
      </c>
      <c r="M320" s="42">
        <v>1</v>
      </c>
      <c r="N320" s="41">
        <f t="shared" si="55"/>
        <v>0</v>
      </c>
      <c r="O320" s="36"/>
      <c r="P320" s="43">
        <f t="shared" si="56"/>
        <v>0</v>
      </c>
      <c r="Q320" s="44">
        <f t="shared" si="57"/>
      </c>
    </row>
    <row r="321" spans="1:17" ht="12.75">
      <c r="A321" s="34"/>
      <c r="B321" s="35"/>
      <c r="D321" s="36" t="s">
        <v>131</v>
      </c>
      <c r="E321" s="36"/>
      <c r="F321" s="37" t="s">
        <v>11</v>
      </c>
      <c r="G321" s="38"/>
      <c r="H321" s="46">
        <v>0</v>
      </c>
      <c r="I321" s="40">
        <v>1</v>
      </c>
      <c r="J321" s="41">
        <f t="shared" si="54"/>
        <v>0</v>
      </c>
      <c r="K321" s="36"/>
      <c r="L321" s="46">
        <v>0</v>
      </c>
      <c r="M321" s="42">
        <v>1</v>
      </c>
      <c r="N321" s="41">
        <f t="shared" si="55"/>
        <v>0</v>
      </c>
      <c r="O321" s="36"/>
      <c r="P321" s="43">
        <f t="shared" si="56"/>
        <v>0</v>
      </c>
      <c r="Q321" s="44">
        <f t="shared" si="57"/>
      </c>
    </row>
    <row r="322" spans="1:17" ht="12.75">
      <c r="A322" s="34"/>
      <c r="B322" s="35"/>
      <c r="D322" s="36" t="s">
        <v>35</v>
      </c>
      <c r="E322" s="36"/>
      <c r="F322" s="37" t="s">
        <v>11</v>
      </c>
      <c r="G322" s="38"/>
      <c r="H322" s="46">
        <v>0</v>
      </c>
      <c r="I322" s="40">
        <v>1</v>
      </c>
      <c r="J322" s="41">
        <f t="shared" si="54"/>
        <v>0</v>
      </c>
      <c r="K322" s="36"/>
      <c r="L322" s="46">
        <v>0</v>
      </c>
      <c r="M322" s="42">
        <v>1</v>
      </c>
      <c r="N322" s="41">
        <f t="shared" si="55"/>
        <v>0</v>
      </c>
      <c r="O322" s="36"/>
      <c r="P322" s="43">
        <f t="shared" si="56"/>
        <v>0</v>
      </c>
      <c r="Q322" s="44">
        <f t="shared" si="57"/>
      </c>
    </row>
    <row r="323" spans="1:17" ht="12.75">
      <c r="A323" s="34" t="s">
        <v>132</v>
      </c>
      <c r="B323" s="35"/>
      <c r="D323" s="36" t="s">
        <v>37</v>
      </c>
      <c r="E323" s="36"/>
      <c r="F323" s="37" t="s">
        <v>17</v>
      </c>
      <c r="G323" s="38"/>
      <c r="H323" s="46">
        <v>4.8616</v>
      </c>
      <c r="I323" s="119">
        <f>H315</f>
        <v>1</v>
      </c>
      <c r="J323" s="41">
        <f t="shared" si="54"/>
        <v>4.8616</v>
      </c>
      <c r="K323" s="36"/>
      <c r="L323" s="46">
        <v>5.8617</v>
      </c>
      <c r="M323" s="120">
        <f>H315</f>
        <v>1</v>
      </c>
      <c r="N323" s="41">
        <f t="shared" si="55"/>
        <v>5.8617</v>
      </c>
      <c r="O323" s="36"/>
      <c r="P323" s="43">
        <f t="shared" si="56"/>
        <v>1.0000999999999998</v>
      </c>
      <c r="Q323" s="44">
        <f t="shared" si="57"/>
        <v>0.20571416817508634</v>
      </c>
    </row>
    <row r="324" spans="1:17" ht="12.75">
      <c r="A324" s="34" t="s">
        <v>133</v>
      </c>
      <c r="B324" s="35"/>
      <c r="D324" s="36" t="s">
        <v>39</v>
      </c>
      <c r="E324" s="36"/>
      <c r="F324" s="37" t="s">
        <v>17</v>
      </c>
      <c r="G324" s="38"/>
      <c r="H324" s="46">
        <v>0.0367</v>
      </c>
      <c r="I324" s="119">
        <f aca="true" t="shared" si="58" ref="I324:I329">I323</f>
        <v>1</v>
      </c>
      <c r="J324" s="41">
        <f t="shared" si="54"/>
        <v>0.0367</v>
      </c>
      <c r="K324" s="36"/>
      <c r="L324" s="46">
        <v>0.0918</v>
      </c>
      <c r="M324" s="120">
        <f aca="true" t="shared" si="59" ref="M324:M330">M323</f>
        <v>1</v>
      </c>
      <c r="N324" s="41">
        <f t="shared" si="55"/>
        <v>0.0918</v>
      </c>
      <c r="O324" s="36"/>
      <c r="P324" s="43">
        <f t="shared" si="56"/>
        <v>0.0551</v>
      </c>
      <c r="Q324" s="44">
        <f t="shared" si="57"/>
        <v>1.5013623978201633</v>
      </c>
    </row>
    <row r="325" spans="1:17" ht="12.75">
      <c r="A325" s="34"/>
      <c r="B325" s="35"/>
      <c r="D325" s="36" t="s">
        <v>40</v>
      </c>
      <c r="E325" s="36"/>
      <c r="F325" s="37" t="s">
        <v>17</v>
      </c>
      <c r="G325" s="38"/>
      <c r="H325" s="46">
        <v>0</v>
      </c>
      <c r="I325" s="119">
        <f t="shared" si="58"/>
        <v>1</v>
      </c>
      <c r="J325" s="41">
        <f t="shared" si="54"/>
        <v>0</v>
      </c>
      <c r="K325" s="36"/>
      <c r="L325" s="46">
        <v>0</v>
      </c>
      <c r="M325" s="120">
        <f t="shared" si="59"/>
        <v>1</v>
      </c>
      <c r="N325" s="41">
        <f t="shared" si="55"/>
        <v>0</v>
      </c>
      <c r="O325" s="36"/>
      <c r="P325" s="43">
        <f t="shared" si="56"/>
        <v>0</v>
      </c>
      <c r="Q325" s="44">
        <f t="shared" si="57"/>
      </c>
    </row>
    <row r="326" spans="1:17" ht="12.75">
      <c r="A326" s="34" t="s">
        <v>134</v>
      </c>
      <c r="B326" s="35"/>
      <c r="D326" s="36" t="s">
        <v>42</v>
      </c>
      <c r="E326" s="36"/>
      <c r="F326" s="37" t="s">
        <v>17</v>
      </c>
      <c r="G326" s="38"/>
      <c r="H326" s="46">
        <v>-0.1276</v>
      </c>
      <c r="I326" s="119">
        <f t="shared" si="58"/>
        <v>1</v>
      </c>
      <c r="J326" s="41">
        <f t="shared" si="54"/>
        <v>-0.1276</v>
      </c>
      <c r="K326" s="36"/>
      <c r="L326" s="46">
        <v>0</v>
      </c>
      <c r="M326" s="120">
        <f t="shared" si="59"/>
        <v>1</v>
      </c>
      <c r="N326" s="41">
        <f t="shared" si="55"/>
        <v>0</v>
      </c>
      <c r="O326" s="36"/>
      <c r="P326" s="43">
        <f t="shared" si="56"/>
        <v>0.1276</v>
      </c>
      <c r="Q326" s="44">
        <f t="shared" si="57"/>
        <v>-1</v>
      </c>
    </row>
    <row r="327" spans="1:17" ht="12.75">
      <c r="A327" s="34"/>
      <c r="B327" s="35"/>
      <c r="D327" s="36" t="s">
        <v>44</v>
      </c>
      <c r="E327" s="36"/>
      <c r="F327" s="37" t="s">
        <v>17</v>
      </c>
      <c r="G327" s="38"/>
      <c r="H327" s="46">
        <v>0</v>
      </c>
      <c r="I327" s="119">
        <f t="shared" si="58"/>
        <v>1</v>
      </c>
      <c r="J327" s="41">
        <f t="shared" si="54"/>
        <v>0</v>
      </c>
      <c r="K327" s="36"/>
      <c r="L327" s="46">
        <v>0</v>
      </c>
      <c r="M327" s="120">
        <f t="shared" si="59"/>
        <v>1</v>
      </c>
      <c r="N327" s="41">
        <f t="shared" si="55"/>
        <v>0</v>
      </c>
      <c r="O327" s="36"/>
      <c r="P327" s="43">
        <f t="shared" si="56"/>
        <v>0</v>
      </c>
      <c r="Q327" s="44">
        <f t="shared" si="57"/>
      </c>
    </row>
    <row r="328" spans="1:17" ht="12.75">
      <c r="A328" s="34"/>
      <c r="B328" s="35"/>
      <c r="D328" s="36" t="s">
        <v>46</v>
      </c>
      <c r="E328" s="36"/>
      <c r="F328" s="37" t="s">
        <v>17</v>
      </c>
      <c r="G328" s="38"/>
      <c r="H328" s="46">
        <v>0</v>
      </c>
      <c r="I328" s="119">
        <f t="shared" si="58"/>
        <v>1</v>
      </c>
      <c r="J328" s="41">
        <f t="shared" si="54"/>
        <v>0</v>
      </c>
      <c r="K328" s="36"/>
      <c r="L328" s="46">
        <v>0</v>
      </c>
      <c r="M328" s="120">
        <f t="shared" si="59"/>
        <v>1</v>
      </c>
      <c r="N328" s="41">
        <f t="shared" si="55"/>
        <v>0</v>
      </c>
      <c r="O328" s="36"/>
      <c r="P328" s="43">
        <f t="shared" si="56"/>
        <v>0</v>
      </c>
      <c r="Q328" s="44">
        <f t="shared" si="57"/>
      </c>
    </row>
    <row r="329" spans="1:17" ht="25.5">
      <c r="A329" s="47" t="s">
        <v>135</v>
      </c>
      <c r="B329" s="35"/>
      <c r="D329" s="48" t="s">
        <v>48</v>
      </c>
      <c r="E329" s="36"/>
      <c r="F329" s="37" t="s">
        <v>17</v>
      </c>
      <c r="G329" s="38"/>
      <c r="H329" s="46">
        <v>0</v>
      </c>
      <c r="I329" s="119">
        <f t="shared" si="58"/>
        <v>1</v>
      </c>
      <c r="J329" s="41">
        <f t="shared" si="54"/>
        <v>0</v>
      </c>
      <c r="K329" s="36"/>
      <c r="L329" s="46">
        <v>-0.6372</v>
      </c>
      <c r="M329" s="114">
        <f t="shared" si="59"/>
        <v>1</v>
      </c>
      <c r="N329" s="41">
        <f t="shared" si="55"/>
        <v>-0.6372</v>
      </c>
      <c r="O329" s="36"/>
      <c r="P329" s="43">
        <f t="shared" si="56"/>
        <v>-0.6372</v>
      </c>
      <c r="Q329" s="44">
        <f t="shared" si="57"/>
      </c>
    </row>
    <row r="330" spans="1:17" ht="25.5">
      <c r="A330" s="47" t="s">
        <v>135</v>
      </c>
      <c r="D330" s="48" t="s">
        <v>94</v>
      </c>
      <c r="E330" s="36"/>
      <c r="F330" s="37" t="s">
        <v>17</v>
      </c>
      <c r="G330" s="38"/>
      <c r="H330" s="46"/>
      <c r="I330" s="105"/>
      <c r="J330" s="41">
        <f t="shared" si="54"/>
        <v>0</v>
      </c>
      <c r="K330" s="36"/>
      <c r="L330" s="46">
        <v>0.0017</v>
      </c>
      <c r="M330" s="114">
        <f t="shared" si="59"/>
        <v>1</v>
      </c>
      <c r="N330" s="41">
        <f t="shared" si="55"/>
        <v>0.0017</v>
      </c>
      <c r="O330" s="36"/>
      <c r="P330" s="43">
        <f t="shared" si="56"/>
        <v>0.0017</v>
      </c>
      <c r="Q330" s="44">
        <f t="shared" si="57"/>
      </c>
    </row>
    <row r="331" spans="4:17" ht="12.75">
      <c r="D331" s="49"/>
      <c r="E331" s="36"/>
      <c r="F331" s="37"/>
      <c r="G331" s="38"/>
      <c r="H331" s="46"/>
      <c r="I331" s="105"/>
      <c r="J331" s="41">
        <f t="shared" si="54"/>
        <v>0</v>
      </c>
      <c r="K331" s="36"/>
      <c r="L331" s="46"/>
      <c r="M331" s="106"/>
      <c r="N331" s="41">
        <f t="shared" si="55"/>
        <v>0</v>
      </c>
      <c r="O331" s="36"/>
      <c r="P331" s="43">
        <f t="shared" si="56"/>
        <v>0</v>
      </c>
      <c r="Q331" s="44">
        <f t="shared" si="57"/>
      </c>
    </row>
    <row r="332" spans="4:17" ht="12.75">
      <c r="D332" s="49"/>
      <c r="E332" s="36"/>
      <c r="F332" s="37"/>
      <c r="G332" s="38"/>
      <c r="H332" s="46"/>
      <c r="I332" s="105"/>
      <c r="J332" s="41">
        <f t="shared" si="54"/>
        <v>0</v>
      </c>
      <c r="K332" s="36"/>
      <c r="L332" s="46"/>
      <c r="M332" s="106"/>
      <c r="N332" s="41">
        <f t="shared" si="55"/>
        <v>0</v>
      </c>
      <c r="O332" s="36"/>
      <c r="P332" s="43">
        <f t="shared" si="56"/>
        <v>0</v>
      </c>
      <c r="Q332" s="44">
        <f t="shared" si="57"/>
      </c>
    </row>
    <row r="333" spans="4:17" ht="13.5" thickBot="1">
      <c r="D333" s="49"/>
      <c r="E333" s="36"/>
      <c r="F333" s="37"/>
      <c r="G333" s="38"/>
      <c r="H333" s="46"/>
      <c r="I333" s="105"/>
      <c r="J333" s="41">
        <f t="shared" si="54"/>
        <v>0</v>
      </c>
      <c r="K333" s="36"/>
      <c r="L333" s="46"/>
      <c r="M333" s="106"/>
      <c r="N333" s="41">
        <f t="shared" si="55"/>
        <v>0</v>
      </c>
      <c r="O333" s="36"/>
      <c r="P333" s="43">
        <f t="shared" si="56"/>
        <v>0</v>
      </c>
      <c r="Q333" s="44">
        <f t="shared" si="57"/>
      </c>
    </row>
    <row r="334" spans="4:17" ht="13.5" thickBot="1">
      <c r="D334" s="24" t="s">
        <v>49</v>
      </c>
      <c r="G334" s="4"/>
      <c r="H334" s="52"/>
      <c r="I334" s="107"/>
      <c r="J334" s="54">
        <f>SUM(J319:J333)</f>
        <v>5.6107</v>
      </c>
      <c r="L334" s="52"/>
      <c r="M334" s="108"/>
      <c r="N334" s="54">
        <f>SUM(N319:N333)</f>
        <v>6.668</v>
      </c>
      <c r="P334" s="56">
        <f t="shared" si="56"/>
        <v>1.0573000000000006</v>
      </c>
      <c r="Q334" s="57">
        <f t="shared" si="57"/>
        <v>0.18844350972249463</v>
      </c>
    </row>
    <row r="335" spans="1:17" ht="12.75">
      <c r="A335" s="16" t="s">
        <v>136</v>
      </c>
      <c r="D335" s="58" t="s">
        <v>51</v>
      </c>
      <c r="E335" s="58"/>
      <c r="F335" s="59" t="s">
        <v>17</v>
      </c>
      <c r="G335" s="60"/>
      <c r="H335" s="61">
        <v>2.0174</v>
      </c>
      <c r="I335" s="121">
        <f>H315</f>
        <v>1</v>
      </c>
      <c r="J335" s="63">
        <f>I335*H335</f>
        <v>2.0174</v>
      </c>
      <c r="K335" s="58"/>
      <c r="L335" s="61">
        <v>1.9798</v>
      </c>
      <c r="M335" s="122">
        <f>H315</f>
        <v>1</v>
      </c>
      <c r="N335" s="63">
        <f>M335*L335</f>
        <v>1.9798</v>
      </c>
      <c r="O335" s="58"/>
      <c r="P335" s="65">
        <f t="shared" si="56"/>
        <v>-0.037599999999999856</v>
      </c>
      <c r="Q335" s="66">
        <f t="shared" si="57"/>
        <v>-0.01863785069891933</v>
      </c>
    </row>
    <row r="336" spans="1:17" ht="26.25" thickBot="1">
      <c r="A336" s="16" t="s">
        <v>137</v>
      </c>
      <c r="D336" s="67" t="s">
        <v>53</v>
      </c>
      <c r="E336" s="58"/>
      <c r="F336" s="59" t="s">
        <v>17</v>
      </c>
      <c r="G336" s="60"/>
      <c r="H336" s="61">
        <v>0.7584</v>
      </c>
      <c r="I336" s="121">
        <f>I335</f>
        <v>1</v>
      </c>
      <c r="J336" s="63">
        <f>I336*H336</f>
        <v>0.7584</v>
      </c>
      <c r="K336" s="58"/>
      <c r="L336" s="61">
        <v>0.8901</v>
      </c>
      <c r="M336" s="122">
        <f>M335</f>
        <v>1</v>
      </c>
      <c r="N336" s="63">
        <f>M336*L336</f>
        <v>0.8901</v>
      </c>
      <c r="O336" s="58"/>
      <c r="P336" s="65">
        <f t="shared" si="56"/>
        <v>0.13170000000000004</v>
      </c>
      <c r="Q336" s="66">
        <f t="shared" si="57"/>
        <v>0.1736550632911393</v>
      </c>
    </row>
    <row r="337" spans="4:17" ht="26.25" thickBot="1">
      <c r="D337" s="68" t="s">
        <v>54</v>
      </c>
      <c r="E337" s="36"/>
      <c r="F337" s="36"/>
      <c r="G337" s="38"/>
      <c r="H337" s="69"/>
      <c r="I337" s="109"/>
      <c r="J337" s="71">
        <f>SUM(J334:J336)</f>
        <v>8.3865</v>
      </c>
      <c r="K337" s="72"/>
      <c r="L337" s="73"/>
      <c r="M337" s="110"/>
      <c r="N337" s="71">
        <f>SUM(N334:N336)</f>
        <v>9.5379</v>
      </c>
      <c r="O337" s="72"/>
      <c r="P337" s="75">
        <f t="shared" si="56"/>
        <v>1.1514000000000006</v>
      </c>
      <c r="Q337" s="76">
        <f t="shared" si="57"/>
        <v>0.13729207655160086</v>
      </c>
    </row>
    <row r="338" spans="4:17" ht="25.5">
      <c r="D338" s="48" t="s">
        <v>55</v>
      </c>
      <c r="E338" s="36"/>
      <c r="F338" s="37" t="s">
        <v>14</v>
      </c>
      <c r="G338" s="38"/>
      <c r="H338" s="46">
        <v>0.0052</v>
      </c>
      <c r="I338" s="119">
        <f>H314*(1+H350)</f>
        <v>288.372</v>
      </c>
      <c r="J338" s="41">
        <f aca="true" t="shared" si="60" ref="J338:J345">I338*H338</f>
        <v>1.4995344</v>
      </c>
      <c r="K338" s="36"/>
      <c r="L338" s="46">
        <f aca="true" t="shared" si="61" ref="L338:L344">H338</f>
        <v>0.0052</v>
      </c>
      <c r="M338" s="42">
        <f>H314*(1+L350)</f>
        <v>289.65999999999997</v>
      </c>
      <c r="N338" s="41">
        <f aca="true" t="shared" si="62" ref="N338:N345">M338*L338</f>
        <v>1.5062319999999998</v>
      </c>
      <c r="O338" s="36"/>
      <c r="P338" s="43">
        <f t="shared" si="56"/>
        <v>0.006697599999999859</v>
      </c>
      <c r="Q338" s="44">
        <f t="shared" si="57"/>
        <v>0.00446645305369444</v>
      </c>
    </row>
    <row r="339" spans="4:17" ht="25.5">
      <c r="D339" s="48" t="s">
        <v>56</v>
      </c>
      <c r="E339" s="36"/>
      <c r="F339" s="37" t="s">
        <v>14</v>
      </c>
      <c r="G339" s="38"/>
      <c r="H339" s="46">
        <v>0.0011</v>
      </c>
      <c r="I339" s="119">
        <f>I338</f>
        <v>288.372</v>
      </c>
      <c r="J339" s="41">
        <f t="shared" si="60"/>
        <v>0.3172092</v>
      </c>
      <c r="K339" s="36"/>
      <c r="L339" s="46">
        <f t="shared" si="61"/>
        <v>0.0011</v>
      </c>
      <c r="M339" s="42">
        <f>M338</f>
        <v>289.65999999999997</v>
      </c>
      <c r="N339" s="41">
        <f t="shared" si="62"/>
        <v>0.31862599999999996</v>
      </c>
      <c r="O339" s="36"/>
      <c r="P339" s="43">
        <f t="shared" si="56"/>
        <v>0.0014167999999999403</v>
      </c>
      <c r="Q339" s="44">
        <f t="shared" si="57"/>
        <v>0.004466453053694345</v>
      </c>
    </row>
    <row r="340" spans="4:17" ht="12.75">
      <c r="D340" s="48" t="s">
        <v>57</v>
      </c>
      <c r="E340" s="36"/>
      <c r="F340" s="37" t="s">
        <v>14</v>
      </c>
      <c r="G340" s="38"/>
      <c r="H340" s="46">
        <v>0</v>
      </c>
      <c r="I340" s="119">
        <f>I338</f>
        <v>288.372</v>
      </c>
      <c r="J340" s="41">
        <f t="shared" si="60"/>
        <v>0</v>
      </c>
      <c r="K340" s="36"/>
      <c r="L340" s="46">
        <f t="shared" si="61"/>
        <v>0</v>
      </c>
      <c r="M340" s="42">
        <f>M338</f>
        <v>289.65999999999997</v>
      </c>
      <c r="N340" s="41">
        <f t="shared" si="62"/>
        <v>0</v>
      </c>
      <c r="O340" s="36"/>
      <c r="P340" s="43">
        <f t="shared" si="56"/>
        <v>0</v>
      </c>
      <c r="Q340" s="44">
        <f t="shared" si="57"/>
      </c>
    </row>
    <row r="341" spans="4:17" ht="12.75">
      <c r="D341" s="36" t="s">
        <v>58</v>
      </c>
      <c r="E341" s="36"/>
      <c r="F341" s="37" t="s">
        <v>11</v>
      </c>
      <c r="G341" s="38"/>
      <c r="H341" s="46">
        <v>0.25</v>
      </c>
      <c r="I341" s="40">
        <v>1</v>
      </c>
      <c r="J341" s="41">
        <f t="shared" si="60"/>
        <v>0.25</v>
      </c>
      <c r="K341" s="36"/>
      <c r="L341" s="46">
        <f t="shared" si="61"/>
        <v>0.25</v>
      </c>
      <c r="M341" s="42">
        <v>1</v>
      </c>
      <c r="N341" s="41">
        <f t="shared" si="62"/>
        <v>0.25</v>
      </c>
      <c r="O341" s="36"/>
      <c r="P341" s="43">
        <f t="shared" si="56"/>
        <v>0</v>
      </c>
      <c r="Q341" s="44">
        <f t="shared" si="57"/>
        <v>0</v>
      </c>
    </row>
    <row r="342" spans="4:17" ht="12.75">
      <c r="D342" s="36" t="s">
        <v>59</v>
      </c>
      <c r="E342" s="36"/>
      <c r="F342" s="37" t="s">
        <v>14</v>
      </c>
      <c r="G342" s="38"/>
      <c r="H342" s="46">
        <v>0.007</v>
      </c>
      <c r="I342" s="40">
        <f>H314</f>
        <v>280</v>
      </c>
      <c r="J342" s="41">
        <f t="shared" si="60"/>
        <v>1.96</v>
      </c>
      <c r="K342" s="36"/>
      <c r="L342" s="46">
        <f t="shared" si="61"/>
        <v>0.007</v>
      </c>
      <c r="M342" s="42">
        <f>H314</f>
        <v>280</v>
      </c>
      <c r="N342" s="41">
        <f t="shared" si="62"/>
        <v>1.96</v>
      </c>
      <c r="O342" s="36"/>
      <c r="P342" s="43">
        <f t="shared" si="56"/>
        <v>0</v>
      </c>
      <c r="Q342" s="44">
        <f t="shared" si="57"/>
        <v>0</v>
      </c>
    </row>
    <row r="343" spans="4:17" ht="12.75">
      <c r="D343" s="36" t="s">
        <v>60</v>
      </c>
      <c r="E343" s="36"/>
      <c r="F343" s="37" t="s">
        <v>14</v>
      </c>
      <c r="G343" s="38"/>
      <c r="H343" s="46">
        <v>0.075</v>
      </c>
      <c r="I343" s="40">
        <f>IF(I338&lt;H351,I338,H351)</f>
        <v>288.372</v>
      </c>
      <c r="J343" s="41">
        <f t="shared" si="60"/>
        <v>21.6279</v>
      </c>
      <c r="K343" s="36"/>
      <c r="L343" s="46">
        <f t="shared" si="61"/>
        <v>0.075</v>
      </c>
      <c r="M343" s="42">
        <f>IF(M338&lt;L351,M338,L351)</f>
        <v>289.65999999999997</v>
      </c>
      <c r="N343" s="41">
        <f t="shared" si="62"/>
        <v>21.724499999999995</v>
      </c>
      <c r="O343" s="36"/>
      <c r="P343" s="43">
        <f t="shared" si="56"/>
        <v>0.09659999999999513</v>
      </c>
      <c r="Q343" s="44">
        <f t="shared" si="57"/>
        <v>0.004466453053694308</v>
      </c>
    </row>
    <row r="344" spans="4:17" ht="12.75">
      <c r="D344" s="36" t="s">
        <v>61</v>
      </c>
      <c r="E344" s="36"/>
      <c r="F344" s="37"/>
      <c r="G344" s="38"/>
      <c r="H344" s="46">
        <v>0.088</v>
      </c>
      <c r="I344" s="80">
        <f>IF(I338&lt;H351,0,I338-I343)</f>
        <v>0</v>
      </c>
      <c r="J344" s="41">
        <f t="shared" si="60"/>
        <v>0</v>
      </c>
      <c r="K344" s="36"/>
      <c r="L344" s="46">
        <f t="shared" si="61"/>
        <v>0.088</v>
      </c>
      <c r="M344" s="101">
        <f>IF(M338&lt;L351,0,M338-M343)</f>
        <v>0</v>
      </c>
      <c r="N344" s="41">
        <f t="shared" si="62"/>
        <v>0</v>
      </c>
      <c r="O344" s="36"/>
      <c r="P344" s="43">
        <f t="shared" si="56"/>
        <v>0</v>
      </c>
      <c r="Q344" s="44">
        <f t="shared" si="57"/>
      </c>
    </row>
    <row r="345" spans="4:17" ht="13.5" thickBot="1">
      <c r="D345" s="49"/>
      <c r="E345" s="36"/>
      <c r="F345" s="37"/>
      <c r="G345" s="38"/>
      <c r="H345" s="46"/>
      <c r="I345" s="105"/>
      <c r="J345" s="41">
        <f t="shared" si="60"/>
        <v>0</v>
      </c>
      <c r="K345" s="36"/>
      <c r="L345" s="46"/>
      <c r="M345" s="106"/>
      <c r="N345" s="41">
        <f t="shared" si="62"/>
        <v>0</v>
      </c>
      <c r="O345" s="36"/>
      <c r="P345" s="43">
        <f t="shared" si="56"/>
        <v>0</v>
      </c>
      <c r="Q345" s="44">
        <f t="shared" si="57"/>
      </c>
    </row>
    <row r="346" spans="4:17" ht="13.5" thickBot="1">
      <c r="D346" s="82" t="s">
        <v>62</v>
      </c>
      <c r="E346" s="36"/>
      <c r="F346" s="36"/>
      <c r="G346" s="36"/>
      <c r="H346" s="83"/>
      <c r="I346" s="84"/>
      <c r="J346" s="71">
        <f>SUM(J337:J345)</f>
        <v>34.0411436</v>
      </c>
      <c r="K346" s="72"/>
      <c r="L346" s="85"/>
      <c r="M346" s="110"/>
      <c r="N346" s="71">
        <f>SUM(N337:N345)</f>
        <v>35.297258</v>
      </c>
      <c r="O346" s="72"/>
      <c r="P346" s="75">
        <f t="shared" si="56"/>
        <v>1.2561144000000013</v>
      </c>
      <c r="Q346" s="76">
        <f t="shared" si="57"/>
        <v>0.03689988840445423</v>
      </c>
    </row>
    <row r="347" spans="4:17" ht="13.5" thickBot="1">
      <c r="D347" s="38" t="s">
        <v>63</v>
      </c>
      <c r="E347" s="36"/>
      <c r="F347" s="36"/>
      <c r="G347" s="36"/>
      <c r="H347" s="87">
        <v>0.13</v>
      </c>
      <c r="I347" s="88"/>
      <c r="J347" s="89">
        <f>J346*H347</f>
        <v>4.425348668</v>
      </c>
      <c r="K347" s="36"/>
      <c r="L347" s="87">
        <v>0.13</v>
      </c>
      <c r="M347" s="111"/>
      <c r="N347" s="89">
        <f>N346*L347</f>
        <v>4.58864354</v>
      </c>
      <c r="O347" s="36"/>
      <c r="P347" s="43">
        <f t="shared" si="56"/>
        <v>0.1632948719999998</v>
      </c>
      <c r="Q347" s="44">
        <f t="shared" si="57"/>
        <v>0.03689988840445415</v>
      </c>
    </row>
    <row r="348" spans="4:17" ht="13.5" thickBot="1">
      <c r="D348" s="68" t="s">
        <v>64</v>
      </c>
      <c r="E348" s="36"/>
      <c r="F348" s="36"/>
      <c r="G348" s="36"/>
      <c r="H348" s="69"/>
      <c r="I348" s="70"/>
      <c r="J348" s="71">
        <f>ROUND(SUM(J346:J347),2)</f>
        <v>38.47</v>
      </c>
      <c r="K348" s="72"/>
      <c r="L348" s="73"/>
      <c r="M348" s="110"/>
      <c r="N348" s="71">
        <f>ROUND(SUM(N346:N347),2)</f>
        <v>39.89</v>
      </c>
      <c r="O348" s="72"/>
      <c r="P348" s="75">
        <f t="shared" si="56"/>
        <v>1.4200000000000017</v>
      </c>
      <c r="Q348" s="76">
        <f t="shared" si="57"/>
        <v>0.03691187938653501</v>
      </c>
    </row>
    <row r="350" spans="4:14" ht="12.75">
      <c r="D350" s="24" t="s">
        <v>67</v>
      </c>
      <c r="H350" s="93">
        <v>0.029900000000000038</v>
      </c>
      <c r="J350" s="94"/>
      <c r="L350" s="93">
        <v>0.034499999999999975</v>
      </c>
      <c r="N350" s="95"/>
    </row>
    <row r="351" spans="4:12" ht="12.75">
      <c r="D351" s="96" t="s">
        <v>68</v>
      </c>
      <c r="H351" s="97">
        <v>800</v>
      </c>
      <c r="L351" s="97">
        <f>H351</f>
        <v>800</v>
      </c>
    </row>
    <row r="352" ht="12.75">
      <c r="B352" s="24" t="s">
        <v>69</v>
      </c>
    </row>
    <row r="353" spans="2:17" ht="12.75">
      <c r="B353" s="143"/>
      <c r="C353" s="144"/>
      <c r="D353" s="144"/>
      <c r="E353" s="144"/>
      <c r="F353" s="144"/>
      <c r="G353" s="144"/>
      <c r="H353" s="144"/>
      <c r="I353" s="144"/>
      <c r="J353" s="144"/>
      <c r="K353" s="144"/>
      <c r="L353" s="144"/>
      <c r="M353" s="144"/>
      <c r="N353" s="144"/>
      <c r="O353" s="144"/>
      <c r="P353" s="144"/>
      <c r="Q353" s="145"/>
    </row>
    <row r="354" spans="2:17" ht="12.75">
      <c r="B354" s="146"/>
      <c r="C354" s="147"/>
      <c r="D354" s="147"/>
      <c r="E354" s="147"/>
      <c r="F354" s="147"/>
      <c r="G354" s="147"/>
      <c r="H354" s="147"/>
      <c r="I354" s="147"/>
      <c r="J354" s="147"/>
      <c r="K354" s="147"/>
      <c r="L354" s="147"/>
      <c r="M354" s="147"/>
      <c r="N354" s="147"/>
      <c r="O354" s="147"/>
      <c r="P354" s="147"/>
      <c r="Q354" s="148"/>
    </row>
    <row r="355" spans="2:17" ht="12.75">
      <c r="B355" s="146"/>
      <c r="C355" s="147"/>
      <c r="D355" s="147"/>
      <c r="E355" s="147"/>
      <c r="F355" s="147"/>
      <c r="G355" s="147"/>
      <c r="H355" s="147"/>
      <c r="I355" s="147"/>
      <c r="J355" s="147"/>
      <c r="K355" s="147"/>
      <c r="L355" s="147"/>
      <c r="M355" s="147"/>
      <c r="N355" s="147"/>
      <c r="O355" s="147"/>
      <c r="P355" s="147"/>
      <c r="Q355" s="148"/>
    </row>
    <row r="356" spans="2:17" ht="12.75">
      <c r="B356" s="146"/>
      <c r="C356" s="147"/>
      <c r="D356" s="147"/>
      <c r="E356" s="147"/>
      <c r="F356" s="147"/>
      <c r="G356" s="147"/>
      <c r="H356" s="147"/>
      <c r="I356" s="147"/>
      <c r="J356" s="147"/>
      <c r="K356" s="147"/>
      <c r="L356" s="147"/>
      <c r="M356" s="147"/>
      <c r="N356" s="147"/>
      <c r="O356" s="147"/>
      <c r="P356" s="147"/>
      <c r="Q356" s="148"/>
    </row>
    <row r="357" spans="2:17" ht="12.75">
      <c r="B357" s="149"/>
      <c r="C357" s="150"/>
      <c r="D357" s="150"/>
      <c r="E357" s="150"/>
      <c r="F357" s="150"/>
      <c r="G357" s="150"/>
      <c r="H357" s="150"/>
      <c r="I357" s="150"/>
      <c r="J357" s="150"/>
      <c r="K357" s="150"/>
      <c r="L357" s="150"/>
      <c r="M357" s="150"/>
      <c r="N357" s="150"/>
      <c r="O357" s="150"/>
      <c r="P357" s="150"/>
      <c r="Q357" s="151"/>
    </row>
  </sheetData>
  <sheetProtection selectLockedCells="1"/>
  <mergeCells count="56">
    <mergeCell ref="F317:F318"/>
    <mergeCell ref="P317:P318"/>
    <mergeCell ref="Q317:Q318"/>
    <mergeCell ref="B353:Q357"/>
    <mergeCell ref="F267:F268"/>
    <mergeCell ref="P267:P268"/>
    <mergeCell ref="Q267:Q268"/>
    <mergeCell ref="B303:Q307"/>
    <mergeCell ref="F312:Q312"/>
    <mergeCell ref="H316:J316"/>
    <mergeCell ref="L316:N316"/>
    <mergeCell ref="P316:Q316"/>
    <mergeCell ref="F217:F218"/>
    <mergeCell ref="P217:P218"/>
    <mergeCell ref="Q217:Q218"/>
    <mergeCell ref="B253:Q257"/>
    <mergeCell ref="F262:Q262"/>
    <mergeCell ref="H266:J266"/>
    <mergeCell ref="L266:N266"/>
    <mergeCell ref="P266:Q266"/>
    <mergeCell ref="B203:Q207"/>
    <mergeCell ref="F212:Q212"/>
    <mergeCell ref="H216:J216"/>
    <mergeCell ref="L216:N216"/>
    <mergeCell ref="P216:Q216"/>
    <mergeCell ref="B153:Q157"/>
    <mergeCell ref="F162:Q162"/>
    <mergeCell ref="H166:J166"/>
    <mergeCell ref="L166:N166"/>
    <mergeCell ref="P166:Q166"/>
    <mergeCell ref="F167:F168"/>
    <mergeCell ref="P167:P168"/>
    <mergeCell ref="Q167:Q168"/>
    <mergeCell ref="B103:Q107"/>
    <mergeCell ref="F112:Q112"/>
    <mergeCell ref="H116:J116"/>
    <mergeCell ref="L116:N116"/>
    <mergeCell ref="P116:Q116"/>
    <mergeCell ref="F117:F118"/>
    <mergeCell ref="P117:P118"/>
    <mergeCell ref="Q117:Q118"/>
    <mergeCell ref="B51:Q55"/>
    <mergeCell ref="F60:Q60"/>
    <mergeCell ref="H64:J64"/>
    <mergeCell ref="L64:N64"/>
    <mergeCell ref="P64:Q64"/>
    <mergeCell ref="F65:F66"/>
    <mergeCell ref="P65:P66"/>
    <mergeCell ref="Q65:Q66"/>
    <mergeCell ref="F8:Q8"/>
    <mergeCell ref="H12:J12"/>
    <mergeCell ref="L12:N12"/>
    <mergeCell ref="P12:Q12"/>
    <mergeCell ref="F13:F14"/>
    <mergeCell ref="P13:P14"/>
    <mergeCell ref="Q13:Q14"/>
  </mergeCells>
  <dataValidations count="2">
    <dataValidation type="list" allowBlank="1" showInputMessage="1" showErrorMessage="1" sqref="F15:F29 F67:F81 F338:F345 F288:F295 F285:F286 F238:F245 F319:F333 F235:F236 F188:F195 F269:F283 F185:F186 F335:F336 F219:F233 F83:F84 F86:F93 F119:F133 F31:F32 F34:F41 F135:F136 F138:F145 F169:F183">
      <formula1>$B$8:$B$11</formula1>
    </dataValidation>
    <dataValidation type="list" allowBlank="1" showInputMessage="1" showErrorMessage="1" sqref="G15:G29 G335:G336 G338:G345 G319:G333 G285:G286 G288:G295 G269:G283 G235:G236 G238:G245 G219:G233 G185:G186 G188:G195 G169:G183 G83:G84 G86:G93 G67:G81 G31:G32 G34:G41 G135:G136 G138:G145 G119:G133">
      <formula1>$B$8:$B$13</formula1>
    </dataValidation>
  </dataValidations>
  <hyperlinks>
    <hyperlink ref="A1" r:id="rId1" display="Back to Index"/>
  </hyperlinks>
  <printOptions/>
  <pageMargins left="0.75" right="0.75" top="1" bottom="1" header="0.5" footer="0.5"/>
  <pageSetup fitToHeight="1" fitToWidth="1" horizontalDpi="600" verticalDpi="600" orientation="portrait" scale="55" r:id="rId4"/>
  <headerFooter alignWithMargins="0">
    <oddFooter>&amp;C9</oddFooter>
  </headerFooter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57"/>
  <sheetViews>
    <sheetView showGridLines="0" tabSelected="1" zoomScale="75" zoomScaleNormal="75" zoomScalePageLayoutView="0" workbookViewId="0" topLeftCell="N178">
      <selection activeCell="T1" sqref="T1:AF16384"/>
    </sheetView>
  </sheetViews>
  <sheetFormatPr defaultColWidth="9.140625" defaultRowHeight="12.75" outlineLevelRow="1"/>
  <cols>
    <col min="1" max="1" width="2.7109375" style="58" customWidth="1"/>
    <col min="2" max="2" width="4.57421875" style="18" customWidth="1"/>
    <col min="3" max="3" width="5.57421875" style="18" customWidth="1"/>
    <col min="4" max="4" width="33.28125" style="18" customWidth="1"/>
    <col min="5" max="5" width="1.28515625" style="18" customWidth="1"/>
    <col min="6" max="6" width="12.421875" style="18" customWidth="1"/>
    <col min="7" max="7" width="2.28125" style="18" customWidth="1"/>
    <col min="8" max="8" width="12.28125" style="18" customWidth="1"/>
    <col min="9" max="9" width="13.57421875" style="18" customWidth="1"/>
    <col min="10" max="10" width="18.00390625" style="18" bestFit="1" customWidth="1"/>
    <col min="11" max="11" width="2.8515625" style="18" customWidth="1"/>
    <col min="12" max="12" width="12.140625" style="18" customWidth="1"/>
    <col min="13" max="13" width="15.57421875" style="18" customWidth="1"/>
    <col min="14" max="14" width="17.7109375" style="18" bestFit="1" customWidth="1"/>
    <col min="15" max="15" width="2.8515625" style="18" customWidth="1"/>
    <col min="16" max="16" width="15.8515625" style="18" bestFit="1" customWidth="1"/>
    <col min="17" max="17" width="12.00390625" style="18" bestFit="1" customWidth="1"/>
    <col min="18" max="18" width="3.8515625" style="18" customWidth="1"/>
    <col min="19" max="19" width="9.140625" style="18" customWidth="1"/>
    <col min="20" max="20" width="9.140625" style="126" customWidth="1"/>
    <col min="21" max="16384" width="9.140625" style="127" customWidth="1"/>
  </cols>
  <sheetData>
    <row r="1" spans="1:18" s="13" customFormat="1" ht="34.5" customHeight="1">
      <c r="A1" s="1" t="s">
        <v>0</v>
      </c>
      <c r="C1" s="5"/>
      <c r="D1" s="4"/>
      <c r="E1" s="5"/>
      <c r="F1" s="5"/>
      <c r="G1" s="5"/>
      <c r="H1" s="5"/>
      <c r="I1" s="5"/>
      <c r="J1" s="5"/>
      <c r="K1" s="5"/>
      <c r="L1" s="5"/>
      <c r="M1" s="5"/>
      <c r="N1" s="6" t="s">
        <v>1</v>
      </c>
      <c r="O1" s="7"/>
      <c r="P1" s="7" t="str">
        <f>'South Bill Impacts '!P1</f>
        <v>EB-2012-0161</v>
      </c>
      <c r="Q1" s="7"/>
      <c r="R1" s="7"/>
    </row>
    <row r="2" spans="1:18" s="13" customFormat="1" ht="19.5" customHeight="1">
      <c r="A2" s="123"/>
      <c r="C2" s="9"/>
      <c r="D2" s="10" t="str">
        <f>'[1]Rates'!B2</f>
        <v>2013 EDR Model</v>
      </c>
      <c r="E2" s="9"/>
      <c r="F2" s="9"/>
      <c r="G2" s="9"/>
      <c r="H2" s="9"/>
      <c r="I2" s="9"/>
      <c r="J2" s="9"/>
      <c r="K2" s="9"/>
      <c r="L2" s="9"/>
      <c r="M2" s="9"/>
      <c r="N2" s="6" t="s">
        <v>3</v>
      </c>
      <c r="O2" s="7"/>
      <c r="P2" s="7" t="str">
        <f>'South Bill Impacts '!P2</f>
        <v>H</v>
      </c>
      <c r="Q2" s="7"/>
      <c r="R2" s="7"/>
    </row>
    <row r="3" spans="1:18" s="13" customFormat="1" ht="21.75" customHeight="1">
      <c r="A3" s="123"/>
      <c r="C3" s="9"/>
      <c r="D3" s="10" t="s">
        <v>138</v>
      </c>
      <c r="E3" s="9"/>
      <c r="F3" s="9"/>
      <c r="G3" s="9"/>
      <c r="H3" s="9"/>
      <c r="I3" s="9"/>
      <c r="J3" s="9"/>
      <c r="K3" s="9"/>
      <c r="L3" s="9"/>
      <c r="M3" s="9"/>
      <c r="N3" s="6" t="s">
        <v>6</v>
      </c>
      <c r="O3" s="7"/>
      <c r="P3" s="7">
        <f>'South Bill Impacts '!P3</f>
        <v>6</v>
      </c>
      <c r="Q3" s="7"/>
      <c r="R3" s="7"/>
    </row>
    <row r="4" spans="1:18" s="13" customFormat="1" ht="19.5" customHeight="1">
      <c r="A4" s="123"/>
      <c r="C4" s="9"/>
      <c r="D4" s="11" t="s">
        <v>7</v>
      </c>
      <c r="E4" s="9"/>
      <c r="F4" s="9"/>
      <c r="G4" s="9"/>
      <c r="H4" s="9"/>
      <c r="I4" s="9"/>
      <c r="J4" s="9"/>
      <c r="K4" s="12"/>
      <c r="L4" s="12"/>
      <c r="M4" s="12"/>
      <c r="N4" s="6" t="s">
        <v>8</v>
      </c>
      <c r="O4" s="7"/>
      <c r="P4" s="7">
        <f>'South Bill Impacts '!P4</f>
        <v>3</v>
      </c>
      <c r="Q4" s="7"/>
      <c r="R4" s="7"/>
    </row>
    <row r="5" spans="1:18" s="13" customFormat="1" ht="15" customHeight="1">
      <c r="A5" s="123"/>
      <c r="E5" s="14"/>
      <c r="F5" s="14"/>
      <c r="G5" s="14"/>
      <c r="N5" s="6" t="s">
        <v>9</v>
      </c>
      <c r="O5" s="7"/>
      <c r="P5" s="7"/>
      <c r="Q5" s="7"/>
      <c r="R5" s="7"/>
    </row>
    <row r="6" spans="1:18" s="13" customFormat="1" ht="15" customHeight="1">
      <c r="A6" s="123"/>
      <c r="N6" s="6" t="s">
        <v>10</v>
      </c>
      <c r="O6" s="7"/>
      <c r="P6" s="15">
        <v>41152</v>
      </c>
      <c r="Q6" s="7"/>
      <c r="R6" s="7"/>
    </row>
    <row r="7" spans="1:20" s="18" customFormat="1" ht="7.5" customHeight="1">
      <c r="A7" s="58"/>
      <c r="N7" s="7"/>
      <c r="O7" s="7"/>
      <c r="P7" s="7"/>
      <c r="Q7" s="7"/>
      <c r="R7" s="7"/>
      <c r="T7" s="124"/>
    </row>
    <row r="8" spans="1:20" s="18" customFormat="1" ht="15.75">
      <c r="A8" s="58"/>
      <c r="B8" s="4" t="s">
        <v>11</v>
      </c>
      <c r="D8" s="21" t="s">
        <v>12</v>
      </c>
      <c r="F8" s="133" t="s">
        <v>13</v>
      </c>
      <c r="G8" s="133"/>
      <c r="H8" s="133"/>
      <c r="I8" s="133"/>
      <c r="J8" s="133"/>
      <c r="K8" s="133"/>
      <c r="L8" s="133"/>
      <c r="M8" s="133"/>
      <c r="N8" s="133"/>
      <c r="O8" s="133"/>
      <c r="P8" s="133"/>
      <c r="Q8" s="133"/>
      <c r="T8" s="124"/>
    </row>
    <row r="9" spans="1:20" s="18" customFormat="1" ht="7.5" customHeight="1">
      <c r="A9" s="58"/>
      <c r="B9" s="4"/>
      <c r="D9" s="22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T9" s="124"/>
    </row>
    <row r="10" spans="1:20" s="18" customFormat="1" ht="12.75">
      <c r="A10" s="58"/>
      <c r="B10" s="4" t="s">
        <v>14</v>
      </c>
      <c r="F10" s="24" t="s">
        <v>15</v>
      </c>
      <c r="G10" s="24"/>
      <c r="H10" s="25">
        <v>800</v>
      </c>
      <c r="I10" s="24" t="s">
        <v>16</v>
      </c>
      <c r="T10" s="124"/>
    </row>
    <row r="11" spans="1:20" s="18" customFormat="1" ht="10.5" customHeight="1">
      <c r="A11" s="58"/>
      <c r="B11" s="4" t="s">
        <v>17</v>
      </c>
      <c r="T11" s="124"/>
    </row>
    <row r="12" spans="1:20" s="18" customFormat="1" ht="12.75">
      <c r="A12" s="58"/>
      <c r="F12" s="27"/>
      <c r="G12" s="27"/>
      <c r="H12" s="134" t="s">
        <v>18</v>
      </c>
      <c r="I12" s="135"/>
      <c r="J12" s="136"/>
      <c r="L12" s="134" t="s">
        <v>19</v>
      </c>
      <c r="M12" s="135"/>
      <c r="N12" s="136"/>
      <c r="P12" s="134" t="s">
        <v>20</v>
      </c>
      <c r="Q12" s="136"/>
      <c r="T12" s="124"/>
    </row>
    <row r="13" spans="1:20" s="18" customFormat="1" ht="12.75">
      <c r="A13" s="58"/>
      <c r="F13" s="137" t="s">
        <v>21</v>
      </c>
      <c r="G13" s="28"/>
      <c r="H13" s="29" t="s">
        <v>22</v>
      </c>
      <c r="I13" s="29" t="s">
        <v>23</v>
      </c>
      <c r="J13" s="30" t="s">
        <v>24</v>
      </c>
      <c r="L13" s="29" t="s">
        <v>22</v>
      </c>
      <c r="M13" s="31" t="s">
        <v>23</v>
      </c>
      <c r="N13" s="30" t="s">
        <v>24</v>
      </c>
      <c r="P13" s="139" t="s">
        <v>25</v>
      </c>
      <c r="Q13" s="141" t="s">
        <v>26</v>
      </c>
      <c r="T13" s="124"/>
    </row>
    <row r="14" spans="1:20" s="18" customFormat="1" ht="12.75">
      <c r="A14" s="58"/>
      <c r="F14" s="138"/>
      <c r="G14" s="28"/>
      <c r="H14" s="32" t="s">
        <v>27</v>
      </c>
      <c r="I14" s="32"/>
      <c r="J14" s="33" t="s">
        <v>27</v>
      </c>
      <c r="L14" s="32" t="s">
        <v>27</v>
      </c>
      <c r="M14" s="33"/>
      <c r="N14" s="33" t="s">
        <v>27</v>
      </c>
      <c r="P14" s="140"/>
      <c r="Q14" s="142"/>
      <c r="T14" s="124"/>
    </row>
    <row r="15" spans="1:17" ht="12.75">
      <c r="A15" s="34" t="s">
        <v>28</v>
      </c>
      <c r="D15" s="36" t="s">
        <v>29</v>
      </c>
      <c r="E15" s="36"/>
      <c r="F15" s="125" t="s">
        <v>11</v>
      </c>
      <c r="G15" s="38"/>
      <c r="H15" s="39">
        <v>15.34</v>
      </c>
      <c r="I15" s="40">
        <v>1</v>
      </c>
      <c r="J15" s="41">
        <f aca="true" t="shared" si="0" ref="J15:J29">I15*H15</f>
        <v>15.34</v>
      </c>
      <c r="K15" s="36"/>
      <c r="L15" s="39">
        <v>13.6</v>
      </c>
      <c r="M15" s="42">
        <v>1</v>
      </c>
      <c r="N15" s="41">
        <f aca="true" t="shared" si="1" ref="N15:N29">M15*L15</f>
        <v>13.6</v>
      </c>
      <c r="O15" s="36"/>
      <c r="P15" s="43">
        <f aca="true" t="shared" si="2" ref="P15:P46">N15-J15</f>
        <v>-1.7400000000000002</v>
      </c>
      <c r="Q15" s="44">
        <f aca="true" t="shared" si="3" ref="Q15:Q46">IF((J15)=0,"",(P15/J15))</f>
        <v>-0.11342894393741852</v>
      </c>
    </row>
    <row r="16" spans="1:17" ht="12.75">
      <c r="A16" s="34"/>
      <c r="D16" s="36" t="s">
        <v>31</v>
      </c>
      <c r="E16" s="36"/>
      <c r="F16" s="125" t="s">
        <v>11</v>
      </c>
      <c r="G16" s="38"/>
      <c r="H16" s="39">
        <v>0</v>
      </c>
      <c r="I16" s="40">
        <v>1</v>
      </c>
      <c r="J16" s="41">
        <f t="shared" si="0"/>
        <v>0</v>
      </c>
      <c r="K16" s="36"/>
      <c r="L16" s="39">
        <v>0</v>
      </c>
      <c r="M16" s="42">
        <v>1</v>
      </c>
      <c r="N16" s="41">
        <f t="shared" si="1"/>
        <v>0</v>
      </c>
      <c r="O16" s="36"/>
      <c r="P16" s="43">
        <f t="shared" si="2"/>
        <v>0</v>
      </c>
      <c r="Q16" s="44">
        <f t="shared" si="3"/>
      </c>
    </row>
    <row r="17" spans="1:17" ht="12.75">
      <c r="A17" s="34" t="s">
        <v>32</v>
      </c>
      <c r="D17" s="103" t="s">
        <v>33</v>
      </c>
      <c r="E17" s="36"/>
      <c r="F17" s="125" t="s">
        <v>11</v>
      </c>
      <c r="G17" s="38"/>
      <c r="H17" s="39">
        <v>0</v>
      </c>
      <c r="I17" s="40">
        <v>1</v>
      </c>
      <c r="J17" s="41">
        <f t="shared" si="0"/>
        <v>0</v>
      </c>
      <c r="K17" s="36"/>
      <c r="L17" s="39">
        <v>0.2</v>
      </c>
      <c r="M17" s="42">
        <v>1</v>
      </c>
      <c r="N17" s="41">
        <f t="shared" si="1"/>
        <v>0.2</v>
      </c>
      <c r="O17" s="36"/>
      <c r="P17" s="43">
        <f t="shared" si="2"/>
        <v>0.2</v>
      </c>
      <c r="Q17" s="44">
        <f t="shared" si="3"/>
      </c>
    </row>
    <row r="18" spans="1:17" ht="12.75">
      <c r="A18" s="34" t="s">
        <v>34</v>
      </c>
      <c r="D18" s="36" t="s">
        <v>35</v>
      </c>
      <c r="E18" s="36"/>
      <c r="F18" s="125" t="s">
        <v>11</v>
      </c>
      <c r="G18" s="38"/>
      <c r="H18" s="39">
        <v>1.78</v>
      </c>
      <c r="I18" s="40">
        <v>1</v>
      </c>
      <c r="J18" s="41">
        <f t="shared" si="0"/>
        <v>1.78</v>
      </c>
      <c r="K18" s="36"/>
      <c r="L18" s="46">
        <v>0</v>
      </c>
      <c r="M18" s="42">
        <v>1</v>
      </c>
      <c r="N18" s="41">
        <f t="shared" si="1"/>
        <v>0</v>
      </c>
      <c r="O18" s="36"/>
      <c r="P18" s="43">
        <f t="shared" si="2"/>
        <v>-1.78</v>
      </c>
      <c r="Q18" s="44">
        <f t="shared" si="3"/>
        <v>-1</v>
      </c>
    </row>
    <row r="19" spans="1:17" ht="12.75">
      <c r="A19" s="34" t="s">
        <v>36</v>
      </c>
      <c r="D19" s="36" t="s">
        <v>37</v>
      </c>
      <c r="E19" s="36"/>
      <c r="F19" s="125" t="s">
        <v>14</v>
      </c>
      <c r="G19" s="38"/>
      <c r="H19" s="46">
        <v>0.0137</v>
      </c>
      <c r="I19" s="40">
        <f>H10</f>
        <v>800</v>
      </c>
      <c r="J19" s="41">
        <f t="shared" si="0"/>
        <v>10.96</v>
      </c>
      <c r="K19" s="36"/>
      <c r="L19" s="46">
        <v>0.0151</v>
      </c>
      <c r="M19" s="42">
        <f>H10</f>
        <v>800</v>
      </c>
      <c r="N19" s="41">
        <f t="shared" si="1"/>
        <v>12.08</v>
      </c>
      <c r="O19" s="36"/>
      <c r="P19" s="43">
        <f t="shared" si="2"/>
        <v>1.1199999999999992</v>
      </c>
      <c r="Q19" s="44">
        <f t="shared" si="3"/>
        <v>0.10218978102189773</v>
      </c>
    </row>
    <row r="20" spans="1:17" ht="12.75">
      <c r="A20" s="34" t="s">
        <v>38</v>
      </c>
      <c r="D20" s="36" t="s">
        <v>39</v>
      </c>
      <c r="E20" s="36"/>
      <c r="F20" s="125" t="s">
        <v>14</v>
      </c>
      <c r="G20" s="38"/>
      <c r="H20" s="46">
        <v>0.0008</v>
      </c>
      <c r="I20" s="40">
        <f aca="true" t="shared" si="4" ref="I20:I25">I19</f>
        <v>800</v>
      </c>
      <c r="J20" s="41">
        <f t="shared" si="0"/>
        <v>0.64</v>
      </c>
      <c r="K20" s="36"/>
      <c r="L20" s="46">
        <v>0.0003</v>
      </c>
      <c r="M20" s="42">
        <f aca="true" t="shared" si="5" ref="M20:M25">M19</f>
        <v>800</v>
      </c>
      <c r="N20" s="41">
        <f t="shared" si="1"/>
        <v>0.24</v>
      </c>
      <c r="O20" s="36"/>
      <c r="P20" s="43">
        <f t="shared" si="2"/>
        <v>-0.4</v>
      </c>
      <c r="Q20" s="44">
        <f t="shared" si="3"/>
        <v>-0.625</v>
      </c>
    </row>
    <row r="21" spans="1:17" ht="12.75">
      <c r="A21" s="34"/>
      <c r="D21" s="36" t="s">
        <v>40</v>
      </c>
      <c r="E21" s="36"/>
      <c r="F21" s="125" t="s">
        <v>14</v>
      </c>
      <c r="G21" s="38"/>
      <c r="H21" s="46">
        <v>0</v>
      </c>
      <c r="I21" s="40">
        <f t="shared" si="4"/>
        <v>800</v>
      </c>
      <c r="J21" s="41">
        <f t="shared" si="0"/>
        <v>0</v>
      </c>
      <c r="K21" s="36"/>
      <c r="L21" s="46">
        <v>0</v>
      </c>
      <c r="M21" s="42">
        <f t="shared" si="5"/>
        <v>800</v>
      </c>
      <c r="N21" s="41">
        <f t="shared" si="1"/>
        <v>0</v>
      </c>
      <c r="O21" s="36"/>
      <c r="P21" s="43">
        <f t="shared" si="2"/>
        <v>0</v>
      </c>
      <c r="Q21" s="44">
        <f t="shared" si="3"/>
      </c>
    </row>
    <row r="22" spans="1:17" ht="12.75">
      <c r="A22" s="34" t="s">
        <v>41</v>
      </c>
      <c r="D22" s="36" t="s">
        <v>42</v>
      </c>
      <c r="E22" s="36"/>
      <c r="F22" s="125" t="s">
        <v>14</v>
      </c>
      <c r="G22" s="38"/>
      <c r="H22" s="46">
        <v>-0.0006</v>
      </c>
      <c r="I22" s="40">
        <f t="shared" si="4"/>
        <v>800</v>
      </c>
      <c r="J22" s="41">
        <f t="shared" si="0"/>
        <v>-0.48</v>
      </c>
      <c r="K22" s="36"/>
      <c r="L22" s="46">
        <v>0</v>
      </c>
      <c r="M22" s="42">
        <f t="shared" si="5"/>
        <v>800</v>
      </c>
      <c r="N22" s="41">
        <f t="shared" si="1"/>
        <v>0</v>
      </c>
      <c r="O22" s="36"/>
      <c r="P22" s="43">
        <f t="shared" si="2"/>
        <v>0.48</v>
      </c>
      <c r="Q22" s="44">
        <f t="shared" si="3"/>
        <v>-1</v>
      </c>
    </row>
    <row r="23" spans="1:17" ht="12.75">
      <c r="A23" s="34" t="s">
        <v>43</v>
      </c>
      <c r="D23" s="36" t="s">
        <v>44</v>
      </c>
      <c r="E23" s="36"/>
      <c r="F23" s="125" t="s">
        <v>14</v>
      </c>
      <c r="G23" s="38"/>
      <c r="H23" s="46">
        <v>0</v>
      </c>
      <c r="I23" s="40">
        <f t="shared" si="4"/>
        <v>800</v>
      </c>
      <c r="J23" s="41">
        <f t="shared" si="0"/>
        <v>0</v>
      </c>
      <c r="K23" s="36"/>
      <c r="L23" s="46">
        <v>0</v>
      </c>
      <c r="M23" s="42">
        <f t="shared" si="5"/>
        <v>800</v>
      </c>
      <c r="N23" s="41">
        <f t="shared" si="1"/>
        <v>0</v>
      </c>
      <c r="O23" s="36"/>
      <c r="P23" s="43">
        <f t="shared" si="2"/>
        <v>0</v>
      </c>
      <c r="Q23" s="44">
        <f t="shared" si="3"/>
      </c>
    </row>
    <row r="24" spans="1:17" ht="25.5">
      <c r="A24" s="34" t="s">
        <v>45</v>
      </c>
      <c r="D24" s="48" t="s">
        <v>139</v>
      </c>
      <c r="E24" s="36"/>
      <c r="F24" s="125" t="s">
        <v>14</v>
      </c>
      <c r="G24" s="38"/>
      <c r="H24" s="46">
        <v>0.0004</v>
      </c>
      <c r="I24" s="40">
        <f t="shared" si="4"/>
        <v>800</v>
      </c>
      <c r="J24" s="41">
        <f t="shared" si="0"/>
        <v>0.32</v>
      </c>
      <c r="K24" s="36"/>
      <c r="L24" s="46">
        <f>H24</f>
        <v>0.0004</v>
      </c>
      <c r="M24" s="42">
        <f t="shared" si="5"/>
        <v>800</v>
      </c>
      <c r="N24" s="41">
        <f t="shared" si="1"/>
        <v>0.32</v>
      </c>
      <c r="O24" s="36"/>
      <c r="P24" s="43">
        <f t="shared" si="2"/>
        <v>0</v>
      </c>
      <c r="Q24" s="44">
        <f t="shared" si="3"/>
        <v>0</v>
      </c>
    </row>
    <row r="25" spans="1:17" ht="38.25">
      <c r="A25" s="47" t="s">
        <v>47</v>
      </c>
      <c r="D25" s="48" t="s">
        <v>140</v>
      </c>
      <c r="E25" s="36"/>
      <c r="F25" s="125" t="s">
        <v>14</v>
      </c>
      <c r="G25" s="38"/>
      <c r="H25" s="46">
        <v>-0.0006</v>
      </c>
      <c r="I25" s="40">
        <f t="shared" si="4"/>
        <v>800</v>
      </c>
      <c r="J25" s="41">
        <f t="shared" si="0"/>
        <v>-0.48</v>
      </c>
      <c r="K25" s="36"/>
      <c r="L25" s="46">
        <f>H25</f>
        <v>-0.0006</v>
      </c>
      <c r="M25" s="42">
        <f t="shared" si="5"/>
        <v>800</v>
      </c>
      <c r="N25" s="41">
        <f t="shared" si="1"/>
        <v>-0.48</v>
      </c>
      <c r="O25" s="36"/>
      <c r="P25" s="43">
        <f t="shared" si="2"/>
        <v>0</v>
      </c>
      <c r="Q25" s="44">
        <f t="shared" si="3"/>
        <v>0</v>
      </c>
    </row>
    <row r="26" spans="1:17" ht="38.25">
      <c r="A26" s="47" t="s">
        <v>47</v>
      </c>
      <c r="D26" s="48" t="s">
        <v>141</v>
      </c>
      <c r="E26" s="36"/>
      <c r="F26" s="125" t="s">
        <v>14</v>
      </c>
      <c r="G26" s="38"/>
      <c r="H26" s="46"/>
      <c r="I26" s="50"/>
      <c r="J26" s="41">
        <f t="shared" si="0"/>
        <v>0</v>
      </c>
      <c r="K26" s="36"/>
      <c r="L26" s="46">
        <v>0.0008</v>
      </c>
      <c r="M26" s="42">
        <f>M25</f>
        <v>800</v>
      </c>
      <c r="N26" s="41">
        <f t="shared" si="1"/>
        <v>0.64</v>
      </c>
      <c r="O26" s="36"/>
      <c r="P26" s="43">
        <f t="shared" si="2"/>
        <v>0.64</v>
      </c>
      <c r="Q26" s="44">
        <f t="shared" si="3"/>
      </c>
    </row>
    <row r="27" spans="4:17" ht="12.75">
      <c r="D27" s="49"/>
      <c r="E27" s="36"/>
      <c r="F27" s="125"/>
      <c r="G27" s="38"/>
      <c r="H27" s="46"/>
      <c r="I27" s="50"/>
      <c r="J27" s="41">
        <f t="shared" si="0"/>
        <v>0</v>
      </c>
      <c r="K27" s="36"/>
      <c r="L27" s="46"/>
      <c r="M27" s="51"/>
      <c r="N27" s="41">
        <f t="shared" si="1"/>
        <v>0</v>
      </c>
      <c r="O27" s="36"/>
      <c r="P27" s="43">
        <f t="shared" si="2"/>
        <v>0</v>
      </c>
      <c r="Q27" s="44">
        <f t="shared" si="3"/>
      </c>
    </row>
    <row r="28" spans="4:17" ht="12.75">
      <c r="D28" s="49"/>
      <c r="E28" s="36"/>
      <c r="F28" s="125"/>
      <c r="G28" s="38"/>
      <c r="H28" s="46"/>
      <c r="I28" s="50"/>
      <c r="J28" s="41">
        <f t="shared" si="0"/>
        <v>0</v>
      </c>
      <c r="K28" s="36"/>
      <c r="L28" s="46"/>
      <c r="M28" s="51"/>
      <c r="N28" s="41">
        <f t="shared" si="1"/>
        <v>0</v>
      </c>
      <c r="O28" s="36"/>
      <c r="P28" s="43">
        <f t="shared" si="2"/>
        <v>0</v>
      </c>
      <c r="Q28" s="44">
        <f t="shared" si="3"/>
      </c>
    </row>
    <row r="29" spans="4:17" ht="13.5" thickBot="1">
      <c r="D29" s="49"/>
      <c r="E29" s="36"/>
      <c r="F29" s="125"/>
      <c r="G29" s="38"/>
      <c r="H29" s="46"/>
      <c r="I29" s="50"/>
      <c r="J29" s="41">
        <f t="shared" si="0"/>
        <v>0</v>
      </c>
      <c r="K29" s="36"/>
      <c r="L29" s="46"/>
      <c r="M29" s="51"/>
      <c r="N29" s="41">
        <f t="shared" si="1"/>
        <v>0</v>
      </c>
      <c r="O29" s="36"/>
      <c r="P29" s="43">
        <f t="shared" si="2"/>
        <v>0</v>
      </c>
      <c r="Q29" s="44">
        <f t="shared" si="3"/>
      </c>
    </row>
    <row r="30" spans="4:17" ht="13.5" thickBot="1">
      <c r="D30" s="24" t="s">
        <v>49</v>
      </c>
      <c r="G30" s="4"/>
      <c r="H30" s="52"/>
      <c r="I30" s="53"/>
      <c r="J30" s="54">
        <f>SUM(J15:J29)</f>
        <v>28.080000000000002</v>
      </c>
      <c r="L30" s="52"/>
      <c r="M30" s="55"/>
      <c r="N30" s="54">
        <f>SUM(N15:N29)</f>
        <v>26.599999999999998</v>
      </c>
      <c r="P30" s="56">
        <f t="shared" si="2"/>
        <v>-1.480000000000004</v>
      </c>
      <c r="Q30" s="57">
        <f t="shared" si="3"/>
        <v>-0.05270655270655285</v>
      </c>
    </row>
    <row r="31" spans="1:17" ht="12.75">
      <c r="A31" s="58" t="s">
        <v>50</v>
      </c>
      <c r="D31" s="58" t="s">
        <v>51</v>
      </c>
      <c r="E31" s="58"/>
      <c r="F31" s="128" t="s">
        <v>14</v>
      </c>
      <c r="G31" s="60"/>
      <c r="H31" s="61">
        <v>0.0069</v>
      </c>
      <c r="I31" s="62">
        <f>H10*(1+H48)</f>
        <v>845.2</v>
      </c>
      <c r="J31" s="63">
        <f>I31*H31</f>
        <v>5.83188</v>
      </c>
      <c r="K31" s="58"/>
      <c r="L31" s="61">
        <v>0.0071</v>
      </c>
      <c r="M31" s="64">
        <f>H10*(1+L48)</f>
        <v>827.6</v>
      </c>
      <c r="N31" s="63">
        <f>M31*L31</f>
        <v>5.87596</v>
      </c>
      <c r="O31" s="58"/>
      <c r="P31" s="65">
        <f t="shared" si="2"/>
        <v>0.04408000000000012</v>
      </c>
      <c r="Q31" s="66">
        <f t="shared" si="3"/>
        <v>0.007558454563536993</v>
      </c>
    </row>
    <row r="32" spans="1:17" ht="26.25" thickBot="1">
      <c r="A32" s="58" t="s">
        <v>52</v>
      </c>
      <c r="D32" s="67" t="s">
        <v>53</v>
      </c>
      <c r="E32" s="58"/>
      <c r="F32" s="128" t="s">
        <v>14</v>
      </c>
      <c r="G32" s="60"/>
      <c r="H32" s="61">
        <v>0.0054</v>
      </c>
      <c r="I32" s="62">
        <f>I31</f>
        <v>845.2</v>
      </c>
      <c r="J32" s="63">
        <f>I32*H32</f>
        <v>4.564080000000001</v>
      </c>
      <c r="K32" s="58"/>
      <c r="L32" s="61">
        <v>0.0032</v>
      </c>
      <c r="M32" s="64">
        <f>M31</f>
        <v>827.6</v>
      </c>
      <c r="N32" s="63">
        <f>M32*L32</f>
        <v>2.64832</v>
      </c>
      <c r="O32" s="58"/>
      <c r="P32" s="65">
        <f t="shared" si="2"/>
        <v>-1.9157600000000006</v>
      </c>
      <c r="Q32" s="66">
        <f t="shared" si="3"/>
        <v>-0.41974724369423855</v>
      </c>
    </row>
    <row r="33" spans="4:17" ht="26.25" thickBot="1">
      <c r="D33" s="68" t="s">
        <v>54</v>
      </c>
      <c r="E33" s="36"/>
      <c r="F33" s="36"/>
      <c r="G33" s="38"/>
      <c r="H33" s="69"/>
      <c r="I33" s="70"/>
      <c r="J33" s="71">
        <f>SUM(J30:J32)</f>
        <v>38.47596</v>
      </c>
      <c r="K33" s="72"/>
      <c r="L33" s="73"/>
      <c r="M33" s="74"/>
      <c r="N33" s="71">
        <f>SUM(N30:N32)</f>
        <v>35.12428</v>
      </c>
      <c r="O33" s="72"/>
      <c r="P33" s="75">
        <f t="shared" si="2"/>
        <v>-3.3516800000000018</v>
      </c>
      <c r="Q33" s="76">
        <f t="shared" si="3"/>
        <v>-0.0871110168531208</v>
      </c>
    </row>
    <row r="34" spans="4:17" ht="25.5">
      <c r="D34" s="48" t="s">
        <v>55</v>
      </c>
      <c r="E34" s="36"/>
      <c r="F34" s="125" t="s">
        <v>14</v>
      </c>
      <c r="G34" s="38"/>
      <c r="H34" s="46">
        <v>0.0052</v>
      </c>
      <c r="I34" s="40">
        <f>I32</f>
        <v>845.2</v>
      </c>
      <c r="J34" s="41">
        <f aca="true" t="shared" si="6" ref="J34:J41">I34*H34</f>
        <v>4.39504</v>
      </c>
      <c r="K34" s="36"/>
      <c r="L34" s="46">
        <f aca="true" t="shared" si="7" ref="L34:L40">H34</f>
        <v>0.0052</v>
      </c>
      <c r="M34" s="77">
        <f>M32</f>
        <v>827.6</v>
      </c>
      <c r="N34" s="41">
        <f aca="true" t="shared" si="8" ref="N34:N41">M34*L34</f>
        <v>4.30352</v>
      </c>
      <c r="O34" s="36"/>
      <c r="P34" s="43">
        <f t="shared" si="2"/>
        <v>-0.09152000000000005</v>
      </c>
      <c r="Q34" s="44">
        <f t="shared" si="3"/>
        <v>-0.02082347373402746</v>
      </c>
    </row>
    <row r="35" spans="4:17" ht="25.5">
      <c r="D35" s="48" t="s">
        <v>56</v>
      </c>
      <c r="E35" s="36"/>
      <c r="F35" s="125" t="s">
        <v>14</v>
      </c>
      <c r="G35" s="38"/>
      <c r="H35" s="46">
        <v>0.0011</v>
      </c>
      <c r="I35" s="40">
        <f>I32</f>
        <v>845.2</v>
      </c>
      <c r="J35" s="41">
        <f t="shared" si="6"/>
        <v>0.9297200000000001</v>
      </c>
      <c r="K35" s="36"/>
      <c r="L35" s="46">
        <f t="shared" si="7"/>
        <v>0.0011</v>
      </c>
      <c r="M35" s="77">
        <f>M32</f>
        <v>827.6</v>
      </c>
      <c r="N35" s="41">
        <f t="shared" si="8"/>
        <v>0.9103600000000001</v>
      </c>
      <c r="O35" s="36"/>
      <c r="P35" s="43">
        <f t="shared" si="2"/>
        <v>-0.019360000000000044</v>
      </c>
      <c r="Q35" s="44">
        <f t="shared" si="3"/>
        <v>-0.020823473734027494</v>
      </c>
    </row>
    <row r="36" spans="4:17" ht="12.75">
      <c r="D36" s="48" t="s">
        <v>57</v>
      </c>
      <c r="E36" s="36"/>
      <c r="F36" s="125" t="s">
        <v>14</v>
      </c>
      <c r="G36" s="38"/>
      <c r="H36" s="46">
        <v>0</v>
      </c>
      <c r="I36" s="40">
        <f>I32</f>
        <v>845.2</v>
      </c>
      <c r="J36" s="41">
        <f t="shared" si="6"/>
        <v>0</v>
      </c>
      <c r="K36" s="36"/>
      <c r="L36" s="46">
        <f t="shared" si="7"/>
        <v>0</v>
      </c>
      <c r="M36" s="77">
        <f>M32</f>
        <v>827.6</v>
      </c>
      <c r="N36" s="41">
        <f t="shared" si="8"/>
        <v>0</v>
      </c>
      <c r="O36" s="36"/>
      <c r="P36" s="43">
        <f t="shared" si="2"/>
        <v>0</v>
      </c>
      <c r="Q36" s="44">
        <f t="shared" si="3"/>
      </c>
    </row>
    <row r="37" spans="4:17" ht="12.75">
      <c r="D37" s="36" t="s">
        <v>58</v>
      </c>
      <c r="E37" s="36"/>
      <c r="F37" s="125" t="s">
        <v>11</v>
      </c>
      <c r="G37" s="38"/>
      <c r="H37" s="46">
        <v>0.25</v>
      </c>
      <c r="I37" s="40">
        <v>1</v>
      </c>
      <c r="J37" s="41">
        <f t="shared" si="6"/>
        <v>0.25</v>
      </c>
      <c r="K37" s="36"/>
      <c r="L37" s="46">
        <f t="shared" si="7"/>
        <v>0.25</v>
      </c>
      <c r="M37" s="78">
        <v>1</v>
      </c>
      <c r="N37" s="41">
        <f t="shared" si="8"/>
        <v>0.25</v>
      </c>
      <c r="O37" s="36"/>
      <c r="P37" s="43">
        <f t="shared" si="2"/>
        <v>0</v>
      </c>
      <c r="Q37" s="44">
        <f t="shared" si="3"/>
        <v>0</v>
      </c>
    </row>
    <row r="38" spans="4:17" ht="12.75">
      <c r="D38" s="36" t="s">
        <v>59</v>
      </c>
      <c r="E38" s="36"/>
      <c r="F38" s="125" t="s">
        <v>14</v>
      </c>
      <c r="G38" s="38"/>
      <c r="H38" s="46">
        <v>0.007</v>
      </c>
      <c r="I38" s="40">
        <f>H10</f>
        <v>800</v>
      </c>
      <c r="J38" s="41">
        <f t="shared" si="6"/>
        <v>5.6000000000000005</v>
      </c>
      <c r="K38" s="36"/>
      <c r="L38" s="46">
        <f t="shared" si="7"/>
        <v>0.007</v>
      </c>
      <c r="M38" s="78">
        <f>H10</f>
        <v>800</v>
      </c>
      <c r="N38" s="41">
        <f t="shared" si="8"/>
        <v>5.6000000000000005</v>
      </c>
      <c r="O38" s="36"/>
      <c r="P38" s="43">
        <f t="shared" si="2"/>
        <v>0</v>
      </c>
      <c r="Q38" s="44">
        <f t="shared" si="3"/>
        <v>0</v>
      </c>
    </row>
    <row r="39" spans="4:17" ht="12.75">
      <c r="D39" s="36" t="s">
        <v>60</v>
      </c>
      <c r="E39" s="36"/>
      <c r="F39" s="125" t="s">
        <v>14</v>
      </c>
      <c r="G39" s="38"/>
      <c r="H39" s="46">
        <v>0.075</v>
      </c>
      <c r="I39" s="40">
        <f>IF(I31&lt;H49,I31,H49)</f>
        <v>800</v>
      </c>
      <c r="J39" s="41">
        <f t="shared" si="6"/>
        <v>60</v>
      </c>
      <c r="K39" s="36"/>
      <c r="L39" s="46">
        <f t="shared" si="7"/>
        <v>0.075</v>
      </c>
      <c r="M39" s="79">
        <f>IF(M31&lt;L49,M31,L49)</f>
        <v>800</v>
      </c>
      <c r="N39" s="41">
        <f t="shared" si="8"/>
        <v>60</v>
      </c>
      <c r="O39" s="36"/>
      <c r="P39" s="43">
        <f t="shared" si="2"/>
        <v>0</v>
      </c>
      <c r="Q39" s="44">
        <f t="shared" si="3"/>
        <v>0</v>
      </c>
    </row>
    <row r="40" spans="4:17" ht="12.75">
      <c r="D40" s="36" t="s">
        <v>61</v>
      </c>
      <c r="E40" s="36"/>
      <c r="F40" s="125" t="s">
        <v>14</v>
      </c>
      <c r="G40" s="38"/>
      <c r="H40" s="46">
        <v>0.088</v>
      </c>
      <c r="I40" s="80">
        <f>IF(I31&lt;H49,0,I34-I39)</f>
        <v>45.200000000000045</v>
      </c>
      <c r="J40" s="41">
        <f t="shared" si="6"/>
        <v>3.977600000000004</v>
      </c>
      <c r="K40" s="36"/>
      <c r="L40" s="46">
        <f t="shared" si="7"/>
        <v>0.088</v>
      </c>
      <c r="M40" s="81">
        <f>IF(M31&lt;L49,0,M31-M39)</f>
        <v>27.600000000000023</v>
      </c>
      <c r="N40" s="41">
        <f t="shared" si="8"/>
        <v>2.428800000000002</v>
      </c>
      <c r="O40" s="36"/>
      <c r="P40" s="43">
        <f t="shared" si="2"/>
        <v>-1.5488000000000017</v>
      </c>
      <c r="Q40" s="44">
        <f t="shared" si="3"/>
        <v>-0.3893805309734514</v>
      </c>
    </row>
    <row r="41" spans="4:17" ht="13.5" thickBot="1">
      <c r="D41" s="49"/>
      <c r="E41" s="36"/>
      <c r="F41" s="125"/>
      <c r="G41" s="38"/>
      <c r="H41" s="46"/>
      <c r="I41" s="50"/>
      <c r="J41" s="41">
        <f t="shared" si="6"/>
        <v>0</v>
      </c>
      <c r="K41" s="36"/>
      <c r="L41" s="46"/>
      <c r="M41" s="51"/>
      <c r="N41" s="41">
        <f t="shared" si="8"/>
        <v>0</v>
      </c>
      <c r="O41" s="36"/>
      <c r="P41" s="43">
        <f t="shared" si="2"/>
        <v>0</v>
      </c>
      <c r="Q41" s="44">
        <f t="shared" si="3"/>
      </c>
    </row>
    <row r="42" spans="4:17" ht="13.5" thickBot="1">
      <c r="D42" s="82" t="s">
        <v>62</v>
      </c>
      <c r="E42" s="36"/>
      <c r="F42" s="36"/>
      <c r="G42" s="36"/>
      <c r="H42" s="83"/>
      <c r="I42" s="84"/>
      <c r="J42" s="71">
        <f>SUM(J33:J41)</f>
        <v>113.62832000000002</v>
      </c>
      <c r="K42" s="72"/>
      <c r="L42" s="85"/>
      <c r="M42" s="86"/>
      <c r="N42" s="71">
        <f>SUM(N33:N41)</f>
        <v>108.61695999999999</v>
      </c>
      <c r="O42" s="72"/>
      <c r="P42" s="75">
        <f t="shared" si="2"/>
        <v>-5.011360000000025</v>
      </c>
      <c r="Q42" s="76">
        <f t="shared" si="3"/>
        <v>-0.044103089793108126</v>
      </c>
    </row>
    <row r="43" spans="4:17" ht="13.5" thickBot="1">
      <c r="D43" s="38" t="s">
        <v>63</v>
      </c>
      <c r="E43" s="36"/>
      <c r="F43" s="36"/>
      <c r="G43" s="36"/>
      <c r="H43" s="87">
        <v>0.13</v>
      </c>
      <c r="I43" s="88"/>
      <c r="J43" s="89">
        <f>J42*H43</f>
        <v>14.771681600000003</v>
      </c>
      <c r="K43" s="36"/>
      <c r="L43" s="87">
        <v>0.13</v>
      </c>
      <c r="M43" s="90"/>
      <c r="N43" s="89">
        <f>N42*L43</f>
        <v>14.1202048</v>
      </c>
      <c r="O43" s="36"/>
      <c r="P43" s="43">
        <f t="shared" si="2"/>
        <v>-0.6514768000000029</v>
      </c>
      <c r="Q43" s="44">
        <f t="shared" si="3"/>
        <v>-0.0441030897931081</v>
      </c>
    </row>
    <row r="44" spans="1:20" s="17" customFormat="1" ht="26.25" thickBot="1">
      <c r="A44" s="16"/>
      <c r="D44" s="68" t="s">
        <v>64</v>
      </c>
      <c r="E44" s="36"/>
      <c r="F44" s="36"/>
      <c r="G44" s="36"/>
      <c r="H44" s="69"/>
      <c r="I44" s="70"/>
      <c r="J44" s="71">
        <f>ROUND(SUM(J42:J43),2)</f>
        <v>128.4</v>
      </c>
      <c r="K44" s="36"/>
      <c r="L44" s="73"/>
      <c r="M44" s="74"/>
      <c r="N44" s="71">
        <f>ROUND(SUM(N42:N43),2)</f>
        <v>122.74</v>
      </c>
      <c r="O44" s="36"/>
      <c r="P44" s="75">
        <f t="shared" si="2"/>
        <v>-5.660000000000011</v>
      </c>
      <c r="Q44" s="76">
        <f t="shared" si="3"/>
        <v>-0.04408099688473528</v>
      </c>
      <c r="T44" s="19"/>
    </row>
    <row r="45" spans="1:20" s="17" customFormat="1" ht="13.5" thickBot="1">
      <c r="A45" s="16"/>
      <c r="D45" s="38" t="s">
        <v>65</v>
      </c>
      <c r="E45" s="36"/>
      <c r="F45" s="36"/>
      <c r="G45" s="36"/>
      <c r="H45" s="91"/>
      <c r="I45" s="88"/>
      <c r="J45" s="92">
        <f>ROUND(-J44*10%,2)</f>
        <v>-12.84</v>
      </c>
      <c r="K45" s="36"/>
      <c r="L45" s="91"/>
      <c r="M45" s="90"/>
      <c r="N45" s="92">
        <f>ROUND(-N44*10%,2)</f>
        <v>-12.27</v>
      </c>
      <c r="O45" s="36"/>
      <c r="P45" s="43">
        <f t="shared" si="2"/>
        <v>0.5700000000000003</v>
      </c>
      <c r="Q45" s="44">
        <f t="shared" si="3"/>
        <v>-0.04439252336448601</v>
      </c>
      <c r="T45" s="19"/>
    </row>
    <row r="46" spans="4:17" ht="13.5" thickBot="1">
      <c r="D46" s="68" t="s">
        <v>66</v>
      </c>
      <c r="E46" s="36"/>
      <c r="F46" s="36"/>
      <c r="G46" s="36"/>
      <c r="H46" s="69"/>
      <c r="I46" s="70"/>
      <c r="J46" s="71">
        <f>ROUND(SUM(J44:J45),2)</f>
        <v>115.56</v>
      </c>
      <c r="K46" s="72"/>
      <c r="L46" s="73"/>
      <c r="M46" s="74"/>
      <c r="N46" s="71">
        <f>ROUND(SUM(N44:N45),2)</f>
        <v>110.47</v>
      </c>
      <c r="O46" s="72"/>
      <c r="P46" s="75">
        <f t="shared" si="2"/>
        <v>-5.090000000000003</v>
      </c>
      <c r="Q46" s="76">
        <f t="shared" si="3"/>
        <v>-0.04404638283142959</v>
      </c>
    </row>
    <row r="47" ht="10.5" customHeight="1"/>
    <row r="48" spans="4:14" ht="12.75">
      <c r="D48" s="24" t="s">
        <v>67</v>
      </c>
      <c r="H48" s="93">
        <v>0.056499999999999995</v>
      </c>
      <c r="J48" s="94"/>
      <c r="L48" s="93">
        <v>0.034499999999999975</v>
      </c>
      <c r="N48" s="95"/>
    </row>
    <row r="49" spans="4:12" ht="18.75" customHeight="1">
      <c r="D49" s="96" t="s">
        <v>68</v>
      </c>
      <c r="H49" s="97">
        <v>800</v>
      </c>
      <c r="L49" s="97">
        <f>H49</f>
        <v>800</v>
      </c>
    </row>
    <row r="50" ht="12.75">
      <c r="B50" s="24" t="s">
        <v>69</v>
      </c>
    </row>
    <row r="51" spans="2:17" ht="12.75">
      <c r="B51" s="152"/>
      <c r="C51" s="153"/>
      <c r="D51" s="153"/>
      <c r="E51" s="153"/>
      <c r="F51" s="153"/>
      <c r="G51" s="153"/>
      <c r="H51" s="153"/>
      <c r="I51" s="153"/>
      <c r="J51" s="153"/>
      <c r="K51" s="153"/>
      <c r="L51" s="153"/>
      <c r="M51" s="153"/>
      <c r="N51" s="153"/>
      <c r="O51" s="153"/>
      <c r="P51" s="153"/>
      <c r="Q51" s="154"/>
    </row>
    <row r="52" spans="2:17" ht="12.75">
      <c r="B52" s="155"/>
      <c r="C52" s="156"/>
      <c r="D52" s="156"/>
      <c r="E52" s="156"/>
      <c r="F52" s="156"/>
      <c r="G52" s="156"/>
      <c r="H52" s="156"/>
      <c r="I52" s="156"/>
      <c r="J52" s="156"/>
      <c r="K52" s="156"/>
      <c r="L52" s="156"/>
      <c r="M52" s="156"/>
      <c r="N52" s="156"/>
      <c r="O52" s="156"/>
      <c r="P52" s="156"/>
      <c r="Q52" s="157"/>
    </row>
    <row r="53" spans="2:17" ht="12.75">
      <c r="B53" s="155"/>
      <c r="C53" s="156"/>
      <c r="D53" s="156"/>
      <c r="E53" s="156"/>
      <c r="F53" s="156"/>
      <c r="G53" s="156"/>
      <c r="H53" s="156"/>
      <c r="I53" s="156"/>
      <c r="J53" s="156"/>
      <c r="K53" s="156"/>
      <c r="L53" s="156"/>
      <c r="M53" s="156"/>
      <c r="N53" s="156"/>
      <c r="O53" s="156"/>
      <c r="P53" s="156"/>
      <c r="Q53" s="157"/>
    </row>
    <row r="54" spans="2:17" ht="12.75">
      <c r="B54" s="155"/>
      <c r="C54" s="156"/>
      <c r="D54" s="156"/>
      <c r="E54" s="156"/>
      <c r="F54" s="156"/>
      <c r="G54" s="156"/>
      <c r="H54" s="156"/>
      <c r="I54" s="156"/>
      <c r="J54" s="156"/>
      <c r="K54" s="156"/>
      <c r="L54" s="156"/>
      <c r="M54" s="156"/>
      <c r="N54" s="156"/>
      <c r="O54" s="156"/>
      <c r="P54" s="156"/>
      <c r="Q54" s="157"/>
    </row>
    <row r="55" spans="2:17" ht="12.75">
      <c r="B55" s="158"/>
      <c r="C55" s="159"/>
      <c r="D55" s="159"/>
      <c r="E55" s="159"/>
      <c r="F55" s="159"/>
      <c r="G55" s="159"/>
      <c r="H55" s="159"/>
      <c r="I55" s="159"/>
      <c r="J55" s="159"/>
      <c r="K55" s="159"/>
      <c r="L55" s="159"/>
      <c r="M55" s="159"/>
      <c r="N55" s="159"/>
      <c r="O55" s="159"/>
      <c r="P55" s="159"/>
      <c r="Q55" s="160"/>
    </row>
    <row r="56" ht="12.75"/>
    <row r="57" ht="12.75"/>
    <row r="58" ht="12.75"/>
    <row r="59" ht="12.75"/>
    <row r="60" spans="2:17" ht="15.75">
      <c r="B60" s="4" t="s">
        <v>11</v>
      </c>
      <c r="D60" s="21" t="s">
        <v>12</v>
      </c>
      <c r="F60" s="133" t="s">
        <v>70</v>
      </c>
      <c r="G60" s="133"/>
      <c r="H60" s="133"/>
      <c r="I60" s="133"/>
      <c r="J60" s="133"/>
      <c r="K60" s="133"/>
      <c r="L60" s="133"/>
      <c r="M60" s="133"/>
      <c r="N60" s="133"/>
      <c r="O60" s="133"/>
      <c r="P60" s="133"/>
      <c r="Q60" s="133"/>
    </row>
    <row r="61" spans="2:17" ht="7.5" customHeight="1">
      <c r="B61" s="4"/>
      <c r="D61" s="22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</row>
    <row r="62" spans="2:9" ht="12.75">
      <c r="B62" s="4" t="s">
        <v>14</v>
      </c>
      <c r="F62" s="24" t="s">
        <v>15</v>
      </c>
      <c r="G62" s="24"/>
      <c r="H62" s="25">
        <v>2000</v>
      </c>
      <c r="I62" s="24" t="s">
        <v>16</v>
      </c>
    </row>
    <row r="63" ht="10.5" customHeight="1">
      <c r="B63" s="4" t="s">
        <v>17</v>
      </c>
    </row>
    <row r="64" spans="6:17" ht="12.75">
      <c r="F64" s="27"/>
      <c r="G64" s="27"/>
      <c r="H64" s="134" t="s">
        <v>18</v>
      </c>
      <c r="I64" s="135"/>
      <c r="J64" s="136"/>
      <c r="L64" s="134" t="s">
        <v>19</v>
      </c>
      <c r="M64" s="135"/>
      <c r="N64" s="136"/>
      <c r="P64" s="134" t="s">
        <v>20</v>
      </c>
      <c r="Q64" s="136"/>
    </row>
    <row r="65" spans="6:17" ht="12.75">
      <c r="F65" s="137" t="s">
        <v>21</v>
      </c>
      <c r="G65" s="28"/>
      <c r="H65" s="29" t="s">
        <v>22</v>
      </c>
      <c r="I65" s="29" t="s">
        <v>23</v>
      </c>
      <c r="J65" s="30" t="s">
        <v>24</v>
      </c>
      <c r="L65" s="29" t="s">
        <v>22</v>
      </c>
      <c r="M65" s="31" t="s">
        <v>23</v>
      </c>
      <c r="N65" s="30" t="s">
        <v>24</v>
      </c>
      <c r="P65" s="139" t="s">
        <v>25</v>
      </c>
      <c r="Q65" s="141" t="s">
        <v>26</v>
      </c>
    </row>
    <row r="66" spans="6:17" ht="12.75">
      <c r="F66" s="138"/>
      <c r="G66" s="28"/>
      <c r="H66" s="32" t="s">
        <v>27</v>
      </c>
      <c r="I66" s="32"/>
      <c r="J66" s="33" t="s">
        <v>27</v>
      </c>
      <c r="L66" s="32" t="s">
        <v>27</v>
      </c>
      <c r="M66" s="33"/>
      <c r="N66" s="33" t="s">
        <v>27</v>
      </c>
      <c r="P66" s="140"/>
      <c r="Q66" s="142"/>
    </row>
    <row r="67" spans="1:17" ht="12.75">
      <c r="A67" s="58" t="s">
        <v>71</v>
      </c>
      <c r="D67" s="36" t="s">
        <v>29</v>
      </c>
      <c r="E67" s="36"/>
      <c r="F67" s="125" t="s">
        <v>11</v>
      </c>
      <c r="G67" s="38"/>
      <c r="H67" s="39">
        <v>16.11</v>
      </c>
      <c r="I67" s="40">
        <v>1</v>
      </c>
      <c r="J67" s="41">
        <f aca="true" t="shared" si="9" ref="J67:J81">I67*H67</f>
        <v>16.11</v>
      </c>
      <c r="K67" s="36"/>
      <c r="L67" s="39">
        <v>27.97</v>
      </c>
      <c r="M67" s="42">
        <v>1</v>
      </c>
      <c r="N67" s="41">
        <f aca="true" t="shared" si="10" ref="N67:N81">M67*L67</f>
        <v>27.97</v>
      </c>
      <c r="O67" s="36"/>
      <c r="P67" s="43">
        <f aca="true" t="shared" si="11" ref="P67:P98">N67-J67</f>
        <v>11.86</v>
      </c>
      <c r="Q67" s="44">
        <f aca="true" t="shared" si="12" ref="Q67:Q98">IF((J67)=0,"",(P67/J67))</f>
        <v>0.7361887026691496</v>
      </c>
    </row>
    <row r="68" spans="1:17" ht="12.75">
      <c r="A68" s="58" t="s">
        <v>73</v>
      </c>
      <c r="D68" s="103" t="s">
        <v>33</v>
      </c>
      <c r="E68" s="36"/>
      <c r="F68" s="125" t="s">
        <v>11</v>
      </c>
      <c r="G68" s="38"/>
      <c r="H68" s="46">
        <v>0</v>
      </c>
      <c r="I68" s="40">
        <v>1</v>
      </c>
      <c r="J68" s="41">
        <f t="shared" si="9"/>
        <v>0</v>
      </c>
      <c r="K68" s="36"/>
      <c r="L68" s="39">
        <v>0.2</v>
      </c>
      <c r="M68" s="42">
        <v>1</v>
      </c>
      <c r="N68" s="41">
        <f t="shared" si="10"/>
        <v>0.2</v>
      </c>
      <c r="O68" s="36"/>
      <c r="P68" s="43">
        <f t="shared" si="11"/>
        <v>0.2</v>
      </c>
      <c r="Q68" s="44">
        <f t="shared" si="12"/>
      </c>
    </row>
    <row r="69" spans="1:17" ht="12.75">
      <c r="A69" s="115" t="s">
        <v>74</v>
      </c>
      <c r="D69" s="36" t="s">
        <v>131</v>
      </c>
      <c r="E69" s="36"/>
      <c r="F69" s="125" t="s">
        <v>11</v>
      </c>
      <c r="G69" s="38"/>
      <c r="H69" s="46">
        <v>4.73</v>
      </c>
      <c r="I69" s="40">
        <v>1</v>
      </c>
      <c r="J69" s="41">
        <f t="shared" si="9"/>
        <v>4.73</v>
      </c>
      <c r="K69" s="36"/>
      <c r="L69" s="46">
        <v>0</v>
      </c>
      <c r="M69" s="42">
        <v>1</v>
      </c>
      <c r="N69" s="41">
        <f t="shared" si="10"/>
        <v>0</v>
      </c>
      <c r="O69" s="36"/>
      <c r="P69" s="43">
        <f t="shared" si="11"/>
        <v>-4.73</v>
      </c>
      <c r="Q69" s="44">
        <f t="shared" si="12"/>
        <v>-1</v>
      </c>
    </row>
    <row r="70" spans="4:17" ht="12.75">
      <c r="D70" s="36" t="s">
        <v>35</v>
      </c>
      <c r="E70" s="36"/>
      <c r="F70" s="125" t="s">
        <v>11</v>
      </c>
      <c r="G70" s="38"/>
      <c r="H70" s="46">
        <v>0</v>
      </c>
      <c r="I70" s="40">
        <v>1</v>
      </c>
      <c r="J70" s="41">
        <f t="shared" si="9"/>
        <v>0</v>
      </c>
      <c r="K70" s="36"/>
      <c r="L70" s="46">
        <v>0</v>
      </c>
      <c r="M70" s="42">
        <v>1</v>
      </c>
      <c r="N70" s="41">
        <f t="shared" si="10"/>
        <v>0</v>
      </c>
      <c r="O70" s="36"/>
      <c r="P70" s="43">
        <f t="shared" si="11"/>
        <v>0</v>
      </c>
      <c r="Q70" s="44">
        <f t="shared" si="12"/>
      </c>
    </row>
    <row r="71" spans="1:17" ht="12.75">
      <c r="A71" s="58" t="s">
        <v>75</v>
      </c>
      <c r="D71" s="36" t="s">
        <v>37</v>
      </c>
      <c r="E71" s="36"/>
      <c r="F71" s="125" t="s">
        <v>14</v>
      </c>
      <c r="G71" s="38"/>
      <c r="H71" s="46">
        <v>0.0164</v>
      </c>
      <c r="I71" s="40">
        <f>H62</f>
        <v>2000</v>
      </c>
      <c r="J71" s="41">
        <f t="shared" si="9"/>
        <v>32.800000000000004</v>
      </c>
      <c r="K71" s="36"/>
      <c r="L71" s="46">
        <v>0.0149</v>
      </c>
      <c r="M71" s="42">
        <f>H62</f>
        <v>2000</v>
      </c>
      <c r="N71" s="41">
        <f t="shared" si="10"/>
        <v>29.8</v>
      </c>
      <c r="O71" s="36"/>
      <c r="P71" s="43">
        <f t="shared" si="11"/>
        <v>-3.0000000000000036</v>
      </c>
      <c r="Q71" s="44">
        <f t="shared" si="12"/>
        <v>-0.09146341463414644</v>
      </c>
    </row>
    <row r="72" spans="1:17" ht="12.75">
      <c r="A72" s="58" t="s">
        <v>76</v>
      </c>
      <c r="D72" s="36" t="s">
        <v>39</v>
      </c>
      <c r="E72" s="36"/>
      <c r="F72" s="125" t="s">
        <v>14</v>
      </c>
      <c r="G72" s="38"/>
      <c r="H72" s="46">
        <v>0.0007</v>
      </c>
      <c r="I72" s="40">
        <f aca="true" t="shared" si="13" ref="I72:I77">I71</f>
        <v>2000</v>
      </c>
      <c r="J72" s="41">
        <f t="shared" si="9"/>
        <v>1.4</v>
      </c>
      <c r="K72" s="36"/>
      <c r="L72" s="46">
        <v>0.0003</v>
      </c>
      <c r="M72" s="42">
        <f aca="true" t="shared" si="14" ref="M72:M77">M71</f>
        <v>2000</v>
      </c>
      <c r="N72" s="41">
        <f t="shared" si="10"/>
        <v>0.6</v>
      </c>
      <c r="O72" s="36"/>
      <c r="P72" s="43">
        <f t="shared" si="11"/>
        <v>-0.7999999999999999</v>
      </c>
      <c r="Q72" s="44">
        <f t="shared" si="12"/>
        <v>-0.5714285714285714</v>
      </c>
    </row>
    <row r="73" spans="4:17" ht="12.75">
      <c r="D73" s="36" t="s">
        <v>40</v>
      </c>
      <c r="E73" s="36"/>
      <c r="F73" s="125" t="s">
        <v>14</v>
      </c>
      <c r="G73" s="38"/>
      <c r="H73" s="46">
        <v>0</v>
      </c>
      <c r="I73" s="40">
        <f t="shared" si="13"/>
        <v>2000</v>
      </c>
      <c r="J73" s="41">
        <f t="shared" si="9"/>
        <v>0</v>
      </c>
      <c r="K73" s="36"/>
      <c r="L73" s="46">
        <v>0</v>
      </c>
      <c r="M73" s="42">
        <f t="shared" si="14"/>
        <v>2000</v>
      </c>
      <c r="N73" s="41">
        <f t="shared" si="10"/>
        <v>0</v>
      </c>
      <c r="O73" s="36"/>
      <c r="P73" s="43">
        <f t="shared" si="11"/>
        <v>0</v>
      </c>
      <c r="Q73" s="44">
        <f t="shared" si="12"/>
      </c>
    </row>
    <row r="74" spans="1:17" ht="12.75">
      <c r="A74" s="58" t="s">
        <v>77</v>
      </c>
      <c r="D74" s="36" t="s">
        <v>42</v>
      </c>
      <c r="E74" s="36"/>
      <c r="F74" s="125" t="s">
        <v>14</v>
      </c>
      <c r="G74" s="38"/>
      <c r="H74" s="46">
        <v>-0.0004</v>
      </c>
      <c r="I74" s="40">
        <f t="shared" si="13"/>
        <v>2000</v>
      </c>
      <c r="J74" s="41">
        <f t="shared" si="9"/>
        <v>-0.8</v>
      </c>
      <c r="K74" s="36"/>
      <c r="L74" s="46">
        <v>0</v>
      </c>
      <c r="M74" s="42">
        <f t="shared" si="14"/>
        <v>2000</v>
      </c>
      <c r="N74" s="41">
        <f t="shared" si="10"/>
        <v>0</v>
      </c>
      <c r="O74" s="36"/>
      <c r="P74" s="43">
        <f t="shared" si="11"/>
        <v>0.8</v>
      </c>
      <c r="Q74" s="44">
        <f t="shared" si="12"/>
        <v>-1</v>
      </c>
    </row>
    <row r="75" spans="4:17" ht="12.75">
      <c r="D75" s="36" t="s">
        <v>44</v>
      </c>
      <c r="E75" s="36"/>
      <c r="F75" s="125" t="s">
        <v>14</v>
      </c>
      <c r="G75" s="38"/>
      <c r="H75" s="46">
        <v>0</v>
      </c>
      <c r="I75" s="40">
        <f t="shared" si="13"/>
        <v>2000</v>
      </c>
      <c r="J75" s="41">
        <f t="shared" si="9"/>
        <v>0</v>
      </c>
      <c r="K75" s="36"/>
      <c r="L75" s="46">
        <v>0</v>
      </c>
      <c r="M75" s="42">
        <f t="shared" si="14"/>
        <v>2000</v>
      </c>
      <c r="N75" s="41">
        <f t="shared" si="10"/>
        <v>0</v>
      </c>
      <c r="O75" s="36"/>
      <c r="P75" s="43">
        <f t="shared" si="11"/>
        <v>0</v>
      </c>
      <c r="Q75" s="44">
        <f t="shared" si="12"/>
      </c>
    </row>
    <row r="76" spans="1:17" ht="25.5">
      <c r="A76" s="58" t="s">
        <v>79</v>
      </c>
      <c r="D76" s="48" t="s">
        <v>139</v>
      </c>
      <c r="E76" s="36"/>
      <c r="F76" s="125" t="s">
        <v>14</v>
      </c>
      <c r="G76" s="38"/>
      <c r="H76" s="46">
        <v>0.0007</v>
      </c>
      <c r="I76" s="40">
        <f t="shared" si="13"/>
        <v>2000</v>
      </c>
      <c r="J76" s="41">
        <f t="shared" si="9"/>
        <v>1.4</v>
      </c>
      <c r="K76" s="36"/>
      <c r="L76" s="46">
        <f>H76</f>
        <v>0.0007</v>
      </c>
      <c r="M76" s="42">
        <f t="shared" si="14"/>
        <v>2000</v>
      </c>
      <c r="N76" s="41">
        <f t="shared" si="10"/>
        <v>1.4</v>
      </c>
      <c r="O76" s="36"/>
      <c r="P76" s="43">
        <f t="shared" si="11"/>
        <v>0</v>
      </c>
      <c r="Q76" s="44">
        <f t="shared" si="12"/>
        <v>0</v>
      </c>
    </row>
    <row r="77" spans="1:17" ht="38.25">
      <c r="A77" s="60" t="s">
        <v>80</v>
      </c>
      <c r="D77" s="48" t="s">
        <v>140</v>
      </c>
      <c r="E77" s="36"/>
      <c r="F77" s="125" t="s">
        <v>14</v>
      </c>
      <c r="G77" s="38"/>
      <c r="H77" s="46">
        <v>-0.0004</v>
      </c>
      <c r="I77" s="40">
        <f t="shared" si="13"/>
        <v>2000</v>
      </c>
      <c r="J77" s="41">
        <f t="shared" si="9"/>
        <v>-0.8</v>
      </c>
      <c r="K77" s="36"/>
      <c r="L77" s="46">
        <f>H77</f>
        <v>-0.0004</v>
      </c>
      <c r="M77" s="42">
        <f t="shared" si="14"/>
        <v>2000</v>
      </c>
      <c r="N77" s="41">
        <f t="shared" si="10"/>
        <v>-0.8</v>
      </c>
      <c r="O77" s="36"/>
      <c r="P77" s="43">
        <f t="shared" si="11"/>
        <v>0</v>
      </c>
      <c r="Q77" s="44">
        <f t="shared" si="12"/>
        <v>0</v>
      </c>
    </row>
    <row r="78" spans="1:17" ht="38.25">
      <c r="A78" s="60" t="s">
        <v>80</v>
      </c>
      <c r="D78" s="48" t="s">
        <v>141</v>
      </c>
      <c r="E78" s="36"/>
      <c r="F78" s="125" t="s">
        <v>14</v>
      </c>
      <c r="G78" s="38"/>
      <c r="H78" s="46"/>
      <c r="I78" s="129">
        <f>I77</f>
        <v>2000</v>
      </c>
      <c r="J78" s="41">
        <f t="shared" si="9"/>
        <v>0</v>
      </c>
      <c r="K78" s="36"/>
      <c r="L78" s="46">
        <v>-0.0009</v>
      </c>
      <c r="M78" s="42">
        <f>M77</f>
        <v>2000</v>
      </c>
      <c r="N78" s="41">
        <f t="shared" si="10"/>
        <v>-1.8</v>
      </c>
      <c r="O78" s="36"/>
      <c r="P78" s="43">
        <f t="shared" si="11"/>
        <v>-1.8</v>
      </c>
      <c r="Q78" s="44">
        <f t="shared" si="12"/>
      </c>
    </row>
    <row r="79" spans="4:17" ht="12.75">
      <c r="D79" s="49"/>
      <c r="E79" s="36"/>
      <c r="F79" s="125"/>
      <c r="G79" s="38"/>
      <c r="H79" s="46"/>
      <c r="I79" s="50"/>
      <c r="J79" s="41">
        <f t="shared" si="9"/>
        <v>0</v>
      </c>
      <c r="K79" s="36"/>
      <c r="L79" s="46"/>
      <c r="M79" s="51"/>
      <c r="N79" s="41">
        <f t="shared" si="10"/>
        <v>0</v>
      </c>
      <c r="O79" s="36"/>
      <c r="P79" s="43">
        <f t="shared" si="11"/>
        <v>0</v>
      </c>
      <c r="Q79" s="44">
        <f t="shared" si="12"/>
      </c>
    </row>
    <row r="80" spans="4:17" ht="12.75">
      <c r="D80" s="49"/>
      <c r="E80" s="36"/>
      <c r="F80" s="125"/>
      <c r="G80" s="38"/>
      <c r="H80" s="46"/>
      <c r="I80" s="50"/>
      <c r="J80" s="41">
        <f t="shared" si="9"/>
        <v>0</v>
      </c>
      <c r="K80" s="36"/>
      <c r="L80" s="46"/>
      <c r="M80" s="51"/>
      <c r="N80" s="41">
        <f t="shared" si="10"/>
        <v>0</v>
      </c>
      <c r="O80" s="36"/>
      <c r="P80" s="43">
        <f t="shared" si="11"/>
        <v>0</v>
      </c>
      <c r="Q80" s="44">
        <f t="shared" si="12"/>
      </c>
    </row>
    <row r="81" spans="4:17" ht="13.5" thickBot="1">
      <c r="D81" s="49"/>
      <c r="E81" s="36"/>
      <c r="F81" s="125"/>
      <c r="G81" s="38"/>
      <c r="H81" s="46"/>
      <c r="I81" s="50"/>
      <c r="J81" s="41">
        <f t="shared" si="9"/>
        <v>0</v>
      </c>
      <c r="K81" s="36"/>
      <c r="L81" s="46"/>
      <c r="M81" s="51"/>
      <c r="N81" s="41">
        <f t="shared" si="10"/>
        <v>0</v>
      </c>
      <c r="O81" s="36"/>
      <c r="P81" s="43">
        <f t="shared" si="11"/>
        <v>0</v>
      </c>
      <c r="Q81" s="44">
        <f t="shared" si="12"/>
      </c>
    </row>
    <row r="82" spans="4:17" ht="13.5" thickBot="1">
      <c r="D82" s="24" t="s">
        <v>49</v>
      </c>
      <c r="G82" s="4"/>
      <c r="H82" s="52"/>
      <c r="I82" s="53"/>
      <c r="J82" s="54">
        <f>SUM(J67:J81)</f>
        <v>54.84</v>
      </c>
      <c r="L82" s="52"/>
      <c r="M82" s="55"/>
      <c r="N82" s="54">
        <f>SUM(N67:N81)</f>
        <v>57.370000000000005</v>
      </c>
      <c r="P82" s="56">
        <f t="shared" si="11"/>
        <v>2.530000000000001</v>
      </c>
      <c r="Q82" s="57">
        <f t="shared" si="12"/>
        <v>0.046134208606856325</v>
      </c>
    </row>
    <row r="83" spans="1:17" ht="12.75">
      <c r="A83" s="58" t="s">
        <v>81</v>
      </c>
      <c r="D83" s="58" t="s">
        <v>51</v>
      </c>
      <c r="E83" s="58"/>
      <c r="F83" s="128" t="s">
        <v>14</v>
      </c>
      <c r="G83" s="60"/>
      <c r="H83" s="61">
        <v>0.0063</v>
      </c>
      <c r="I83" s="98">
        <f>H62*(1+H100)</f>
        <v>2113</v>
      </c>
      <c r="J83" s="63">
        <f>I83*H83</f>
        <v>13.3119</v>
      </c>
      <c r="K83" s="58"/>
      <c r="L83" s="61">
        <v>0.0065</v>
      </c>
      <c r="M83" s="99">
        <f>H62*(1+L100)</f>
        <v>2069</v>
      </c>
      <c r="N83" s="63">
        <f>M83*L83</f>
        <v>13.4485</v>
      </c>
      <c r="O83" s="58"/>
      <c r="P83" s="65">
        <f t="shared" si="11"/>
        <v>0.1365999999999996</v>
      </c>
      <c r="Q83" s="66">
        <f t="shared" si="12"/>
        <v>0.010261495353781175</v>
      </c>
    </row>
    <row r="84" spans="1:17" ht="26.25" thickBot="1">
      <c r="A84" s="58" t="s">
        <v>82</v>
      </c>
      <c r="D84" s="67" t="s">
        <v>53</v>
      </c>
      <c r="E84" s="58"/>
      <c r="F84" s="128" t="s">
        <v>14</v>
      </c>
      <c r="G84" s="60"/>
      <c r="H84" s="61">
        <v>0.0048</v>
      </c>
      <c r="I84" s="98">
        <f>I83</f>
        <v>2113</v>
      </c>
      <c r="J84" s="63">
        <f>I84*H84</f>
        <v>10.142399999999999</v>
      </c>
      <c r="K84" s="58"/>
      <c r="L84" s="61">
        <v>0.0028</v>
      </c>
      <c r="M84" s="99">
        <f>M83</f>
        <v>2069</v>
      </c>
      <c r="N84" s="63">
        <f>M84*L84</f>
        <v>5.7932</v>
      </c>
      <c r="O84" s="58"/>
      <c r="P84" s="65">
        <f t="shared" si="11"/>
        <v>-4.349199999999999</v>
      </c>
      <c r="Q84" s="66">
        <f t="shared" si="12"/>
        <v>-0.42881369301151595</v>
      </c>
    </row>
    <row r="85" spans="4:17" ht="26.25" thickBot="1">
      <c r="D85" s="68" t="s">
        <v>54</v>
      </c>
      <c r="E85" s="36"/>
      <c r="F85" s="36"/>
      <c r="G85" s="38"/>
      <c r="H85" s="69"/>
      <c r="I85" s="70"/>
      <c r="J85" s="71">
        <f>SUM(J82:J84)</f>
        <v>78.29429999999999</v>
      </c>
      <c r="K85" s="72"/>
      <c r="L85" s="73"/>
      <c r="M85" s="74"/>
      <c r="N85" s="71">
        <f>SUM(N82:N84)</f>
        <v>76.6117</v>
      </c>
      <c r="O85" s="72"/>
      <c r="P85" s="75">
        <f t="shared" si="11"/>
        <v>-1.6825999999999937</v>
      </c>
      <c r="Q85" s="76">
        <f t="shared" si="12"/>
        <v>-0.021490708774457322</v>
      </c>
    </row>
    <row r="86" spans="4:17" ht="25.5">
      <c r="D86" s="48" t="s">
        <v>55</v>
      </c>
      <c r="E86" s="36"/>
      <c r="F86" s="125" t="s">
        <v>14</v>
      </c>
      <c r="G86" s="38"/>
      <c r="H86" s="46">
        <v>0.0052</v>
      </c>
      <c r="I86" s="40">
        <f>I84</f>
        <v>2113</v>
      </c>
      <c r="J86" s="41">
        <f aca="true" t="shared" si="15" ref="J86:J93">I86*H86</f>
        <v>10.987599999999999</v>
      </c>
      <c r="K86" s="36"/>
      <c r="L86" s="46">
        <f aca="true" t="shared" si="16" ref="L86:L92">H86</f>
        <v>0.0052</v>
      </c>
      <c r="M86" s="42">
        <f>M84</f>
        <v>2069</v>
      </c>
      <c r="N86" s="41">
        <f aca="true" t="shared" si="17" ref="N86:N93">M86*L86</f>
        <v>10.758799999999999</v>
      </c>
      <c r="O86" s="36"/>
      <c r="P86" s="43">
        <f t="shared" si="11"/>
        <v>-0.22879999999999967</v>
      </c>
      <c r="Q86" s="44">
        <f t="shared" si="12"/>
        <v>-0.02082347373402742</v>
      </c>
    </row>
    <row r="87" spans="4:17" ht="25.5">
      <c r="D87" s="48" t="s">
        <v>56</v>
      </c>
      <c r="E87" s="36"/>
      <c r="F87" s="125" t="s">
        <v>14</v>
      </c>
      <c r="G87" s="38"/>
      <c r="H87" s="46">
        <v>0.0011</v>
      </c>
      <c r="I87" s="40">
        <f>I84</f>
        <v>2113</v>
      </c>
      <c r="J87" s="41">
        <f t="shared" si="15"/>
        <v>2.3243</v>
      </c>
      <c r="K87" s="36"/>
      <c r="L87" s="46">
        <f t="shared" si="16"/>
        <v>0.0011</v>
      </c>
      <c r="M87" s="42">
        <f>M84</f>
        <v>2069</v>
      </c>
      <c r="N87" s="41">
        <f t="shared" si="17"/>
        <v>2.2759</v>
      </c>
      <c r="O87" s="36"/>
      <c r="P87" s="43">
        <f t="shared" si="11"/>
        <v>-0.0484</v>
      </c>
      <c r="Q87" s="44">
        <f t="shared" si="12"/>
        <v>-0.02082347373402745</v>
      </c>
    </row>
    <row r="88" spans="4:17" ht="12.75">
      <c r="D88" s="48" t="s">
        <v>57</v>
      </c>
      <c r="E88" s="36"/>
      <c r="F88" s="125" t="s">
        <v>14</v>
      </c>
      <c r="G88" s="38"/>
      <c r="H88" s="46">
        <v>0</v>
      </c>
      <c r="I88" s="40">
        <f>I84</f>
        <v>2113</v>
      </c>
      <c r="J88" s="41">
        <f t="shared" si="15"/>
        <v>0</v>
      </c>
      <c r="K88" s="36"/>
      <c r="L88" s="46">
        <f t="shared" si="16"/>
        <v>0</v>
      </c>
      <c r="M88" s="42">
        <f>M84</f>
        <v>2069</v>
      </c>
      <c r="N88" s="41">
        <f t="shared" si="17"/>
        <v>0</v>
      </c>
      <c r="O88" s="36"/>
      <c r="P88" s="43">
        <f t="shared" si="11"/>
        <v>0</v>
      </c>
      <c r="Q88" s="44">
        <f t="shared" si="12"/>
      </c>
    </row>
    <row r="89" spans="4:17" ht="12.75">
      <c r="D89" s="36" t="s">
        <v>58</v>
      </c>
      <c r="E89" s="36"/>
      <c r="F89" s="125" t="s">
        <v>11</v>
      </c>
      <c r="G89" s="38"/>
      <c r="H89" s="46">
        <v>0.25</v>
      </c>
      <c r="I89" s="40">
        <v>1</v>
      </c>
      <c r="J89" s="41">
        <f t="shared" si="15"/>
        <v>0.25</v>
      </c>
      <c r="K89" s="36"/>
      <c r="L89" s="46">
        <f t="shared" si="16"/>
        <v>0.25</v>
      </c>
      <c r="M89" s="42">
        <v>1</v>
      </c>
      <c r="N89" s="41">
        <f t="shared" si="17"/>
        <v>0.25</v>
      </c>
      <c r="O89" s="36"/>
      <c r="P89" s="43">
        <f t="shared" si="11"/>
        <v>0</v>
      </c>
      <c r="Q89" s="44">
        <f t="shared" si="12"/>
        <v>0</v>
      </c>
    </row>
    <row r="90" spans="4:17" ht="12.75">
      <c r="D90" s="36" t="s">
        <v>59</v>
      </c>
      <c r="E90" s="36"/>
      <c r="F90" s="125" t="s">
        <v>14</v>
      </c>
      <c r="G90" s="38"/>
      <c r="H90" s="46">
        <v>0.007</v>
      </c>
      <c r="I90" s="40">
        <f>H62</f>
        <v>2000</v>
      </c>
      <c r="J90" s="41">
        <f t="shared" si="15"/>
        <v>14</v>
      </c>
      <c r="K90" s="36"/>
      <c r="L90" s="46">
        <f t="shared" si="16"/>
        <v>0.007</v>
      </c>
      <c r="M90" s="42">
        <f>H62</f>
        <v>2000</v>
      </c>
      <c r="N90" s="41">
        <f t="shared" si="17"/>
        <v>14</v>
      </c>
      <c r="O90" s="36"/>
      <c r="P90" s="43">
        <f t="shared" si="11"/>
        <v>0</v>
      </c>
      <c r="Q90" s="44">
        <f t="shared" si="12"/>
        <v>0</v>
      </c>
    </row>
    <row r="91" spans="4:17" ht="12.75">
      <c r="D91" s="36" t="s">
        <v>60</v>
      </c>
      <c r="E91" s="36"/>
      <c r="F91" s="125" t="s">
        <v>14</v>
      </c>
      <c r="G91" s="38"/>
      <c r="H91" s="46">
        <v>0.075</v>
      </c>
      <c r="I91" s="40">
        <f>IF(I83&lt;H101,I83,H101)</f>
        <v>750</v>
      </c>
      <c r="J91" s="41">
        <f t="shared" si="15"/>
        <v>56.25</v>
      </c>
      <c r="K91" s="36"/>
      <c r="L91" s="46">
        <f t="shared" si="16"/>
        <v>0.075</v>
      </c>
      <c r="M91" s="42">
        <f>IF(M83&lt;L101,M83,L101)</f>
        <v>750</v>
      </c>
      <c r="N91" s="41">
        <f t="shared" si="17"/>
        <v>56.25</v>
      </c>
      <c r="O91" s="36"/>
      <c r="P91" s="43">
        <f t="shared" si="11"/>
        <v>0</v>
      </c>
      <c r="Q91" s="44">
        <f t="shared" si="12"/>
        <v>0</v>
      </c>
    </row>
    <row r="92" spans="4:17" ht="12.75">
      <c r="D92" s="36" t="s">
        <v>61</v>
      </c>
      <c r="E92" s="36"/>
      <c r="F92" s="125" t="s">
        <v>14</v>
      </c>
      <c r="G92" s="38"/>
      <c r="H92" s="46">
        <v>0.088</v>
      </c>
      <c r="I92" s="80">
        <f>IF(I83&lt;H101,0,I86-I91)</f>
        <v>1363</v>
      </c>
      <c r="J92" s="41">
        <f t="shared" si="15"/>
        <v>119.94399999999999</v>
      </c>
      <c r="K92" s="36"/>
      <c r="L92" s="46">
        <f t="shared" si="16"/>
        <v>0.088</v>
      </c>
      <c r="M92" s="101">
        <f>IF(M83&lt;L101,0,M83-M91)</f>
        <v>1319</v>
      </c>
      <c r="N92" s="41">
        <f t="shared" si="17"/>
        <v>116.07199999999999</v>
      </c>
      <c r="O92" s="36"/>
      <c r="P92" s="43">
        <f t="shared" si="11"/>
        <v>-3.872</v>
      </c>
      <c r="Q92" s="44">
        <f t="shared" si="12"/>
        <v>-0.03228173147468819</v>
      </c>
    </row>
    <row r="93" spans="4:17" ht="13.5" thickBot="1">
      <c r="D93" s="49"/>
      <c r="E93" s="36"/>
      <c r="F93" s="125"/>
      <c r="G93" s="38"/>
      <c r="H93" s="46"/>
      <c r="I93" s="50"/>
      <c r="J93" s="41">
        <f t="shared" si="15"/>
        <v>0</v>
      </c>
      <c r="K93" s="36"/>
      <c r="L93" s="46"/>
      <c r="M93" s="51"/>
      <c r="N93" s="41">
        <f t="shared" si="17"/>
        <v>0</v>
      </c>
      <c r="O93" s="36"/>
      <c r="P93" s="43">
        <f t="shared" si="11"/>
        <v>0</v>
      </c>
      <c r="Q93" s="44">
        <f t="shared" si="12"/>
      </c>
    </row>
    <row r="94" spans="4:17" ht="13.5" thickBot="1">
      <c r="D94" s="82" t="s">
        <v>62</v>
      </c>
      <c r="E94" s="36"/>
      <c r="F94" s="36"/>
      <c r="G94" s="36"/>
      <c r="H94" s="83"/>
      <c r="I94" s="84"/>
      <c r="J94" s="71">
        <f>SUM(J85:J93)</f>
        <v>282.0502</v>
      </c>
      <c r="K94" s="72"/>
      <c r="L94" s="85"/>
      <c r="M94" s="86"/>
      <c r="N94" s="71">
        <f>SUM(N85:N93)</f>
        <v>276.2184</v>
      </c>
      <c r="O94" s="72"/>
      <c r="P94" s="75">
        <f t="shared" si="11"/>
        <v>-5.831800000000044</v>
      </c>
      <c r="Q94" s="76">
        <f t="shared" si="12"/>
        <v>-0.02067646114060562</v>
      </c>
    </row>
    <row r="95" spans="4:17" ht="13.5" thickBot="1">
      <c r="D95" s="38" t="s">
        <v>63</v>
      </c>
      <c r="E95" s="36"/>
      <c r="F95" s="36"/>
      <c r="G95" s="36"/>
      <c r="H95" s="87">
        <v>0.13</v>
      </c>
      <c r="I95" s="88"/>
      <c r="J95" s="89">
        <f>J94*H95</f>
        <v>36.666526000000005</v>
      </c>
      <c r="K95" s="36"/>
      <c r="L95" s="87">
        <v>0.13</v>
      </c>
      <c r="M95" s="90"/>
      <c r="N95" s="89">
        <f>N94*L95</f>
        <v>35.908392</v>
      </c>
      <c r="O95" s="36"/>
      <c r="P95" s="43">
        <f t="shared" si="11"/>
        <v>-0.7581340000000054</v>
      </c>
      <c r="Q95" s="44">
        <f t="shared" si="12"/>
        <v>-0.02067646114060561</v>
      </c>
    </row>
    <row r="96" spans="1:20" s="17" customFormat="1" ht="26.25" thickBot="1">
      <c r="A96" s="16"/>
      <c r="D96" s="68" t="s">
        <v>64</v>
      </c>
      <c r="E96" s="36"/>
      <c r="F96" s="36"/>
      <c r="G96" s="36"/>
      <c r="H96" s="69"/>
      <c r="I96" s="70"/>
      <c r="J96" s="71">
        <f>ROUND(SUM(J94:J95),2)</f>
        <v>318.72</v>
      </c>
      <c r="K96" s="36"/>
      <c r="L96" s="73"/>
      <c r="M96" s="74"/>
      <c r="N96" s="71">
        <f>ROUND(SUM(N94:N95),2)</f>
        <v>312.13</v>
      </c>
      <c r="O96" s="36"/>
      <c r="P96" s="75">
        <f t="shared" si="11"/>
        <v>-6.590000000000032</v>
      </c>
      <c r="Q96" s="76">
        <f t="shared" si="12"/>
        <v>-0.02067645582329327</v>
      </c>
      <c r="T96" s="19"/>
    </row>
    <row r="97" spans="1:20" s="17" customFormat="1" ht="13.5" thickBot="1">
      <c r="A97" s="16"/>
      <c r="D97" s="38" t="s">
        <v>65</v>
      </c>
      <c r="E97" s="36"/>
      <c r="F97" s="36"/>
      <c r="G97" s="36"/>
      <c r="H97" s="91"/>
      <c r="I97" s="88"/>
      <c r="J97" s="92">
        <f>ROUND(-J96*10%,2)</f>
        <v>-31.87</v>
      </c>
      <c r="K97" s="36"/>
      <c r="L97" s="91"/>
      <c r="M97" s="90"/>
      <c r="N97" s="92">
        <f>ROUND(-N96*10%,2)</f>
        <v>-31.21</v>
      </c>
      <c r="O97" s="36"/>
      <c r="P97" s="43">
        <f t="shared" si="11"/>
        <v>0.6600000000000001</v>
      </c>
      <c r="Q97" s="44">
        <f t="shared" si="12"/>
        <v>-0.020709130844053972</v>
      </c>
      <c r="T97" s="19"/>
    </row>
    <row r="98" spans="4:17" ht="13.5" thickBot="1">
      <c r="D98" s="68" t="s">
        <v>66</v>
      </c>
      <c r="E98" s="36"/>
      <c r="F98" s="36"/>
      <c r="G98" s="36"/>
      <c r="H98" s="69"/>
      <c r="I98" s="70"/>
      <c r="J98" s="71">
        <f>ROUND(SUM(J96:J97),2)</f>
        <v>286.85</v>
      </c>
      <c r="K98" s="72"/>
      <c r="L98" s="73"/>
      <c r="M98" s="74"/>
      <c r="N98" s="71">
        <f>ROUND(SUM(N96:N97),2)</f>
        <v>280.92</v>
      </c>
      <c r="O98" s="72"/>
      <c r="P98" s="75">
        <f t="shared" si="11"/>
        <v>-5.930000000000007</v>
      </c>
      <c r="Q98" s="76">
        <f t="shared" si="12"/>
        <v>-0.020672825518563732</v>
      </c>
    </row>
    <row r="99" ht="10.5" customHeight="1"/>
    <row r="100" spans="4:14" ht="12.75">
      <c r="D100" s="24" t="s">
        <v>67</v>
      </c>
      <c r="H100" s="93">
        <v>0.056499999999999995</v>
      </c>
      <c r="J100" s="94"/>
      <c r="L100" s="93">
        <v>0.034499999999999975</v>
      </c>
      <c r="N100" s="95"/>
    </row>
    <row r="101" spans="4:12" ht="18.75" customHeight="1">
      <c r="D101" s="96" t="s">
        <v>68</v>
      </c>
      <c r="H101" s="97">
        <v>750</v>
      </c>
      <c r="L101" s="97">
        <f>H101</f>
        <v>750</v>
      </c>
    </row>
    <row r="102" ht="12.75">
      <c r="B102" s="24" t="s">
        <v>69</v>
      </c>
    </row>
    <row r="103" spans="2:17" ht="12.75">
      <c r="B103" s="152"/>
      <c r="C103" s="153"/>
      <c r="D103" s="153"/>
      <c r="E103" s="153"/>
      <c r="F103" s="153"/>
      <c r="G103" s="153"/>
      <c r="H103" s="153"/>
      <c r="I103" s="153"/>
      <c r="J103" s="153"/>
      <c r="K103" s="153"/>
      <c r="L103" s="153"/>
      <c r="M103" s="153"/>
      <c r="N103" s="153"/>
      <c r="O103" s="153"/>
      <c r="P103" s="153"/>
      <c r="Q103" s="154"/>
    </row>
    <row r="104" spans="2:17" ht="12.75">
      <c r="B104" s="155"/>
      <c r="C104" s="156"/>
      <c r="D104" s="156"/>
      <c r="E104" s="156"/>
      <c r="F104" s="156"/>
      <c r="G104" s="156"/>
      <c r="H104" s="156"/>
      <c r="I104" s="156"/>
      <c r="J104" s="156"/>
      <c r="K104" s="156"/>
      <c r="L104" s="156"/>
      <c r="M104" s="156"/>
      <c r="N104" s="156"/>
      <c r="O104" s="156"/>
      <c r="P104" s="156"/>
      <c r="Q104" s="157"/>
    </row>
    <row r="105" spans="2:17" ht="12.75">
      <c r="B105" s="155"/>
      <c r="C105" s="156"/>
      <c r="D105" s="156"/>
      <c r="E105" s="156"/>
      <c r="F105" s="156"/>
      <c r="G105" s="156"/>
      <c r="H105" s="156"/>
      <c r="I105" s="156"/>
      <c r="J105" s="156"/>
      <c r="K105" s="156"/>
      <c r="L105" s="156"/>
      <c r="M105" s="156"/>
      <c r="N105" s="156"/>
      <c r="O105" s="156"/>
      <c r="P105" s="156"/>
      <c r="Q105" s="157"/>
    </row>
    <row r="106" spans="2:17" ht="12.75">
      <c r="B106" s="155"/>
      <c r="C106" s="156"/>
      <c r="D106" s="156"/>
      <c r="E106" s="156"/>
      <c r="F106" s="156"/>
      <c r="G106" s="156"/>
      <c r="H106" s="156"/>
      <c r="I106" s="156"/>
      <c r="J106" s="156"/>
      <c r="K106" s="156"/>
      <c r="L106" s="156"/>
      <c r="M106" s="156"/>
      <c r="N106" s="156"/>
      <c r="O106" s="156"/>
      <c r="P106" s="156"/>
      <c r="Q106" s="157"/>
    </row>
    <row r="107" spans="2:17" ht="12.75">
      <c r="B107" s="158"/>
      <c r="C107" s="159"/>
      <c r="D107" s="159"/>
      <c r="E107" s="159"/>
      <c r="F107" s="159"/>
      <c r="G107" s="159"/>
      <c r="H107" s="159"/>
      <c r="I107" s="159"/>
      <c r="J107" s="159"/>
      <c r="K107" s="159"/>
      <c r="L107" s="159"/>
      <c r="M107" s="159"/>
      <c r="N107" s="159"/>
      <c r="O107" s="159"/>
      <c r="P107" s="159"/>
      <c r="Q107" s="160"/>
    </row>
    <row r="108" ht="12.75"/>
    <row r="109" ht="12.75"/>
    <row r="110" ht="12.75"/>
    <row r="111" ht="12.75"/>
    <row r="112" spans="2:17" ht="15.75">
      <c r="B112" s="4" t="s">
        <v>11</v>
      </c>
      <c r="D112" s="21" t="s">
        <v>12</v>
      </c>
      <c r="F112" s="133" t="s">
        <v>84</v>
      </c>
      <c r="G112" s="133"/>
      <c r="H112" s="133"/>
      <c r="I112" s="133"/>
      <c r="J112" s="133"/>
      <c r="K112" s="133"/>
      <c r="L112" s="133"/>
      <c r="M112" s="133"/>
      <c r="N112" s="133"/>
      <c r="O112" s="133"/>
      <c r="P112" s="133"/>
      <c r="Q112" s="133"/>
    </row>
    <row r="113" spans="2:17" ht="15.75">
      <c r="B113" s="4"/>
      <c r="D113" s="22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</row>
    <row r="114" spans="2:9" ht="12.75">
      <c r="B114" s="4" t="s">
        <v>14</v>
      </c>
      <c r="F114" s="24" t="s">
        <v>15</v>
      </c>
      <c r="G114" s="24"/>
      <c r="H114" s="102">
        <v>80000</v>
      </c>
      <c r="I114" s="28" t="s">
        <v>16</v>
      </c>
    </row>
    <row r="115" spans="2:9" ht="12.75">
      <c r="B115" s="4" t="s">
        <v>17</v>
      </c>
      <c r="F115" s="24" t="s">
        <v>86</v>
      </c>
      <c r="H115" s="102">
        <v>250</v>
      </c>
      <c r="I115" s="28" t="s">
        <v>85</v>
      </c>
    </row>
    <row r="116" spans="6:17" ht="12.75">
      <c r="F116" s="27"/>
      <c r="G116" s="27"/>
      <c r="H116" s="134" t="s">
        <v>18</v>
      </c>
      <c r="I116" s="135"/>
      <c r="J116" s="136"/>
      <c r="L116" s="134" t="s">
        <v>19</v>
      </c>
      <c r="M116" s="135"/>
      <c r="N116" s="136"/>
      <c r="P116" s="134" t="s">
        <v>20</v>
      </c>
      <c r="Q116" s="136"/>
    </row>
    <row r="117" spans="6:17" ht="12.75">
      <c r="F117" s="137" t="s">
        <v>21</v>
      </c>
      <c r="G117" s="28"/>
      <c r="H117" s="29" t="s">
        <v>22</v>
      </c>
      <c r="I117" s="29" t="s">
        <v>23</v>
      </c>
      <c r="J117" s="30" t="s">
        <v>24</v>
      </c>
      <c r="L117" s="29" t="s">
        <v>22</v>
      </c>
      <c r="M117" s="31" t="s">
        <v>23</v>
      </c>
      <c r="N117" s="30" t="s">
        <v>24</v>
      </c>
      <c r="P117" s="139" t="s">
        <v>25</v>
      </c>
      <c r="Q117" s="141" t="s">
        <v>26</v>
      </c>
    </row>
    <row r="118" spans="6:17" ht="12.75">
      <c r="F118" s="138"/>
      <c r="G118" s="28"/>
      <c r="H118" s="32" t="s">
        <v>27</v>
      </c>
      <c r="I118" s="32"/>
      <c r="J118" s="33" t="s">
        <v>27</v>
      </c>
      <c r="L118" s="32" t="s">
        <v>27</v>
      </c>
      <c r="M118" s="33"/>
      <c r="N118" s="33" t="s">
        <v>27</v>
      </c>
      <c r="P118" s="140"/>
      <c r="Q118" s="142"/>
    </row>
    <row r="119" spans="1:17" ht="12.75">
      <c r="A119" s="58" t="s">
        <v>87</v>
      </c>
      <c r="D119" s="36" t="s">
        <v>29</v>
      </c>
      <c r="E119" s="36"/>
      <c r="F119" s="125" t="s">
        <v>11</v>
      </c>
      <c r="G119" s="38"/>
      <c r="H119" s="39">
        <v>395.68</v>
      </c>
      <c r="I119" s="40">
        <v>1</v>
      </c>
      <c r="J119" s="41">
        <f aca="true" t="shared" si="18" ref="J119:J133">I119*H119</f>
        <v>395.68</v>
      </c>
      <c r="K119" s="36"/>
      <c r="L119" s="39">
        <v>148.52</v>
      </c>
      <c r="M119" s="42">
        <v>1</v>
      </c>
      <c r="N119" s="41">
        <f aca="true" t="shared" si="19" ref="N119:N133">M119*L119</f>
        <v>148.52</v>
      </c>
      <c r="O119" s="36"/>
      <c r="P119" s="43">
        <f aca="true" t="shared" si="20" ref="P119:P148">N119-J119</f>
        <v>-247.16</v>
      </c>
      <c r="Q119" s="44">
        <f aca="true" t="shared" si="21" ref="Q119:Q148">IF((J119)=0,"",(P119/J119))</f>
        <v>-0.624646178730287</v>
      </c>
    </row>
    <row r="120" spans="1:17" ht="12.75">
      <c r="A120" s="58" t="s">
        <v>142</v>
      </c>
      <c r="D120" s="36" t="s">
        <v>31</v>
      </c>
      <c r="E120" s="36"/>
      <c r="F120" s="125" t="s">
        <v>11</v>
      </c>
      <c r="G120" s="38"/>
      <c r="H120" s="46">
        <v>0</v>
      </c>
      <c r="I120" s="40">
        <v>1</v>
      </c>
      <c r="J120" s="41">
        <f t="shared" si="18"/>
        <v>0</v>
      </c>
      <c r="K120" s="36"/>
      <c r="L120" s="46">
        <v>0</v>
      </c>
      <c r="M120" s="42">
        <v>1</v>
      </c>
      <c r="N120" s="41">
        <f t="shared" si="19"/>
        <v>0</v>
      </c>
      <c r="O120" s="36"/>
      <c r="P120" s="43">
        <f t="shared" si="20"/>
        <v>0</v>
      </c>
      <c r="Q120" s="44">
        <f t="shared" si="21"/>
      </c>
    </row>
    <row r="121" spans="1:17" ht="12.75">
      <c r="A121" s="58" t="s">
        <v>88</v>
      </c>
      <c r="D121" s="103" t="s">
        <v>33</v>
      </c>
      <c r="E121" s="36"/>
      <c r="F121" s="125" t="s">
        <v>11</v>
      </c>
      <c r="G121" s="38"/>
      <c r="H121" s="46">
        <v>0</v>
      </c>
      <c r="I121" s="40">
        <v>1</v>
      </c>
      <c r="J121" s="41">
        <f t="shared" si="18"/>
        <v>0</v>
      </c>
      <c r="K121" s="36"/>
      <c r="L121" s="46">
        <v>0.2</v>
      </c>
      <c r="M121" s="42">
        <v>1</v>
      </c>
      <c r="N121" s="41">
        <f t="shared" si="19"/>
        <v>0.2</v>
      </c>
      <c r="O121" s="36"/>
      <c r="P121" s="43">
        <f t="shared" si="20"/>
        <v>0.2</v>
      </c>
      <c r="Q121" s="44">
        <f t="shared" si="21"/>
      </c>
    </row>
    <row r="122" spans="4:17" ht="12.75">
      <c r="D122" s="36" t="s">
        <v>35</v>
      </c>
      <c r="E122" s="36"/>
      <c r="F122" s="125" t="s">
        <v>11</v>
      </c>
      <c r="G122" s="38"/>
      <c r="H122" s="46">
        <v>0</v>
      </c>
      <c r="I122" s="40">
        <v>1</v>
      </c>
      <c r="J122" s="41">
        <f t="shared" si="18"/>
        <v>0</v>
      </c>
      <c r="K122" s="36"/>
      <c r="L122" s="46">
        <v>0</v>
      </c>
      <c r="M122" s="42">
        <v>1</v>
      </c>
      <c r="N122" s="41">
        <f t="shared" si="19"/>
        <v>0</v>
      </c>
      <c r="O122" s="36"/>
      <c r="P122" s="43">
        <f t="shared" si="20"/>
        <v>0</v>
      </c>
      <c r="Q122" s="44">
        <f t="shared" si="21"/>
      </c>
    </row>
    <row r="123" spans="1:17" ht="12.75">
      <c r="A123" s="58" t="s">
        <v>89</v>
      </c>
      <c r="D123" s="36" t="s">
        <v>37</v>
      </c>
      <c r="E123" s="36"/>
      <c r="F123" s="125" t="s">
        <v>17</v>
      </c>
      <c r="G123" s="38"/>
      <c r="H123" s="46">
        <v>1.8393</v>
      </c>
      <c r="I123" s="40">
        <f>H115</f>
        <v>250</v>
      </c>
      <c r="J123" s="41">
        <f t="shared" si="18"/>
        <v>459.825</v>
      </c>
      <c r="K123" s="36"/>
      <c r="L123" s="46">
        <v>3.5524</v>
      </c>
      <c r="M123" s="42">
        <f>H115</f>
        <v>250</v>
      </c>
      <c r="N123" s="41">
        <f t="shared" si="19"/>
        <v>888.1</v>
      </c>
      <c r="O123" s="36"/>
      <c r="P123" s="43">
        <f t="shared" si="20"/>
        <v>428.27500000000003</v>
      </c>
      <c r="Q123" s="44">
        <f t="shared" si="21"/>
        <v>0.931386940683956</v>
      </c>
    </row>
    <row r="124" spans="1:17" ht="12.75">
      <c r="A124" s="58" t="s">
        <v>90</v>
      </c>
      <c r="D124" s="36" t="s">
        <v>39</v>
      </c>
      <c r="E124" s="36"/>
      <c r="F124" s="125" t="s">
        <v>17</v>
      </c>
      <c r="G124" s="38"/>
      <c r="H124" s="46">
        <v>0.2913</v>
      </c>
      <c r="I124" s="40">
        <f aca="true" t="shared" si="22" ref="I124:I129">I123</f>
        <v>250</v>
      </c>
      <c r="J124" s="41">
        <f t="shared" si="18"/>
        <v>72.825</v>
      </c>
      <c r="K124" s="36"/>
      <c r="L124" s="46">
        <v>0.1191</v>
      </c>
      <c r="M124" s="42">
        <f aca="true" t="shared" si="23" ref="M124:M129">M123</f>
        <v>250</v>
      </c>
      <c r="N124" s="41">
        <f t="shared" si="19"/>
        <v>29.775</v>
      </c>
      <c r="O124" s="36"/>
      <c r="P124" s="43">
        <f t="shared" si="20"/>
        <v>-43.050000000000004</v>
      </c>
      <c r="Q124" s="44">
        <f t="shared" si="21"/>
        <v>-0.5911431513903193</v>
      </c>
    </row>
    <row r="125" spans="4:17" ht="12.75">
      <c r="D125" s="36" t="s">
        <v>40</v>
      </c>
      <c r="E125" s="36"/>
      <c r="F125" s="125" t="s">
        <v>17</v>
      </c>
      <c r="G125" s="38"/>
      <c r="H125" s="46">
        <v>0</v>
      </c>
      <c r="I125" s="40">
        <f t="shared" si="22"/>
        <v>250</v>
      </c>
      <c r="J125" s="41">
        <f t="shared" si="18"/>
        <v>0</v>
      </c>
      <c r="K125" s="36"/>
      <c r="L125" s="46">
        <v>0</v>
      </c>
      <c r="M125" s="42">
        <f t="shared" si="23"/>
        <v>250</v>
      </c>
      <c r="N125" s="41">
        <f t="shared" si="19"/>
        <v>0</v>
      </c>
      <c r="O125" s="36"/>
      <c r="P125" s="43">
        <f t="shared" si="20"/>
        <v>0</v>
      </c>
      <c r="Q125" s="44">
        <f t="shared" si="21"/>
      </c>
    </row>
    <row r="126" spans="1:17" ht="12.75">
      <c r="A126" s="58" t="s">
        <v>91</v>
      </c>
      <c r="D126" s="36" t="s">
        <v>42</v>
      </c>
      <c r="E126" s="36"/>
      <c r="F126" s="125" t="s">
        <v>17</v>
      </c>
      <c r="G126" s="38"/>
      <c r="H126" s="46">
        <v>-0.065</v>
      </c>
      <c r="I126" s="40">
        <f t="shared" si="22"/>
        <v>250</v>
      </c>
      <c r="J126" s="41">
        <f t="shared" si="18"/>
        <v>-16.25</v>
      </c>
      <c r="K126" s="36"/>
      <c r="L126" s="46">
        <v>0</v>
      </c>
      <c r="M126" s="42">
        <f t="shared" si="23"/>
        <v>250</v>
      </c>
      <c r="N126" s="41">
        <f t="shared" si="19"/>
        <v>0</v>
      </c>
      <c r="O126" s="36"/>
      <c r="P126" s="43">
        <f t="shared" si="20"/>
        <v>16.25</v>
      </c>
      <c r="Q126" s="44">
        <f t="shared" si="21"/>
        <v>-1</v>
      </c>
    </row>
    <row r="127" spans="4:17" ht="12.75">
      <c r="D127" s="36" t="s">
        <v>44</v>
      </c>
      <c r="E127" s="36"/>
      <c r="F127" s="125" t="s">
        <v>17</v>
      </c>
      <c r="G127" s="38"/>
      <c r="H127" s="46">
        <v>0</v>
      </c>
      <c r="I127" s="40">
        <f t="shared" si="22"/>
        <v>250</v>
      </c>
      <c r="J127" s="41">
        <f t="shared" si="18"/>
        <v>0</v>
      </c>
      <c r="K127" s="36"/>
      <c r="L127" s="46">
        <v>0</v>
      </c>
      <c r="M127" s="42">
        <f t="shared" si="23"/>
        <v>250</v>
      </c>
      <c r="N127" s="41">
        <f t="shared" si="19"/>
        <v>0</v>
      </c>
      <c r="O127" s="36"/>
      <c r="P127" s="43">
        <f t="shared" si="20"/>
        <v>0</v>
      </c>
      <c r="Q127" s="44">
        <f t="shared" si="21"/>
      </c>
    </row>
    <row r="128" spans="1:17" ht="25.5" customHeight="1">
      <c r="A128" s="58" t="s">
        <v>92</v>
      </c>
      <c r="D128" s="48" t="s">
        <v>139</v>
      </c>
      <c r="E128" s="36"/>
      <c r="F128" s="125" t="s">
        <v>17</v>
      </c>
      <c r="G128" s="38"/>
      <c r="H128" s="46">
        <v>0.0012</v>
      </c>
      <c r="I128" s="40">
        <f t="shared" si="22"/>
        <v>250</v>
      </c>
      <c r="J128" s="41">
        <f t="shared" si="18"/>
        <v>0.3</v>
      </c>
      <c r="K128" s="36"/>
      <c r="L128" s="46">
        <f>H128</f>
        <v>0.0012</v>
      </c>
      <c r="M128" s="42">
        <f t="shared" si="23"/>
        <v>250</v>
      </c>
      <c r="N128" s="41">
        <f t="shared" si="19"/>
        <v>0.3</v>
      </c>
      <c r="O128" s="36"/>
      <c r="P128" s="43">
        <f t="shared" si="20"/>
        <v>0</v>
      </c>
      <c r="Q128" s="44">
        <f t="shared" si="21"/>
        <v>0</v>
      </c>
    </row>
    <row r="129" spans="1:17" ht="38.25">
      <c r="A129" s="60" t="s">
        <v>93</v>
      </c>
      <c r="D129" s="48" t="s">
        <v>140</v>
      </c>
      <c r="E129" s="36"/>
      <c r="F129" s="125" t="s">
        <v>17</v>
      </c>
      <c r="G129" s="38"/>
      <c r="H129" s="46">
        <v>-0.0705</v>
      </c>
      <c r="I129" s="40">
        <f t="shared" si="22"/>
        <v>250</v>
      </c>
      <c r="J129" s="41">
        <f t="shared" si="18"/>
        <v>-17.625</v>
      </c>
      <c r="K129" s="36"/>
      <c r="L129" s="46">
        <f>H129</f>
        <v>-0.0705</v>
      </c>
      <c r="M129" s="42">
        <f t="shared" si="23"/>
        <v>250</v>
      </c>
      <c r="N129" s="41">
        <f t="shared" si="19"/>
        <v>-17.625</v>
      </c>
      <c r="O129" s="36"/>
      <c r="P129" s="43">
        <f t="shared" si="20"/>
        <v>0</v>
      </c>
      <c r="Q129" s="44">
        <f t="shared" si="21"/>
        <v>0</v>
      </c>
    </row>
    <row r="130" spans="1:17" ht="25.5">
      <c r="A130" s="60" t="s">
        <v>93</v>
      </c>
      <c r="B130" s="130"/>
      <c r="C130" s="130"/>
      <c r="D130" s="48" t="s">
        <v>94</v>
      </c>
      <c r="E130" s="36"/>
      <c r="F130" s="125" t="s">
        <v>17</v>
      </c>
      <c r="G130" s="38"/>
      <c r="H130" s="46"/>
      <c r="I130" s="105">
        <f>I129</f>
        <v>250</v>
      </c>
      <c r="J130" s="41">
        <f t="shared" si="18"/>
        <v>0</v>
      </c>
      <c r="K130" s="36"/>
      <c r="L130" s="46">
        <v>0.003</v>
      </c>
      <c r="M130" s="42">
        <f>H114</f>
        <v>80000</v>
      </c>
      <c r="N130" s="41">
        <f t="shared" si="19"/>
        <v>240</v>
      </c>
      <c r="O130" s="36"/>
      <c r="P130" s="43">
        <f t="shared" si="20"/>
        <v>240</v>
      </c>
      <c r="Q130" s="44">
        <f t="shared" si="21"/>
      </c>
    </row>
    <row r="131" spans="1:17" ht="38.25">
      <c r="A131" s="60" t="s">
        <v>93</v>
      </c>
      <c r="D131" s="48" t="s">
        <v>141</v>
      </c>
      <c r="E131" s="36"/>
      <c r="F131" s="125" t="s">
        <v>14</v>
      </c>
      <c r="G131" s="38"/>
      <c r="H131" s="46"/>
      <c r="I131" s="105"/>
      <c r="J131" s="41">
        <f t="shared" si="18"/>
        <v>0</v>
      </c>
      <c r="K131" s="36"/>
      <c r="L131" s="46">
        <v>-0.5536</v>
      </c>
      <c r="M131" s="131">
        <f>H115</f>
        <v>250</v>
      </c>
      <c r="N131" s="41">
        <f t="shared" si="19"/>
        <v>-138.4</v>
      </c>
      <c r="O131" s="36"/>
      <c r="P131" s="43">
        <f t="shared" si="20"/>
        <v>-138.4</v>
      </c>
      <c r="Q131" s="44">
        <f t="shared" si="21"/>
      </c>
    </row>
    <row r="132" spans="4:17" ht="12.75">
      <c r="D132" s="49"/>
      <c r="E132" s="36"/>
      <c r="F132" s="125"/>
      <c r="G132" s="38"/>
      <c r="H132" s="46"/>
      <c r="I132" s="105"/>
      <c r="J132" s="41">
        <f t="shared" si="18"/>
        <v>0</v>
      </c>
      <c r="K132" s="36"/>
      <c r="L132" s="46"/>
      <c r="M132" s="106"/>
      <c r="N132" s="41">
        <f t="shared" si="19"/>
        <v>0</v>
      </c>
      <c r="O132" s="36"/>
      <c r="P132" s="43">
        <f t="shared" si="20"/>
        <v>0</v>
      </c>
      <c r="Q132" s="44">
        <f t="shared" si="21"/>
      </c>
    </row>
    <row r="133" spans="4:17" ht="13.5" thickBot="1">
      <c r="D133" s="49"/>
      <c r="E133" s="36"/>
      <c r="F133" s="125"/>
      <c r="G133" s="38"/>
      <c r="H133" s="46"/>
      <c r="I133" s="105"/>
      <c r="J133" s="41">
        <f t="shared" si="18"/>
        <v>0</v>
      </c>
      <c r="K133" s="36"/>
      <c r="L133" s="46"/>
      <c r="M133" s="106"/>
      <c r="N133" s="41">
        <f t="shared" si="19"/>
        <v>0</v>
      </c>
      <c r="O133" s="36"/>
      <c r="P133" s="43">
        <f t="shared" si="20"/>
        <v>0</v>
      </c>
      <c r="Q133" s="44">
        <f t="shared" si="21"/>
      </c>
    </row>
    <row r="134" spans="4:17" ht="13.5" thickBot="1">
      <c r="D134" s="24" t="s">
        <v>49</v>
      </c>
      <c r="G134" s="4"/>
      <c r="H134" s="52"/>
      <c r="I134" s="107"/>
      <c r="J134" s="54">
        <f>SUM(J119:J133)</f>
        <v>894.755</v>
      </c>
      <c r="L134" s="52"/>
      <c r="M134" s="108"/>
      <c r="N134" s="54">
        <f>SUM(N119:N133)</f>
        <v>1150.87</v>
      </c>
      <c r="P134" s="56">
        <f t="shared" si="20"/>
        <v>256.1149999999999</v>
      </c>
      <c r="Q134" s="57">
        <f t="shared" si="21"/>
        <v>0.28624036747489523</v>
      </c>
    </row>
    <row r="135" spans="1:17" ht="12.75">
      <c r="A135" s="58" t="s">
        <v>95</v>
      </c>
      <c r="D135" s="58" t="s">
        <v>51</v>
      </c>
      <c r="E135" s="58"/>
      <c r="F135" s="128" t="s">
        <v>17</v>
      </c>
      <c r="G135" s="60"/>
      <c r="H135" s="61">
        <v>2.4796</v>
      </c>
      <c r="I135" s="98">
        <f>H115</f>
        <v>250</v>
      </c>
      <c r="J135" s="63">
        <f>I135*H135</f>
        <v>619.9</v>
      </c>
      <c r="K135" s="58"/>
      <c r="L135" s="61">
        <v>2.603</v>
      </c>
      <c r="M135" s="99">
        <f>H115</f>
        <v>250</v>
      </c>
      <c r="N135" s="63">
        <f>M135*L135</f>
        <v>650.75</v>
      </c>
      <c r="O135" s="58"/>
      <c r="P135" s="65">
        <f t="shared" si="20"/>
        <v>30.850000000000023</v>
      </c>
      <c r="Q135" s="66">
        <f t="shared" si="21"/>
        <v>0.04976609130504924</v>
      </c>
    </row>
    <row r="136" spans="1:17" ht="26.25" thickBot="1">
      <c r="A136" s="58" t="s">
        <v>96</v>
      </c>
      <c r="D136" s="67" t="s">
        <v>53</v>
      </c>
      <c r="E136" s="58"/>
      <c r="F136" s="128" t="s">
        <v>17</v>
      </c>
      <c r="G136" s="60"/>
      <c r="H136" s="61">
        <v>1.8993</v>
      </c>
      <c r="I136" s="98">
        <f>I135</f>
        <v>250</v>
      </c>
      <c r="J136" s="63">
        <f>I136*H136</f>
        <v>474.825</v>
      </c>
      <c r="K136" s="58"/>
      <c r="L136" s="61">
        <v>1.0984</v>
      </c>
      <c r="M136" s="99">
        <f>M135</f>
        <v>250</v>
      </c>
      <c r="N136" s="63">
        <f>M136*L136</f>
        <v>274.6</v>
      </c>
      <c r="O136" s="58"/>
      <c r="P136" s="65">
        <f t="shared" si="20"/>
        <v>-200.22499999999997</v>
      </c>
      <c r="Q136" s="66">
        <f t="shared" si="21"/>
        <v>-0.4216816721950192</v>
      </c>
    </row>
    <row r="137" spans="4:17" ht="26.25" thickBot="1">
      <c r="D137" s="68" t="s">
        <v>54</v>
      </c>
      <c r="E137" s="36"/>
      <c r="F137" s="36"/>
      <c r="G137" s="38"/>
      <c r="H137" s="69"/>
      <c r="I137" s="109"/>
      <c r="J137" s="71">
        <f>SUM(J134:J136)</f>
        <v>1989.48</v>
      </c>
      <c r="K137" s="72"/>
      <c r="L137" s="73"/>
      <c r="M137" s="110"/>
      <c r="N137" s="71">
        <f>SUM(N134:N136)</f>
        <v>2076.22</v>
      </c>
      <c r="O137" s="72"/>
      <c r="P137" s="75">
        <f t="shared" si="20"/>
        <v>86.73999999999978</v>
      </c>
      <c r="Q137" s="76">
        <f t="shared" si="21"/>
        <v>0.04359933248889146</v>
      </c>
    </row>
    <row r="138" spans="4:17" ht="25.5">
      <c r="D138" s="48" t="s">
        <v>55</v>
      </c>
      <c r="E138" s="36"/>
      <c r="F138" s="125" t="s">
        <v>14</v>
      </c>
      <c r="G138" s="38"/>
      <c r="H138" s="46">
        <v>0.0052</v>
      </c>
      <c r="I138" s="40">
        <f>H114*(1+H150)</f>
        <v>84520</v>
      </c>
      <c r="J138" s="41">
        <f aca="true" t="shared" si="24" ref="J138:J145">I138*H138</f>
        <v>439.50399999999996</v>
      </c>
      <c r="K138" s="36"/>
      <c r="L138" s="46">
        <f aca="true" t="shared" si="25" ref="L138:L144">H138</f>
        <v>0.0052</v>
      </c>
      <c r="M138" s="42">
        <f>H114*(1+L150)</f>
        <v>82760</v>
      </c>
      <c r="N138" s="41">
        <f aca="true" t="shared" si="26" ref="N138:N145">M138*L138</f>
        <v>430.352</v>
      </c>
      <c r="O138" s="36"/>
      <c r="P138" s="43">
        <f t="shared" si="20"/>
        <v>-9.151999999999987</v>
      </c>
      <c r="Q138" s="44">
        <f t="shared" si="21"/>
        <v>-0.02082347373402742</v>
      </c>
    </row>
    <row r="139" spans="4:17" ht="25.5">
      <c r="D139" s="48" t="s">
        <v>56</v>
      </c>
      <c r="E139" s="36"/>
      <c r="F139" s="125" t="s">
        <v>14</v>
      </c>
      <c r="G139" s="38"/>
      <c r="H139" s="46">
        <v>0.0011</v>
      </c>
      <c r="I139" s="40">
        <f>I138</f>
        <v>84520</v>
      </c>
      <c r="J139" s="41">
        <f t="shared" si="24"/>
        <v>92.97200000000001</v>
      </c>
      <c r="K139" s="36"/>
      <c r="L139" s="46">
        <f t="shared" si="25"/>
        <v>0.0011</v>
      </c>
      <c r="M139" s="42">
        <f>M138</f>
        <v>82760</v>
      </c>
      <c r="N139" s="41">
        <f t="shared" si="26"/>
        <v>91.036</v>
      </c>
      <c r="O139" s="36"/>
      <c r="P139" s="43">
        <f t="shared" si="20"/>
        <v>-1.936000000000007</v>
      </c>
      <c r="Q139" s="44">
        <f t="shared" si="21"/>
        <v>-0.02082347373402752</v>
      </c>
    </row>
    <row r="140" spans="4:17" ht="12.75">
      <c r="D140" s="48" t="s">
        <v>57</v>
      </c>
      <c r="E140" s="36"/>
      <c r="F140" s="125" t="s">
        <v>14</v>
      </c>
      <c r="G140" s="38"/>
      <c r="H140" s="46">
        <v>0</v>
      </c>
      <c r="I140" s="40">
        <f>I138</f>
        <v>84520</v>
      </c>
      <c r="J140" s="41">
        <f t="shared" si="24"/>
        <v>0</v>
      </c>
      <c r="K140" s="36"/>
      <c r="L140" s="46">
        <f t="shared" si="25"/>
        <v>0</v>
      </c>
      <c r="M140" s="42">
        <f>M138</f>
        <v>82760</v>
      </c>
      <c r="N140" s="41">
        <f t="shared" si="26"/>
        <v>0</v>
      </c>
      <c r="O140" s="36"/>
      <c r="P140" s="43">
        <f t="shared" si="20"/>
        <v>0</v>
      </c>
      <c r="Q140" s="44">
        <f t="shared" si="21"/>
      </c>
    </row>
    <row r="141" spans="4:17" ht="12.75">
      <c r="D141" s="36" t="s">
        <v>58</v>
      </c>
      <c r="E141" s="36"/>
      <c r="F141" s="125" t="s">
        <v>11</v>
      </c>
      <c r="G141" s="38"/>
      <c r="H141" s="46">
        <v>0.25</v>
      </c>
      <c r="I141" s="40">
        <v>1</v>
      </c>
      <c r="J141" s="41">
        <f t="shared" si="24"/>
        <v>0.25</v>
      </c>
      <c r="K141" s="36"/>
      <c r="L141" s="46">
        <f t="shared" si="25"/>
        <v>0.25</v>
      </c>
      <c r="M141" s="42">
        <v>1</v>
      </c>
      <c r="N141" s="41">
        <f t="shared" si="26"/>
        <v>0.25</v>
      </c>
      <c r="O141" s="36"/>
      <c r="P141" s="43">
        <f t="shared" si="20"/>
        <v>0</v>
      </c>
      <c r="Q141" s="44">
        <f t="shared" si="21"/>
        <v>0</v>
      </c>
    </row>
    <row r="142" spans="4:17" ht="12.75">
      <c r="D142" s="36" t="s">
        <v>59</v>
      </c>
      <c r="E142" s="36"/>
      <c r="F142" s="125" t="s">
        <v>14</v>
      </c>
      <c r="G142" s="38"/>
      <c r="H142" s="46">
        <v>0.007</v>
      </c>
      <c r="I142" s="40">
        <f>H114</f>
        <v>80000</v>
      </c>
      <c r="J142" s="41">
        <f t="shared" si="24"/>
        <v>560</v>
      </c>
      <c r="K142" s="36"/>
      <c r="L142" s="46">
        <f t="shared" si="25"/>
        <v>0.007</v>
      </c>
      <c r="M142" s="42">
        <f>H114</f>
        <v>80000</v>
      </c>
      <c r="N142" s="41">
        <f t="shared" si="26"/>
        <v>560</v>
      </c>
      <c r="O142" s="36"/>
      <c r="P142" s="43">
        <f t="shared" si="20"/>
        <v>0</v>
      </c>
      <c r="Q142" s="44">
        <f t="shared" si="21"/>
        <v>0</v>
      </c>
    </row>
    <row r="143" spans="4:17" ht="12.75">
      <c r="D143" s="36" t="s">
        <v>83</v>
      </c>
      <c r="E143" s="36"/>
      <c r="F143" s="125" t="s">
        <v>14</v>
      </c>
      <c r="G143" s="38"/>
      <c r="H143" s="46">
        <v>0.082</v>
      </c>
      <c r="I143" s="40">
        <f>IF(I138&lt;H151,I138,H151)</f>
        <v>750</v>
      </c>
      <c r="J143" s="41">
        <f t="shared" si="24"/>
        <v>61.5</v>
      </c>
      <c r="K143" s="36"/>
      <c r="L143" s="46">
        <f t="shared" si="25"/>
        <v>0.082</v>
      </c>
      <c r="M143" s="42">
        <f>IF(M138&lt;L151,M138,L151)</f>
        <v>750</v>
      </c>
      <c r="N143" s="41">
        <f t="shared" si="26"/>
        <v>61.5</v>
      </c>
      <c r="O143" s="36"/>
      <c r="P143" s="43">
        <f t="shared" si="20"/>
        <v>0</v>
      </c>
      <c r="Q143" s="44">
        <f t="shared" si="21"/>
        <v>0</v>
      </c>
    </row>
    <row r="144" spans="4:17" ht="12.75">
      <c r="D144" s="36" t="s">
        <v>83</v>
      </c>
      <c r="E144" s="36"/>
      <c r="F144" s="125" t="s">
        <v>14</v>
      </c>
      <c r="G144" s="38"/>
      <c r="H144" s="46">
        <v>0.082</v>
      </c>
      <c r="I144" s="80">
        <f>IF(I138&lt;H151,0,I138-I143)</f>
        <v>83770</v>
      </c>
      <c r="J144" s="41">
        <f t="shared" si="24"/>
        <v>6869.14</v>
      </c>
      <c r="K144" s="36"/>
      <c r="L144" s="46">
        <f t="shared" si="25"/>
        <v>0.082</v>
      </c>
      <c r="M144" s="101">
        <f>IF(M138&lt;L151,0,M138-M143)</f>
        <v>82010</v>
      </c>
      <c r="N144" s="41">
        <f t="shared" si="26"/>
        <v>6724.820000000001</v>
      </c>
      <c r="O144" s="36"/>
      <c r="P144" s="43">
        <f t="shared" si="20"/>
        <v>-144.3199999999997</v>
      </c>
      <c r="Q144" s="44">
        <f t="shared" si="21"/>
        <v>-0.0210099080816521</v>
      </c>
    </row>
    <row r="145" spans="4:17" ht="13.5" thickBot="1">
      <c r="D145" s="49"/>
      <c r="E145" s="36"/>
      <c r="F145" s="125"/>
      <c r="G145" s="38"/>
      <c r="H145" s="46"/>
      <c r="I145" s="105"/>
      <c r="J145" s="41">
        <f t="shared" si="24"/>
        <v>0</v>
      </c>
      <c r="K145" s="36"/>
      <c r="L145" s="46"/>
      <c r="M145" s="106"/>
      <c r="N145" s="41">
        <f t="shared" si="26"/>
        <v>0</v>
      </c>
      <c r="O145" s="36"/>
      <c r="P145" s="43">
        <f t="shared" si="20"/>
        <v>0</v>
      </c>
      <c r="Q145" s="44">
        <f t="shared" si="21"/>
      </c>
    </row>
    <row r="146" spans="4:17" ht="13.5" thickBot="1">
      <c r="D146" s="82" t="s">
        <v>62</v>
      </c>
      <c r="E146" s="36"/>
      <c r="F146" s="36"/>
      <c r="G146" s="36"/>
      <c r="H146" s="83"/>
      <c r="I146" s="84"/>
      <c r="J146" s="71">
        <f>SUM(J137:J145)</f>
        <v>10012.846000000001</v>
      </c>
      <c r="K146" s="72"/>
      <c r="L146" s="85"/>
      <c r="M146" s="110"/>
      <c r="N146" s="71">
        <f>SUM(N137:N145)</f>
        <v>9944.178</v>
      </c>
      <c r="O146" s="72"/>
      <c r="P146" s="75">
        <f t="shared" si="20"/>
        <v>-68.66800000000148</v>
      </c>
      <c r="Q146" s="76">
        <f t="shared" si="21"/>
        <v>-0.006857990225756141</v>
      </c>
    </row>
    <row r="147" spans="4:17" ht="13.5" thickBot="1">
      <c r="D147" s="38" t="s">
        <v>63</v>
      </c>
      <c r="E147" s="36"/>
      <c r="F147" s="36"/>
      <c r="G147" s="36"/>
      <c r="H147" s="87">
        <v>0.13</v>
      </c>
      <c r="I147" s="88"/>
      <c r="J147" s="89">
        <f>J146*H147</f>
        <v>1301.6699800000001</v>
      </c>
      <c r="K147" s="36"/>
      <c r="L147" s="87">
        <v>0.13</v>
      </c>
      <c r="M147" s="111"/>
      <c r="N147" s="89">
        <f>N146*L147</f>
        <v>1292.74314</v>
      </c>
      <c r="O147" s="36"/>
      <c r="P147" s="43">
        <f t="shared" si="20"/>
        <v>-8.926840000000084</v>
      </c>
      <c r="Q147" s="44">
        <f t="shared" si="21"/>
        <v>-0.0068579902257560575</v>
      </c>
    </row>
    <row r="148" spans="4:17" ht="26.25" thickBot="1">
      <c r="D148" s="68" t="s">
        <v>64</v>
      </c>
      <c r="E148" s="36"/>
      <c r="F148" s="36"/>
      <c r="G148" s="36"/>
      <c r="H148" s="69"/>
      <c r="I148" s="70"/>
      <c r="J148" s="71">
        <f>ROUND(SUM(J146:J147),2)</f>
        <v>11314.52</v>
      </c>
      <c r="K148" s="72"/>
      <c r="L148" s="73"/>
      <c r="M148" s="110"/>
      <c r="N148" s="71">
        <f>ROUND(SUM(N146:N147),2)</f>
        <v>11236.92</v>
      </c>
      <c r="O148" s="72"/>
      <c r="P148" s="75">
        <f t="shared" si="20"/>
        <v>-77.60000000000036</v>
      </c>
      <c r="Q148" s="76">
        <f t="shared" si="21"/>
        <v>-0.006858443840304349</v>
      </c>
    </row>
    <row r="149" ht="12.75"/>
    <row r="150" spans="4:14" ht="12.75">
      <c r="D150" s="24" t="s">
        <v>67</v>
      </c>
      <c r="H150" s="93">
        <v>0.056499999999999995</v>
      </c>
      <c r="J150" s="94"/>
      <c r="L150" s="93">
        <v>0.034499999999999975</v>
      </c>
      <c r="N150" s="95"/>
    </row>
    <row r="151" spans="4:12" ht="12.75">
      <c r="D151" s="96" t="s">
        <v>68</v>
      </c>
      <c r="H151" s="97">
        <v>750</v>
      </c>
      <c r="L151" s="97">
        <f>H151</f>
        <v>750</v>
      </c>
    </row>
    <row r="152" ht="12.75">
      <c r="B152" s="24" t="s">
        <v>69</v>
      </c>
    </row>
    <row r="153" spans="2:17" ht="12.75">
      <c r="B153" s="152" t="s">
        <v>97</v>
      </c>
      <c r="C153" s="144"/>
      <c r="D153" s="144"/>
      <c r="E153" s="144"/>
      <c r="F153" s="144"/>
      <c r="G153" s="144"/>
      <c r="H153" s="144"/>
      <c r="I153" s="144"/>
      <c r="J153" s="144"/>
      <c r="K153" s="144"/>
      <c r="L153" s="144"/>
      <c r="M153" s="144"/>
      <c r="N153" s="144"/>
      <c r="O153" s="144"/>
      <c r="P153" s="144"/>
      <c r="Q153" s="145"/>
    </row>
    <row r="154" spans="2:17" ht="12.75">
      <c r="B154" s="146"/>
      <c r="C154" s="147"/>
      <c r="D154" s="147"/>
      <c r="E154" s="147"/>
      <c r="F154" s="147"/>
      <c r="G154" s="147"/>
      <c r="H154" s="147"/>
      <c r="I154" s="147"/>
      <c r="J154" s="147"/>
      <c r="K154" s="147"/>
      <c r="L154" s="147"/>
      <c r="M154" s="147"/>
      <c r="N154" s="147"/>
      <c r="O154" s="147"/>
      <c r="P154" s="147"/>
      <c r="Q154" s="148"/>
    </row>
    <row r="155" spans="2:17" ht="12.75">
      <c r="B155" s="146"/>
      <c r="C155" s="147"/>
      <c r="D155" s="147"/>
      <c r="E155" s="147"/>
      <c r="F155" s="147"/>
      <c r="G155" s="147"/>
      <c r="H155" s="147"/>
      <c r="I155" s="147"/>
      <c r="J155" s="147"/>
      <c r="K155" s="147"/>
      <c r="L155" s="147"/>
      <c r="M155" s="147"/>
      <c r="N155" s="147"/>
      <c r="O155" s="147"/>
      <c r="P155" s="147"/>
      <c r="Q155" s="148"/>
    </row>
    <row r="156" spans="2:17" ht="12.75">
      <c r="B156" s="146"/>
      <c r="C156" s="147"/>
      <c r="D156" s="147"/>
      <c r="E156" s="147"/>
      <c r="F156" s="147"/>
      <c r="G156" s="147"/>
      <c r="H156" s="147"/>
      <c r="I156" s="147"/>
      <c r="J156" s="147"/>
      <c r="K156" s="147"/>
      <c r="L156" s="147"/>
      <c r="M156" s="147"/>
      <c r="N156" s="147"/>
      <c r="O156" s="147"/>
      <c r="P156" s="147"/>
      <c r="Q156" s="148"/>
    </row>
    <row r="157" spans="2:17" ht="12.75">
      <c r="B157" s="149"/>
      <c r="C157" s="150"/>
      <c r="D157" s="150"/>
      <c r="E157" s="150"/>
      <c r="F157" s="150"/>
      <c r="G157" s="150"/>
      <c r="H157" s="150"/>
      <c r="I157" s="150"/>
      <c r="J157" s="150"/>
      <c r="K157" s="150"/>
      <c r="L157" s="150"/>
      <c r="M157" s="150"/>
      <c r="N157" s="150"/>
      <c r="O157" s="150"/>
      <c r="P157" s="150"/>
      <c r="Q157" s="151"/>
    </row>
    <row r="158" ht="12.75"/>
    <row r="159" ht="12.75"/>
    <row r="160" ht="12.75"/>
    <row r="161" ht="12.75"/>
    <row r="162" spans="2:17" ht="15.75">
      <c r="B162" s="4" t="s">
        <v>11</v>
      </c>
      <c r="D162" s="21" t="s">
        <v>12</v>
      </c>
      <c r="F162" s="133" t="s">
        <v>98</v>
      </c>
      <c r="G162" s="133"/>
      <c r="H162" s="133"/>
      <c r="I162" s="133"/>
      <c r="J162" s="133"/>
      <c r="K162" s="133"/>
      <c r="L162" s="133"/>
      <c r="M162" s="133"/>
      <c r="N162" s="133"/>
      <c r="O162" s="133"/>
      <c r="P162" s="133"/>
      <c r="Q162" s="133"/>
    </row>
    <row r="163" spans="2:17" ht="15.75">
      <c r="B163" s="4"/>
      <c r="D163" s="22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</row>
    <row r="164" spans="2:9" ht="12.75">
      <c r="B164" s="4" t="s">
        <v>14</v>
      </c>
      <c r="F164" s="24" t="s">
        <v>15</v>
      </c>
      <c r="G164" s="24"/>
      <c r="H164" s="102">
        <v>2800000</v>
      </c>
      <c r="I164" s="28" t="s">
        <v>16</v>
      </c>
    </row>
    <row r="165" spans="2:9" ht="12.75">
      <c r="B165" s="4" t="s">
        <v>17</v>
      </c>
      <c r="F165" s="24" t="s">
        <v>86</v>
      </c>
      <c r="H165" s="102">
        <v>7350</v>
      </c>
      <c r="I165" s="28" t="s">
        <v>85</v>
      </c>
    </row>
    <row r="166" spans="6:17" ht="12.75">
      <c r="F166" s="27"/>
      <c r="G166" s="27"/>
      <c r="H166" s="134" t="s">
        <v>18</v>
      </c>
      <c r="I166" s="135"/>
      <c r="J166" s="136"/>
      <c r="L166" s="134" t="s">
        <v>19</v>
      </c>
      <c r="M166" s="135"/>
      <c r="N166" s="136"/>
      <c r="P166" s="134" t="s">
        <v>20</v>
      </c>
      <c r="Q166" s="136"/>
    </row>
    <row r="167" spans="6:17" ht="12.75">
      <c r="F167" s="137" t="s">
        <v>21</v>
      </c>
      <c r="G167" s="28"/>
      <c r="H167" s="29" t="s">
        <v>22</v>
      </c>
      <c r="I167" s="29" t="s">
        <v>23</v>
      </c>
      <c r="J167" s="30" t="s">
        <v>24</v>
      </c>
      <c r="L167" s="29" t="s">
        <v>22</v>
      </c>
      <c r="M167" s="31" t="s">
        <v>23</v>
      </c>
      <c r="N167" s="30" t="s">
        <v>24</v>
      </c>
      <c r="P167" s="139" t="s">
        <v>25</v>
      </c>
      <c r="Q167" s="141" t="s">
        <v>26</v>
      </c>
    </row>
    <row r="168" spans="6:17" ht="12.75">
      <c r="F168" s="138"/>
      <c r="G168" s="28"/>
      <c r="H168" s="32" t="s">
        <v>27</v>
      </c>
      <c r="I168" s="32"/>
      <c r="J168" s="33" t="s">
        <v>27</v>
      </c>
      <c r="L168" s="32" t="s">
        <v>27</v>
      </c>
      <c r="M168" s="33"/>
      <c r="N168" s="33" t="s">
        <v>27</v>
      </c>
      <c r="P168" s="140"/>
      <c r="Q168" s="142"/>
    </row>
    <row r="169" spans="1:17" ht="12.75">
      <c r="A169" s="58" t="s">
        <v>99</v>
      </c>
      <c r="D169" s="36" t="s">
        <v>29</v>
      </c>
      <c r="E169" s="36"/>
      <c r="F169" s="125" t="s">
        <v>11</v>
      </c>
      <c r="G169" s="38"/>
      <c r="H169" s="39">
        <v>9690.24</v>
      </c>
      <c r="I169" s="40">
        <v>1</v>
      </c>
      <c r="J169" s="41">
        <f aca="true" t="shared" si="27" ref="J169:J183">I169*H169</f>
        <v>9690.24</v>
      </c>
      <c r="K169" s="36"/>
      <c r="L169" s="39">
        <v>6022.7</v>
      </c>
      <c r="M169" s="42">
        <v>1</v>
      </c>
      <c r="N169" s="41">
        <f aca="true" t="shared" si="28" ref="N169:N183">M169*L169</f>
        <v>6022.7</v>
      </c>
      <c r="O169" s="36"/>
      <c r="P169" s="43">
        <f aca="true" t="shared" si="29" ref="P169:P198">N169-J169</f>
        <v>-3667.54</v>
      </c>
      <c r="Q169" s="44">
        <f aca="true" t="shared" si="30" ref="Q169:Q198">IF((J169)=0,"",(P169/J169))</f>
        <v>-0.3784777260418731</v>
      </c>
    </row>
    <row r="170" spans="1:17" ht="12.75">
      <c r="A170" s="58" t="s">
        <v>100</v>
      </c>
      <c r="D170" s="36" t="s">
        <v>31</v>
      </c>
      <c r="E170" s="36"/>
      <c r="F170" s="125" t="s">
        <v>11</v>
      </c>
      <c r="G170" s="38"/>
      <c r="H170" s="46">
        <v>0</v>
      </c>
      <c r="I170" s="40">
        <v>1</v>
      </c>
      <c r="J170" s="41">
        <f t="shared" si="27"/>
        <v>0</v>
      </c>
      <c r="K170" s="36"/>
      <c r="L170" s="46">
        <v>0</v>
      </c>
      <c r="M170" s="42">
        <v>1</v>
      </c>
      <c r="N170" s="41">
        <f t="shared" si="28"/>
        <v>0</v>
      </c>
      <c r="O170" s="36"/>
      <c r="P170" s="43">
        <f t="shared" si="29"/>
        <v>0</v>
      </c>
      <c r="Q170" s="44">
        <f t="shared" si="30"/>
      </c>
    </row>
    <row r="171" spans="1:17" ht="12.75">
      <c r="A171" s="58" t="s">
        <v>101</v>
      </c>
      <c r="D171" s="103" t="s">
        <v>33</v>
      </c>
      <c r="E171" s="36"/>
      <c r="F171" s="125" t="s">
        <v>11</v>
      </c>
      <c r="G171" s="38"/>
      <c r="H171" s="46">
        <v>0</v>
      </c>
      <c r="I171" s="40">
        <v>1</v>
      </c>
      <c r="J171" s="41">
        <f t="shared" si="27"/>
        <v>0</v>
      </c>
      <c r="K171" s="36"/>
      <c r="L171" s="39">
        <v>0.2</v>
      </c>
      <c r="M171" s="42">
        <v>1</v>
      </c>
      <c r="N171" s="41">
        <f t="shared" si="28"/>
        <v>0.2</v>
      </c>
      <c r="O171" s="36"/>
      <c r="P171" s="43">
        <f t="shared" si="29"/>
        <v>0.2</v>
      </c>
      <c r="Q171" s="44">
        <f t="shared" si="30"/>
      </c>
    </row>
    <row r="172" spans="4:17" ht="12.75">
      <c r="D172" s="36" t="s">
        <v>35</v>
      </c>
      <c r="E172" s="36"/>
      <c r="F172" s="125" t="s">
        <v>11</v>
      </c>
      <c r="G172" s="38"/>
      <c r="H172" s="46">
        <v>0</v>
      </c>
      <c r="I172" s="40">
        <v>1</v>
      </c>
      <c r="J172" s="41">
        <f t="shared" si="27"/>
        <v>0</v>
      </c>
      <c r="K172" s="36"/>
      <c r="L172" s="46">
        <v>0</v>
      </c>
      <c r="M172" s="42">
        <v>1</v>
      </c>
      <c r="N172" s="41">
        <f t="shared" si="28"/>
        <v>0</v>
      </c>
      <c r="O172" s="36"/>
      <c r="P172" s="43">
        <f t="shared" si="29"/>
        <v>0</v>
      </c>
      <c r="Q172" s="44">
        <f t="shared" si="30"/>
      </c>
    </row>
    <row r="173" spans="1:17" ht="12.75">
      <c r="A173" s="58" t="s">
        <v>102</v>
      </c>
      <c r="D173" s="36" t="s">
        <v>37</v>
      </c>
      <c r="E173" s="36"/>
      <c r="F173" s="125" t="s">
        <v>17</v>
      </c>
      <c r="G173" s="38"/>
      <c r="H173" s="46">
        <v>0.5918</v>
      </c>
      <c r="I173" s="40">
        <f>H165</f>
        <v>7350</v>
      </c>
      <c r="J173" s="41">
        <f t="shared" si="27"/>
        <v>4349.73</v>
      </c>
      <c r="K173" s="36"/>
      <c r="L173" s="46">
        <v>1.798</v>
      </c>
      <c r="M173" s="42">
        <f>H165</f>
        <v>7350</v>
      </c>
      <c r="N173" s="41">
        <f t="shared" si="28"/>
        <v>13215.300000000001</v>
      </c>
      <c r="O173" s="36"/>
      <c r="P173" s="43">
        <f t="shared" si="29"/>
        <v>8865.570000000002</v>
      </c>
      <c r="Q173" s="44">
        <f t="shared" si="30"/>
        <v>2.038188577222035</v>
      </c>
    </row>
    <row r="174" spans="1:17" ht="12.75">
      <c r="A174" s="58" t="s">
        <v>103</v>
      </c>
      <c r="D174" s="36" t="s">
        <v>39</v>
      </c>
      <c r="E174" s="36"/>
      <c r="F174" s="125" t="s">
        <v>17</v>
      </c>
      <c r="G174" s="38"/>
      <c r="H174" s="46">
        <v>0.3886</v>
      </c>
      <c r="I174" s="40">
        <f aca="true" t="shared" si="31" ref="I174:I179">I173</f>
        <v>7350</v>
      </c>
      <c r="J174" s="41">
        <f t="shared" si="27"/>
        <v>2856.21</v>
      </c>
      <c r="K174" s="36"/>
      <c r="L174" s="46">
        <v>0.1439</v>
      </c>
      <c r="M174" s="42">
        <f aca="true" t="shared" si="32" ref="M174:M179">M173</f>
        <v>7350</v>
      </c>
      <c r="N174" s="41">
        <f t="shared" si="28"/>
        <v>1057.665</v>
      </c>
      <c r="O174" s="36"/>
      <c r="P174" s="43">
        <f t="shared" si="29"/>
        <v>-1798.545</v>
      </c>
      <c r="Q174" s="44">
        <f t="shared" si="30"/>
        <v>-0.6296963458569224</v>
      </c>
    </row>
    <row r="175" spans="4:17" ht="12.75">
      <c r="D175" s="36" t="s">
        <v>40</v>
      </c>
      <c r="E175" s="36"/>
      <c r="F175" s="125" t="s">
        <v>17</v>
      </c>
      <c r="G175" s="38"/>
      <c r="H175" s="46">
        <v>0</v>
      </c>
      <c r="I175" s="40">
        <f t="shared" si="31"/>
        <v>7350</v>
      </c>
      <c r="J175" s="41">
        <f t="shared" si="27"/>
        <v>0</v>
      </c>
      <c r="K175" s="36"/>
      <c r="L175" s="46">
        <v>0</v>
      </c>
      <c r="M175" s="42">
        <f t="shared" si="32"/>
        <v>7350</v>
      </c>
      <c r="N175" s="41">
        <f t="shared" si="28"/>
        <v>0</v>
      </c>
      <c r="O175" s="36"/>
      <c r="P175" s="43">
        <f t="shared" si="29"/>
        <v>0</v>
      </c>
      <c r="Q175" s="44">
        <f t="shared" si="30"/>
      </c>
    </row>
    <row r="176" spans="1:17" ht="12.75">
      <c r="A176" s="58" t="s">
        <v>104</v>
      </c>
      <c r="D176" s="36" t="s">
        <v>42</v>
      </c>
      <c r="E176" s="36"/>
      <c r="F176" s="125" t="s">
        <v>17</v>
      </c>
      <c r="G176" s="38"/>
      <c r="H176" s="46">
        <v>-0.0764</v>
      </c>
      <c r="I176" s="40">
        <f t="shared" si="31"/>
        <v>7350</v>
      </c>
      <c r="J176" s="41">
        <f t="shared" si="27"/>
        <v>-561.54</v>
      </c>
      <c r="K176" s="36"/>
      <c r="L176" s="46">
        <v>0</v>
      </c>
      <c r="M176" s="42">
        <f t="shared" si="32"/>
        <v>7350</v>
      </c>
      <c r="N176" s="41">
        <f t="shared" si="28"/>
        <v>0</v>
      </c>
      <c r="O176" s="36"/>
      <c r="P176" s="43">
        <f t="shared" si="29"/>
        <v>561.54</v>
      </c>
      <c r="Q176" s="44">
        <f t="shared" si="30"/>
        <v>-1</v>
      </c>
    </row>
    <row r="177" spans="4:17" ht="12.75">
      <c r="D177" s="36" t="s">
        <v>44</v>
      </c>
      <c r="E177" s="36"/>
      <c r="F177" s="125" t="s">
        <v>17</v>
      </c>
      <c r="G177" s="38"/>
      <c r="H177" s="46">
        <v>0</v>
      </c>
      <c r="I177" s="40">
        <f t="shared" si="31"/>
        <v>7350</v>
      </c>
      <c r="J177" s="41">
        <f t="shared" si="27"/>
        <v>0</v>
      </c>
      <c r="K177" s="36"/>
      <c r="L177" s="46">
        <v>0</v>
      </c>
      <c r="M177" s="42">
        <f t="shared" si="32"/>
        <v>7350</v>
      </c>
      <c r="N177" s="41">
        <f t="shared" si="28"/>
        <v>0</v>
      </c>
      <c r="O177" s="36"/>
      <c r="P177" s="43">
        <f t="shared" si="29"/>
        <v>0</v>
      </c>
      <c r="Q177" s="44">
        <f t="shared" si="30"/>
      </c>
    </row>
    <row r="178" spans="1:17" ht="12.75">
      <c r="A178" s="58" t="s">
        <v>105</v>
      </c>
      <c r="D178" s="36" t="s">
        <v>46</v>
      </c>
      <c r="E178" s="36"/>
      <c r="F178" s="125" t="s">
        <v>17</v>
      </c>
      <c r="G178" s="38"/>
      <c r="H178" s="46">
        <v>0</v>
      </c>
      <c r="I178" s="40">
        <f t="shared" si="31"/>
        <v>7350</v>
      </c>
      <c r="J178" s="41">
        <f t="shared" si="27"/>
        <v>0</v>
      </c>
      <c r="K178" s="36"/>
      <c r="L178" s="46">
        <v>0</v>
      </c>
      <c r="M178" s="42">
        <f t="shared" si="32"/>
        <v>7350</v>
      </c>
      <c r="N178" s="41">
        <f t="shared" si="28"/>
        <v>0</v>
      </c>
      <c r="O178" s="36"/>
      <c r="P178" s="43">
        <f t="shared" si="29"/>
        <v>0</v>
      </c>
      <c r="Q178" s="44">
        <f t="shared" si="30"/>
      </c>
    </row>
    <row r="179" spans="1:17" ht="38.25">
      <c r="A179" s="60" t="s">
        <v>106</v>
      </c>
      <c r="D179" s="48" t="s">
        <v>141</v>
      </c>
      <c r="E179" s="36"/>
      <c r="F179" s="125" t="s">
        <v>17</v>
      </c>
      <c r="G179" s="38"/>
      <c r="H179" s="46">
        <v>0</v>
      </c>
      <c r="I179" s="40">
        <f t="shared" si="31"/>
        <v>7350</v>
      </c>
      <c r="J179" s="41">
        <f t="shared" si="27"/>
        <v>0</v>
      </c>
      <c r="K179" s="36"/>
      <c r="L179" s="46">
        <v>-0.0829</v>
      </c>
      <c r="M179" s="42">
        <f t="shared" si="32"/>
        <v>7350</v>
      </c>
      <c r="N179" s="41">
        <f t="shared" si="28"/>
        <v>-609.315</v>
      </c>
      <c r="O179" s="36"/>
      <c r="P179" s="43">
        <f t="shared" si="29"/>
        <v>-609.315</v>
      </c>
      <c r="Q179" s="44">
        <f t="shared" si="30"/>
      </c>
    </row>
    <row r="180" spans="1:17" ht="25.5">
      <c r="A180" s="60" t="s">
        <v>106</v>
      </c>
      <c r="D180" s="48" t="s">
        <v>94</v>
      </c>
      <c r="E180" s="36"/>
      <c r="F180" s="125" t="s">
        <v>14</v>
      </c>
      <c r="G180" s="38"/>
      <c r="H180" s="46"/>
      <c r="I180" s="105"/>
      <c r="J180" s="41">
        <f t="shared" si="27"/>
        <v>0</v>
      </c>
      <c r="K180" s="36"/>
      <c r="L180" s="46">
        <v>0.0001</v>
      </c>
      <c r="M180" s="42">
        <f>H164</f>
        <v>2800000</v>
      </c>
      <c r="N180" s="41">
        <f t="shared" si="28"/>
        <v>280</v>
      </c>
      <c r="O180" s="36"/>
      <c r="P180" s="43">
        <f t="shared" si="29"/>
        <v>280</v>
      </c>
      <c r="Q180" s="44">
        <f t="shared" si="30"/>
      </c>
    </row>
    <row r="181" spans="4:17" ht="12.75">
      <c r="D181" s="49"/>
      <c r="E181" s="36"/>
      <c r="F181" s="125"/>
      <c r="G181" s="38"/>
      <c r="H181" s="46"/>
      <c r="I181" s="105"/>
      <c r="J181" s="41">
        <f t="shared" si="27"/>
        <v>0</v>
      </c>
      <c r="K181" s="36"/>
      <c r="L181" s="46"/>
      <c r="M181" s="106"/>
      <c r="N181" s="41">
        <f t="shared" si="28"/>
        <v>0</v>
      </c>
      <c r="O181" s="36"/>
      <c r="P181" s="43">
        <f t="shared" si="29"/>
        <v>0</v>
      </c>
      <c r="Q181" s="44">
        <f t="shared" si="30"/>
      </c>
    </row>
    <row r="182" spans="4:17" ht="12.75">
      <c r="D182" s="49"/>
      <c r="E182" s="36"/>
      <c r="F182" s="125"/>
      <c r="G182" s="38"/>
      <c r="H182" s="46"/>
      <c r="I182" s="105"/>
      <c r="J182" s="41">
        <f t="shared" si="27"/>
        <v>0</v>
      </c>
      <c r="K182" s="36"/>
      <c r="L182" s="46"/>
      <c r="M182" s="106"/>
      <c r="N182" s="41">
        <f t="shared" si="28"/>
        <v>0</v>
      </c>
      <c r="O182" s="36"/>
      <c r="P182" s="43">
        <f t="shared" si="29"/>
        <v>0</v>
      </c>
      <c r="Q182" s="44">
        <f t="shared" si="30"/>
      </c>
    </row>
    <row r="183" spans="4:17" ht="13.5" thickBot="1">
      <c r="D183" s="49"/>
      <c r="E183" s="36"/>
      <c r="F183" s="125"/>
      <c r="G183" s="38"/>
      <c r="H183" s="46"/>
      <c r="I183" s="105"/>
      <c r="J183" s="41">
        <f t="shared" si="27"/>
        <v>0</v>
      </c>
      <c r="K183" s="36"/>
      <c r="L183" s="46"/>
      <c r="M183" s="106"/>
      <c r="N183" s="41">
        <f t="shared" si="28"/>
        <v>0</v>
      </c>
      <c r="O183" s="36"/>
      <c r="P183" s="43">
        <f t="shared" si="29"/>
        <v>0</v>
      </c>
      <c r="Q183" s="44">
        <f t="shared" si="30"/>
      </c>
    </row>
    <row r="184" spans="4:17" ht="13.5" thickBot="1">
      <c r="D184" s="24" t="s">
        <v>49</v>
      </c>
      <c r="G184" s="4"/>
      <c r="H184" s="52"/>
      <c r="I184" s="107"/>
      <c r="J184" s="54">
        <f>SUM(J169:J183)</f>
        <v>16334.64</v>
      </c>
      <c r="L184" s="52"/>
      <c r="M184" s="108"/>
      <c r="N184" s="54">
        <f>SUM(N169:N183)</f>
        <v>19966.550000000003</v>
      </c>
      <c r="P184" s="56">
        <f t="shared" si="29"/>
        <v>3631.9100000000035</v>
      </c>
      <c r="Q184" s="57">
        <f t="shared" si="30"/>
        <v>0.22234404921075723</v>
      </c>
    </row>
    <row r="185" spans="1:17" ht="12.75">
      <c r="A185" s="58" t="s">
        <v>107</v>
      </c>
      <c r="D185" s="58" t="s">
        <v>51</v>
      </c>
      <c r="E185" s="58"/>
      <c r="F185" s="128" t="s">
        <v>17</v>
      </c>
      <c r="G185" s="60"/>
      <c r="H185" s="61">
        <v>3.1192</v>
      </c>
      <c r="I185" s="98">
        <f>H165</f>
        <v>7350</v>
      </c>
      <c r="J185" s="63">
        <f>I185*H185</f>
        <v>22926.120000000003</v>
      </c>
      <c r="K185" s="58"/>
      <c r="L185" s="61">
        <v>3.0886</v>
      </c>
      <c r="M185" s="99">
        <f>H165</f>
        <v>7350</v>
      </c>
      <c r="N185" s="63">
        <f>M185*L185</f>
        <v>22701.21</v>
      </c>
      <c r="O185" s="58"/>
      <c r="P185" s="65">
        <f t="shared" si="29"/>
        <v>-224.9100000000035</v>
      </c>
      <c r="Q185" s="66">
        <f t="shared" si="30"/>
        <v>-0.00981020774557594</v>
      </c>
    </row>
    <row r="186" spans="1:17" ht="26.25" thickBot="1">
      <c r="A186" s="58" t="s">
        <v>108</v>
      </c>
      <c r="D186" s="67" t="s">
        <v>53</v>
      </c>
      <c r="E186" s="58"/>
      <c r="F186" s="128" t="s">
        <v>17</v>
      </c>
      <c r="G186" s="60"/>
      <c r="H186" s="61">
        <v>2.5775</v>
      </c>
      <c r="I186" s="98">
        <f>I185</f>
        <v>7350</v>
      </c>
      <c r="J186" s="63">
        <f>I186*H186</f>
        <v>18944.625</v>
      </c>
      <c r="K186" s="58"/>
      <c r="L186" s="61">
        <v>1.1266</v>
      </c>
      <c r="M186" s="99">
        <f>M185</f>
        <v>7350</v>
      </c>
      <c r="N186" s="63">
        <f>M186*L186</f>
        <v>8280.51</v>
      </c>
      <c r="O186" s="58"/>
      <c r="P186" s="65">
        <f t="shared" si="29"/>
        <v>-10664.115</v>
      </c>
      <c r="Q186" s="66">
        <f t="shared" si="30"/>
        <v>-0.562909796314258</v>
      </c>
    </row>
    <row r="187" spans="4:17" ht="26.25" thickBot="1">
      <c r="D187" s="68" t="s">
        <v>54</v>
      </c>
      <c r="E187" s="36"/>
      <c r="F187" s="36"/>
      <c r="G187" s="38"/>
      <c r="H187" s="69"/>
      <c r="I187" s="109"/>
      <c r="J187" s="71">
        <f>SUM(J184:J186)</f>
        <v>58205.385</v>
      </c>
      <c r="K187" s="72"/>
      <c r="L187" s="73"/>
      <c r="M187" s="110"/>
      <c r="N187" s="71">
        <f>SUM(N184:N186)</f>
        <v>50948.270000000004</v>
      </c>
      <c r="O187" s="72"/>
      <c r="P187" s="75">
        <f t="shared" si="29"/>
        <v>-7257.114999999998</v>
      </c>
      <c r="Q187" s="76">
        <f t="shared" si="30"/>
        <v>-0.12468116137364263</v>
      </c>
    </row>
    <row r="188" spans="4:17" ht="25.5">
      <c r="D188" s="48" t="s">
        <v>55</v>
      </c>
      <c r="E188" s="36"/>
      <c r="F188" s="125" t="s">
        <v>14</v>
      </c>
      <c r="G188" s="38"/>
      <c r="H188" s="46">
        <v>0.0052</v>
      </c>
      <c r="I188" s="40">
        <f>H164*(1+H200)</f>
        <v>2840600</v>
      </c>
      <c r="J188" s="41">
        <f aca="true" t="shared" si="33" ref="J188:J195">I188*H188</f>
        <v>14771.119999999999</v>
      </c>
      <c r="K188" s="36"/>
      <c r="L188" s="46">
        <f aca="true" t="shared" si="34" ref="L188:L194">H188</f>
        <v>0.0052</v>
      </c>
      <c r="M188" s="42">
        <f>H164*(1+L200)</f>
        <v>2840600</v>
      </c>
      <c r="N188" s="41">
        <f aca="true" t="shared" si="35" ref="N188:N195">M188*L188</f>
        <v>14771.119999999999</v>
      </c>
      <c r="O188" s="36"/>
      <c r="P188" s="43">
        <f t="shared" si="29"/>
        <v>0</v>
      </c>
      <c r="Q188" s="44">
        <f t="shared" si="30"/>
        <v>0</v>
      </c>
    </row>
    <row r="189" spans="4:17" ht="25.5">
      <c r="D189" s="48" t="s">
        <v>56</v>
      </c>
      <c r="E189" s="36"/>
      <c r="F189" s="125" t="s">
        <v>14</v>
      </c>
      <c r="G189" s="38"/>
      <c r="H189" s="46">
        <v>0.0011</v>
      </c>
      <c r="I189" s="40">
        <f>I188</f>
        <v>2840600</v>
      </c>
      <c r="J189" s="41">
        <f t="shared" si="33"/>
        <v>3124.6600000000003</v>
      </c>
      <c r="K189" s="36"/>
      <c r="L189" s="46">
        <f t="shared" si="34"/>
        <v>0.0011</v>
      </c>
      <c r="M189" s="42">
        <f>M188</f>
        <v>2840600</v>
      </c>
      <c r="N189" s="41">
        <f t="shared" si="35"/>
        <v>3124.6600000000003</v>
      </c>
      <c r="O189" s="36"/>
      <c r="P189" s="43">
        <f t="shared" si="29"/>
        <v>0</v>
      </c>
      <c r="Q189" s="44">
        <f t="shared" si="30"/>
        <v>0</v>
      </c>
    </row>
    <row r="190" spans="4:17" ht="12.75">
      <c r="D190" s="48" t="s">
        <v>57</v>
      </c>
      <c r="E190" s="36"/>
      <c r="F190" s="125" t="s">
        <v>14</v>
      </c>
      <c r="G190" s="38"/>
      <c r="H190" s="46">
        <v>0</v>
      </c>
      <c r="I190" s="40">
        <f>I188</f>
        <v>2840600</v>
      </c>
      <c r="J190" s="41">
        <f t="shared" si="33"/>
        <v>0</v>
      </c>
      <c r="K190" s="36"/>
      <c r="L190" s="46">
        <f t="shared" si="34"/>
        <v>0</v>
      </c>
      <c r="M190" s="42">
        <f>M188</f>
        <v>2840600</v>
      </c>
      <c r="N190" s="41">
        <f t="shared" si="35"/>
        <v>0</v>
      </c>
      <c r="O190" s="36"/>
      <c r="P190" s="43">
        <f t="shared" si="29"/>
        <v>0</v>
      </c>
      <c r="Q190" s="44">
        <f t="shared" si="30"/>
      </c>
    </row>
    <row r="191" spans="4:17" ht="12.75">
      <c r="D191" s="36" t="s">
        <v>58</v>
      </c>
      <c r="E191" s="36"/>
      <c r="F191" s="125" t="s">
        <v>11</v>
      </c>
      <c r="G191" s="38"/>
      <c r="H191" s="46">
        <v>0.25</v>
      </c>
      <c r="I191" s="40">
        <v>1</v>
      </c>
      <c r="J191" s="41">
        <f t="shared" si="33"/>
        <v>0.25</v>
      </c>
      <c r="K191" s="36"/>
      <c r="L191" s="46">
        <f t="shared" si="34"/>
        <v>0.25</v>
      </c>
      <c r="M191" s="42">
        <v>1</v>
      </c>
      <c r="N191" s="41">
        <f t="shared" si="35"/>
        <v>0.25</v>
      </c>
      <c r="O191" s="36"/>
      <c r="P191" s="43">
        <f t="shared" si="29"/>
        <v>0</v>
      </c>
      <c r="Q191" s="44">
        <f t="shared" si="30"/>
        <v>0</v>
      </c>
    </row>
    <row r="192" spans="4:17" ht="12.75">
      <c r="D192" s="36" t="s">
        <v>59</v>
      </c>
      <c r="E192" s="36"/>
      <c r="F192" s="125" t="s">
        <v>14</v>
      </c>
      <c r="G192" s="38"/>
      <c r="H192" s="46">
        <v>0.007</v>
      </c>
      <c r="I192" s="40">
        <f>H164</f>
        <v>2800000</v>
      </c>
      <c r="J192" s="41">
        <f t="shared" si="33"/>
        <v>19600</v>
      </c>
      <c r="K192" s="36"/>
      <c r="L192" s="46">
        <f t="shared" si="34"/>
        <v>0.007</v>
      </c>
      <c r="M192" s="42">
        <f>H164</f>
        <v>2800000</v>
      </c>
      <c r="N192" s="41">
        <f t="shared" si="35"/>
        <v>19600</v>
      </c>
      <c r="O192" s="36"/>
      <c r="P192" s="43">
        <f t="shared" si="29"/>
        <v>0</v>
      </c>
      <c r="Q192" s="44">
        <f t="shared" si="30"/>
        <v>0</v>
      </c>
    </row>
    <row r="193" spans="4:17" ht="12.75">
      <c r="D193" s="36" t="s">
        <v>83</v>
      </c>
      <c r="E193" s="36"/>
      <c r="F193" s="125" t="s">
        <v>14</v>
      </c>
      <c r="G193" s="38"/>
      <c r="H193" s="46">
        <v>0.082</v>
      </c>
      <c r="I193" s="40">
        <f>IF(I188&lt;H201,I188,H201)</f>
        <v>750</v>
      </c>
      <c r="J193" s="41">
        <f t="shared" si="33"/>
        <v>61.5</v>
      </c>
      <c r="K193" s="36"/>
      <c r="L193" s="46">
        <f t="shared" si="34"/>
        <v>0.082</v>
      </c>
      <c r="M193" s="42">
        <f>IF(M188&lt;L201,M188,L201)</f>
        <v>750</v>
      </c>
      <c r="N193" s="41">
        <f t="shared" si="35"/>
        <v>61.5</v>
      </c>
      <c r="O193" s="36"/>
      <c r="P193" s="43">
        <f t="shared" si="29"/>
        <v>0</v>
      </c>
      <c r="Q193" s="44">
        <f t="shared" si="30"/>
        <v>0</v>
      </c>
    </row>
    <row r="194" spans="4:17" ht="12.75">
      <c r="D194" s="36" t="s">
        <v>83</v>
      </c>
      <c r="E194" s="36"/>
      <c r="F194" s="125" t="s">
        <v>14</v>
      </c>
      <c r="G194" s="38"/>
      <c r="H194" s="46">
        <v>0.082</v>
      </c>
      <c r="I194" s="80">
        <f>IF(I188&lt;H201,0,I188-I193)</f>
        <v>2839850</v>
      </c>
      <c r="J194" s="41">
        <f t="shared" si="33"/>
        <v>232867.7</v>
      </c>
      <c r="K194" s="36"/>
      <c r="L194" s="46">
        <f t="shared" si="34"/>
        <v>0.082</v>
      </c>
      <c r="M194" s="101">
        <f>IF(M188&lt;L201,0,M188-M193)</f>
        <v>2839850</v>
      </c>
      <c r="N194" s="41">
        <f t="shared" si="35"/>
        <v>232867.7</v>
      </c>
      <c r="O194" s="36"/>
      <c r="P194" s="43">
        <f t="shared" si="29"/>
        <v>0</v>
      </c>
      <c r="Q194" s="44">
        <f t="shared" si="30"/>
        <v>0</v>
      </c>
    </row>
    <row r="195" spans="4:17" ht="13.5" thickBot="1">
      <c r="D195" s="49"/>
      <c r="E195" s="36"/>
      <c r="F195" s="125"/>
      <c r="G195" s="38"/>
      <c r="H195" s="46"/>
      <c r="I195" s="105"/>
      <c r="J195" s="41">
        <f t="shared" si="33"/>
        <v>0</v>
      </c>
      <c r="K195" s="36"/>
      <c r="L195" s="46"/>
      <c r="M195" s="106"/>
      <c r="N195" s="41">
        <f t="shared" si="35"/>
        <v>0</v>
      </c>
      <c r="O195" s="36"/>
      <c r="P195" s="43">
        <f t="shared" si="29"/>
        <v>0</v>
      </c>
      <c r="Q195" s="44">
        <f t="shared" si="30"/>
      </c>
    </row>
    <row r="196" spans="4:17" ht="13.5" thickBot="1">
      <c r="D196" s="82" t="s">
        <v>62</v>
      </c>
      <c r="E196" s="36"/>
      <c r="F196" s="36"/>
      <c r="G196" s="36"/>
      <c r="H196" s="83"/>
      <c r="I196" s="84"/>
      <c r="J196" s="71">
        <f>SUM(J187:J195)</f>
        <v>328630.615</v>
      </c>
      <c r="K196" s="72"/>
      <c r="L196" s="85"/>
      <c r="M196" s="110"/>
      <c r="N196" s="71">
        <f>SUM(N187:N195)</f>
        <v>321373.5</v>
      </c>
      <c r="O196" s="72"/>
      <c r="P196" s="75">
        <f t="shared" si="29"/>
        <v>-7257.114999999991</v>
      </c>
      <c r="Q196" s="76">
        <f t="shared" si="30"/>
        <v>-0.02208289388984648</v>
      </c>
    </row>
    <row r="197" spans="4:17" ht="13.5" thickBot="1">
      <c r="D197" s="38" t="s">
        <v>63</v>
      </c>
      <c r="E197" s="36"/>
      <c r="F197" s="36"/>
      <c r="G197" s="36"/>
      <c r="H197" s="87">
        <v>0.13</v>
      </c>
      <c r="I197" s="88"/>
      <c r="J197" s="89">
        <f>J196*H197</f>
        <v>42721.97995</v>
      </c>
      <c r="K197" s="36"/>
      <c r="L197" s="87">
        <v>0.13</v>
      </c>
      <c r="M197" s="111"/>
      <c r="N197" s="89">
        <f>N196*L197</f>
        <v>41778.555</v>
      </c>
      <c r="O197" s="36"/>
      <c r="P197" s="43">
        <f t="shared" si="29"/>
        <v>-943.4249500000005</v>
      </c>
      <c r="Q197" s="44">
        <f t="shared" si="30"/>
        <v>-0.02208289388984652</v>
      </c>
    </row>
    <row r="198" spans="4:17" ht="26.25" thickBot="1">
      <c r="D198" s="68" t="s">
        <v>64</v>
      </c>
      <c r="E198" s="36"/>
      <c r="F198" s="36"/>
      <c r="G198" s="36"/>
      <c r="H198" s="69"/>
      <c r="I198" s="70"/>
      <c r="J198" s="71">
        <f>ROUND(SUM(J196:J197),2)</f>
        <v>371352.59</v>
      </c>
      <c r="K198" s="72"/>
      <c r="L198" s="73"/>
      <c r="M198" s="110"/>
      <c r="N198" s="71">
        <f>ROUND(SUM(N196:N197),2)</f>
        <v>363152.06</v>
      </c>
      <c r="O198" s="72"/>
      <c r="P198" s="75">
        <f t="shared" si="29"/>
        <v>-8200.530000000028</v>
      </c>
      <c r="Q198" s="76">
        <f t="shared" si="30"/>
        <v>-0.022082867390261173</v>
      </c>
    </row>
    <row r="199" ht="12.75"/>
    <row r="200" spans="4:14" ht="12.75">
      <c r="D200" s="24" t="s">
        <v>67</v>
      </c>
      <c r="H200" s="93">
        <v>0.014499999999999957</v>
      </c>
      <c r="J200" s="94"/>
      <c r="L200" s="93">
        <f>H200</f>
        <v>0.014499999999999957</v>
      </c>
      <c r="N200" s="95"/>
    </row>
    <row r="201" spans="4:12" ht="12.75">
      <c r="D201" s="96" t="s">
        <v>68</v>
      </c>
      <c r="H201" s="97">
        <v>750</v>
      </c>
      <c r="L201" s="97">
        <f>H201</f>
        <v>750</v>
      </c>
    </row>
    <row r="202" ht="12.75">
      <c r="B202" s="24" t="s">
        <v>69</v>
      </c>
    </row>
    <row r="203" spans="2:17" ht="12.75">
      <c r="B203" s="152" t="s">
        <v>97</v>
      </c>
      <c r="C203" s="144"/>
      <c r="D203" s="144"/>
      <c r="E203" s="144"/>
      <c r="F203" s="144"/>
      <c r="G203" s="144"/>
      <c r="H203" s="144"/>
      <c r="I203" s="144"/>
      <c r="J203" s="144"/>
      <c r="K203" s="144"/>
      <c r="L203" s="144"/>
      <c r="M203" s="144"/>
      <c r="N203" s="144"/>
      <c r="O203" s="144"/>
      <c r="P203" s="144"/>
      <c r="Q203" s="145"/>
    </row>
    <row r="204" spans="2:17" ht="12.75">
      <c r="B204" s="146"/>
      <c r="C204" s="147"/>
      <c r="D204" s="147"/>
      <c r="E204" s="147"/>
      <c r="F204" s="147"/>
      <c r="G204" s="147"/>
      <c r="H204" s="147"/>
      <c r="I204" s="147"/>
      <c r="J204" s="147"/>
      <c r="K204" s="147"/>
      <c r="L204" s="147"/>
      <c r="M204" s="147"/>
      <c r="N204" s="147"/>
      <c r="O204" s="147"/>
      <c r="P204" s="147"/>
      <c r="Q204" s="148"/>
    </row>
    <row r="205" spans="2:17" ht="12.75">
      <c r="B205" s="146"/>
      <c r="C205" s="147"/>
      <c r="D205" s="147"/>
      <c r="E205" s="147"/>
      <c r="F205" s="147"/>
      <c r="G205" s="147"/>
      <c r="H205" s="147"/>
      <c r="I205" s="147"/>
      <c r="J205" s="147"/>
      <c r="K205" s="147"/>
      <c r="L205" s="147"/>
      <c r="M205" s="147"/>
      <c r="N205" s="147"/>
      <c r="O205" s="147"/>
      <c r="P205" s="147"/>
      <c r="Q205" s="148"/>
    </row>
    <row r="206" spans="2:17" ht="12.75">
      <c r="B206" s="146"/>
      <c r="C206" s="147"/>
      <c r="D206" s="147"/>
      <c r="E206" s="147"/>
      <c r="F206" s="147"/>
      <c r="G206" s="147"/>
      <c r="H206" s="147"/>
      <c r="I206" s="147"/>
      <c r="J206" s="147"/>
      <c r="K206" s="147"/>
      <c r="L206" s="147"/>
      <c r="M206" s="147"/>
      <c r="N206" s="147"/>
      <c r="O206" s="147"/>
      <c r="P206" s="147"/>
      <c r="Q206" s="148"/>
    </row>
    <row r="207" spans="2:17" ht="12.75">
      <c r="B207" s="149"/>
      <c r="C207" s="150"/>
      <c r="D207" s="150"/>
      <c r="E207" s="150"/>
      <c r="F207" s="150"/>
      <c r="G207" s="150"/>
      <c r="H207" s="150"/>
      <c r="I207" s="150"/>
      <c r="J207" s="150"/>
      <c r="K207" s="150"/>
      <c r="L207" s="150"/>
      <c r="M207" s="150"/>
      <c r="N207" s="150"/>
      <c r="O207" s="150"/>
      <c r="P207" s="150"/>
      <c r="Q207" s="151"/>
    </row>
    <row r="208" ht="12.75"/>
    <row r="209" ht="12.75"/>
    <row r="210" ht="12.75"/>
    <row r="211" ht="12.75"/>
    <row r="212" spans="2:17" ht="15.75">
      <c r="B212" s="4" t="s">
        <v>11</v>
      </c>
      <c r="D212" s="21" t="s">
        <v>12</v>
      </c>
      <c r="F212" s="133" t="s">
        <v>109</v>
      </c>
      <c r="G212" s="133"/>
      <c r="H212" s="133"/>
      <c r="I212" s="133"/>
      <c r="J212" s="133"/>
      <c r="K212" s="133"/>
      <c r="L212" s="133"/>
      <c r="M212" s="133"/>
      <c r="N212" s="133"/>
      <c r="O212" s="133"/>
      <c r="P212" s="133"/>
      <c r="Q212" s="133"/>
    </row>
    <row r="213" spans="2:17" ht="15.75">
      <c r="B213" s="4"/>
      <c r="D213" s="22"/>
      <c r="F213" s="23"/>
      <c r="G213" s="23"/>
      <c r="H213" s="23"/>
      <c r="I213" s="23"/>
      <c r="J213" s="23"/>
      <c r="K213" s="23"/>
      <c r="L213" s="23"/>
      <c r="M213" s="23"/>
      <c r="N213" s="23"/>
      <c r="O213" s="23"/>
      <c r="P213" s="23"/>
      <c r="Q213" s="23"/>
    </row>
    <row r="214" spans="2:9" ht="12.75">
      <c r="B214" s="4" t="s">
        <v>14</v>
      </c>
      <c r="F214" s="24" t="s">
        <v>15</v>
      </c>
      <c r="G214" s="24"/>
      <c r="H214" s="25">
        <v>150</v>
      </c>
      <c r="I214" s="24" t="s">
        <v>16</v>
      </c>
    </row>
    <row r="215" ht="12.75">
      <c r="B215" s="4" t="s">
        <v>17</v>
      </c>
    </row>
    <row r="216" spans="6:17" ht="12.75">
      <c r="F216" s="27"/>
      <c r="G216" s="27"/>
      <c r="H216" s="134" t="s">
        <v>18</v>
      </c>
      <c r="I216" s="135"/>
      <c r="J216" s="136"/>
      <c r="L216" s="134" t="s">
        <v>19</v>
      </c>
      <c r="M216" s="135"/>
      <c r="N216" s="136"/>
      <c r="P216" s="134" t="s">
        <v>20</v>
      </c>
      <c r="Q216" s="136"/>
    </row>
    <row r="217" spans="6:17" ht="12.75">
      <c r="F217" s="137" t="s">
        <v>21</v>
      </c>
      <c r="G217" s="28"/>
      <c r="H217" s="29" t="s">
        <v>22</v>
      </c>
      <c r="I217" s="29" t="s">
        <v>23</v>
      </c>
      <c r="J217" s="30" t="s">
        <v>24</v>
      </c>
      <c r="L217" s="29" t="s">
        <v>22</v>
      </c>
      <c r="M217" s="31" t="s">
        <v>23</v>
      </c>
      <c r="N217" s="30" t="s">
        <v>24</v>
      </c>
      <c r="P217" s="139" t="s">
        <v>25</v>
      </c>
      <c r="Q217" s="141" t="s">
        <v>26</v>
      </c>
    </row>
    <row r="218" spans="6:17" ht="12.75">
      <c r="F218" s="138"/>
      <c r="G218" s="28"/>
      <c r="H218" s="32" t="s">
        <v>27</v>
      </c>
      <c r="I218" s="32"/>
      <c r="J218" s="33" t="s">
        <v>27</v>
      </c>
      <c r="L218" s="32" t="s">
        <v>27</v>
      </c>
      <c r="M218" s="33"/>
      <c r="N218" s="33" t="s">
        <v>27</v>
      </c>
      <c r="P218" s="140"/>
      <c r="Q218" s="142"/>
    </row>
    <row r="219" spans="1:17" ht="12.75">
      <c r="A219" s="58" t="s">
        <v>110</v>
      </c>
      <c r="D219" s="36" t="s">
        <v>29</v>
      </c>
      <c r="E219" s="36"/>
      <c r="F219" s="125" t="s">
        <v>11</v>
      </c>
      <c r="G219" s="38"/>
      <c r="H219" s="39">
        <v>7.95</v>
      </c>
      <c r="I219" s="40">
        <v>1</v>
      </c>
      <c r="J219" s="41">
        <f aca="true" t="shared" si="36" ref="J219:J233">I219*H219</f>
        <v>7.95</v>
      </c>
      <c r="K219" s="36"/>
      <c r="L219" s="39">
        <v>8.09</v>
      </c>
      <c r="M219" s="42">
        <v>1</v>
      </c>
      <c r="N219" s="41">
        <f aca="true" t="shared" si="37" ref="N219:N233">M219*L219</f>
        <v>8.09</v>
      </c>
      <c r="O219" s="36"/>
      <c r="P219" s="43">
        <f aca="true" t="shared" si="38" ref="P219:P248">N219-J219</f>
        <v>0.13999999999999968</v>
      </c>
      <c r="Q219" s="44">
        <f aca="true" t="shared" si="39" ref="Q219:Q248">IF((J219)=0,"",(P219/J219))</f>
        <v>0.01761006289308172</v>
      </c>
    </row>
    <row r="220" spans="1:17" ht="12.75">
      <c r="A220" s="58" t="s">
        <v>111</v>
      </c>
      <c r="D220" s="36" t="s">
        <v>31</v>
      </c>
      <c r="E220" s="36"/>
      <c r="F220" s="125" t="s">
        <v>11</v>
      </c>
      <c r="G220" s="38"/>
      <c r="H220" s="46">
        <v>0</v>
      </c>
      <c r="I220" s="40">
        <v>1</v>
      </c>
      <c r="J220" s="41">
        <f t="shared" si="36"/>
        <v>0</v>
      </c>
      <c r="K220" s="36"/>
      <c r="L220" s="46">
        <v>0</v>
      </c>
      <c r="M220" s="42">
        <v>1</v>
      </c>
      <c r="N220" s="41">
        <f t="shared" si="37"/>
        <v>0</v>
      </c>
      <c r="O220" s="36"/>
      <c r="P220" s="43">
        <f t="shared" si="38"/>
        <v>0</v>
      </c>
      <c r="Q220" s="44">
        <f t="shared" si="39"/>
      </c>
    </row>
    <row r="221" spans="1:17" ht="12.75">
      <c r="A221" s="58" t="s">
        <v>112</v>
      </c>
      <c r="D221" s="103" t="s">
        <v>33</v>
      </c>
      <c r="E221" s="36"/>
      <c r="F221" s="125" t="s">
        <v>11</v>
      </c>
      <c r="G221" s="38"/>
      <c r="H221" s="46">
        <v>0</v>
      </c>
      <c r="I221" s="40">
        <v>1</v>
      </c>
      <c r="J221" s="41">
        <f t="shared" si="36"/>
        <v>0</v>
      </c>
      <c r="K221" s="36"/>
      <c r="L221" s="39">
        <v>0.2</v>
      </c>
      <c r="M221" s="42">
        <v>1</v>
      </c>
      <c r="N221" s="41">
        <f t="shared" si="37"/>
        <v>0.2</v>
      </c>
      <c r="O221" s="36"/>
      <c r="P221" s="43">
        <f t="shared" si="38"/>
        <v>0.2</v>
      </c>
      <c r="Q221" s="44">
        <f t="shared" si="39"/>
      </c>
    </row>
    <row r="222" spans="4:17" ht="12.75">
      <c r="D222" s="36" t="s">
        <v>35</v>
      </c>
      <c r="E222" s="36"/>
      <c r="F222" s="125" t="s">
        <v>11</v>
      </c>
      <c r="G222" s="38"/>
      <c r="H222" s="46">
        <v>0</v>
      </c>
      <c r="I222" s="40">
        <v>1</v>
      </c>
      <c r="J222" s="41">
        <f t="shared" si="36"/>
        <v>0</v>
      </c>
      <c r="K222" s="36"/>
      <c r="L222" s="46">
        <v>0</v>
      </c>
      <c r="M222" s="42">
        <v>1</v>
      </c>
      <c r="N222" s="41">
        <f t="shared" si="37"/>
        <v>0</v>
      </c>
      <c r="O222" s="36"/>
      <c r="P222" s="43">
        <f t="shared" si="38"/>
        <v>0</v>
      </c>
      <c r="Q222" s="44">
        <f t="shared" si="39"/>
      </c>
    </row>
    <row r="223" spans="1:17" ht="12.75">
      <c r="A223" s="58" t="s">
        <v>113</v>
      </c>
      <c r="D223" s="36" t="s">
        <v>37</v>
      </c>
      <c r="E223" s="36"/>
      <c r="F223" s="125" t="s">
        <v>14</v>
      </c>
      <c r="G223" s="38"/>
      <c r="H223" s="46">
        <v>0.0161</v>
      </c>
      <c r="I223" s="40">
        <f>H214</f>
        <v>150</v>
      </c>
      <c r="J223" s="41">
        <f t="shared" si="36"/>
        <v>2.415</v>
      </c>
      <c r="K223" s="36"/>
      <c r="L223" s="46">
        <v>0.0156</v>
      </c>
      <c r="M223" s="42">
        <f>H214</f>
        <v>150</v>
      </c>
      <c r="N223" s="41">
        <f t="shared" si="37"/>
        <v>2.34</v>
      </c>
      <c r="O223" s="36"/>
      <c r="P223" s="43">
        <f t="shared" si="38"/>
        <v>-0.07500000000000018</v>
      </c>
      <c r="Q223" s="44">
        <f t="shared" si="39"/>
        <v>-0.031055900621118085</v>
      </c>
    </row>
    <row r="224" spans="1:17" ht="12.75">
      <c r="A224" s="58" t="s">
        <v>114</v>
      </c>
      <c r="D224" s="36" t="s">
        <v>39</v>
      </c>
      <c r="E224" s="36"/>
      <c r="F224" s="125" t="s">
        <v>14</v>
      </c>
      <c r="G224" s="38"/>
      <c r="H224" s="46">
        <v>0.0007</v>
      </c>
      <c r="I224" s="40">
        <f aca="true" t="shared" si="40" ref="I224:I229">I223</f>
        <v>150</v>
      </c>
      <c r="J224" s="41">
        <f t="shared" si="36"/>
        <v>0.105</v>
      </c>
      <c r="K224" s="36"/>
      <c r="L224" s="46">
        <v>0.0003</v>
      </c>
      <c r="M224" s="42">
        <f aca="true" t="shared" si="41" ref="M224:M230">M223</f>
        <v>150</v>
      </c>
      <c r="N224" s="41">
        <f t="shared" si="37"/>
        <v>0.045</v>
      </c>
      <c r="O224" s="36"/>
      <c r="P224" s="43">
        <f t="shared" si="38"/>
        <v>-0.06</v>
      </c>
      <c r="Q224" s="44">
        <f t="shared" si="39"/>
        <v>-0.5714285714285714</v>
      </c>
    </row>
    <row r="225" spans="4:17" ht="12.75">
      <c r="D225" s="36" t="s">
        <v>40</v>
      </c>
      <c r="E225" s="36"/>
      <c r="F225" s="125" t="s">
        <v>14</v>
      </c>
      <c r="G225" s="38"/>
      <c r="H225" s="46">
        <v>0</v>
      </c>
      <c r="I225" s="40">
        <f t="shared" si="40"/>
        <v>150</v>
      </c>
      <c r="J225" s="41">
        <f t="shared" si="36"/>
        <v>0</v>
      </c>
      <c r="K225" s="36"/>
      <c r="L225" s="46">
        <v>0</v>
      </c>
      <c r="M225" s="42">
        <f t="shared" si="41"/>
        <v>150</v>
      </c>
      <c r="N225" s="41">
        <f t="shared" si="37"/>
        <v>0</v>
      </c>
      <c r="O225" s="36"/>
      <c r="P225" s="43">
        <f t="shared" si="38"/>
        <v>0</v>
      </c>
      <c r="Q225" s="44">
        <f t="shared" si="39"/>
      </c>
    </row>
    <row r="226" spans="1:17" ht="12.75">
      <c r="A226" s="58" t="s">
        <v>115</v>
      </c>
      <c r="D226" s="36" t="s">
        <v>42</v>
      </c>
      <c r="E226" s="36"/>
      <c r="F226" s="125" t="s">
        <v>14</v>
      </c>
      <c r="G226" s="38"/>
      <c r="H226" s="46">
        <v>-0.0005</v>
      </c>
      <c r="I226" s="40">
        <f t="shared" si="40"/>
        <v>150</v>
      </c>
      <c r="J226" s="41">
        <f t="shared" si="36"/>
        <v>-0.075</v>
      </c>
      <c r="K226" s="36"/>
      <c r="L226" s="46">
        <v>0</v>
      </c>
      <c r="M226" s="42">
        <f t="shared" si="41"/>
        <v>150</v>
      </c>
      <c r="N226" s="41">
        <f t="shared" si="37"/>
        <v>0</v>
      </c>
      <c r="O226" s="36"/>
      <c r="P226" s="43">
        <f t="shared" si="38"/>
        <v>0.075</v>
      </c>
      <c r="Q226" s="44">
        <f t="shared" si="39"/>
        <v>-1</v>
      </c>
    </row>
    <row r="227" spans="4:17" ht="12.75">
      <c r="D227" s="36" t="s">
        <v>44</v>
      </c>
      <c r="E227" s="36"/>
      <c r="F227" s="125" t="s">
        <v>14</v>
      </c>
      <c r="G227" s="38"/>
      <c r="H227" s="46">
        <v>0</v>
      </c>
      <c r="I227" s="40">
        <f t="shared" si="40"/>
        <v>150</v>
      </c>
      <c r="J227" s="41">
        <f t="shared" si="36"/>
        <v>0</v>
      </c>
      <c r="K227" s="36"/>
      <c r="L227" s="46">
        <v>0</v>
      </c>
      <c r="M227" s="42">
        <f t="shared" si="41"/>
        <v>150</v>
      </c>
      <c r="N227" s="41">
        <f t="shared" si="37"/>
        <v>0</v>
      </c>
      <c r="O227" s="36"/>
      <c r="P227" s="43">
        <f t="shared" si="38"/>
        <v>0</v>
      </c>
      <c r="Q227" s="44">
        <f t="shared" si="39"/>
      </c>
    </row>
    <row r="228" spans="1:17" ht="12.75">
      <c r="A228" s="58" t="s">
        <v>143</v>
      </c>
      <c r="D228" s="36" t="s">
        <v>46</v>
      </c>
      <c r="E228" s="36"/>
      <c r="F228" s="125" t="s">
        <v>14</v>
      </c>
      <c r="G228" s="38"/>
      <c r="H228" s="46">
        <v>0</v>
      </c>
      <c r="I228" s="40">
        <f t="shared" si="40"/>
        <v>150</v>
      </c>
      <c r="J228" s="41">
        <f t="shared" si="36"/>
        <v>0</v>
      </c>
      <c r="K228" s="36"/>
      <c r="L228" s="46">
        <v>0</v>
      </c>
      <c r="M228" s="42">
        <f t="shared" si="41"/>
        <v>150</v>
      </c>
      <c r="N228" s="41">
        <f t="shared" si="37"/>
        <v>0</v>
      </c>
      <c r="O228" s="36"/>
      <c r="P228" s="43">
        <f t="shared" si="38"/>
        <v>0</v>
      </c>
      <c r="Q228" s="44">
        <f t="shared" si="39"/>
      </c>
    </row>
    <row r="229" spans="1:17" ht="38.25">
      <c r="A229" s="60" t="s">
        <v>116</v>
      </c>
      <c r="D229" s="48" t="s">
        <v>140</v>
      </c>
      <c r="E229" s="36"/>
      <c r="F229" s="125" t="s">
        <v>14</v>
      </c>
      <c r="G229" s="38"/>
      <c r="H229" s="46">
        <v>-0.0009</v>
      </c>
      <c r="I229" s="40">
        <f t="shared" si="40"/>
        <v>150</v>
      </c>
      <c r="J229" s="41">
        <f t="shared" si="36"/>
        <v>-0.135</v>
      </c>
      <c r="K229" s="36"/>
      <c r="L229" s="132">
        <f>H229</f>
        <v>-0.0009</v>
      </c>
      <c r="M229" s="42">
        <f t="shared" si="41"/>
        <v>150</v>
      </c>
      <c r="N229" s="41">
        <f t="shared" si="37"/>
        <v>-0.135</v>
      </c>
      <c r="O229" s="36"/>
      <c r="P229" s="43">
        <f t="shared" si="38"/>
        <v>0</v>
      </c>
      <c r="Q229" s="44">
        <f t="shared" si="39"/>
        <v>0</v>
      </c>
    </row>
    <row r="230" spans="1:17" ht="38.25">
      <c r="A230" s="60" t="s">
        <v>116</v>
      </c>
      <c r="D230" s="48" t="s">
        <v>141</v>
      </c>
      <c r="E230" s="36"/>
      <c r="F230" s="125" t="s">
        <v>14</v>
      </c>
      <c r="G230" s="38"/>
      <c r="H230" s="46"/>
      <c r="I230" s="50"/>
      <c r="J230" s="41">
        <f t="shared" si="36"/>
        <v>0</v>
      </c>
      <c r="K230" s="36"/>
      <c r="L230" s="46">
        <v>-0.0014</v>
      </c>
      <c r="M230" s="42">
        <f t="shared" si="41"/>
        <v>150</v>
      </c>
      <c r="N230" s="41">
        <f t="shared" si="37"/>
        <v>-0.21</v>
      </c>
      <c r="O230" s="36"/>
      <c r="P230" s="43">
        <f t="shared" si="38"/>
        <v>-0.21</v>
      </c>
      <c r="Q230" s="44">
        <f t="shared" si="39"/>
      </c>
    </row>
    <row r="231" spans="4:17" ht="12.75">
      <c r="D231" s="49"/>
      <c r="E231" s="36"/>
      <c r="F231" s="125"/>
      <c r="G231" s="38"/>
      <c r="H231" s="46"/>
      <c r="I231" s="50"/>
      <c r="J231" s="41">
        <f t="shared" si="36"/>
        <v>0</v>
      </c>
      <c r="K231" s="36"/>
      <c r="L231" s="46"/>
      <c r="M231" s="51"/>
      <c r="N231" s="41">
        <f t="shared" si="37"/>
        <v>0</v>
      </c>
      <c r="O231" s="36"/>
      <c r="P231" s="43">
        <f t="shared" si="38"/>
        <v>0</v>
      </c>
      <c r="Q231" s="44">
        <f t="shared" si="39"/>
      </c>
    </row>
    <row r="232" spans="4:17" ht="12.75">
      <c r="D232" s="49"/>
      <c r="E232" s="36"/>
      <c r="F232" s="125"/>
      <c r="G232" s="38"/>
      <c r="H232" s="46"/>
      <c r="I232" s="50"/>
      <c r="J232" s="41">
        <f t="shared" si="36"/>
        <v>0</v>
      </c>
      <c r="K232" s="36"/>
      <c r="L232" s="46"/>
      <c r="M232" s="51"/>
      <c r="N232" s="41">
        <f t="shared" si="37"/>
        <v>0</v>
      </c>
      <c r="O232" s="36"/>
      <c r="P232" s="43">
        <f t="shared" si="38"/>
        <v>0</v>
      </c>
      <c r="Q232" s="44">
        <f t="shared" si="39"/>
      </c>
    </row>
    <row r="233" spans="4:17" ht="13.5" thickBot="1">
      <c r="D233" s="49"/>
      <c r="E233" s="36"/>
      <c r="F233" s="125"/>
      <c r="G233" s="38"/>
      <c r="H233" s="46"/>
      <c r="I233" s="50"/>
      <c r="J233" s="41">
        <f t="shared" si="36"/>
        <v>0</v>
      </c>
      <c r="K233" s="36"/>
      <c r="L233" s="46"/>
      <c r="M233" s="51"/>
      <c r="N233" s="41">
        <f t="shared" si="37"/>
        <v>0</v>
      </c>
      <c r="O233" s="36"/>
      <c r="P233" s="43">
        <f t="shared" si="38"/>
        <v>0</v>
      </c>
      <c r="Q233" s="44">
        <f t="shared" si="39"/>
      </c>
    </row>
    <row r="234" spans="4:17" ht="13.5" thickBot="1">
      <c r="D234" s="24" t="s">
        <v>49</v>
      </c>
      <c r="G234" s="4"/>
      <c r="H234" s="52"/>
      <c r="I234" s="53"/>
      <c r="J234" s="54">
        <f>SUM(J219:J233)</f>
        <v>10.260000000000002</v>
      </c>
      <c r="L234" s="52"/>
      <c r="M234" s="55"/>
      <c r="N234" s="54">
        <f>SUM(N219:N233)</f>
        <v>10.329999999999998</v>
      </c>
      <c r="P234" s="56">
        <f t="shared" si="38"/>
        <v>0.06999999999999673</v>
      </c>
      <c r="Q234" s="57">
        <f t="shared" si="39"/>
        <v>0.006822612085769661</v>
      </c>
    </row>
    <row r="235" spans="1:17" ht="12.75">
      <c r="A235" s="58" t="s">
        <v>117</v>
      </c>
      <c r="D235" s="58" t="s">
        <v>51</v>
      </c>
      <c r="E235" s="58"/>
      <c r="F235" s="128" t="s">
        <v>14</v>
      </c>
      <c r="G235" s="60"/>
      <c r="H235" s="61">
        <v>0.0063</v>
      </c>
      <c r="I235" s="98">
        <f>H214*(1+H250)</f>
        <v>158.475</v>
      </c>
      <c r="J235" s="63">
        <f>I235*H235</f>
        <v>0.9983925</v>
      </c>
      <c r="K235" s="58"/>
      <c r="L235" s="61">
        <v>0.0064</v>
      </c>
      <c r="M235" s="99">
        <f>H214*(1+L250)</f>
        <v>155.17499999999998</v>
      </c>
      <c r="N235" s="63">
        <f>M235*L235</f>
        <v>0.9931199999999999</v>
      </c>
      <c r="O235" s="58"/>
      <c r="P235" s="65">
        <f t="shared" si="38"/>
        <v>-0.005272500000000124</v>
      </c>
      <c r="Q235" s="66">
        <f t="shared" si="39"/>
        <v>-0.005280989190123248</v>
      </c>
    </row>
    <row r="236" spans="1:17" ht="26.25" thickBot="1">
      <c r="A236" s="58" t="s">
        <v>118</v>
      </c>
      <c r="D236" s="67" t="s">
        <v>53</v>
      </c>
      <c r="E236" s="58"/>
      <c r="F236" s="128" t="s">
        <v>14</v>
      </c>
      <c r="G236" s="60"/>
      <c r="H236" s="61">
        <v>0.0048</v>
      </c>
      <c r="I236" s="98">
        <f>I235</f>
        <v>158.475</v>
      </c>
      <c r="J236" s="63">
        <f>I236*H236</f>
        <v>0.7606799999999999</v>
      </c>
      <c r="K236" s="58"/>
      <c r="L236" s="61">
        <v>0.0031</v>
      </c>
      <c r="M236" s="99">
        <f>M235</f>
        <v>155.17499999999998</v>
      </c>
      <c r="N236" s="63">
        <f>M236*L236</f>
        <v>0.48104249999999993</v>
      </c>
      <c r="O236" s="58"/>
      <c r="P236" s="65">
        <f t="shared" si="38"/>
        <v>-0.2796375</v>
      </c>
      <c r="Q236" s="66">
        <f t="shared" si="39"/>
        <v>-0.36761516011989276</v>
      </c>
    </row>
    <row r="237" spans="4:17" ht="26.25" thickBot="1">
      <c r="D237" s="68" t="s">
        <v>54</v>
      </c>
      <c r="E237" s="36"/>
      <c r="F237" s="36"/>
      <c r="G237" s="38"/>
      <c r="H237" s="69"/>
      <c r="I237" s="70"/>
      <c r="J237" s="71">
        <f>SUM(J234:J236)</f>
        <v>12.019072500000002</v>
      </c>
      <c r="K237" s="72"/>
      <c r="L237" s="73"/>
      <c r="M237" s="74"/>
      <c r="N237" s="71">
        <f>SUM(N234:N236)</f>
        <v>11.804162499999997</v>
      </c>
      <c r="O237" s="72"/>
      <c r="P237" s="75">
        <f t="shared" si="38"/>
        <v>-0.21491000000000504</v>
      </c>
      <c r="Q237" s="76">
        <f t="shared" si="39"/>
        <v>-0.017880747453682885</v>
      </c>
    </row>
    <row r="238" spans="4:17" ht="25.5">
      <c r="D238" s="48" t="s">
        <v>55</v>
      </c>
      <c r="E238" s="36"/>
      <c r="F238" s="125" t="s">
        <v>14</v>
      </c>
      <c r="G238" s="38"/>
      <c r="H238" s="46">
        <v>0.0052</v>
      </c>
      <c r="I238" s="40">
        <f>I236</f>
        <v>158.475</v>
      </c>
      <c r="J238" s="41">
        <f aca="true" t="shared" si="42" ref="J238:J245">I238*H238</f>
        <v>0.82407</v>
      </c>
      <c r="K238" s="36"/>
      <c r="L238" s="46">
        <f aca="true" t="shared" si="43" ref="L238:L244">H238</f>
        <v>0.0052</v>
      </c>
      <c r="M238" s="42">
        <f>M236</f>
        <v>155.17499999999998</v>
      </c>
      <c r="N238" s="41">
        <f aca="true" t="shared" si="44" ref="N238:N245">M238*L238</f>
        <v>0.8069099999999999</v>
      </c>
      <c r="O238" s="36"/>
      <c r="P238" s="43">
        <f t="shared" si="38"/>
        <v>-0.017160000000000064</v>
      </c>
      <c r="Q238" s="44">
        <f t="shared" si="39"/>
        <v>-0.02082347373402753</v>
      </c>
    </row>
    <row r="239" spans="4:17" ht="25.5">
      <c r="D239" s="48" t="s">
        <v>56</v>
      </c>
      <c r="E239" s="36"/>
      <c r="F239" s="125" t="s">
        <v>14</v>
      </c>
      <c r="G239" s="38"/>
      <c r="H239" s="46">
        <v>0.0011</v>
      </c>
      <c r="I239" s="40">
        <f>I236</f>
        <v>158.475</v>
      </c>
      <c r="J239" s="41">
        <f t="shared" si="42"/>
        <v>0.1743225</v>
      </c>
      <c r="K239" s="36"/>
      <c r="L239" s="46">
        <f t="shared" si="43"/>
        <v>0.0011</v>
      </c>
      <c r="M239" s="42">
        <f>M236</f>
        <v>155.17499999999998</v>
      </c>
      <c r="N239" s="41">
        <f t="shared" si="44"/>
        <v>0.1706925</v>
      </c>
      <c r="O239" s="36"/>
      <c r="P239" s="43">
        <f t="shared" si="38"/>
        <v>-0.0036299999999999943</v>
      </c>
      <c r="Q239" s="44">
        <f t="shared" si="39"/>
        <v>-0.020823473734027417</v>
      </c>
    </row>
    <row r="240" spans="4:17" ht="12.75">
      <c r="D240" s="48" t="s">
        <v>57</v>
      </c>
      <c r="E240" s="36"/>
      <c r="F240" s="125" t="s">
        <v>14</v>
      </c>
      <c r="G240" s="38"/>
      <c r="H240" s="46">
        <v>0</v>
      </c>
      <c r="I240" s="40">
        <f>I236</f>
        <v>158.475</v>
      </c>
      <c r="J240" s="41">
        <f t="shared" si="42"/>
        <v>0</v>
      </c>
      <c r="K240" s="36"/>
      <c r="L240" s="46">
        <f t="shared" si="43"/>
        <v>0</v>
      </c>
      <c r="M240" s="42">
        <f>M236</f>
        <v>155.17499999999998</v>
      </c>
      <c r="N240" s="41">
        <f t="shared" si="44"/>
        <v>0</v>
      </c>
      <c r="O240" s="36"/>
      <c r="P240" s="43">
        <f t="shared" si="38"/>
        <v>0</v>
      </c>
      <c r="Q240" s="44">
        <f t="shared" si="39"/>
      </c>
    </row>
    <row r="241" spans="4:17" ht="12.75">
      <c r="D241" s="36" t="s">
        <v>58</v>
      </c>
      <c r="E241" s="36"/>
      <c r="F241" s="125" t="s">
        <v>11</v>
      </c>
      <c r="G241" s="38"/>
      <c r="H241" s="46">
        <v>0.25</v>
      </c>
      <c r="I241" s="40">
        <v>1</v>
      </c>
      <c r="J241" s="41">
        <f t="shared" si="42"/>
        <v>0.25</v>
      </c>
      <c r="K241" s="36"/>
      <c r="L241" s="46">
        <f t="shared" si="43"/>
        <v>0.25</v>
      </c>
      <c r="M241" s="42">
        <v>1</v>
      </c>
      <c r="N241" s="41">
        <f t="shared" si="44"/>
        <v>0.25</v>
      </c>
      <c r="O241" s="36"/>
      <c r="P241" s="43">
        <f t="shared" si="38"/>
        <v>0</v>
      </c>
      <c r="Q241" s="44">
        <f t="shared" si="39"/>
        <v>0</v>
      </c>
    </row>
    <row r="242" spans="4:17" ht="12.75">
      <c r="D242" s="36" t="s">
        <v>59</v>
      </c>
      <c r="E242" s="36"/>
      <c r="F242" s="125" t="s">
        <v>14</v>
      </c>
      <c r="G242" s="38"/>
      <c r="H242" s="46">
        <v>0.007</v>
      </c>
      <c r="I242" s="40">
        <f>H214</f>
        <v>150</v>
      </c>
      <c r="J242" s="41">
        <f t="shared" si="42"/>
        <v>1.05</v>
      </c>
      <c r="K242" s="36"/>
      <c r="L242" s="46">
        <f t="shared" si="43"/>
        <v>0.007</v>
      </c>
      <c r="M242" s="42">
        <f>H214</f>
        <v>150</v>
      </c>
      <c r="N242" s="41">
        <f t="shared" si="44"/>
        <v>1.05</v>
      </c>
      <c r="O242" s="36"/>
      <c r="P242" s="43">
        <f t="shared" si="38"/>
        <v>0</v>
      </c>
      <c r="Q242" s="44">
        <f t="shared" si="39"/>
        <v>0</v>
      </c>
    </row>
    <row r="243" spans="4:17" ht="12.75">
      <c r="D243" s="36" t="s">
        <v>60</v>
      </c>
      <c r="E243" s="36"/>
      <c r="F243" s="125" t="s">
        <v>14</v>
      </c>
      <c r="G243" s="38"/>
      <c r="H243" s="46">
        <v>0.075</v>
      </c>
      <c r="I243" s="40">
        <f>IF(I235&lt;H251,I235,H251)</f>
        <v>158.475</v>
      </c>
      <c r="J243" s="41">
        <f t="shared" si="42"/>
        <v>11.885625</v>
      </c>
      <c r="K243" s="36"/>
      <c r="L243" s="46">
        <f t="shared" si="43"/>
        <v>0.075</v>
      </c>
      <c r="M243" s="42">
        <f>IF(M235&lt;L251,M235,L251)</f>
        <v>155.17499999999998</v>
      </c>
      <c r="N243" s="41">
        <f t="shared" si="44"/>
        <v>11.638124999999999</v>
      </c>
      <c r="O243" s="36"/>
      <c r="P243" s="43">
        <f t="shared" si="38"/>
        <v>-0.2475000000000005</v>
      </c>
      <c r="Q243" s="44">
        <f t="shared" si="39"/>
        <v>-0.020823473734027494</v>
      </c>
    </row>
    <row r="244" spans="4:17" ht="12.75">
      <c r="D244" s="36" t="s">
        <v>61</v>
      </c>
      <c r="E244" s="36"/>
      <c r="F244" s="125" t="s">
        <v>14</v>
      </c>
      <c r="G244" s="38"/>
      <c r="H244" s="46">
        <v>0.088</v>
      </c>
      <c r="I244" s="80">
        <f>IF(I235&lt;H251,0,I238-I243)</f>
        <v>0</v>
      </c>
      <c r="J244" s="41">
        <f t="shared" si="42"/>
        <v>0</v>
      </c>
      <c r="K244" s="36"/>
      <c r="L244" s="46">
        <f t="shared" si="43"/>
        <v>0.088</v>
      </c>
      <c r="M244" s="101">
        <f>IF(M235&lt;L251,0,M235-M243)</f>
        <v>0</v>
      </c>
      <c r="N244" s="41">
        <f t="shared" si="44"/>
        <v>0</v>
      </c>
      <c r="O244" s="36"/>
      <c r="P244" s="43">
        <f t="shared" si="38"/>
        <v>0</v>
      </c>
      <c r="Q244" s="44">
        <f t="shared" si="39"/>
      </c>
    </row>
    <row r="245" spans="4:17" ht="13.5" thickBot="1">
      <c r="D245" s="49"/>
      <c r="E245" s="36"/>
      <c r="F245" s="125"/>
      <c r="G245" s="38"/>
      <c r="H245" s="46"/>
      <c r="I245" s="50"/>
      <c r="J245" s="41">
        <f t="shared" si="42"/>
        <v>0</v>
      </c>
      <c r="K245" s="36"/>
      <c r="L245" s="46"/>
      <c r="M245" s="51"/>
      <c r="N245" s="41">
        <f t="shared" si="44"/>
        <v>0</v>
      </c>
      <c r="O245" s="36"/>
      <c r="P245" s="43">
        <f t="shared" si="38"/>
        <v>0</v>
      </c>
      <c r="Q245" s="44">
        <f t="shared" si="39"/>
      </c>
    </row>
    <row r="246" spans="4:17" ht="13.5" thickBot="1">
      <c r="D246" s="82" t="s">
        <v>62</v>
      </c>
      <c r="E246" s="36"/>
      <c r="F246" s="36"/>
      <c r="G246" s="36"/>
      <c r="H246" s="83"/>
      <c r="I246" s="84"/>
      <c r="J246" s="71">
        <f>SUM(J237:J245)</f>
        <v>26.203090000000003</v>
      </c>
      <c r="K246" s="72"/>
      <c r="L246" s="85"/>
      <c r="M246" s="86"/>
      <c r="N246" s="71">
        <f>SUM(N237:N245)</f>
        <v>25.719889999999996</v>
      </c>
      <c r="O246" s="72"/>
      <c r="P246" s="75">
        <f t="shared" si="38"/>
        <v>-0.4832000000000072</v>
      </c>
      <c r="Q246" s="76">
        <f t="shared" si="39"/>
        <v>-0.01844057323010405</v>
      </c>
    </row>
    <row r="247" spans="4:17" ht="13.5" thickBot="1">
      <c r="D247" s="38" t="s">
        <v>63</v>
      </c>
      <c r="E247" s="36"/>
      <c r="F247" s="36"/>
      <c r="G247" s="36"/>
      <c r="H247" s="87">
        <v>0.13</v>
      </c>
      <c r="I247" s="88"/>
      <c r="J247" s="89">
        <f>J246*H247</f>
        <v>3.4064017000000004</v>
      </c>
      <c r="K247" s="36"/>
      <c r="L247" s="87">
        <v>0.13</v>
      </c>
      <c r="M247" s="90"/>
      <c r="N247" s="89">
        <f>N246*L247</f>
        <v>3.3435856999999998</v>
      </c>
      <c r="O247" s="36"/>
      <c r="P247" s="43">
        <f t="shared" si="38"/>
        <v>-0.06281600000000065</v>
      </c>
      <c r="Q247" s="44">
        <f t="shared" si="39"/>
        <v>-0.018440573230103965</v>
      </c>
    </row>
    <row r="248" spans="4:17" ht="26.25" thickBot="1">
      <c r="D248" s="68" t="s">
        <v>64</v>
      </c>
      <c r="E248" s="36"/>
      <c r="F248" s="36"/>
      <c r="G248" s="36"/>
      <c r="H248" s="69"/>
      <c r="I248" s="70"/>
      <c r="J248" s="71">
        <f>ROUND(SUM(J246:J247),2)</f>
        <v>29.61</v>
      </c>
      <c r="K248" s="72"/>
      <c r="L248" s="73"/>
      <c r="M248" s="74"/>
      <c r="N248" s="71">
        <f>ROUND(SUM(N246:N247),2)</f>
        <v>29.06</v>
      </c>
      <c r="O248" s="72"/>
      <c r="P248" s="75">
        <f t="shared" si="38"/>
        <v>-0.5500000000000007</v>
      </c>
      <c r="Q248" s="76">
        <f t="shared" si="39"/>
        <v>-0.018574805808848387</v>
      </c>
    </row>
    <row r="249" ht="12.75"/>
    <row r="250" spans="4:14" ht="12.75">
      <c r="D250" s="24" t="s">
        <v>67</v>
      </c>
      <c r="H250" s="93">
        <v>0.056499999999999995</v>
      </c>
      <c r="J250" s="94"/>
      <c r="L250" s="93">
        <v>0.034499999999999975</v>
      </c>
      <c r="N250" s="95"/>
    </row>
    <row r="251" spans="4:12" ht="12.75">
      <c r="D251" s="96" t="s">
        <v>68</v>
      </c>
      <c r="H251" s="97">
        <v>750</v>
      </c>
      <c r="L251" s="97">
        <f>H251</f>
        <v>750</v>
      </c>
    </row>
    <row r="252" ht="12.75">
      <c r="B252" s="24" t="s">
        <v>69</v>
      </c>
    </row>
    <row r="253" spans="2:17" ht="12.75">
      <c r="B253" s="152"/>
      <c r="C253" s="153"/>
      <c r="D253" s="153"/>
      <c r="E253" s="153"/>
      <c r="F253" s="153"/>
      <c r="G253" s="153"/>
      <c r="H253" s="153"/>
      <c r="I253" s="153"/>
      <c r="J253" s="153"/>
      <c r="K253" s="153"/>
      <c r="L253" s="153"/>
      <c r="M253" s="153"/>
      <c r="N253" s="153"/>
      <c r="O253" s="153"/>
      <c r="P253" s="153"/>
      <c r="Q253" s="154"/>
    </row>
    <row r="254" spans="2:17" ht="12.75">
      <c r="B254" s="155"/>
      <c r="C254" s="156"/>
      <c r="D254" s="156"/>
      <c r="E254" s="156"/>
      <c r="F254" s="156"/>
      <c r="G254" s="156"/>
      <c r="H254" s="156"/>
      <c r="I254" s="156"/>
      <c r="J254" s="156"/>
      <c r="K254" s="156"/>
      <c r="L254" s="156"/>
      <c r="M254" s="156"/>
      <c r="N254" s="156"/>
      <c r="O254" s="156"/>
      <c r="P254" s="156"/>
      <c r="Q254" s="157"/>
    </row>
    <row r="255" spans="2:17" ht="12.75">
      <c r="B255" s="155"/>
      <c r="C255" s="156"/>
      <c r="D255" s="156"/>
      <c r="E255" s="156"/>
      <c r="F255" s="156"/>
      <c r="G255" s="156"/>
      <c r="H255" s="156"/>
      <c r="I255" s="156"/>
      <c r="J255" s="156"/>
      <c r="K255" s="156"/>
      <c r="L255" s="156"/>
      <c r="M255" s="156"/>
      <c r="N255" s="156"/>
      <c r="O255" s="156"/>
      <c r="P255" s="156"/>
      <c r="Q255" s="157"/>
    </row>
    <row r="256" spans="2:17" ht="12.75">
      <c r="B256" s="155"/>
      <c r="C256" s="156"/>
      <c r="D256" s="156"/>
      <c r="E256" s="156"/>
      <c r="F256" s="156"/>
      <c r="G256" s="156"/>
      <c r="H256" s="156"/>
      <c r="I256" s="156"/>
      <c r="J256" s="156"/>
      <c r="K256" s="156"/>
      <c r="L256" s="156"/>
      <c r="M256" s="156"/>
      <c r="N256" s="156"/>
      <c r="O256" s="156"/>
      <c r="P256" s="156"/>
      <c r="Q256" s="157"/>
    </row>
    <row r="257" spans="2:17" ht="12.75">
      <c r="B257" s="158"/>
      <c r="C257" s="159"/>
      <c r="D257" s="159"/>
      <c r="E257" s="159"/>
      <c r="F257" s="159"/>
      <c r="G257" s="159"/>
      <c r="H257" s="159"/>
      <c r="I257" s="159"/>
      <c r="J257" s="159"/>
      <c r="K257" s="159"/>
      <c r="L257" s="159"/>
      <c r="M257" s="159"/>
      <c r="N257" s="159"/>
      <c r="O257" s="159"/>
      <c r="P257" s="159"/>
      <c r="Q257" s="160"/>
    </row>
    <row r="258" ht="12.75"/>
    <row r="259" ht="12.75"/>
    <row r="260" ht="12.75"/>
    <row r="261" ht="12.75"/>
    <row r="262" spans="2:17" ht="15.75" hidden="1" outlineLevel="1">
      <c r="B262" s="4" t="s">
        <v>11</v>
      </c>
      <c r="D262" s="21" t="s">
        <v>12</v>
      </c>
      <c r="F262" s="133" t="s">
        <v>119</v>
      </c>
      <c r="G262" s="133"/>
      <c r="H262" s="133"/>
      <c r="I262" s="133"/>
      <c r="J262" s="133"/>
      <c r="K262" s="133"/>
      <c r="L262" s="133"/>
      <c r="M262" s="133"/>
      <c r="N262" s="133"/>
      <c r="O262" s="133"/>
      <c r="P262" s="133"/>
      <c r="Q262" s="133"/>
    </row>
    <row r="263" spans="2:17" ht="15.75" hidden="1" outlineLevel="1">
      <c r="B263" s="4"/>
      <c r="D263" s="22"/>
      <c r="F263" s="23"/>
      <c r="G263" s="23"/>
      <c r="H263" s="23"/>
      <c r="I263" s="23"/>
      <c r="J263" s="23"/>
      <c r="K263" s="23"/>
      <c r="L263" s="23"/>
      <c r="M263" s="23"/>
      <c r="N263" s="23"/>
      <c r="O263" s="23"/>
      <c r="P263" s="23"/>
      <c r="Q263" s="23"/>
    </row>
    <row r="264" spans="2:9" ht="12.75" hidden="1" outlineLevel="1">
      <c r="B264" s="4" t="s">
        <v>14</v>
      </c>
      <c r="F264" s="24" t="s">
        <v>15</v>
      </c>
      <c r="G264" s="24"/>
      <c r="H264" s="102">
        <v>180</v>
      </c>
      <c r="I264" s="28" t="s">
        <v>16</v>
      </c>
    </row>
    <row r="265" spans="2:9" ht="12.75" hidden="1" outlineLevel="1">
      <c r="B265" s="4" t="s">
        <v>17</v>
      </c>
      <c r="F265" s="24" t="s">
        <v>86</v>
      </c>
      <c r="H265" s="112">
        <v>0.5</v>
      </c>
      <c r="I265" s="28" t="s">
        <v>85</v>
      </c>
    </row>
    <row r="266" spans="6:17" ht="12.75" hidden="1" outlineLevel="1">
      <c r="F266" s="27"/>
      <c r="G266" s="27"/>
      <c r="H266" s="134" t="s">
        <v>18</v>
      </c>
      <c r="I266" s="135"/>
      <c r="J266" s="136"/>
      <c r="L266" s="134" t="s">
        <v>19</v>
      </c>
      <c r="M266" s="135"/>
      <c r="N266" s="136"/>
      <c r="P266" s="134" t="s">
        <v>20</v>
      </c>
      <c r="Q266" s="136"/>
    </row>
    <row r="267" spans="6:17" ht="12.75" hidden="1" outlineLevel="1">
      <c r="F267" s="137" t="s">
        <v>21</v>
      </c>
      <c r="G267" s="28"/>
      <c r="H267" s="29" t="s">
        <v>22</v>
      </c>
      <c r="I267" s="29" t="s">
        <v>23</v>
      </c>
      <c r="J267" s="30" t="s">
        <v>24</v>
      </c>
      <c r="L267" s="29" t="s">
        <v>22</v>
      </c>
      <c r="M267" s="31" t="s">
        <v>23</v>
      </c>
      <c r="N267" s="30" t="s">
        <v>24</v>
      </c>
      <c r="P267" s="139" t="s">
        <v>25</v>
      </c>
      <c r="Q267" s="141" t="s">
        <v>26</v>
      </c>
    </row>
    <row r="268" spans="6:17" ht="12.75" hidden="1" outlineLevel="1">
      <c r="F268" s="138"/>
      <c r="G268" s="28"/>
      <c r="H268" s="32" t="s">
        <v>27</v>
      </c>
      <c r="I268" s="32"/>
      <c r="J268" s="33" t="s">
        <v>27</v>
      </c>
      <c r="L268" s="32" t="s">
        <v>27</v>
      </c>
      <c r="M268" s="33"/>
      <c r="N268" s="33" t="s">
        <v>27</v>
      </c>
      <c r="P268" s="140"/>
      <c r="Q268" s="142"/>
    </row>
    <row r="269" spans="1:17" ht="12.75" hidden="1" outlineLevel="1">
      <c r="A269" s="58" t="s">
        <v>120</v>
      </c>
      <c r="D269" s="36" t="s">
        <v>29</v>
      </c>
      <c r="E269" s="36"/>
      <c r="F269" s="125" t="s">
        <v>11</v>
      </c>
      <c r="G269" s="38"/>
      <c r="H269" s="39">
        <v>0</v>
      </c>
      <c r="I269" s="40">
        <v>1</v>
      </c>
      <c r="J269" s="41">
        <f aca="true" t="shared" si="45" ref="J269:J283">I269*H269</f>
        <v>0</v>
      </c>
      <c r="K269" s="36"/>
      <c r="L269" s="39">
        <v>3.52</v>
      </c>
      <c r="M269" s="42">
        <v>1</v>
      </c>
      <c r="N269" s="41">
        <f aca="true" t="shared" si="46" ref="N269:N283">M269*L269</f>
        <v>3.52</v>
      </c>
      <c r="O269" s="36"/>
      <c r="P269" s="43">
        <f aca="true" t="shared" si="47" ref="P269:P298">N269-J269</f>
        <v>3.52</v>
      </c>
      <c r="Q269" s="44">
        <f aca="true" t="shared" si="48" ref="Q269:Q298">IF((J269)=0,"",(P269/J269))</f>
      </c>
    </row>
    <row r="270" spans="1:17" ht="12.75" hidden="1" outlineLevel="1">
      <c r="A270" s="58" t="s">
        <v>121</v>
      </c>
      <c r="D270" s="36" t="s">
        <v>31</v>
      </c>
      <c r="E270" s="36"/>
      <c r="F270" s="125" t="s">
        <v>11</v>
      </c>
      <c r="G270" s="38"/>
      <c r="H270" s="46">
        <v>0</v>
      </c>
      <c r="I270" s="40">
        <v>1</v>
      </c>
      <c r="J270" s="41">
        <f t="shared" si="45"/>
        <v>0</v>
      </c>
      <c r="K270" s="36"/>
      <c r="L270" s="46">
        <v>0</v>
      </c>
      <c r="M270" s="42">
        <v>1</v>
      </c>
      <c r="N270" s="41">
        <f t="shared" si="46"/>
        <v>0</v>
      </c>
      <c r="O270" s="36"/>
      <c r="P270" s="43">
        <f t="shared" si="47"/>
        <v>0</v>
      </c>
      <c r="Q270" s="44">
        <f t="shared" si="48"/>
      </c>
    </row>
    <row r="271" spans="4:17" ht="12.75" hidden="1" outlineLevel="1">
      <c r="D271" s="103" t="s">
        <v>33</v>
      </c>
      <c r="E271" s="36"/>
      <c r="F271" s="125" t="s">
        <v>11</v>
      </c>
      <c r="G271" s="38"/>
      <c r="H271" s="46">
        <v>0</v>
      </c>
      <c r="I271" s="40">
        <v>1</v>
      </c>
      <c r="J271" s="41">
        <f t="shared" si="45"/>
        <v>0</v>
      </c>
      <c r="K271" s="36"/>
      <c r="L271" s="46">
        <v>0</v>
      </c>
      <c r="M271" s="42">
        <v>1</v>
      </c>
      <c r="N271" s="41">
        <f t="shared" si="46"/>
        <v>0</v>
      </c>
      <c r="O271" s="36"/>
      <c r="P271" s="43">
        <f t="shared" si="47"/>
        <v>0</v>
      </c>
      <c r="Q271" s="44">
        <f t="shared" si="48"/>
      </c>
    </row>
    <row r="272" spans="4:17" ht="12.75" hidden="1" outlineLevel="1">
      <c r="D272" s="36" t="s">
        <v>35</v>
      </c>
      <c r="E272" s="36"/>
      <c r="F272" s="125" t="s">
        <v>11</v>
      </c>
      <c r="G272" s="38"/>
      <c r="H272" s="46">
        <v>0</v>
      </c>
      <c r="I272" s="40">
        <v>1</v>
      </c>
      <c r="J272" s="41">
        <f t="shared" si="45"/>
        <v>0</v>
      </c>
      <c r="K272" s="36"/>
      <c r="L272" s="46">
        <v>0</v>
      </c>
      <c r="M272" s="42">
        <v>1</v>
      </c>
      <c r="N272" s="41">
        <f t="shared" si="46"/>
        <v>0</v>
      </c>
      <c r="O272" s="36"/>
      <c r="P272" s="43">
        <f t="shared" si="47"/>
        <v>0</v>
      </c>
      <c r="Q272" s="44">
        <f t="shared" si="48"/>
      </c>
    </row>
    <row r="273" spans="1:17" ht="12.75" hidden="1" outlineLevel="1">
      <c r="A273" s="58" t="s">
        <v>122</v>
      </c>
      <c r="D273" s="36" t="s">
        <v>37</v>
      </c>
      <c r="E273" s="36"/>
      <c r="F273" s="125" t="s">
        <v>17</v>
      </c>
      <c r="G273" s="38"/>
      <c r="H273" s="46">
        <v>0</v>
      </c>
      <c r="I273" s="113">
        <f>H265</f>
        <v>0.5</v>
      </c>
      <c r="J273" s="41">
        <f t="shared" si="45"/>
        <v>0</v>
      </c>
      <c r="K273" s="36"/>
      <c r="L273" s="46">
        <v>8.7646</v>
      </c>
      <c r="M273" s="114">
        <f>H265</f>
        <v>0.5</v>
      </c>
      <c r="N273" s="41">
        <f t="shared" si="46"/>
        <v>4.3823</v>
      </c>
      <c r="O273" s="36"/>
      <c r="P273" s="43">
        <f t="shared" si="47"/>
        <v>4.3823</v>
      </c>
      <c r="Q273" s="44">
        <f t="shared" si="48"/>
      </c>
    </row>
    <row r="274" spans="1:17" ht="12.75" hidden="1" outlineLevel="1">
      <c r="A274" s="58" t="s">
        <v>123</v>
      </c>
      <c r="D274" s="36" t="s">
        <v>39</v>
      </c>
      <c r="E274" s="36"/>
      <c r="F274" s="125" t="s">
        <v>17</v>
      </c>
      <c r="G274" s="38"/>
      <c r="H274" s="46">
        <v>0</v>
      </c>
      <c r="I274" s="113">
        <f aca="true" t="shared" si="49" ref="I274:I279">I273</f>
        <v>0.5</v>
      </c>
      <c r="J274" s="41">
        <f t="shared" si="45"/>
        <v>0</v>
      </c>
      <c r="K274" s="36"/>
      <c r="L274" s="46">
        <v>0.1033</v>
      </c>
      <c r="M274" s="114">
        <f aca="true" t="shared" si="50" ref="M274:M279">M273</f>
        <v>0.5</v>
      </c>
      <c r="N274" s="41">
        <f t="shared" si="46"/>
        <v>0.05165</v>
      </c>
      <c r="O274" s="36"/>
      <c r="P274" s="43">
        <f t="shared" si="47"/>
        <v>0.05165</v>
      </c>
      <c r="Q274" s="44">
        <f t="shared" si="48"/>
      </c>
    </row>
    <row r="275" spans="4:17" ht="12.75" hidden="1" outlineLevel="1">
      <c r="D275" s="36" t="s">
        <v>40</v>
      </c>
      <c r="E275" s="36"/>
      <c r="F275" s="125" t="s">
        <v>17</v>
      </c>
      <c r="G275" s="38"/>
      <c r="H275" s="46">
        <v>0</v>
      </c>
      <c r="I275" s="113">
        <f t="shared" si="49"/>
        <v>0.5</v>
      </c>
      <c r="J275" s="41">
        <f t="shared" si="45"/>
        <v>0</v>
      </c>
      <c r="K275" s="36"/>
      <c r="L275" s="46">
        <v>0</v>
      </c>
      <c r="M275" s="114">
        <f t="shared" si="50"/>
        <v>0.5</v>
      </c>
      <c r="N275" s="41">
        <f t="shared" si="46"/>
        <v>0</v>
      </c>
      <c r="O275" s="36"/>
      <c r="P275" s="43">
        <f t="shared" si="47"/>
        <v>0</v>
      </c>
      <c r="Q275" s="44">
        <f t="shared" si="48"/>
      </c>
    </row>
    <row r="276" spans="1:17" ht="12.75" hidden="1" outlineLevel="1">
      <c r="A276" s="58" t="s">
        <v>144</v>
      </c>
      <c r="D276" s="36" t="s">
        <v>42</v>
      </c>
      <c r="E276" s="36"/>
      <c r="F276" s="125" t="s">
        <v>17</v>
      </c>
      <c r="G276" s="38"/>
      <c r="H276" s="46">
        <v>0</v>
      </c>
      <c r="I276" s="113">
        <f t="shared" si="49"/>
        <v>0.5</v>
      </c>
      <c r="J276" s="41">
        <f t="shared" si="45"/>
        <v>0</v>
      </c>
      <c r="K276" s="36"/>
      <c r="L276" s="46">
        <v>0</v>
      </c>
      <c r="M276" s="114">
        <f t="shared" si="50"/>
        <v>0.5</v>
      </c>
      <c r="N276" s="41">
        <f t="shared" si="46"/>
        <v>0</v>
      </c>
      <c r="O276" s="36"/>
      <c r="P276" s="43">
        <f t="shared" si="47"/>
        <v>0</v>
      </c>
      <c r="Q276" s="44">
        <f t="shared" si="48"/>
      </c>
    </row>
    <row r="277" spans="4:17" ht="12.75" hidden="1" outlineLevel="1">
      <c r="D277" s="36" t="s">
        <v>44</v>
      </c>
      <c r="E277" s="36"/>
      <c r="F277" s="125" t="s">
        <v>17</v>
      </c>
      <c r="G277" s="38"/>
      <c r="H277" s="46">
        <v>0</v>
      </c>
      <c r="I277" s="113">
        <f t="shared" si="49"/>
        <v>0.5</v>
      </c>
      <c r="J277" s="41">
        <f t="shared" si="45"/>
        <v>0</v>
      </c>
      <c r="K277" s="36"/>
      <c r="L277" s="46">
        <v>0</v>
      </c>
      <c r="M277" s="114">
        <f t="shared" si="50"/>
        <v>0.5</v>
      </c>
      <c r="N277" s="41">
        <f t="shared" si="46"/>
        <v>0</v>
      </c>
      <c r="O277" s="36"/>
      <c r="P277" s="43">
        <f t="shared" si="47"/>
        <v>0</v>
      </c>
      <c r="Q277" s="44">
        <f t="shared" si="48"/>
      </c>
    </row>
    <row r="278" spans="1:17" ht="12.75" hidden="1" outlineLevel="1">
      <c r="A278" s="58" t="s">
        <v>145</v>
      </c>
      <c r="D278" s="36" t="s">
        <v>46</v>
      </c>
      <c r="E278" s="36"/>
      <c r="F278" s="125" t="s">
        <v>17</v>
      </c>
      <c r="G278" s="38"/>
      <c r="H278" s="46">
        <v>0</v>
      </c>
      <c r="I278" s="113">
        <f t="shared" si="49"/>
        <v>0.5</v>
      </c>
      <c r="J278" s="41">
        <f t="shared" si="45"/>
        <v>0</v>
      </c>
      <c r="K278" s="36"/>
      <c r="L278" s="46">
        <v>0</v>
      </c>
      <c r="M278" s="114">
        <f t="shared" si="50"/>
        <v>0.5</v>
      </c>
      <c r="N278" s="41">
        <f t="shared" si="46"/>
        <v>0</v>
      </c>
      <c r="O278" s="36"/>
      <c r="P278" s="43">
        <f t="shared" si="47"/>
        <v>0</v>
      </c>
      <c r="Q278" s="44">
        <f t="shared" si="48"/>
      </c>
    </row>
    <row r="279" spans="1:17" ht="25.5" hidden="1" outlineLevel="1">
      <c r="A279" s="60" t="s">
        <v>125</v>
      </c>
      <c r="D279" s="48" t="s">
        <v>48</v>
      </c>
      <c r="E279" s="36"/>
      <c r="F279" s="125" t="s">
        <v>17</v>
      </c>
      <c r="G279" s="38"/>
      <c r="H279" s="46">
        <v>0</v>
      </c>
      <c r="I279" s="113">
        <f t="shared" si="49"/>
        <v>0.5</v>
      </c>
      <c r="J279" s="41">
        <f t="shared" si="45"/>
        <v>0</v>
      </c>
      <c r="K279" s="36"/>
      <c r="L279" s="46">
        <v>0</v>
      </c>
      <c r="M279" s="114">
        <f t="shared" si="50"/>
        <v>0.5</v>
      </c>
      <c r="N279" s="41">
        <f t="shared" si="46"/>
        <v>0</v>
      </c>
      <c r="O279" s="36"/>
      <c r="P279" s="43">
        <f t="shared" si="47"/>
        <v>0</v>
      </c>
      <c r="Q279" s="44">
        <f t="shared" si="48"/>
      </c>
    </row>
    <row r="280" spans="4:17" ht="12.75" hidden="1" outlineLevel="1">
      <c r="D280" s="49"/>
      <c r="E280" s="36"/>
      <c r="F280" s="125"/>
      <c r="G280" s="38"/>
      <c r="H280" s="46"/>
      <c r="I280" s="105"/>
      <c r="J280" s="41">
        <f t="shared" si="45"/>
        <v>0</v>
      </c>
      <c r="K280" s="36"/>
      <c r="L280" s="46"/>
      <c r="M280" s="106"/>
      <c r="N280" s="41">
        <f t="shared" si="46"/>
        <v>0</v>
      </c>
      <c r="O280" s="36"/>
      <c r="P280" s="43">
        <f t="shared" si="47"/>
        <v>0</v>
      </c>
      <c r="Q280" s="44">
        <f t="shared" si="48"/>
      </c>
    </row>
    <row r="281" spans="4:17" ht="12.75" hidden="1" outlineLevel="1">
      <c r="D281" s="49"/>
      <c r="E281" s="36"/>
      <c r="F281" s="125"/>
      <c r="G281" s="38"/>
      <c r="H281" s="46"/>
      <c r="I281" s="105"/>
      <c r="J281" s="41">
        <f t="shared" si="45"/>
        <v>0</v>
      </c>
      <c r="K281" s="36"/>
      <c r="L281" s="46"/>
      <c r="M281" s="106"/>
      <c r="N281" s="41">
        <f t="shared" si="46"/>
        <v>0</v>
      </c>
      <c r="O281" s="36"/>
      <c r="P281" s="43">
        <f t="shared" si="47"/>
        <v>0</v>
      </c>
      <c r="Q281" s="44">
        <f t="shared" si="48"/>
      </c>
    </row>
    <row r="282" spans="4:17" ht="12.75" hidden="1" outlineLevel="1">
      <c r="D282" s="49"/>
      <c r="E282" s="36"/>
      <c r="F282" s="125"/>
      <c r="G282" s="38"/>
      <c r="H282" s="46"/>
      <c r="I282" s="105"/>
      <c r="J282" s="41">
        <f t="shared" si="45"/>
        <v>0</v>
      </c>
      <c r="K282" s="36"/>
      <c r="L282" s="46"/>
      <c r="M282" s="106"/>
      <c r="N282" s="41">
        <f t="shared" si="46"/>
        <v>0</v>
      </c>
      <c r="O282" s="36"/>
      <c r="P282" s="43">
        <f t="shared" si="47"/>
        <v>0</v>
      </c>
      <c r="Q282" s="44">
        <f t="shared" si="48"/>
      </c>
    </row>
    <row r="283" spans="4:17" ht="12.75" hidden="1" outlineLevel="1">
      <c r="D283" s="49"/>
      <c r="E283" s="36"/>
      <c r="F283" s="125"/>
      <c r="G283" s="38"/>
      <c r="H283" s="46"/>
      <c r="I283" s="105"/>
      <c r="J283" s="41">
        <f t="shared" si="45"/>
        <v>0</v>
      </c>
      <c r="K283" s="36"/>
      <c r="L283" s="46"/>
      <c r="M283" s="106"/>
      <c r="N283" s="41">
        <f t="shared" si="46"/>
        <v>0</v>
      </c>
      <c r="O283" s="36"/>
      <c r="P283" s="43">
        <f t="shared" si="47"/>
        <v>0</v>
      </c>
      <c r="Q283" s="44">
        <f t="shared" si="48"/>
      </c>
    </row>
    <row r="284" spans="4:17" ht="13.5" hidden="1" outlineLevel="1" thickBot="1">
      <c r="D284" s="24" t="s">
        <v>49</v>
      </c>
      <c r="G284" s="4"/>
      <c r="H284" s="52"/>
      <c r="I284" s="107"/>
      <c r="J284" s="54">
        <f>SUM(J269:J283)</f>
        <v>0</v>
      </c>
      <c r="L284" s="52"/>
      <c r="M284" s="108"/>
      <c r="N284" s="54">
        <f>SUM(N269:N283)</f>
        <v>7.953950000000001</v>
      </c>
      <c r="P284" s="56">
        <f t="shared" si="47"/>
        <v>7.953950000000001</v>
      </c>
      <c r="Q284" s="57">
        <f t="shared" si="48"/>
      </c>
    </row>
    <row r="285" spans="1:17" ht="12.75" hidden="1" outlineLevel="1">
      <c r="A285" s="58" t="s">
        <v>126</v>
      </c>
      <c r="D285" s="58" t="s">
        <v>51</v>
      </c>
      <c r="E285" s="58"/>
      <c r="F285" s="128" t="s">
        <v>17</v>
      </c>
      <c r="G285" s="60"/>
      <c r="H285" s="61">
        <v>0</v>
      </c>
      <c r="I285" s="116">
        <f>H265</f>
        <v>0.5</v>
      </c>
      <c r="J285" s="63">
        <f>I285*H285</f>
        <v>0</v>
      </c>
      <c r="K285" s="58"/>
      <c r="L285" s="61">
        <v>2.0118</v>
      </c>
      <c r="M285" s="117">
        <f>H265</f>
        <v>0.5</v>
      </c>
      <c r="N285" s="63">
        <f>M285*L285</f>
        <v>1.0059</v>
      </c>
      <c r="O285" s="58"/>
      <c r="P285" s="65">
        <f t="shared" si="47"/>
        <v>1.0059</v>
      </c>
      <c r="Q285" s="66">
        <f t="shared" si="48"/>
      </c>
    </row>
    <row r="286" spans="1:17" ht="25.5" hidden="1" outlineLevel="1">
      <c r="A286" s="58" t="s">
        <v>127</v>
      </c>
      <c r="D286" s="67" t="s">
        <v>53</v>
      </c>
      <c r="E286" s="58"/>
      <c r="F286" s="128" t="s">
        <v>17</v>
      </c>
      <c r="G286" s="60"/>
      <c r="H286" s="61">
        <v>0</v>
      </c>
      <c r="I286" s="116">
        <f>I285</f>
        <v>0.5</v>
      </c>
      <c r="J286" s="63">
        <f>I286*H286</f>
        <v>0</v>
      </c>
      <c r="K286" s="58"/>
      <c r="L286" s="61">
        <v>0.8084</v>
      </c>
      <c r="M286" s="117">
        <f>M285</f>
        <v>0.5</v>
      </c>
      <c r="N286" s="63">
        <f>M286*L286</f>
        <v>0.4042</v>
      </c>
      <c r="O286" s="58"/>
      <c r="P286" s="65">
        <f t="shared" si="47"/>
        <v>0.4042</v>
      </c>
      <c r="Q286" s="66">
        <f t="shared" si="48"/>
      </c>
    </row>
    <row r="287" spans="4:17" ht="26.25" hidden="1" outlineLevel="1" thickBot="1">
      <c r="D287" s="68" t="s">
        <v>54</v>
      </c>
      <c r="E287" s="36"/>
      <c r="F287" s="38"/>
      <c r="G287" s="38"/>
      <c r="H287" s="69"/>
      <c r="I287" s="109"/>
      <c r="J287" s="71">
        <f>SUM(J284:J286)</f>
        <v>0</v>
      </c>
      <c r="K287" s="72"/>
      <c r="L287" s="73"/>
      <c r="M287" s="110"/>
      <c r="N287" s="71">
        <f>SUM(N284:N286)</f>
        <v>9.36405</v>
      </c>
      <c r="O287" s="72"/>
      <c r="P287" s="75">
        <f t="shared" si="47"/>
        <v>9.36405</v>
      </c>
      <c r="Q287" s="76">
        <f t="shared" si="48"/>
      </c>
    </row>
    <row r="288" spans="4:17" ht="25.5" hidden="1" outlineLevel="1">
      <c r="D288" s="48" t="s">
        <v>55</v>
      </c>
      <c r="E288" s="36"/>
      <c r="F288" s="125" t="s">
        <v>14</v>
      </c>
      <c r="G288" s="38"/>
      <c r="H288" s="46">
        <v>0.0052</v>
      </c>
      <c r="I288" s="40">
        <f>H264*(1+H300)</f>
        <v>190.17</v>
      </c>
      <c r="J288" s="41">
        <f aca="true" t="shared" si="51" ref="J288:J295">I288*H288</f>
        <v>0.9888839999999999</v>
      </c>
      <c r="K288" s="36"/>
      <c r="L288" s="46">
        <f aca="true" t="shared" si="52" ref="L288:L294">H288</f>
        <v>0.0052</v>
      </c>
      <c r="M288" s="42">
        <f>H264*(1+L300)</f>
        <v>186.21</v>
      </c>
      <c r="N288" s="41">
        <f aca="true" t="shared" si="53" ref="N288:N295">M288*L288</f>
        <v>0.968292</v>
      </c>
      <c r="O288" s="36"/>
      <c r="P288" s="43">
        <f t="shared" si="47"/>
        <v>-0.020591999999999833</v>
      </c>
      <c r="Q288" s="44">
        <f t="shared" si="48"/>
        <v>-0.020823473734027282</v>
      </c>
    </row>
    <row r="289" spans="4:17" ht="25.5" hidden="1" outlineLevel="1">
      <c r="D289" s="48" t="s">
        <v>56</v>
      </c>
      <c r="E289" s="36"/>
      <c r="F289" s="125" t="s">
        <v>14</v>
      </c>
      <c r="G289" s="38"/>
      <c r="H289" s="46">
        <v>0.0011</v>
      </c>
      <c r="I289" s="40">
        <f>I288</f>
        <v>190.17</v>
      </c>
      <c r="J289" s="41">
        <f t="shared" si="51"/>
        <v>0.209187</v>
      </c>
      <c r="K289" s="36"/>
      <c r="L289" s="46">
        <f t="shared" si="52"/>
        <v>0.0011</v>
      </c>
      <c r="M289" s="42">
        <f>M288</f>
        <v>186.21</v>
      </c>
      <c r="N289" s="41">
        <f t="shared" si="53"/>
        <v>0.204831</v>
      </c>
      <c r="O289" s="36"/>
      <c r="P289" s="43">
        <f t="shared" si="47"/>
        <v>-0.004355999999999999</v>
      </c>
      <c r="Q289" s="44">
        <f t="shared" si="48"/>
        <v>-0.02082347373402744</v>
      </c>
    </row>
    <row r="290" spans="4:17" ht="12.75" hidden="1" outlineLevel="1">
      <c r="D290" s="48" t="s">
        <v>57</v>
      </c>
      <c r="E290" s="36"/>
      <c r="F290" s="125" t="s">
        <v>14</v>
      </c>
      <c r="G290" s="38"/>
      <c r="H290" s="46">
        <v>0</v>
      </c>
      <c r="I290" s="40">
        <f>I288</f>
        <v>190.17</v>
      </c>
      <c r="J290" s="41">
        <f t="shared" si="51"/>
        <v>0</v>
      </c>
      <c r="K290" s="36"/>
      <c r="L290" s="46">
        <f t="shared" si="52"/>
        <v>0</v>
      </c>
      <c r="M290" s="42">
        <f>M288</f>
        <v>186.21</v>
      </c>
      <c r="N290" s="41">
        <f t="shared" si="53"/>
        <v>0</v>
      </c>
      <c r="O290" s="36"/>
      <c r="P290" s="43">
        <f t="shared" si="47"/>
        <v>0</v>
      </c>
      <c r="Q290" s="44">
        <f t="shared" si="48"/>
      </c>
    </row>
    <row r="291" spans="4:17" ht="12.75" hidden="1" outlineLevel="1">
      <c r="D291" s="36" t="s">
        <v>58</v>
      </c>
      <c r="E291" s="36"/>
      <c r="F291" s="125" t="s">
        <v>11</v>
      </c>
      <c r="G291" s="38"/>
      <c r="H291" s="46">
        <v>0.25</v>
      </c>
      <c r="I291" s="40">
        <v>1</v>
      </c>
      <c r="J291" s="41">
        <f t="shared" si="51"/>
        <v>0.25</v>
      </c>
      <c r="K291" s="36"/>
      <c r="L291" s="46">
        <f t="shared" si="52"/>
        <v>0.25</v>
      </c>
      <c r="M291" s="42">
        <v>1</v>
      </c>
      <c r="N291" s="41">
        <f t="shared" si="53"/>
        <v>0.25</v>
      </c>
      <c r="O291" s="36"/>
      <c r="P291" s="43">
        <f t="shared" si="47"/>
        <v>0</v>
      </c>
      <c r="Q291" s="44">
        <f t="shared" si="48"/>
        <v>0</v>
      </c>
    </row>
    <row r="292" spans="4:17" ht="12.75" hidden="1" outlineLevel="1">
      <c r="D292" s="36" t="s">
        <v>59</v>
      </c>
      <c r="E292" s="36"/>
      <c r="F292" s="125" t="s">
        <v>14</v>
      </c>
      <c r="G292" s="38"/>
      <c r="H292" s="46">
        <v>0.007</v>
      </c>
      <c r="I292" s="40">
        <f>H264</f>
        <v>180</v>
      </c>
      <c r="J292" s="41">
        <f t="shared" si="51"/>
        <v>1.26</v>
      </c>
      <c r="K292" s="36"/>
      <c r="L292" s="46">
        <f t="shared" si="52"/>
        <v>0.007</v>
      </c>
      <c r="M292" s="42">
        <f>H264</f>
        <v>180</v>
      </c>
      <c r="N292" s="41">
        <f t="shared" si="53"/>
        <v>1.26</v>
      </c>
      <c r="O292" s="36"/>
      <c r="P292" s="43">
        <f t="shared" si="47"/>
        <v>0</v>
      </c>
      <c r="Q292" s="44">
        <f t="shared" si="48"/>
        <v>0</v>
      </c>
    </row>
    <row r="293" spans="4:17" ht="12.75" hidden="1" outlineLevel="1">
      <c r="D293" s="36" t="s">
        <v>60</v>
      </c>
      <c r="E293" s="36"/>
      <c r="F293" s="125" t="s">
        <v>14</v>
      </c>
      <c r="G293" s="38"/>
      <c r="H293" s="46">
        <v>0.075</v>
      </c>
      <c r="I293" s="40">
        <f>IF(I288&lt;H301,I288,H301)</f>
        <v>190.17</v>
      </c>
      <c r="J293" s="41">
        <f t="shared" si="51"/>
        <v>14.262749999999999</v>
      </c>
      <c r="K293" s="36"/>
      <c r="L293" s="46">
        <f t="shared" si="52"/>
        <v>0.075</v>
      </c>
      <c r="M293" s="42">
        <f>IF(M288&lt;L301,M288,L301)</f>
        <v>186.21</v>
      </c>
      <c r="N293" s="41">
        <f t="shared" si="53"/>
        <v>13.96575</v>
      </c>
      <c r="O293" s="36"/>
      <c r="P293" s="43">
        <f t="shared" si="47"/>
        <v>-0.2969999999999988</v>
      </c>
      <c r="Q293" s="44">
        <f t="shared" si="48"/>
        <v>-0.02082347373402737</v>
      </c>
    </row>
    <row r="294" spans="4:17" ht="12.75" hidden="1" outlineLevel="1">
      <c r="D294" s="36" t="s">
        <v>61</v>
      </c>
      <c r="E294" s="36"/>
      <c r="F294" s="125" t="s">
        <v>14</v>
      </c>
      <c r="G294" s="38"/>
      <c r="H294" s="46">
        <v>0.088</v>
      </c>
      <c r="I294" s="80">
        <f>IF(I288&lt;H301,0,I288-I293)</f>
        <v>0</v>
      </c>
      <c r="J294" s="41">
        <f t="shared" si="51"/>
        <v>0</v>
      </c>
      <c r="K294" s="36"/>
      <c r="L294" s="46">
        <f t="shared" si="52"/>
        <v>0.088</v>
      </c>
      <c r="M294" s="101">
        <f>IF(M288&lt;L301,0,M288-M293)</f>
        <v>0</v>
      </c>
      <c r="N294" s="41">
        <f t="shared" si="53"/>
        <v>0</v>
      </c>
      <c r="O294" s="36"/>
      <c r="P294" s="43">
        <f t="shared" si="47"/>
        <v>0</v>
      </c>
      <c r="Q294" s="44">
        <f t="shared" si="48"/>
      </c>
    </row>
    <row r="295" spans="4:17" ht="12.75" hidden="1" outlineLevel="1">
      <c r="D295" s="49"/>
      <c r="E295" s="36"/>
      <c r="F295" s="125"/>
      <c r="G295" s="38"/>
      <c r="H295" s="46"/>
      <c r="I295" s="105"/>
      <c r="J295" s="41">
        <f t="shared" si="51"/>
        <v>0</v>
      </c>
      <c r="K295" s="36"/>
      <c r="L295" s="46"/>
      <c r="M295" s="106"/>
      <c r="N295" s="41">
        <f t="shared" si="53"/>
        <v>0</v>
      </c>
      <c r="O295" s="36"/>
      <c r="P295" s="43">
        <f t="shared" si="47"/>
        <v>0</v>
      </c>
      <c r="Q295" s="44">
        <f t="shared" si="48"/>
      </c>
    </row>
    <row r="296" spans="4:17" ht="13.5" hidden="1" outlineLevel="1" thickBot="1">
      <c r="D296" s="82" t="s">
        <v>62</v>
      </c>
      <c r="E296" s="36"/>
      <c r="F296" s="36"/>
      <c r="G296" s="36"/>
      <c r="H296" s="83"/>
      <c r="I296" s="84"/>
      <c r="J296" s="71">
        <f>SUM(J287:J295)</f>
        <v>16.970820999999997</v>
      </c>
      <c r="K296" s="72"/>
      <c r="L296" s="85"/>
      <c r="M296" s="110"/>
      <c r="N296" s="71">
        <f>SUM(N287:N295)</f>
        <v>26.012923</v>
      </c>
      <c r="O296" s="72"/>
      <c r="P296" s="75">
        <f t="shared" si="47"/>
        <v>9.042102000000003</v>
      </c>
      <c r="Q296" s="76">
        <f t="shared" si="48"/>
        <v>0.5328028620418543</v>
      </c>
    </row>
    <row r="297" spans="4:17" ht="12.75" hidden="1" outlineLevel="1">
      <c r="D297" s="38" t="s">
        <v>63</v>
      </c>
      <c r="E297" s="36"/>
      <c r="F297" s="36"/>
      <c r="G297" s="36"/>
      <c r="H297" s="87">
        <v>0.13</v>
      </c>
      <c r="I297" s="88"/>
      <c r="J297" s="89">
        <f>J296*H297</f>
        <v>2.20620673</v>
      </c>
      <c r="K297" s="36"/>
      <c r="L297" s="87">
        <v>0.13</v>
      </c>
      <c r="M297" s="111"/>
      <c r="N297" s="89">
        <f>N296*L297</f>
        <v>3.3816799900000003</v>
      </c>
      <c r="O297" s="36"/>
      <c r="P297" s="43">
        <f t="shared" si="47"/>
        <v>1.1754732600000004</v>
      </c>
      <c r="Q297" s="44">
        <f t="shared" si="48"/>
        <v>0.5328028620418542</v>
      </c>
    </row>
    <row r="298" spans="4:17" ht="13.5" hidden="1" outlineLevel="1" thickBot="1">
      <c r="D298" s="68" t="s">
        <v>64</v>
      </c>
      <c r="E298" s="36"/>
      <c r="F298" s="36"/>
      <c r="G298" s="36"/>
      <c r="H298" s="69"/>
      <c r="I298" s="70"/>
      <c r="J298" s="71">
        <f>ROUND(SUM(J296:J297),2)</f>
        <v>19.18</v>
      </c>
      <c r="K298" s="72"/>
      <c r="L298" s="73"/>
      <c r="M298" s="110"/>
      <c r="N298" s="71">
        <f>ROUND(SUM(N296:N297),2)</f>
        <v>29.39</v>
      </c>
      <c r="O298" s="72"/>
      <c r="P298" s="75">
        <f t="shared" si="47"/>
        <v>10.21</v>
      </c>
      <c r="Q298" s="76">
        <f t="shared" si="48"/>
        <v>0.532325338894682</v>
      </c>
    </row>
    <row r="299" ht="12.75" hidden="1" outlineLevel="1"/>
    <row r="300" spans="4:14" ht="12.75" hidden="1" outlineLevel="1">
      <c r="D300" s="24" t="s">
        <v>67</v>
      </c>
      <c r="H300" s="93">
        <v>0.056499999999999995</v>
      </c>
      <c r="J300" s="94"/>
      <c r="L300" s="93">
        <v>0.034499999999999975</v>
      </c>
      <c r="N300" s="95"/>
    </row>
    <row r="301" spans="4:12" ht="12.75" hidden="1" outlineLevel="1">
      <c r="D301" s="96" t="s">
        <v>68</v>
      </c>
      <c r="H301" s="97">
        <v>750</v>
      </c>
      <c r="L301" s="97">
        <f>H301</f>
        <v>750</v>
      </c>
    </row>
    <row r="302" ht="12.75" hidden="1" outlineLevel="1">
      <c r="B302" s="24" t="s">
        <v>69</v>
      </c>
    </row>
    <row r="303" spans="2:17" ht="12.75" hidden="1" outlineLevel="1">
      <c r="B303" s="152"/>
      <c r="C303" s="153"/>
      <c r="D303" s="153"/>
      <c r="E303" s="153"/>
      <c r="F303" s="153"/>
      <c r="G303" s="153"/>
      <c r="H303" s="153"/>
      <c r="I303" s="153"/>
      <c r="J303" s="153"/>
      <c r="K303" s="153"/>
      <c r="L303" s="153"/>
      <c r="M303" s="153"/>
      <c r="N303" s="153"/>
      <c r="O303" s="153"/>
      <c r="P303" s="153"/>
      <c r="Q303" s="154"/>
    </row>
    <row r="304" spans="2:17" ht="12.75" hidden="1" outlineLevel="1">
      <c r="B304" s="155"/>
      <c r="C304" s="156"/>
      <c r="D304" s="156"/>
      <c r="E304" s="156"/>
      <c r="F304" s="156"/>
      <c r="G304" s="156"/>
      <c r="H304" s="156"/>
      <c r="I304" s="156"/>
      <c r="J304" s="156"/>
      <c r="K304" s="156"/>
      <c r="L304" s="156"/>
      <c r="M304" s="156"/>
      <c r="N304" s="156"/>
      <c r="O304" s="156"/>
      <c r="P304" s="156"/>
      <c r="Q304" s="157"/>
    </row>
    <row r="305" spans="2:17" ht="12.75" hidden="1" outlineLevel="1">
      <c r="B305" s="155"/>
      <c r="C305" s="156"/>
      <c r="D305" s="156"/>
      <c r="E305" s="156"/>
      <c r="F305" s="156"/>
      <c r="G305" s="156"/>
      <c r="H305" s="156"/>
      <c r="I305" s="156"/>
      <c r="J305" s="156"/>
      <c r="K305" s="156"/>
      <c r="L305" s="156"/>
      <c r="M305" s="156"/>
      <c r="N305" s="156"/>
      <c r="O305" s="156"/>
      <c r="P305" s="156"/>
      <c r="Q305" s="157"/>
    </row>
    <row r="306" spans="2:17" ht="12.75" hidden="1" outlineLevel="1">
      <c r="B306" s="155"/>
      <c r="C306" s="156"/>
      <c r="D306" s="156"/>
      <c r="E306" s="156"/>
      <c r="F306" s="156"/>
      <c r="G306" s="156"/>
      <c r="H306" s="156"/>
      <c r="I306" s="156"/>
      <c r="J306" s="156"/>
      <c r="K306" s="156"/>
      <c r="L306" s="156"/>
      <c r="M306" s="156"/>
      <c r="N306" s="156"/>
      <c r="O306" s="156"/>
      <c r="P306" s="156"/>
      <c r="Q306" s="157"/>
    </row>
    <row r="307" spans="2:17" ht="12.75" hidden="1" outlineLevel="1">
      <c r="B307" s="158"/>
      <c r="C307" s="159"/>
      <c r="D307" s="159"/>
      <c r="E307" s="159"/>
      <c r="F307" s="159"/>
      <c r="G307" s="159"/>
      <c r="H307" s="159"/>
      <c r="I307" s="159"/>
      <c r="J307" s="159"/>
      <c r="K307" s="159"/>
      <c r="L307" s="159"/>
      <c r="M307" s="159"/>
      <c r="N307" s="159"/>
      <c r="O307" s="159"/>
      <c r="P307" s="159"/>
      <c r="Q307" s="160"/>
    </row>
    <row r="308" ht="12.75" collapsed="1"/>
    <row r="309" ht="12.75"/>
    <row r="310" ht="12.75"/>
    <row r="311" ht="12.75"/>
    <row r="312" spans="2:17" ht="15.75">
      <c r="B312" s="4" t="s">
        <v>11</v>
      </c>
      <c r="D312" s="21" t="s">
        <v>12</v>
      </c>
      <c r="F312" s="133" t="s">
        <v>128</v>
      </c>
      <c r="G312" s="133"/>
      <c r="H312" s="133"/>
      <c r="I312" s="133"/>
      <c r="J312" s="133"/>
      <c r="K312" s="133"/>
      <c r="L312" s="133"/>
      <c r="M312" s="133"/>
      <c r="N312" s="133"/>
      <c r="O312" s="133"/>
      <c r="P312" s="133"/>
      <c r="Q312" s="133"/>
    </row>
    <row r="313" spans="2:17" ht="15.75">
      <c r="B313" s="4"/>
      <c r="D313" s="22"/>
      <c r="F313" s="23"/>
      <c r="G313" s="23"/>
      <c r="H313" s="23"/>
      <c r="I313" s="23"/>
      <c r="J313" s="23"/>
      <c r="K313" s="23"/>
      <c r="L313" s="23"/>
      <c r="M313" s="23"/>
      <c r="N313" s="23"/>
      <c r="O313" s="23"/>
      <c r="P313" s="23"/>
      <c r="Q313" s="23"/>
    </row>
    <row r="314" spans="2:9" ht="12.75">
      <c r="B314" s="4" t="s">
        <v>14</v>
      </c>
      <c r="F314" s="24" t="s">
        <v>15</v>
      </c>
      <c r="G314" s="24"/>
      <c r="H314" s="102">
        <v>280</v>
      </c>
      <c r="I314" s="28" t="s">
        <v>16</v>
      </c>
    </row>
    <row r="315" spans="2:9" ht="12.75">
      <c r="B315" s="4" t="s">
        <v>17</v>
      </c>
      <c r="F315" s="24" t="s">
        <v>86</v>
      </c>
      <c r="H315" s="118">
        <v>1</v>
      </c>
      <c r="I315" s="28" t="s">
        <v>85</v>
      </c>
    </row>
    <row r="316" spans="6:17" ht="12.75">
      <c r="F316" s="27"/>
      <c r="G316" s="27"/>
      <c r="H316" s="134" t="s">
        <v>18</v>
      </c>
      <c r="I316" s="135"/>
      <c r="J316" s="136"/>
      <c r="L316" s="134" t="s">
        <v>19</v>
      </c>
      <c r="M316" s="135"/>
      <c r="N316" s="136"/>
      <c r="P316" s="134" t="s">
        <v>20</v>
      </c>
      <c r="Q316" s="136"/>
    </row>
    <row r="317" spans="6:17" ht="12.75">
      <c r="F317" s="137" t="s">
        <v>21</v>
      </c>
      <c r="G317" s="28"/>
      <c r="H317" s="29" t="s">
        <v>22</v>
      </c>
      <c r="I317" s="29" t="s">
        <v>23</v>
      </c>
      <c r="J317" s="30" t="s">
        <v>24</v>
      </c>
      <c r="L317" s="29" t="s">
        <v>22</v>
      </c>
      <c r="M317" s="31" t="s">
        <v>23</v>
      </c>
      <c r="N317" s="30" t="s">
        <v>24</v>
      </c>
      <c r="P317" s="139" t="s">
        <v>25</v>
      </c>
      <c r="Q317" s="141" t="s">
        <v>26</v>
      </c>
    </row>
    <row r="318" spans="6:17" ht="12.75">
      <c r="F318" s="138"/>
      <c r="G318" s="28"/>
      <c r="H318" s="32" t="s">
        <v>27</v>
      </c>
      <c r="I318" s="32"/>
      <c r="J318" s="33" t="s">
        <v>27</v>
      </c>
      <c r="L318" s="32" t="s">
        <v>27</v>
      </c>
      <c r="M318" s="33"/>
      <c r="N318" s="33" t="s">
        <v>27</v>
      </c>
      <c r="P318" s="140"/>
      <c r="Q318" s="142"/>
    </row>
    <row r="319" spans="1:17" ht="12.75">
      <c r="A319" s="58" t="s">
        <v>129</v>
      </c>
      <c r="D319" s="36" t="s">
        <v>29</v>
      </c>
      <c r="E319" s="36"/>
      <c r="F319" s="37" t="s">
        <v>11</v>
      </c>
      <c r="G319" s="38"/>
      <c r="H319" s="39">
        <v>3.02</v>
      </c>
      <c r="I319" s="40">
        <v>1</v>
      </c>
      <c r="J319" s="41">
        <f aca="true" t="shared" si="54" ref="J319:J333">I319*H319</f>
        <v>3.02</v>
      </c>
      <c r="K319" s="36"/>
      <c r="L319" s="39">
        <v>1.35</v>
      </c>
      <c r="M319" s="42">
        <v>1</v>
      </c>
      <c r="N319" s="41">
        <f aca="true" t="shared" si="55" ref="N319:N333">M319*L319</f>
        <v>1.35</v>
      </c>
      <c r="O319" s="36"/>
      <c r="P319" s="43">
        <f aca="true" t="shared" si="56" ref="P319:P348">N319-J319</f>
        <v>-1.67</v>
      </c>
      <c r="Q319" s="44">
        <f aca="true" t="shared" si="57" ref="Q319:Q348">IF((J319)=0,"",(P319/J319))</f>
        <v>-0.5529801324503311</v>
      </c>
    </row>
    <row r="320" spans="1:17" ht="12.75">
      <c r="A320" s="58" t="s">
        <v>130</v>
      </c>
      <c r="D320" s="36" t="s">
        <v>31</v>
      </c>
      <c r="E320" s="36"/>
      <c r="F320" s="37" t="s">
        <v>11</v>
      </c>
      <c r="G320" s="38"/>
      <c r="H320" s="46">
        <v>0</v>
      </c>
      <c r="I320" s="40">
        <v>1</v>
      </c>
      <c r="J320" s="41">
        <f t="shared" si="54"/>
        <v>0</v>
      </c>
      <c r="K320" s="36"/>
      <c r="L320" s="46">
        <v>0</v>
      </c>
      <c r="M320" s="42">
        <v>1</v>
      </c>
      <c r="N320" s="41">
        <f t="shared" si="55"/>
        <v>0</v>
      </c>
      <c r="O320" s="36"/>
      <c r="P320" s="43">
        <f t="shared" si="56"/>
        <v>0</v>
      </c>
      <c r="Q320" s="44">
        <f t="shared" si="57"/>
      </c>
    </row>
    <row r="321" spans="4:17" ht="12.75">
      <c r="D321" s="36" t="s">
        <v>131</v>
      </c>
      <c r="E321" s="36"/>
      <c r="F321" s="37" t="s">
        <v>11</v>
      </c>
      <c r="G321" s="38"/>
      <c r="H321" s="46">
        <v>0</v>
      </c>
      <c r="I321" s="40">
        <v>1</v>
      </c>
      <c r="J321" s="41">
        <f t="shared" si="54"/>
        <v>0</v>
      </c>
      <c r="K321" s="36"/>
      <c r="L321" s="46">
        <v>0</v>
      </c>
      <c r="M321" s="42">
        <v>1</v>
      </c>
      <c r="N321" s="41">
        <f t="shared" si="55"/>
        <v>0</v>
      </c>
      <c r="O321" s="36"/>
      <c r="P321" s="43">
        <f t="shared" si="56"/>
        <v>0</v>
      </c>
      <c r="Q321" s="44">
        <f t="shared" si="57"/>
      </c>
    </row>
    <row r="322" spans="4:17" ht="12.75">
      <c r="D322" s="36" t="s">
        <v>35</v>
      </c>
      <c r="E322" s="36"/>
      <c r="F322" s="37" t="s">
        <v>11</v>
      </c>
      <c r="G322" s="38"/>
      <c r="H322" s="46">
        <v>0</v>
      </c>
      <c r="I322" s="40">
        <v>1</v>
      </c>
      <c r="J322" s="41">
        <f t="shared" si="54"/>
        <v>0</v>
      </c>
      <c r="K322" s="36"/>
      <c r="L322" s="46">
        <v>0</v>
      </c>
      <c r="M322" s="42">
        <v>1</v>
      </c>
      <c r="N322" s="41">
        <f t="shared" si="55"/>
        <v>0</v>
      </c>
      <c r="O322" s="36"/>
      <c r="P322" s="43">
        <f t="shared" si="56"/>
        <v>0</v>
      </c>
      <c r="Q322" s="44">
        <f t="shared" si="57"/>
      </c>
    </row>
    <row r="323" spans="1:17" ht="12.75">
      <c r="A323" s="58" t="s">
        <v>132</v>
      </c>
      <c r="D323" s="36" t="s">
        <v>37</v>
      </c>
      <c r="E323" s="36"/>
      <c r="F323" s="37" t="s">
        <v>17</v>
      </c>
      <c r="G323" s="38"/>
      <c r="H323" s="46">
        <v>11.2961</v>
      </c>
      <c r="I323" s="119">
        <f>H315</f>
        <v>1</v>
      </c>
      <c r="J323" s="41">
        <f t="shared" si="54"/>
        <v>11.2961</v>
      </c>
      <c r="K323" s="36"/>
      <c r="L323" s="46">
        <v>5.8617</v>
      </c>
      <c r="M323" s="120">
        <f>H315</f>
        <v>1</v>
      </c>
      <c r="N323" s="41">
        <f t="shared" si="55"/>
        <v>5.8617</v>
      </c>
      <c r="O323" s="36"/>
      <c r="P323" s="43">
        <f t="shared" si="56"/>
        <v>-5.434399999999999</v>
      </c>
      <c r="Q323" s="44">
        <f t="shared" si="57"/>
        <v>-0.4810863926487903</v>
      </c>
    </row>
    <row r="324" spans="1:17" ht="12.75">
      <c r="A324" s="58" t="s">
        <v>133</v>
      </c>
      <c r="D324" s="36" t="s">
        <v>39</v>
      </c>
      <c r="E324" s="36"/>
      <c r="F324" s="37" t="s">
        <v>17</v>
      </c>
      <c r="G324" s="38"/>
      <c r="H324" s="46">
        <v>0.2301</v>
      </c>
      <c r="I324" s="119">
        <f aca="true" t="shared" si="58" ref="I324:I329">I323</f>
        <v>1</v>
      </c>
      <c r="J324" s="41">
        <f t="shared" si="54"/>
        <v>0.2301</v>
      </c>
      <c r="K324" s="36"/>
      <c r="L324" s="46">
        <v>0.0918</v>
      </c>
      <c r="M324" s="120">
        <f aca="true" t="shared" si="59" ref="M324:M330">M323</f>
        <v>1</v>
      </c>
      <c r="N324" s="41">
        <f t="shared" si="55"/>
        <v>0.0918</v>
      </c>
      <c r="O324" s="36"/>
      <c r="P324" s="43">
        <f t="shared" si="56"/>
        <v>-0.13829999999999998</v>
      </c>
      <c r="Q324" s="44">
        <f t="shared" si="57"/>
        <v>-0.6010430247718382</v>
      </c>
    </row>
    <row r="325" spans="4:17" ht="12.75">
      <c r="D325" s="36" t="s">
        <v>40</v>
      </c>
      <c r="E325" s="36"/>
      <c r="F325" s="37" t="s">
        <v>17</v>
      </c>
      <c r="G325" s="38"/>
      <c r="H325" s="46">
        <v>0</v>
      </c>
      <c r="I325" s="119">
        <f t="shared" si="58"/>
        <v>1</v>
      </c>
      <c r="J325" s="41">
        <f t="shared" si="54"/>
        <v>0</v>
      </c>
      <c r="K325" s="36"/>
      <c r="L325" s="46">
        <v>0</v>
      </c>
      <c r="M325" s="120">
        <f t="shared" si="59"/>
        <v>1</v>
      </c>
      <c r="N325" s="41">
        <f t="shared" si="55"/>
        <v>0</v>
      </c>
      <c r="O325" s="36"/>
      <c r="P325" s="43">
        <f t="shared" si="56"/>
        <v>0</v>
      </c>
      <c r="Q325" s="44">
        <f t="shared" si="57"/>
      </c>
    </row>
    <row r="326" spans="1:17" ht="12.75">
      <c r="A326" s="58" t="s">
        <v>134</v>
      </c>
      <c r="D326" s="36" t="s">
        <v>42</v>
      </c>
      <c r="E326" s="36"/>
      <c r="F326" s="37" t="s">
        <v>17</v>
      </c>
      <c r="G326" s="38"/>
      <c r="H326" s="46">
        <v>-0.478</v>
      </c>
      <c r="I326" s="119">
        <f t="shared" si="58"/>
        <v>1</v>
      </c>
      <c r="J326" s="41">
        <f t="shared" si="54"/>
        <v>-0.478</v>
      </c>
      <c r="K326" s="36"/>
      <c r="L326" s="46">
        <v>0</v>
      </c>
      <c r="M326" s="120">
        <f t="shared" si="59"/>
        <v>1</v>
      </c>
      <c r="N326" s="41">
        <f t="shared" si="55"/>
        <v>0</v>
      </c>
      <c r="O326" s="36"/>
      <c r="P326" s="43">
        <f t="shared" si="56"/>
        <v>0.478</v>
      </c>
      <c r="Q326" s="44">
        <f t="shared" si="57"/>
        <v>-1</v>
      </c>
    </row>
    <row r="327" spans="4:17" ht="12.75">
      <c r="D327" s="36" t="s">
        <v>44</v>
      </c>
      <c r="E327" s="36"/>
      <c r="F327" s="37" t="s">
        <v>17</v>
      </c>
      <c r="G327" s="38"/>
      <c r="H327" s="46">
        <v>0</v>
      </c>
      <c r="I327" s="119">
        <f t="shared" si="58"/>
        <v>1</v>
      </c>
      <c r="J327" s="41">
        <f t="shared" si="54"/>
        <v>0</v>
      </c>
      <c r="K327" s="36"/>
      <c r="L327" s="46">
        <v>0</v>
      </c>
      <c r="M327" s="120">
        <f t="shared" si="59"/>
        <v>1</v>
      </c>
      <c r="N327" s="41">
        <f t="shared" si="55"/>
        <v>0</v>
      </c>
      <c r="O327" s="36"/>
      <c r="P327" s="43">
        <f t="shared" si="56"/>
        <v>0</v>
      </c>
      <c r="Q327" s="44">
        <f t="shared" si="57"/>
      </c>
    </row>
    <row r="328" spans="1:17" ht="12.75">
      <c r="A328" s="58" t="s">
        <v>146</v>
      </c>
      <c r="D328" s="36" t="s">
        <v>46</v>
      </c>
      <c r="E328" s="36"/>
      <c r="F328" s="37" t="s">
        <v>17</v>
      </c>
      <c r="G328" s="38"/>
      <c r="H328" s="46">
        <v>0</v>
      </c>
      <c r="I328" s="119">
        <f t="shared" si="58"/>
        <v>1</v>
      </c>
      <c r="J328" s="41">
        <f t="shared" si="54"/>
        <v>0</v>
      </c>
      <c r="K328" s="36"/>
      <c r="L328" s="46">
        <v>0</v>
      </c>
      <c r="M328" s="120">
        <f t="shared" si="59"/>
        <v>1</v>
      </c>
      <c r="N328" s="41">
        <f t="shared" si="55"/>
        <v>0</v>
      </c>
      <c r="O328" s="36"/>
      <c r="P328" s="43">
        <f t="shared" si="56"/>
        <v>0</v>
      </c>
      <c r="Q328" s="44">
        <f t="shared" si="57"/>
      </c>
    </row>
    <row r="329" spans="1:17" ht="38.25">
      <c r="A329" s="60" t="s">
        <v>135</v>
      </c>
      <c r="D329" s="48" t="s">
        <v>140</v>
      </c>
      <c r="E329" s="36"/>
      <c r="F329" s="37" t="s">
        <v>17</v>
      </c>
      <c r="G329" s="38"/>
      <c r="H329" s="46">
        <v>-0.1545</v>
      </c>
      <c r="I329" s="119">
        <f t="shared" si="58"/>
        <v>1</v>
      </c>
      <c r="J329" s="41">
        <f t="shared" si="54"/>
        <v>-0.1545</v>
      </c>
      <c r="K329" s="36"/>
      <c r="L329" s="132">
        <f>H329</f>
        <v>-0.1545</v>
      </c>
      <c r="M329" s="120">
        <f t="shared" si="59"/>
        <v>1</v>
      </c>
      <c r="N329" s="41">
        <f t="shared" si="55"/>
        <v>-0.1545</v>
      </c>
      <c r="O329" s="36"/>
      <c r="P329" s="43">
        <f t="shared" si="56"/>
        <v>0</v>
      </c>
      <c r="Q329" s="44">
        <f t="shared" si="57"/>
        <v>0</v>
      </c>
    </row>
    <row r="330" spans="1:17" ht="38.25">
      <c r="A330" s="60" t="s">
        <v>135</v>
      </c>
      <c r="D330" s="48" t="s">
        <v>141</v>
      </c>
      <c r="E330" s="36"/>
      <c r="F330" s="37" t="s">
        <v>17</v>
      </c>
      <c r="G330" s="38"/>
      <c r="H330" s="46"/>
      <c r="I330" s="105"/>
      <c r="J330" s="41">
        <f t="shared" si="54"/>
        <v>0</v>
      </c>
      <c r="K330" s="36"/>
      <c r="L330" s="46">
        <v>-0.4548</v>
      </c>
      <c r="M330" s="120">
        <f t="shared" si="59"/>
        <v>1</v>
      </c>
      <c r="N330" s="41">
        <f t="shared" si="55"/>
        <v>-0.4548</v>
      </c>
      <c r="O330" s="36"/>
      <c r="P330" s="43">
        <f t="shared" si="56"/>
        <v>-0.4548</v>
      </c>
      <c r="Q330" s="44">
        <f t="shared" si="57"/>
      </c>
    </row>
    <row r="331" spans="4:17" ht="12.75">
      <c r="D331" s="49"/>
      <c r="E331" s="36"/>
      <c r="F331" s="37"/>
      <c r="G331" s="38"/>
      <c r="H331" s="46"/>
      <c r="I331" s="105"/>
      <c r="J331" s="41">
        <f t="shared" si="54"/>
        <v>0</v>
      </c>
      <c r="K331" s="36"/>
      <c r="L331" s="46"/>
      <c r="M331" s="106"/>
      <c r="N331" s="41">
        <f t="shared" si="55"/>
        <v>0</v>
      </c>
      <c r="O331" s="36"/>
      <c r="P331" s="43">
        <f t="shared" si="56"/>
        <v>0</v>
      </c>
      <c r="Q331" s="44">
        <f t="shared" si="57"/>
      </c>
    </row>
    <row r="332" spans="4:17" ht="12.75">
      <c r="D332" s="49"/>
      <c r="E332" s="36"/>
      <c r="F332" s="37"/>
      <c r="G332" s="38"/>
      <c r="H332" s="46"/>
      <c r="I332" s="105"/>
      <c r="J332" s="41">
        <f t="shared" si="54"/>
        <v>0</v>
      </c>
      <c r="K332" s="36"/>
      <c r="L332" s="46"/>
      <c r="M332" s="106"/>
      <c r="N332" s="41">
        <f t="shared" si="55"/>
        <v>0</v>
      </c>
      <c r="O332" s="36"/>
      <c r="P332" s="43">
        <f t="shared" si="56"/>
        <v>0</v>
      </c>
      <c r="Q332" s="44">
        <f t="shared" si="57"/>
      </c>
    </row>
    <row r="333" spans="4:17" ht="13.5" thickBot="1">
      <c r="D333" s="49"/>
      <c r="E333" s="36"/>
      <c r="F333" s="37"/>
      <c r="G333" s="38"/>
      <c r="H333" s="46"/>
      <c r="I333" s="105"/>
      <c r="J333" s="41">
        <f t="shared" si="54"/>
        <v>0</v>
      </c>
      <c r="K333" s="36"/>
      <c r="L333" s="46"/>
      <c r="M333" s="106"/>
      <c r="N333" s="41">
        <f t="shared" si="55"/>
        <v>0</v>
      </c>
      <c r="O333" s="36"/>
      <c r="P333" s="43">
        <f t="shared" si="56"/>
        <v>0</v>
      </c>
      <c r="Q333" s="44">
        <f t="shared" si="57"/>
      </c>
    </row>
    <row r="334" spans="4:17" ht="13.5" thickBot="1">
      <c r="D334" s="24" t="s">
        <v>49</v>
      </c>
      <c r="G334" s="4"/>
      <c r="H334" s="52"/>
      <c r="I334" s="107"/>
      <c r="J334" s="54">
        <f>SUM(J319:J333)</f>
        <v>13.913699999999999</v>
      </c>
      <c r="L334" s="52"/>
      <c r="M334" s="108"/>
      <c r="N334" s="54">
        <f>SUM(N319:N333)</f>
        <v>6.694200000000001</v>
      </c>
      <c r="P334" s="56">
        <f t="shared" si="56"/>
        <v>-7.219499999999997</v>
      </c>
      <c r="Q334" s="57">
        <f t="shared" si="57"/>
        <v>-0.5188770779878823</v>
      </c>
    </row>
    <row r="335" spans="1:17" ht="12.75">
      <c r="A335" s="58" t="s">
        <v>136</v>
      </c>
      <c r="D335" s="58" t="s">
        <v>51</v>
      </c>
      <c r="E335" s="58"/>
      <c r="F335" s="59" t="s">
        <v>17</v>
      </c>
      <c r="G335" s="60"/>
      <c r="H335" s="61">
        <v>1.9589</v>
      </c>
      <c r="I335" s="121">
        <f>H315</f>
        <v>1</v>
      </c>
      <c r="J335" s="63">
        <f>I335*H335</f>
        <v>1.9589</v>
      </c>
      <c r="K335" s="58"/>
      <c r="L335" s="61">
        <v>1.9798</v>
      </c>
      <c r="M335" s="122">
        <f>H315</f>
        <v>1</v>
      </c>
      <c r="N335" s="63">
        <f>M335*L335</f>
        <v>1.9798</v>
      </c>
      <c r="O335" s="58"/>
      <c r="P335" s="65">
        <f t="shared" si="56"/>
        <v>0.02089999999999992</v>
      </c>
      <c r="Q335" s="66">
        <f t="shared" si="57"/>
        <v>0.010669253152279299</v>
      </c>
    </row>
    <row r="336" spans="1:17" ht="26.25" thickBot="1">
      <c r="A336" s="58" t="s">
        <v>137</v>
      </c>
      <c r="D336" s="67" t="s">
        <v>53</v>
      </c>
      <c r="E336" s="58"/>
      <c r="F336" s="59" t="s">
        <v>17</v>
      </c>
      <c r="G336" s="60"/>
      <c r="H336" s="61">
        <v>1.5002</v>
      </c>
      <c r="I336" s="121">
        <f>I335</f>
        <v>1</v>
      </c>
      <c r="J336" s="63">
        <f>I336*H336</f>
        <v>1.5002</v>
      </c>
      <c r="K336" s="58"/>
      <c r="L336" s="61">
        <v>0.8901</v>
      </c>
      <c r="M336" s="122">
        <f>M335</f>
        <v>1</v>
      </c>
      <c r="N336" s="63">
        <f>M336*L336</f>
        <v>0.8901</v>
      </c>
      <c r="O336" s="58"/>
      <c r="P336" s="65">
        <f t="shared" si="56"/>
        <v>-0.6101</v>
      </c>
      <c r="Q336" s="66">
        <f t="shared" si="57"/>
        <v>-0.40667910945207303</v>
      </c>
    </row>
    <row r="337" spans="4:17" ht="26.25" thickBot="1">
      <c r="D337" s="68" t="s">
        <v>54</v>
      </c>
      <c r="E337" s="36"/>
      <c r="F337" s="36"/>
      <c r="G337" s="38"/>
      <c r="H337" s="69"/>
      <c r="I337" s="109"/>
      <c r="J337" s="71">
        <f>SUM(J334:J336)</f>
        <v>17.372799999999998</v>
      </c>
      <c r="K337" s="72"/>
      <c r="L337" s="73"/>
      <c r="M337" s="110"/>
      <c r="N337" s="71">
        <f>SUM(N334:N336)</f>
        <v>9.564100000000002</v>
      </c>
      <c r="O337" s="72"/>
      <c r="P337" s="75">
        <f t="shared" si="56"/>
        <v>-7.808699999999996</v>
      </c>
      <c r="Q337" s="76">
        <f t="shared" si="57"/>
        <v>-0.4494784951188063</v>
      </c>
    </row>
    <row r="338" spans="4:17" ht="25.5">
      <c r="D338" s="48" t="s">
        <v>55</v>
      </c>
      <c r="E338" s="36"/>
      <c r="F338" s="37" t="s">
        <v>14</v>
      </c>
      <c r="G338" s="38"/>
      <c r="H338" s="46">
        <v>0.0052</v>
      </c>
      <c r="I338" s="119">
        <f>H314*(1+H350)</f>
        <v>295.82</v>
      </c>
      <c r="J338" s="41">
        <f aca="true" t="shared" si="60" ref="J338:J345">I338*H338</f>
        <v>1.5382639999999999</v>
      </c>
      <c r="K338" s="36"/>
      <c r="L338" s="46">
        <f aca="true" t="shared" si="61" ref="L338:L344">H338</f>
        <v>0.0052</v>
      </c>
      <c r="M338" s="42">
        <f>H314*(1+L350)</f>
        <v>289.65999999999997</v>
      </c>
      <c r="N338" s="41">
        <f aca="true" t="shared" si="62" ref="N338:N345">M338*L338</f>
        <v>1.5062319999999998</v>
      </c>
      <c r="O338" s="36"/>
      <c r="P338" s="43">
        <f t="shared" si="56"/>
        <v>-0.03203200000000006</v>
      </c>
      <c r="Q338" s="44">
        <f t="shared" si="57"/>
        <v>-0.02082347373402749</v>
      </c>
    </row>
    <row r="339" spans="4:17" ht="25.5">
      <c r="D339" s="48" t="s">
        <v>56</v>
      </c>
      <c r="E339" s="36"/>
      <c r="F339" s="37" t="s">
        <v>14</v>
      </c>
      <c r="G339" s="38"/>
      <c r="H339" s="46">
        <v>0.0011</v>
      </c>
      <c r="I339" s="119">
        <f>I338</f>
        <v>295.82</v>
      </c>
      <c r="J339" s="41">
        <f t="shared" si="60"/>
        <v>0.325402</v>
      </c>
      <c r="K339" s="36"/>
      <c r="L339" s="46">
        <f t="shared" si="61"/>
        <v>0.0011</v>
      </c>
      <c r="M339" s="42">
        <f>M338</f>
        <v>289.65999999999997</v>
      </c>
      <c r="N339" s="41">
        <f t="shared" si="62"/>
        <v>0.31862599999999996</v>
      </c>
      <c r="O339" s="36"/>
      <c r="P339" s="43">
        <f t="shared" si="56"/>
        <v>-0.00677600000000006</v>
      </c>
      <c r="Q339" s="44">
        <f t="shared" si="57"/>
        <v>-0.020823473734027632</v>
      </c>
    </row>
    <row r="340" spans="4:17" ht="12.75">
      <c r="D340" s="48" t="s">
        <v>57</v>
      </c>
      <c r="E340" s="36"/>
      <c r="F340" s="37" t="s">
        <v>14</v>
      </c>
      <c r="G340" s="38"/>
      <c r="H340" s="46">
        <v>0</v>
      </c>
      <c r="I340" s="119">
        <f>I338</f>
        <v>295.82</v>
      </c>
      <c r="J340" s="41">
        <f t="shared" si="60"/>
        <v>0</v>
      </c>
      <c r="K340" s="36"/>
      <c r="L340" s="46">
        <f t="shared" si="61"/>
        <v>0</v>
      </c>
      <c r="M340" s="42">
        <f>M338</f>
        <v>289.65999999999997</v>
      </c>
      <c r="N340" s="41">
        <f t="shared" si="62"/>
        <v>0</v>
      </c>
      <c r="O340" s="36"/>
      <c r="P340" s="43">
        <f t="shared" si="56"/>
        <v>0</v>
      </c>
      <c r="Q340" s="44">
        <f t="shared" si="57"/>
      </c>
    </row>
    <row r="341" spans="4:17" ht="12.75">
      <c r="D341" s="36" t="s">
        <v>58</v>
      </c>
      <c r="E341" s="36"/>
      <c r="F341" s="37" t="s">
        <v>11</v>
      </c>
      <c r="G341" s="38"/>
      <c r="H341" s="46">
        <v>0.25</v>
      </c>
      <c r="I341" s="40">
        <v>1</v>
      </c>
      <c r="J341" s="41">
        <f t="shared" si="60"/>
        <v>0.25</v>
      </c>
      <c r="K341" s="36"/>
      <c r="L341" s="46">
        <f t="shared" si="61"/>
        <v>0.25</v>
      </c>
      <c r="M341" s="42">
        <v>1</v>
      </c>
      <c r="N341" s="41">
        <f t="shared" si="62"/>
        <v>0.25</v>
      </c>
      <c r="O341" s="36"/>
      <c r="P341" s="43">
        <f t="shared" si="56"/>
        <v>0</v>
      </c>
      <c r="Q341" s="44">
        <f t="shared" si="57"/>
        <v>0</v>
      </c>
    </row>
    <row r="342" spans="4:17" ht="12.75">
      <c r="D342" s="36" t="s">
        <v>59</v>
      </c>
      <c r="E342" s="36"/>
      <c r="F342" s="37" t="s">
        <v>14</v>
      </c>
      <c r="G342" s="38"/>
      <c r="H342" s="46">
        <v>0.007</v>
      </c>
      <c r="I342" s="40">
        <f>H314</f>
        <v>280</v>
      </c>
      <c r="J342" s="41">
        <f t="shared" si="60"/>
        <v>1.96</v>
      </c>
      <c r="K342" s="36"/>
      <c r="L342" s="46">
        <f t="shared" si="61"/>
        <v>0.007</v>
      </c>
      <c r="M342" s="42">
        <f>H314</f>
        <v>280</v>
      </c>
      <c r="N342" s="41">
        <f t="shared" si="62"/>
        <v>1.96</v>
      </c>
      <c r="O342" s="36"/>
      <c r="P342" s="43">
        <f t="shared" si="56"/>
        <v>0</v>
      </c>
      <c r="Q342" s="44">
        <f t="shared" si="57"/>
        <v>0</v>
      </c>
    </row>
    <row r="343" spans="4:17" ht="12.75">
      <c r="D343" s="36" t="s">
        <v>60</v>
      </c>
      <c r="E343" s="36"/>
      <c r="F343" s="37" t="s">
        <v>14</v>
      </c>
      <c r="G343" s="38"/>
      <c r="H343" s="46">
        <v>0.075</v>
      </c>
      <c r="I343" s="40">
        <f>IF(I338&lt;H351,I338,H351)</f>
        <v>295.82</v>
      </c>
      <c r="J343" s="41">
        <f t="shared" si="60"/>
        <v>22.1865</v>
      </c>
      <c r="K343" s="36"/>
      <c r="L343" s="46">
        <f t="shared" si="61"/>
        <v>0.075</v>
      </c>
      <c r="M343" s="42">
        <f>IF(M338&lt;L351,M338,L351)</f>
        <v>289.65999999999997</v>
      </c>
      <c r="N343" s="41">
        <f t="shared" si="62"/>
        <v>21.724499999999995</v>
      </c>
      <c r="O343" s="36"/>
      <c r="P343" s="43">
        <f t="shared" si="56"/>
        <v>-0.4620000000000033</v>
      </c>
      <c r="Q343" s="44">
        <f t="shared" si="57"/>
        <v>-0.020823473734027598</v>
      </c>
    </row>
    <row r="344" spans="4:17" ht="12.75">
      <c r="D344" s="36" t="s">
        <v>61</v>
      </c>
      <c r="E344" s="36"/>
      <c r="F344" s="37" t="s">
        <v>14</v>
      </c>
      <c r="G344" s="38"/>
      <c r="H344" s="46">
        <v>0.088</v>
      </c>
      <c r="I344" s="80">
        <f>IF(I338&lt;H351,0,I338-I343)</f>
        <v>0</v>
      </c>
      <c r="J344" s="41">
        <f t="shared" si="60"/>
        <v>0</v>
      </c>
      <c r="K344" s="36"/>
      <c r="L344" s="46">
        <f t="shared" si="61"/>
        <v>0.088</v>
      </c>
      <c r="M344" s="101">
        <f>IF(M338&lt;L351,0,M338-M343)</f>
        <v>0</v>
      </c>
      <c r="N344" s="41">
        <f t="shared" si="62"/>
        <v>0</v>
      </c>
      <c r="O344" s="36"/>
      <c r="P344" s="43">
        <f t="shared" si="56"/>
        <v>0</v>
      </c>
      <c r="Q344" s="44">
        <f t="shared" si="57"/>
      </c>
    </row>
    <row r="345" spans="4:17" ht="13.5" thickBot="1">
      <c r="D345" s="49"/>
      <c r="E345" s="36"/>
      <c r="F345" s="37"/>
      <c r="G345" s="38"/>
      <c r="H345" s="46"/>
      <c r="I345" s="105"/>
      <c r="J345" s="41">
        <f t="shared" si="60"/>
        <v>0</v>
      </c>
      <c r="K345" s="36"/>
      <c r="L345" s="46"/>
      <c r="M345" s="106"/>
      <c r="N345" s="41">
        <f t="shared" si="62"/>
        <v>0</v>
      </c>
      <c r="O345" s="36"/>
      <c r="P345" s="43">
        <f t="shared" si="56"/>
        <v>0</v>
      </c>
      <c r="Q345" s="44">
        <f t="shared" si="57"/>
      </c>
    </row>
    <row r="346" spans="4:17" ht="13.5" thickBot="1">
      <c r="D346" s="82" t="s">
        <v>62</v>
      </c>
      <c r="E346" s="36"/>
      <c r="F346" s="36"/>
      <c r="G346" s="36"/>
      <c r="H346" s="83"/>
      <c r="I346" s="84"/>
      <c r="J346" s="71">
        <f>SUM(J337:J345)</f>
        <v>43.632965999999996</v>
      </c>
      <c r="K346" s="72"/>
      <c r="L346" s="85"/>
      <c r="M346" s="110"/>
      <c r="N346" s="71">
        <f>SUM(N337:N345)</f>
        <v>35.323457999999995</v>
      </c>
      <c r="O346" s="72"/>
      <c r="P346" s="75">
        <f t="shared" si="56"/>
        <v>-8.309508000000001</v>
      </c>
      <c r="Q346" s="76">
        <f t="shared" si="57"/>
        <v>-0.19044105321650612</v>
      </c>
    </row>
    <row r="347" spans="4:17" ht="13.5" thickBot="1">
      <c r="D347" s="38" t="s">
        <v>63</v>
      </c>
      <c r="E347" s="36"/>
      <c r="F347" s="36"/>
      <c r="G347" s="36"/>
      <c r="H347" s="87">
        <v>0.13</v>
      </c>
      <c r="I347" s="88"/>
      <c r="J347" s="89">
        <f>J346*H347</f>
        <v>5.67228558</v>
      </c>
      <c r="K347" s="36"/>
      <c r="L347" s="87">
        <v>0.13</v>
      </c>
      <c r="M347" s="111"/>
      <c r="N347" s="89">
        <f>N346*L347</f>
        <v>4.59204954</v>
      </c>
      <c r="O347" s="36"/>
      <c r="P347" s="43">
        <f t="shared" si="56"/>
        <v>-1.08023604</v>
      </c>
      <c r="Q347" s="44">
        <f t="shared" si="57"/>
        <v>-0.19044105321650606</v>
      </c>
    </row>
    <row r="348" spans="4:17" ht="13.5" thickBot="1">
      <c r="D348" s="68" t="s">
        <v>64</v>
      </c>
      <c r="E348" s="36"/>
      <c r="F348" s="36"/>
      <c r="G348" s="36"/>
      <c r="H348" s="69"/>
      <c r="I348" s="70"/>
      <c r="J348" s="71">
        <f>ROUND(SUM(J346:J347),2)</f>
        <v>49.31</v>
      </c>
      <c r="K348" s="72"/>
      <c r="L348" s="73"/>
      <c r="M348" s="110"/>
      <c r="N348" s="71">
        <f>ROUND(SUM(N346:N347),2)</f>
        <v>39.92</v>
      </c>
      <c r="O348" s="72"/>
      <c r="P348" s="75">
        <f t="shared" si="56"/>
        <v>-9.39</v>
      </c>
      <c r="Q348" s="76">
        <f t="shared" si="57"/>
        <v>-0.1904279050902454</v>
      </c>
    </row>
    <row r="350" spans="4:14" ht="12.75">
      <c r="D350" s="24" t="s">
        <v>67</v>
      </c>
      <c r="H350" s="93">
        <v>0.056499999999999995</v>
      </c>
      <c r="J350" s="94"/>
      <c r="L350" s="93">
        <v>0.034499999999999975</v>
      </c>
      <c r="N350" s="95"/>
    </row>
    <row r="351" spans="4:12" ht="12.75">
      <c r="D351" s="96" t="s">
        <v>68</v>
      </c>
      <c r="H351" s="97">
        <v>750</v>
      </c>
      <c r="L351" s="97">
        <f>H351</f>
        <v>750</v>
      </c>
    </row>
    <row r="352" ht="12.75">
      <c r="B352" s="24" t="s">
        <v>69</v>
      </c>
    </row>
    <row r="353" spans="2:17" ht="12.75">
      <c r="B353" s="152"/>
      <c r="C353" s="153"/>
      <c r="D353" s="153"/>
      <c r="E353" s="153"/>
      <c r="F353" s="153"/>
      <c r="G353" s="153"/>
      <c r="H353" s="153"/>
      <c r="I353" s="153"/>
      <c r="J353" s="153"/>
      <c r="K353" s="153"/>
      <c r="L353" s="153"/>
      <c r="M353" s="153"/>
      <c r="N353" s="153"/>
      <c r="O353" s="153"/>
      <c r="P353" s="153"/>
      <c r="Q353" s="154"/>
    </row>
    <row r="354" spans="2:17" ht="12.75">
      <c r="B354" s="155"/>
      <c r="C354" s="156"/>
      <c r="D354" s="156"/>
      <c r="E354" s="156"/>
      <c r="F354" s="156"/>
      <c r="G354" s="156"/>
      <c r="H354" s="156"/>
      <c r="I354" s="156"/>
      <c r="J354" s="156"/>
      <c r="K354" s="156"/>
      <c r="L354" s="156"/>
      <c r="M354" s="156"/>
      <c r="N354" s="156"/>
      <c r="O354" s="156"/>
      <c r="P354" s="156"/>
      <c r="Q354" s="157"/>
    </row>
    <row r="355" spans="2:17" ht="12.75">
      <c r="B355" s="155"/>
      <c r="C355" s="156"/>
      <c r="D355" s="156"/>
      <c r="E355" s="156"/>
      <c r="F355" s="156"/>
      <c r="G355" s="156"/>
      <c r="H355" s="156"/>
      <c r="I355" s="156"/>
      <c r="J355" s="156"/>
      <c r="K355" s="156"/>
      <c r="L355" s="156"/>
      <c r="M355" s="156"/>
      <c r="N355" s="156"/>
      <c r="O355" s="156"/>
      <c r="P355" s="156"/>
      <c r="Q355" s="157"/>
    </row>
    <row r="356" spans="2:17" ht="12.75">
      <c r="B356" s="155"/>
      <c r="C356" s="156"/>
      <c r="D356" s="156"/>
      <c r="E356" s="156"/>
      <c r="F356" s="156"/>
      <c r="G356" s="156"/>
      <c r="H356" s="156"/>
      <c r="I356" s="156"/>
      <c r="J356" s="156"/>
      <c r="K356" s="156"/>
      <c r="L356" s="156"/>
      <c r="M356" s="156"/>
      <c r="N356" s="156"/>
      <c r="O356" s="156"/>
      <c r="P356" s="156"/>
      <c r="Q356" s="157"/>
    </row>
    <row r="357" spans="2:17" ht="12.75">
      <c r="B357" s="158"/>
      <c r="C357" s="159"/>
      <c r="D357" s="159"/>
      <c r="E357" s="159"/>
      <c r="F357" s="159"/>
      <c r="G357" s="159"/>
      <c r="H357" s="159"/>
      <c r="I357" s="159"/>
      <c r="J357" s="159"/>
      <c r="K357" s="159"/>
      <c r="L357" s="159"/>
      <c r="M357" s="159"/>
      <c r="N357" s="159"/>
      <c r="O357" s="159"/>
      <c r="P357" s="159"/>
      <c r="Q357" s="160"/>
    </row>
  </sheetData>
  <sheetProtection selectLockedCells="1"/>
  <mergeCells count="56">
    <mergeCell ref="F317:F318"/>
    <mergeCell ref="P317:P318"/>
    <mergeCell ref="Q317:Q318"/>
    <mergeCell ref="B353:Q357"/>
    <mergeCell ref="F267:F268"/>
    <mergeCell ref="P267:P268"/>
    <mergeCell ref="Q267:Q268"/>
    <mergeCell ref="B303:Q307"/>
    <mergeCell ref="F312:Q312"/>
    <mergeCell ref="H316:J316"/>
    <mergeCell ref="L316:N316"/>
    <mergeCell ref="P316:Q316"/>
    <mergeCell ref="F217:F218"/>
    <mergeCell ref="P217:P218"/>
    <mergeCell ref="Q217:Q218"/>
    <mergeCell ref="B253:Q257"/>
    <mergeCell ref="F262:Q262"/>
    <mergeCell ref="H266:J266"/>
    <mergeCell ref="L266:N266"/>
    <mergeCell ref="P266:Q266"/>
    <mergeCell ref="B203:Q207"/>
    <mergeCell ref="F212:Q212"/>
    <mergeCell ref="H216:J216"/>
    <mergeCell ref="L216:N216"/>
    <mergeCell ref="P216:Q216"/>
    <mergeCell ref="B153:Q157"/>
    <mergeCell ref="F162:Q162"/>
    <mergeCell ref="H166:J166"/>
    <mergeCell ref="L166:N166"/>
    <mergeCell ref="P166:Q166"/>
    <mergeCell ref="F167:F168"/>
    <mergeCell ref="P167:P168"/>
    <mergeCell ref="Q167:Q168"/>
    <mergeCell ref="B103:Q107"/>
    <mergeCell ref="F112:Q112"/>
    <mergeCell ref="H116:J116"/>
    <mergeCell ref="L116:N116"/>
    <mergeCell ref="P116:Q116"/>
    <mergeCell ref="F117:F118"/>
    <mergeCell ref="P117:P118"/>
    <mergeCell ref="Q117:Q118"/>
    <mergeCell ref="B51:Q55"/>
    <mergeCell ref="F60:Q60"/>
    <mergeCell ref="H64:J64"/>
    <mergeCell ref="L64:N64"/>
    <mergeCell ref="P64:Q64"/>
    <mergeCell ref="F65:F66"/>
    <mergeCell ref="P65:P66"/>
    <mergeCell ref="Q65:Q66"/>
    <mergeCell ref="F8:Q8"/>
    <mergeCell ref="H12:J12"/>
    <mergeCell ref="L12:N12"/>
    <mergeCell ref="P12:Q12"/>
    <mergeCell ref="F13:F14"/>
    <mergeCell ref="P13:P14"/>
    <mergeCell ref="Q13:Q14"/>
  </mergeCells>
  <dataValidations count="2">
    <dataValidation type="list" allowBlank="1" showInputMessage="1" showErrorMessage="1" sqref="F67:F81 F119:F133 F288:F295 F188:F195 F285:F286 F238:F245 F269:F283 F235:F236 F86:F93 F319:F333 F185:F186 F138:F145 F219:F233 F83:F84 F34:F41 F15:F29 F31:F32 F335:F336 F135:F136 F338:F345 F169:F183">
      <formula1>$B$8:$B$11</formula1>
    </dataValidation>
    <dataValidation type="list" allowBlank="1" showInputMessage="1" showErrorMessage="1" sqref="G15:G29 G338:G345 G288:G295 G319:G333 G285:G286 G238:G245 G269:G283 G235:G236 G86:G93 G219:G233 G185:G186 G188:G195 G169:G183 G83:G84 G335:G336 G67:G81 G31:G32 G34:G41 G135:G136 G138:G145 G119:G133">
      <formula1>$B$8:$B$13</formula1>
    </dataValidation>
  </dataValidations>
  <hyperlinks>
    <hyperlink ref="A1" r:id="rId1" display="Back to Index"/>
  </hyperlinks>
  <printOptions/>
  <pageMargins left="0.75" right="0.75" top="1" bottom="1" header="0.5" footer="0.5"/>
  <pageSetup fitToHeight="1" fitToWidth="1" horizontalDpi="600" verticalDpi="600" orientation="portrait" scale="49" r:id="rId4"/>
  <headerFooter alignWithMargins="0">
    <oddFooter>&amp;C9</oddFooter>
  </headerFooter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Powerstream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elena.yampolsky</dc:creator>
  <cp:keywords/>
  <dc:description/>
  <cp:lastModifiedBy>Tom Barrett</cp:lastModifiedBy>
  <dcterms:created xsi:type="dcterms:W3CDTF">2012-08-27T14:37:59Z</dcterms:created>
  <dcterms:modified xsi:type="dcterms:W3CDTF">2012-08-29T15:31:41Z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