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760" yWindow="48" windowWidth="13308" windowHeight="12672" tabRatio="901" activeTab="7"/>
  </bookViews>
  <sheets>
    <sheet name="REGINFO" sheetId="1" r:id="rId1"/>
    <sheet name="TAXCALC" sheetId="2" r:id="rId2"/>
    <sheet name="TAXREC" sheetId="3" r:id="rId3"/>
    <sheet name="Tax Reserves" sheetId="4" r:id="rId4"/>
    <sheet name="TAXREC 2" sheetId="5" r:id="rId5"/>
    <sheet name="TAXREC 3 No True-up" sheetId="6" r:id="rId6"/>
    <sheet name="Tax Rates" sheetId="7" r:id="rId7"/>
    <sheet name="PILs 1562 Calculation" sheetId="8" r:id="rId8"/>
  </sheets>
  <externalReferences>
    <externalReference r:id="rId11"/>
  </externalReferences>
  <definedNames>
    <definedName name="DaysInPreviousYear">'[1]Rates'!$B$22</definedName>
    <definedName name="DaysInYear">'[1]Rates'!$B$21</definedName>
    <definedName name="hello">'REGINFO'!$F$34</definedName>
    <definedName name="MofF">#REF!</definedName>
    <definedName name="_xlnm.Print_Area" localSheetId="7">'PILs 1562 Calculation'!$A$1:$O$77</definedName>
    <definedName name="_xlnm.Print_Area" localSheetId="0">'REGINFO'!$A$1:$E$69</definedName>
    <definedName name="_xlnm.Print_Area" localSheetId="6">'Tax Rates'!$A$1:$J$61</definedName>
    <definedName name="_xlnm.Print_Area" localSheetId="3">'Tax Reserves'!$A$1:$F$64</definedName>
    <definedName name="_xlnm.Print_Area" localSheetId="1">'TAXCALC'!$A$1:$H$211</definedName>
    <definedName name="_xlnm.Print_Area" localSheetId="2">'TAXREC'!$A$1:$F$161</definedName>
    <definedName name="_xlnm.Print_Area" localSheetId="4">'TAXREC 2'!$A$1:$F$122</definedName>
    <definedName name="_xlnm.Print_Area" localSheetId="5">'TAXREC 3 No True-up'!$A$1:$F$75</definedName>
    <definedName name="_xlnm.Print_Titles" localSheetId="1">'TAXCALC'!$A:$A,'TAXCALC'!$1:$13</definedName>
    <definedName name="_xlnm.Print_Titles" localSheetId="2">'TAXREC'!$1:$5</definedName>
    <definedName name="_xlnm.Print_Titles" localSheetId="4">'TAXREC 2'!$1:$13</definedName>
    <definedName name="_xlnm.Print_Titles" localSheetId="5">'TAXREC 3 No True-up'!$4:$8</definedName>
    <definedName name="Ratebase">'REGINFO'!$D$31</definedName>
    <definedName name="Surtax">#REF!</definedName>
  </definedNames>
  <calcPr fullCalcOnLoad="1"/>
</workbook>
</file>

<file path=xl/comments2.xml><?xml version="1.0" encoding="utf-8"?>
<comments xmlns="http://schemas.openxmlformats.org/spreadsheetml/2006/main">
  <authors>
    <author>Jackie Scott</author>
  </authors>
  <commentList>
    <comment ref="C24" authorId="0">
      <text>
        <r>
          <rPr>
            <b/>
            <sz val="9"/>
            <rFont val="Tahoma"/>
            <family val="2"/>
          </rPr>
          <t>Jackie Scott:</t>
        </r>
        <r>
          <rPr>
            <sz val="9"/>
            <rFont val="Tahoma"/>
            <family val="2"/>
          </rPr>
          <t xml:space="preserve">
Regulatory adjustments - Transition costs</t>
        </r>
      </text>
    </comment>
    <comment ref="C36" authorId="0">
      <text>
        <r>
          <rPr>
            <b/>
            <sz val="9"/>
            <rFont val="Tahoma"/>
            <family val="2"/>
          </rPr>
          <t>Jackie Scott:</t>
        </r>
        <r>
          <rPr>
            <sz val="9"/>
            <rFont val="Tahoma"/>
            <family val="2"/>
          </rPr>
          <t xml:space="preserve">
Regulatory adjustments - Transition costs
</t>
        </r>
      </text>
    </comment>
  </commentList>
</comments>
</file>

<file path=xl/sharedStrings.xml><?xml version="1.0" encoding="utf-8"?>
<sst xmlns="http://schemas.openxmlformats.org/spreadsheetml/2006/main" count="877" uniqueCount="502">
  <si>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</si>
  <si>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</si>
  <si>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</si>
  <si>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</si>
  <si>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</si>
  <si>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</si>
  <si>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</si>
  <si>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Capital items expensed</t>
  </si>
  <si>
    <t>Taxable capital gains</t>
  </si>
  <si>
    <t>Capitalized interest</t>
  </si>
  <si>
    <t>Tax reserves deducted in prior year</t>
  </si>
  <si>
    <t>Employee benefit plans-paid amounts</t>
  </si>
  <si>
    <t>Contributions to deferred income plans</t>
  </si>
  <si>
    <t>Contributions to pension plans</t>
  </si>
  <si>
    <t>Cumulative eligible capital deduction</t>
  </si>
  <si>
    <t>Tax reserves claimed in current year</t>
  </si>
  <si>
    <t>Charitable donations - tax basis</t>
  </si>
  <si>
    <t>Base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</si>
  <si>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</si>
  <si>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</si>
  <si>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</si>
  <si>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</si>
  <si>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</si>
  <si>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</si>
  <si>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</si>
  <si>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</si>
  <si>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</si>
  <si>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</si>
  <si>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</si>
  <si>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</si>
  <si>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I) CORPORATE INCOME TAXES</t>
  </si>
  <si>
    <t>II) CAPITAL TAXES</t>
  </si>
  <si>
    <t>Net LCT</t>
  </si>
  <si>
    <t>LCT (grossed-up)</t>
  </si>
  <si>
    <t>Initial</t>
  </si>
  <si>
    <t>Estimate</t>
  </si>
  <si>
    <t>Miscellaneous Tax Credits</t>
  </si>
  <si>
    <t xml:space="preserve">  Total Regulatory Income Tax</t>
  </si>
  <si>
    <t>Items capitalized for regulatory purposes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</si>
  <si>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</si>
  <si>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</si>
  <si>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</si>
  <si>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</si>
  <si>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</si>
  <si>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Regulatory Adjustments</t>
  </si>
  <si>
    <t>Items Capitalized for Regulatory Purposes</t>
  </si>
  <si>
    <t>DEDUCT:</t>
  </si>
  <si>
    <t>Corporate</t>
  </si>
  <si>
    <t>TAX RETURN RECONCILIATION (TAXREC)</t>
  </si>
  <si>
    <t xml:space="preserve">TAX CALCULATIONS (TAXCALC)   </t>
  </si>
  <si>
    <t xml:space="preserve">            Total Other Additions</t>
  </si>
  <si>
    <t xml:space="preserve">              Total Other Deductions</t>
  </si>
  <si>
    <t>Reserves from financial statements- end of year</t>
  </si>
  <si>
    <t>Other Additions (See Tab entitled "TAXREC")</t>
  </si>
  <si>
    <t>Other Deductions (See Tab entitled "TAXREC")</t>
  </si>
  <si>
    <t xml:space="preserve">BOOK TO TAX DEDUCTIONS:   </t>
  </si>
  <si>
    <t>Employee Benefit Plans - Accrued, Not Paid</t>
  </si>
  <si>
    <t>Employee Benefit Plans - Paid Amounts</t>
  </si>
  <si>
    <t>V) INTEREST PORTION OF TRUE-UP</t>
  </si>
  <si>
    <t>REGULATORY INFORMATION  (REGINFO)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</si>
  <si>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</si>
  <si>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</si>
  <si>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</si>
  <si>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</si>
  <si>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</si>
  <si>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</si>
  <si>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</si>
  <si>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MARR NO TAX CALCULATIONS</t>
  </si>
  <si>
    <t>SHEET #7  FINAL RUD MODEL DATA</t>
  </si>
  <si>
    <t>(FROM 1999 FINANCIAL STATEMENTS)</t>
  </si>
  <si>
    <t>USE BOARD-APPROVED AMOUNTS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</si>
  <si>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</si>
  <si>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</si>
  <si>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</si>
  <si>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</si>
  <si>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</si>
  <si>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</si>
  <si>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</si>
  <si>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>Equity</t>
  </si>
  <si>
    <t>Return at target ROE</t>
  </si>
  <si>
    <t>Debt</t>
  </si>
  <si>
    <t>TAXABLE INCOME</t>
  </si>
  <si>
    <t>Net Income Before Interest &amp; Income Taxes     EBIT</t>
  </si>
  <si>
    <t>Variance Caused By Phase-in of Deemed Debt</t>
  </si>
  <si>
    <t>Variance caused by excess debt</t>
  </si>
  <si>
    <t xml:space="preserve"> Above Deemed Debt per Rate Handbook)</t>
  </si>
  <si>
    <t>Interest Expense Deemed/ Incurred</t>
  </si>
  <si>
    <t>Column</t>
  </si>
  <si>
    <t>From</t>
  </si>
  <si>
    <t>TAXREC</t>
  </si>
  <si>
    <t>Brought</t>
  </si>
  <si>
    <t>Less: Interest expense for accounting purposes</t>
  </si>
  <si>
    <t>Regulatory adjustments :</t>
  </si>
  <si>
    <t xml:space="preserve">   CCA </t>
  </si>
  <si>
    <t xml:space="preserve">   other deductions</t>
  </si>
  <si>
    <t>Year start:</t>
  </si>
  <si>
    <t>Year end:</t>
  </si>
  <si>
    <t>NET TAXABLE INCOME</t>
  </si>
  <si>
    <t>Provision for income tax</t>
  </si>
  <si>
    <t>Total Income Tax</t>
  </si>
  <si>
    <t>Reserves from financial statements-end of year</t>
  </si>
  <si>
    <t>Reserves from F/S beginning of year</t>
  </si>
  <si>
    <t xml:space="preserve"> </t>
  </si>
  <si>
    <t>Capital Cost Allowance and CEC</t>
  </si>
  <si>
    <t>Total</t>
  </si>
  <si>
    <t>Opening balance:</t>
  </si>
  <si>
    <t xml:space="preserve">                                              Subtotal</t>
  </si>
  <si>
    <t xml:space="preserve">Corporate Tax Rates </t>
  </si>
  <si>
    <t>Income Tax Rate</t>
  </si>
  <si>
    <t>Capital Tax Rate</t>
  </si>
  <si>
    <t>LCT rate</t>
  </si>
  <si>
    <t>to</t>
  </si>
  <si>
    <t>Income Range</t>
  </si>
  <si>
    <t xml:space="preserve">Surtax </t>
  </si>
  <si>
    <t>Less: Miscellaneous Tax Credits</t>
  </si>
  <si>
    <t xml:space="preserve">Current year </t>
  </si>
  <si>
    <t>Year</t>
  </si>
  <si>
    <t>Total Income Tax on True-ups</t>
  </si>
  <si>
    <t xml:space="preserve">III) INCLUSION IN RATES </t>
  </si>
  <si>
    <t>Materiality Level:</t>
  </si>
  <si>
    <t xml:space="preserve">   (0.25% x Rate Base x CER)</t>
  </si>
  <si>
    <t xml:space="preserve">   (0.25% x Net Assets)</t>
  </si>
  <si>
    <t>Number of days in taxation year:</t>
  </si>
  <si>
    <t>Add:</t>
  </si>
  <si>
    <t>Debt issue expense</t>
  </si>
  <si>
    <t>Deemed dividend income</t>
  </si>
  <si>
    <t>Days in reporting period:</t>
  </si>
  <si>
    <t>days</t>
  </si>
  <si>
    <t>ITEM</t>
  </si>
  <si>
    <t>TAX RESERVES</t>
  </si>
  <si>
    <t xml:space="preserve">Net Income (loss) </t>
  </si>
  <si>
    <t>Insert line above this line</t>
  </si>
  <si>
    <t xml:space="preserve">Recapture of capital cost allowance </t>
  </si>
  <si>
    <t>Loss in equity of subsidiaries and affiliates</t>
  </si>
  <si>
    <t>Loss on disposal of assets</t>
  </si>
  <si>
    <t>Depreciation in inventory -end of year</t>
  </si>
  <si>
    <t>Scientific research expenditures deducted</t>
  </si>
  <si>
    <t xml:space="preserve">   per financial statements</t>
  </si>
  <si>
    <t>Financing fees deducted in books</t>
  </si>
  <si>
    <t>Gain on settlement of debt</t>
  </si>
  <si>
    <t>Recapture of SR&amp;ED expenditures</t>
  </si>
  <si>
    <t>Share issue expense</t>
  </si>
  <si>
    <t>Write down of capital property</t>
  </si>
  <si>
    <t>Total Material additions</t>
  </si>
  <si>
    <t>Deduct:</t>
  </si>
  <si>
    <t>Gain on disposal of assets per f/s</t>
  </si>
  <si>
    <t>Terminal loss from Schedule 8</t>
  </si>
  <si>
    <t>Non-deductible meals and entertainment expense</t>
  </si>
  <si>
    <t>Note: Carry forward Wires-only Data to Tab "TAXCALC" Column K</t>
  </si>
  <si>
    <t>Section B: Financial statements data:</t>
  </si>
  <si>
    <t>Total Other additions &gt;materiality level</t>
  </si>
  <si>
    <t>Dividends not taxable under section 83</t>
  </si>
  <si>
    <t xml:space="preserve">  Other Deductions (not "Material") "TAXREC" </t>
  </si>
  <si>
    <t xml:space="preserve">  Other Deductions (not "Material") "TAXREC 2" </t>
  </si>
  <si>
    <t xml:space="preserve">  Material Items from "TAXREC 2" worksheet</t>
  </si>
  <si>
    <t xml:space="preserve">  "Material" Items from "TAXREC" worksheet </t>
  </si>
  <si>
    <t xml:space="preserve">  Other Additions (not "Material") "TAXREC 2" </t>
  </si>
  <si>
    <t xml:space="preserve">  "Material Items from "TAXREC 2" worksheet</t>
  </si>
  <si>
    <t xml:space="preserve">  Other Additions (not "Material") "TAXREC" </t>
  </si>
  <si>
    <t>Material addition items from TAXREC 2</t>
  </si>
  <si>
    <t>Other addition items (not Material) from TAXREC 2</t>
  </si>
  <si>
    <t>Material deduction items from TAXREC 2</t>
  </si>
  <si>
    <t>Other deduction items (not Material) from TAXREC 2</t>
  </si>
  <si>
    <t xml:space="preserve">                                   Subtotal</t>
  </si>
  <si>
    <t>From T2 Schedule 1</t>
  </si>
  <si>
    <t xml:space="preserve">BOOK TO TAX ADDITIONS:  </t>
  </si>
  <si>
    <t>Equity in income from subsidiary or affiliates</t>
  </si>
  <si>
    <t>Contributions to a qualifying environment trust</t>
  </si>
  <si>
    <t>Other income from financial statements</t>
  </si>
  <si>
    <t>Total Additions</t>
  </si>
  <si>
    <t>Total Deductions</t>
  </si>
  <si>
    <t>Recap of Material Additions:</t>
  </si>
  <si>
    <t xml:space="preserve">   Subtotal</t>
  </si>
  <si>
    <t>Recap of Material Deductions:</t>
  </si>
  <si>
    <t>Recap Material Additions:</t>
  </si>
  <si>
    <t>Recap Material Deductions:</t>
  </si>
  <si>
    <t>Section C: Reconciliation of accounting income to taxable income</t>
  </si>
  <si>
    <t>Section A: Identification:</t>
  </si>
  <si>
    <t>Income:</t>
  </si>
  <si>
    <r>
      <t>Total (</t>
    </r>
    <r>
      <rPr>
        <sz val="10"/>
        <rFont val="Arial"/>
        <family val="2"/>
      </rPr>
      <t>carry forward to the TAXREC worksheet)</t>
    </r>
  </si>
  <si>
    <t>Revenue should be entered above this line</t>
  </si>
  <si>
    <t xml:space="preserve">         Provision for payments in lieu of income taxes</t>
  </si>
  <si>
    <t>Interest capitalized for accounting deducted for tax</t>
  </si>
  <si>
    <t>Interest capitalized for accounting but deducted for tax</t>
  </si>
  <si>
    <t>Is the utility a non-profit corporation?</t>
  </si>
  <si>
    <t>&lt; - enter materiality level</t>
  </si>
  <si>
    <t>+</t>
  </si>
  <si>
    <t>-</t>
  </si>
  <si>
    <t>=</t>
  </si>
  <si>
    <t>+/-</t>
  </si>
  <si>
    <t>Soft costs on construction and renovation of buildings</t>
  </si>
  <si>
    <t>Dividends credited to investment account</t>
  </si>
  <si>
    <t>Amounts received in respect of qualifying environment trust</t>
  </si>
  <si>
    <t>Scientific research expenses claimed in year from Form T661</t>
  </si>
  <si>
    <t>Book income of joint venture or partnership</t>
  </si>
  <si>
    <t>Total Other Additions</t>
  </si>
  <si>
    <t>Total Other Deductions</t>
  </si>
  <si>
    <t>Total Other Deductions exceed materiality level</t>
  </si>
  <si>
    <t>Other Deductions less than materiality level</t>
  </si>
  <si>
    <t>Other deductions less than materiality level</t>
  </si>
  <si>
    <t>Total Deductions exceed materiality level</t>
  </si>
  <si>
    <t>Other additions less than materiality level</t>
  </si>
  <si>
    <t>Other Additions: (please explain in detail the nature of the item)</t>
  </si>
  <si>
    <t>Other deductions: (Please explain in detail the nature of the item)</t>
  </si>
  <si>
    <t>Other deductions (Please explain the nature of the deductions)</t>
  </si>
  <si>
    <t>Other Additions: (Please explain the nature of the additions)</t>
  </si>
  <si>
    <t>Additions:</t>
  </si>
  <si>
    <t xml:space="preserve">     Cost of energy purchased</t>
  </si>
  <si>
    <t xml:space="preserve">     Administration </t>
  </si>
  <si>
    <t xml:space="preserve">      Other Income</t>
  </si>
  <si>
    <t>Accounting Year End</t>
  </si>
  <si>
    <t>Date</t>
  </si>
  <si>
    <t>(The Net Income (loss) on the MoF column should equal to the net income (loss) per financial statements on Schedule 1 of the tax return. )</t>
  </si>
  <si>
    <t>Taxation Year's start date:</t>
  </si>
  <si>
    <t>Taxation Year's end date:</t>
  </si>
  <si>
    <t>Please enter the Materiality Level :</t>
  </si>
  <si>
    <t>Federal Large Corporations Tax</t>
  </si>
  <si>
    <t>Total Income Taxes</t>
  </si>
  <si>
    <t>Total TRUE-UPS before tax effect</t>
  </si>
  <si>
    <t xml:space="preserve">      Distribution Revenue</t>
  </si>
  <si>
    <t>Gain on disposal of assets</t>
  </si>
  <si>
    <t>If required please change the descriptions except for amortization, interest expense and provision for income tax</t>
  </si>
  <si>
    <t>Total deemed interest (REGINFO)</t>
  </si>
  <si>
    <t xml:space="preserve">Total Interest Variance        </t>
  </si>
  <si>
    <t xml:space="preserve">      Miscellaneous income</t>
  </si>
  <si>
    <t>Income Tax Rate used for gross- up (exclude surtax)</t>
  </si>
  <si>
    <t xml:space="preserve">   Or other measure (please provide the basis of the amount)</t>
  </si>
  <si>
    <t>REVISED REGULATORY INCOME TAX</t>
  </si>
  <si>
    <t>Total Revised Regulatory Income Tax</t>
  </si>
  <si>
    <t>x</t>
  </si>
  <si>
    <t>Regulatory Income Tax Variance</t>
  </si>
  <si>
    <t xml:space="preserve">Revised deemed taxable capital </t>
  </si>
  <si>
    <t>Revised Ontario Capital Tax</t>
  </si>
  <si>
    <t>REGULATORY TAXABLE INCOME /(LOSSES) (as reported in the initial estimate column)</t>
  </si>
  <si>
    <t>Federal LCT</t>
  </si>
  <si>
    <t xml:space="preserve">REVISED CORPORATE INCOME TAX RATE </t>
  </si>
  <si>
    <t xml:space="preserve">Less: Revised Miscellaneous Tax Credits </t>
  </si>
  <si>
    <t>Less: Regulatory Income Tax reported in the Initial Estimate Column (Cell C58)</t>
  </si>
  <si>
    <t>Revised Federal LCT</t>
  </si>
  <si>
    <t xml:space="preserve">Gross Amount </t>
  </si>
  <si>
    <t>Revised Net LCT</t>
  </si>
  <si>
    <t>Income Tax (grossed-up)</t>
  </si>
  <si>
    <t>Regulatory Ontario Capital Tax Variance</t>
  </si>
  <si>
    <t>Regulatory Federal LCT Variance</t>
  </si>
  <si>
    <t>Income Tax Effect on True-up adjustments</t>
  </si>
  <si>
    <t>IV a) Calculation of the True-up Variance</t>
  </si>
  <si>
    <t>(Deferral Account Variance + True-up Variance)</t>
  </si>
  <si>
    <t>DR/(CR)</t>
  </si>
  <si>
    <t>K-C</t>
  </si>
  <si>
    <t>Interest phased-in  (Cell C36)</t>
  </si>
  <si>
    <t xml:space="preserve">Interest deducted on MoF filing  (Cell K36+K41) </t>
  </si>
  <si>
    <t xml:space="preserve">Gain on sale of eligible capital property </t>
  </si>
  <si>
    <t>Interest paid on income debentures</t>
  </si>
  <si>
    <t>Depreciation in inventory, end of prior year</t>
  </si>
  <si>
    <t>Total days in the calendar year:</t>
  </si>
  <si>
    <t xml:space="preserve">Other Interest Variances (i.e. Borrowing Levels </t>
  </si>
  <si>
    <t>(Please complete the questionnaire in the Background questionnaire worksheet.)</t>
  </si>
  <si>
    <t xml:space="preserve">The actual categories of the income statements should be used.  </t>
  </si>
  <si>
    <t xml:space="preserve">  Blended rate</t>
  </si>
  <si>
    <t>Reserves from financial statements - beginning of year</t>
  </si>
  <si>
    <t>Tax reserves - end of year</t>
  </si>
  <si>
    <t>Reserves from financial statements - end of year</t>
  </si>
  <si>
    <t>Tax reserves - beginning of year</t>
  </si>
  <si>
    <t>Regulatory Adjustments - increase in income</t>
  </si>
  <si>
    <t>Regulatory Adjustments - deduction for tax purposes in Item 5</t>
  </si>
  <si>
    <t>Environmental</t>
  </si>
  <si>
    <t>Allowance for doubtful accounts</t>
  </si>
  <si>
    <t>Inventory obsolescence</t>
  </si>
  <si>
    <t>Property taxes</t>
  </si>
  <si>
    <t>FINANCIAL STATEMENT RESERVES</t>
  </si>
  <si>
    <t>End of Year:</t>
  </si>
  <si>
    <t>Beginning of Year:</t>
  </si>
  <si>
    <t xml:space="preserve">      Energy Sales</t>
  </si>
  <si>
    <t xml:space="preserve">     Customer billing and collecting </t>
  </si>
  <si>
    <t xml:space="preserve">     Operations and maintenance</t>
  </si>
  <si>
    <t xml:space="preserve">     Amortization </t>
  </si>
  <si>
    <t xml:space="preserve">     Ontario Capital Tax </t>
  </si>
  <si>
    <t xml:space="preserve">Tax reserves - beginning of year </t>
  </si>
  <si>
    <t>Reserves from financial statements-  beginning of year</t>
  </si>
  <si>
    <t>Reserve for doubtful accounts ss. 20(1)(l)</t>
  </si>
  <si>
    <t xml:space="preserve">Reserve for goods &amp; services ss.20(1)(m) </t>
  </si>
  <si>
    <t>Reserve for unpaid amounts  ss.20(1)(n)</t>
  </si>
  <si>
    <t>Debt and share issue expenses  ss.20(1)(e)</t>
  </si>
  <si>
    <t>Does the utility carry on non-wires related operation?</t>
  </si>
  <si>
    <t>Costs and Expenses:</t>
  </si>
  <si>
    <t>Rate Base (wires-only)</t>
  </si>
  <si>
    <t>Input:  Board-approved dollar amounts phased-in</t>
  </si>
  <si>
    <t xml:space="preserve">   Amount allowed in 2001 </t>
  </si>
  <si>
    <t xml:space="preserve">   Amount allowed in 2002</t>
  </si>
  <si>
    <t xml:space="preserve">   Amount allowed in 2003 and 2004 (will be zero due to Bill 210</t>
  </si>
  <si>
    <t xml:space="preserve">      unless authorized by the Minister and the Board)</t>
  </si>
  <si>
    <t xml:space="preserve">           Total Regulatory Income</t>
  </si>
  <si>
    <t>Phase-in of interest - Year 1 (2001)</t>
  </si>
  <si>
    <t>Phase-in of interest - Year 2  (2002)</t>
  </si>
  <si>
    <t>Phase-in of interest - Year 3 (2003) and forward</t>
  </si>
  <si>
    <t>Regulatory</t>
  </si>
  <si>
    <t>Income</t>
  </si>
  <si>
    <t>Federal (Includes surtax)</t>
  </si>
  <si>
    <t xml:space="preserve">Proxy Tax Year </t>
  </si>
  <si>
    <t>Tax and Accounting Reserves</t>
  </si>
  <si>
    <t>For MoF Column of TAXCALC</t>
  </si>
  <si>
    <t xml:space="preserve">   Total income and capital taxes</t>
  </si>
  <si>
    <t xml:space="preserve"> and Ontario blended</t>
  </si>
  <si>
    <t xml:space="preserve">IV) FUTURE TRUE-UPS  </t>
  </si>
  <si>
    <t>FROM ACTUAL TAX RETURNS</t>
  </si>
  <si>
    <t>Exemptions, Deductions, or Thresholds</t>
  </si>
  <si>
    <t xml:space="preserve">                                                               RAM DECISION</t>
  </si>
  <si>
    <t>Less: Ontario Capital Tax reported in the initial estimate column (Cell C70)</t>
  </si>
  <si>
    <t>Rate (as a result of legislative changes) tab 'Tax Rates' cell C51</t>
  </si>
  <si>
    <t>Deemed interest amount in 100% of MARR</t>
  </si>
  <si>
    <t>Please identify the % used to allocate the OCT and LCT exemptions in Cells C65 &amp; C74 in the TAXCALC spreadsheet.</t>
  </si>
  <si>
    <t>OCT</t>
  </si>
  <si>
    <t>LCT</t>
  </si>
  <si>
    <t>(If it is a non-profit corporation, please contact the Rates Manager at the OEB)</t>
  </si>
  <si>
    <t xml:space="preserve">Are the Ontario Capital Tax &amp; Large Corporations Tax Exemptions shared among the corporate group? </t>
  </si>
  <si>
    <t xml:space="preserve">       Ontario Capital Tax</t>
  </si>
  <si>
    <t>Gross Amount of LCT before surtax offset (Taxable Capital x Rate)</t>
  </si>
  <si>
    <t>Less: Federal Surtax  1.12% x Taxable Income</t>
  </si>
  <si>
    <t>Less: Federal surtax</t>
  </si>
  <si>
    <t>Sign Convention: + for increase;  - for decrease</t>
  </si>
  <si>
    <r>
      <t xml:space="preserve">Net Ontario Income Tax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</si>
  <si>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r>
      <t xml:space="preserve">Net Federal Income Tax  </t>
    </r>
    <r>
      <rPr>
        <sz val="10"/>
        <color indexed="10"/>
        <rFont val="Arial"/>
        <family val="2"/>
      </rPr>
      <t>(Must agree with tax return)</t>
    </r>
  </si>
  <si>
    <t xml:space="preserve">Please enter the non-wire operation's amount as a positive number, the program automatically treats all amounts </t>
  </si>
  <si>
    <t>in the "non-wires elimination column" as negative values in TAXREC and TAXREC2.</t>
  </si>
  <si>
    <t xml:space="preserve"> Input unconsolidated financial statement data submitted with Tax returns.</t>
  </si>
  <si>
    <t xml:space="preserve">Federal large corporation tax </t>
  </si>
  <si>
    <t>TAXABLE INCOME/ (LOSS)</t>
  </si>
  <si>
    <r>
      <t xml:space="preserve">Net Federal Income Tax Rate  </t>
    </r>
    <r>
      <rPr>
        <sz val="10"/>
        <color indexed="10"/>
        <rFont val="Arial"/>
        <family val="2"/>
      </rPr>
      <t>(Must agree with tax return)</t>
    </r>
  </si>
  <si>
    <r>
      <t xml:space="preserve">Net Ontario Income Tax Rate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</si>
  <si>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t xml:space="preserve">   Blended Income Tax Rate</t>
  </si>
  <si>
    <r>
      <t xml:space="preserve">Ontario Capital Tax Exemption </t>
    </r>
    <r>
      <rPr>
        <b/>
        <sz val="10"/>
        <color indexed="10"/>
        <rFont val="Arial"/>
        <family val="2"/>
      </rPr>
      <t>**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</si>
  <si>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>**</t>
    </r>
  </si>
  <si>
    <r>
      <t xml:space="preserve">Less: Miscellaneous tax credits </t>
    </r>
    <r>
      <rPr>
        <sz val="10"/>
        <color indexed="10"/>
        <rFont val="Arial"/>
        <family val="2"/>
      </rPr>
      <t>(Must agree with tax returns)</t>
    </r>
  </si>
  <si>
    <t>***Allocation of exemptions must comply with the Board's instructions regarding regulated activities.</t>
  </si>
  <si>
    <t>BLENDED INCOME TAX RATE</t>
  </si>
  <si>
    <t>Table 1</t>
  </si>
  <si>
    <t>Table 2</t>
  </si>
  <si>
    <t>Table 3</t>
  </si>
  <si>
    <t>Tab Tax Rates - Regulatory from Table 1;  Actual from Table 3</t>
  </si>
  <si>
    <t>Regulatory Net Income  REGINFO E53</t>
  </si>
  <si>
    <r>
      <t xml:space="preserve">Deductions:  </t>
    </r>
    <r>
      <rPr>
        <b/>
        <i/>
        <sz val="10"/>
        <color indexed="10"/>
        <rFont val="Arial"/>
        <family val="2"/>
      </rPr>
      <t>Input positive numbers</t>
    </r>
  </si>
  <si>
    <t xml:space="preserve">Variance due to phase-in of debt component of MARR in rates </t>
  </si>
  <si>
    <t xml:space="preserve">  according to the Board's decision</t>
  </si>
  <si>
    <t>In Additions:</t>
  </si>
  <si>
    <t>Less: Federal LCT reported in the initial estimate column  (Cell C82)</t>
  </si>
  <si>
    <t>Ontario Capital Tax (no gross-up since it is deductible)</t>
  </si>
  <si>
    <r>
      <t xml:space="preserve">Ontario Capital Tax Exemption </t>
    </r>
    <r>
      <rPr>
        <b/>
        <sz val="10"/>
        <color indexed="10"/>
        <rFont val="Arial"/>
        <family val="2"/>
      </rPr>
      <t xml:space="preserve"> 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</si>
  <si>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</t>
    </r>
  </si>
  <si>
    <t>* Include copies of the actual tax return allocation calculations in your submission: Ontario CT23 page 11;  federal T2 Schedule 36</t>
  </si>
  <si>
    <t>TRUE-UP VARIANCE ADJUSTMENT</t>
  </si>
  <si>
    <t>DEFERRAL ACCOUNT VARIANCE ADJUSTMENT</t>
  </si>
  <si>
    <t>Total Deferral Account Entry (Positive Entry = Debit)</t>
  </si>
  <si>
    <t>IV b) Calculation of the Deferral Account Variance caused by changes in legislation</t>
  </si>
  <si>
    <t>Section F: Income and Capital Taxes</t>
  </si>
  <si>
    <t xml:space="preserve">Less: Exemption from tab Tax Rates, Table 2, cell C40 </t>
  </si>
  <si>
    <t>Less: Exemption from tab Tax Rates, Table 2, cell C39</t>
  </si>
  <si>
    <t>Rate - Tab Tax Rates cell C54</t>
  </si>
  <si>
    <t>Less: Exemption -Tax Rates - Regulatory, Table 1;  Actual, Table 3</t>
  </si>
  <si>
    <t>Rate - Tax Rates - Regulatory, Table 1;  Actual, Table 3</t>
  </si>
  <si>
    <r>
      <t xml:space="preserve">In Deductions - </t>
    </r>
    <r>
      <rPr>
        <b/>
        <i/>
        <sz val="10"/>
        <color indexed="10"/>
        <rFont val="Arial"/>
        <family val="2"/>
      </rPr>
      <t>positive numbers</t>
    </r>
  </si>
  <si>
    <t>Other additions "Material" Items TAXREC</t>
  </si>
  <si>
    <t>Other additions "Material" Items TAXREC 2</t>
  </si>
  <si>
    <t>Other deductions "Material" Items TAXREC</t>
  </si>
  <si>
    <t>Other deductions "Material" Item  TAXREC 2</t>
  </si>
  <si>
    <t>Before loss C/F</t>
  </si>
  <si>
    <t>Actual</t>
  </si>
  <si>
    <t>Income Tax (proxy tax is grossed-up)</t>
  </si>
  <si>
    <t>LCT (proxy tax is grossed-up)</t>
  </si>
  <si>
    <t xml:space="preserve">     (iii) Column G - In 2003, the initial estimate should include the Q4 2001 PILs tax proxy and the 2002 PILs tax proxy.  </t>
  </si>
  <si>
    <t xml:space="preserve">     (iv) Column I - The Q4 2001 PILs tax proxy was removed from rates on April 1, 2004 and the 2002 PILs tax proxy remained.</t>
  </si>
  <si>
    <t xml:space="preserve">     will have to include amounts from 1562 and from 1590.</t>
  </si>
  <si>
    <t xml:space="preserve">Ending balance: # 1562 </t>
  </si>
  <si>
    <r>
      <t xml:space="preserve">  Non-capital loss applied                 </t>
    </r>
    <r>
      <rPr>
        <sz val="10"/>
        <color indexed="10"/>
        <rFont val="Arial"/>
        <family val="2"/>
      </rPr>
      <t>positive number</t>
    </r>
  </si>
  <si>
    <r>
      <t xml:space="preserve">  Net capital loss applied                 </t>
    </r>
    <r>
      <rPr>
        <sz val="10"/>
        <color indexed="10"/>
        <rFont val="Arial"/>
        <family val="2"/>
      </rPr>
      <t xml:space="preserve"> positive number</t>
    </r>
  </si>
  <si>
    <t>Bad debts</t>
  </si>
  <si>
    <t xml:space="preserve">   ((D43+D47)/D41)*D61</t>
  </si>
  <si>
    <t xml:space="preserve">   ((D43+D47+D48)/D41)*D61</t>
  </si>
  <si>
    <t xml:space="preserve">   ((D43+D47+D48)/D41)*D61  (due to Bill 210)</t>
  </si>
  <si>
    <t xml:space="preserve">         The 2005 PILs tax proxy is being recovered on a volumetric basis by class.</t>
  </si>
  <si>
    <t xml:space="preserve">          In 2004, use the Board-approved 2002 PILs proxy, recovered on a volumetric basis by class as calculated by the 2004 RAM, sheet 7,</t>
  </si>
  <si>
    <t xml:space="preserve">          plus, (b) customer counts by class in the same period multiplied by the PILs fixed charge rate components.</t>
  </si>
  <si>
    <t xml:space="preserve">          for the period April 1 to December 31, 2004, and add this total to the results from the sentence above for January 1 to March 31, 2004.</t>
  </si>
  <si>
    <t>TAX RETURN RECONCILIATION (TAXREC 3)</t>
  </si>
  <si>
    <t>ITEMS ON WHICH TRUE-UP DOES NOT APPLY</t>
  </si>
  <si>
    <t>Changes in Regulatory Asset balances</t>
  </si>
  <si>
    <t>CCA adjustments</t>
  </si>
  <si>
    <t>Depreciation and amortization adjustments</t>
  </si>
  <si>
    <t>Loss on disposal of non-utility assets</t>
  </si>
  <si>
    <t xml:space="preserve">Gain on sale of non-utility eligible capital property </t>
  </si>
  <si>
    <t xml:space="preserve">Gain on sale of utility eligible capital property </t>
  </si>
  <si>
    <t>Ontario capital tax adjustments</t>
  </si>
  <si>
    <t>Ontario capital tax adjustments to current or prior year</t>
  </si>
  <si>
    <t>Items on which true-up does not apply "TAXREC 3"</t>
  </si>
  <si>
    <t>Total Deductions on which true-up does not apply</t>
  </si>
  <si>
    <t>Total Additions on which true-up does not apply</t>
  </si>
  <si>
    <t>Board-approved PILs tax proxy from Decisions    (1)</t>
  </si>
  <si>
    <t>True-up Variance Adjustment  Q4, 2001     (2)</t>
  </si>
  <si>
    <t>True-up Variance Adjustment                    (3)</t>
  </si>
  <si>
    <t>Deferral Account Variance Adjustment Q4, 2001      (4)</t>
  </si>
  <si>
    <t>Deferral Account Variance Adjustment                    (5)</t>
  </si>
  <si>
    <t>Adjustments to reported prior years' variances    (6)</t>
  </si>
  <si>
    <t>Carrying charges           (7)</t>
  </si>
  <si>
    <t>Uncollected PILs</t>
  </si>
  <si>
    <r>
      <t>NOTE:</t>
    </r>
    <r>
      <rPr>
        <sz val="10"/>
        <rFont val="Arial"/>
        <family val="0"/>
      </rPr>
      <t xml:space="preserve">  The purpose of this worksheet is to show the movement in Account 1562 which establishes the receivable from or liability to ratepayers.</t>
    </r>
  </si>
  <si>
    <t>For explanation of Account 1562 please refer to Accounting Procedures Handbook for Electric Distribution Utilities and FAQ April 2003.</t>
  </si>
  <si>
    <t xml:space="preserve">Please identify if Method 1, 2 or 3 was used to account for the PILs proxy and recovery.  ANSWER:  </t>
  </si>
  <si>
    <t xml:space="preserve">(1)  (i)  From the Board's Decision - see Inclusion in Rates, Part III of the TAXCALC spreadsheet for Q4 2001 and 2002.  </t>
  </si>
  <si>
    <t xml:space="preserve">             Please insert the Q4, 2001 proxy in column C even though it was approved effective March 1, 2002.</t>
  </si>
  <si>
    <t xml:space="preserve">     (ii)  If the Board approved different amounts, input the Board-approved amounts in cells C13 and E13.</t>
  </si>
  <si>
    <t xml:space="preserve">     (v)  Column K - The 2002 PILs tax proxy applies to January 1 to March 31, 2005, and the new 2005 PILs tax proxy from April 1 to December 31, 2005.</t>
  </si>
  <si>
    <t xml:space="preserve">     (vi) Column M - The 2005 PILs tax proxy will used for the period from January 1 to April 30, 2006.</t>
  </si>
  <si>
    <t xml:space="preserve">(2) From the Ministry of Finance Variance Column, under Future True-ups, Part IV a, cell I132, of the TAXCALC spreadsheet. The Q4, 2001 proxy has to be </t>
  </si>
  <si>
    <t xml:space="preserve">         trued up in 2002, 2003 and for the period January 1- March 31, 2004.  Input the variance in the whole year reconcilation.</t>
  </si>
  <si>
    <t xml:space="preserve">(3) From the Ministry of Finance Variance Column, under Future True-ups, Part IV a, cell I132, of the TAXCALC spreadsheet.  </t>
  </si>
  <si>
    <t xml:space="preserve">         The true-up will compare to the 2002 proxy for 2002, 2003, 2004 and January 1 to March 31, 2005.</t>
  </si>
  <si>
    <t>(4) From the Ministry of Finance Variance Column, under Future True-ups, Part IV b, cell I181, of the TAXCALC spreadsheet.  The Q4, 2001 proxy has to be</t>
  </si>
  <si>
    <t xml:space="preserve">         trued up in 2002, 2003 and for the period January 1- March 31, 2004.  Input the deferral variance in the whole year reconciliation. </t>
  </si>
  <si>
    <t>(5) From the Ministry of Finance Variance Column, under Future True-ups, Part IV a, cell I181, of the TAXCALC spreadsheet.</t>
  </si>
  <si>
    <t>(6) The correcting entry should be shown in the year the entry was made.  The true-up of the carrying charges will have to be reviewed.</t>
  </si>
  <si>
    <t xml:space="preserve">(7) Carrying charges are calculated on a simple interest basis.  </t>
  </si>
  <si>
    <t>(8) (i) PILs collected from customers from March 1, 2002 to March 31, 2004 were based on a fixed charge and a volumetric charge recovery by class.  The PILs rate</t>
  </si>
  <si>
    <t xml:space="preserve">         components for Q4, 2001and 2002 were calculated in the 2002 approved RAM on sheet 6 and sheet 8.  In April 2004, the PILs recovery was based on the </t>
  </si>
  <si>
    <t xml:space="preserve">         2002 PILs tax proxy recovered by the volumetric rate by class as calculated on sheet 7 of the 2004 RAM.</t>
  </si>
  <si>
    <t xml:space="preserve">     (ii) Collections should equal: (a) the actual volumes/ load (kWhs, kWs, Kva) for the period (including net unbilled at period end), multiplied</t>
  </si>
  <si>
    <t xml:space="preserve">          by the PILs volumetric proxy rates by class (from the Q4, 2001and 2002 RAM worksheets) for 2002, 2003 and January 1 to March 31, 2004;   </t>
  </si>
  <si>
    <t xml:space="preserve">          In 2005, use the Board-approved 2005 PILs proxy, recovered on a volumetric basis by class as calculated by the 2005 RAM, sheet 4,</t>
  </si>
  <si>
    <t xml:space="preserve">          for the period April 1 to December 31, 2005. To this total, the 2004 volumetric PILs proxy rate by class should be used</t>
  </si>
  <si>
    <t xml:space="preserve">          to calculate the recovery for the period January 1 to March 31, 2005.</t>
  </si>
  <si>
    <t xml:space="preserve">             If the Board gave more than one decision in the year, calculate a weighted average proxy. </t>
  </si>
  <si>
    <t>Other additions (less than materiality level)</t>
  </si>
  <si>
    <t>Non-deductible meals</t>
  </si>
  <si>
    <t>Non-deductible club dues</t>
  </si>
  <si>
    <t>Interest and penalties on unpaid taxes</t>
  </si>
  <si>
    <t>Management bonuses unpaid after 180 days of year end</t>
  </si>
  <si>
    <t>Gain on disposal of assets per financial statements</t>
  </si>
  <si>
    <t>Loss on disposal of utility assets</t>
  </si>
  <si>
    <t>PILs proxy from April 1, 2005 - input 9/12 of amount</t>
  </si>
  <si>
    <t xml:space="preserve">Expected Rates </t>
  </si>
  <si>
    <t>Input Cell</t>
  </si>
  <si>
    <t>Formula in Cell</t>
  </si>
  <si>
    <r>
      <t xml:space="preserve">Regulatory adjustments on which true-up </t>
    </r>
    <r>
      <rPr>
        <sz val="10"/>
        <color indexed="10"/>
        <rFont val="Arial"/>
        <family val="2"/>
      </rPr>
      <t>may</t>
    </r>
    <r>
      <rPr>
        <sz val="10"/>
        <rFont val="Arial"/>
        <family val="0"/>
      </rPr>
      <t xml:space="preserve"> apply </t>
    </r>
    <r>
      <rPr>
        <sz val="10"/>
        <color indexed="10"/>
        <rFont val="Arial"/>
        <family val="2"/>
      </rPr>
      <t>(see A66)</t>
    </r>
  </si>
  <si>
    <t>Financing fee amorization - considered to be interest expense for PILs</t>
  </si>
  <si>
    <t xml:space="preserve">Shareholder-only Items should be shown on TAXREC 3 </t>
  </si>
  <si>
    <t>Colour Code</t>
  </si>
  <si>
    <t>Other - Please describe</t>
  </si>
  <si>
    <r>
      <t xml:space="preserve">Charitable donations </t>
    </r>
    <r>
      <rPr>
        <sz val="10"/>
        <color indexed="10"/>
        <rFont val="Arial"/>
        <family val="2"/>
      </rPr>
      <t>(Only if it benefits ratepayers)</t>
    </r>
  </si>
  <si>
    <t>Non-deductible automobile costs</t>
  </si>
  <si>
    <t xml:space="preserve">Donations - amount per books </t>
  </si>
  <si>
    <t>Donations - amount deductible for tax purposes</t>
  </si>
  <si>
    <t>CEC adjustments</t>
  </si>
  <si>
    <t>Loss from joint ventures or partnerships</t>
  </si>
  <si>
    <t>Income from joint ventures or partnerships</t>
  </si>
  <si>
    <t>Imputed interest income on Regulatory Assets</t>
  </si>
  <si>
    <t>Imputed interest expense on Regulatory Assets</t>
  </si>
  <si>
    <t xml:space="preserve">Analysis of PILs Tax Account 1562: </t>
  </si>
  <si>
    <t>(9) Any interim PILs recovery from Board Decisions will be recorded in APH Account # 1590.  Final reconciliation of PILs proxy taxes</t>
  </si>
  <si>
    <t>Version 2009.1</t>
  </si>
  <si>
    <t xml:space="preserve">PILs DEFERRAL AND VARIANCE ACCOUNTS  </t>
  </si>
  <si>
    <t xml:space="preserve">Tax </t>
  </si>
  <si>
    <t>Returns</t>
  </si>
  <si>
    <t>RATEPAYERS ONLY</t>
  </si>
  <si>
    <t xml:space="preserve">TAX RETURN RECONCILIATION (TAXREC 2) </t>
  </si>
  <si>
    <t>RAM 2002</t>
  </si>
  <si>
    <t>Divide federal income tax by the taxable income</t>
  </si>
  <si>
    <t>Divide Ontario income tax by the taxable income</t>
  </si>
  <si>
    <t>PILs billed to (collected from) customers             (8)</t>
  </si>
  <si>
    <t>MAX $5MM</t>
  </si>
  <si>
    <t>MAX $10MM</t>
  </si>
  <si>
    <t>Enter from tax return</t>
  </si>
  <si>
    <t>Provision for bad debts</t>
  </si>
  <si>
    <t>Non-taxable load transfers</t>
  </si>
  <si>
    <t xml:space="preserve">RECAP </t>
  </si>
  <si>
    <r>
      <t xml:space="preserve">Total PILs for Rate Adjustment -- </t>
    </r>
    <r>
      <rPr>
        <b/>
        <i/>
        <sz val="10"/>
        <color indexed="10"/>
        <rFont val="Arial"/>
        <family val="2"/>
      </rPr>
      <t>MUST AGREE WITH 2002</t>
    </r>
  </si>
  <si>
    <t>Rates Used in 2002 RAM PILs Applications for 2002</t>
  </si>
  <si>
    <t>Does this include LCT?</t>
  </si>
  <si>
    <t>&gt;700000</t>
  </si>
  <si>
    <t>TRUE-UP VARIANCE (from cell I132)</t>
  </si>
  <si>
    <r>
      <t xml:space="preserve">Interest Adjustment for tax purposes   </t>
    </r>
    <r>
      <rPr>
        <b/>
        <sz val="10"/>
        <rFont val="Arial"/>
        <family val="2"/>
      </rPr>
      <t>(See Below - cell I206)</t>
    </r>
  </si>
  <si>
    <t>Interest Adjustment for Tax Purposes  (carry forward to Cell I112)</t>
  </si>
  <si>
    <t>12-31-2004</t>
  </si>
  <si>
    <t>Actual 2004</t>
  </si>
  <si>
    <t>Input Information from Utility's Actual 2004 Tax Returns</t>
  </si>
  <si>
    <t>MAX $50MM</t>
  </si>
  <si>
    <t>Expected Income Tax Rates for 2004 and Capital Tax Exemptions for 2004</t>
  </si>
  <si>
    <r>
      <t xml:space="preserve">Ontario Capital Tax Exemption  </t>
    </r>
    <r>
      <rPr>
        <b/>
        <sz val="10"/>
        <color indexed="10"/>
        <rFont val="Arial"/>
        <family val="2"/>
      </rPr>
      <t>*** 2004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</si>
  <si>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*** 2004</t>
    </r>
  </si>
  <si>
    <t>&gt;1,128,000</t>
  </si>
  <si>
    <t>**Exemption amounts must agree with the Board-approved 2002 RAM PILs filing</t>
  </si>
  <si>
    <t>Recovery of regulatory assets - expense</t>
  </si>
  <si>
    <t>Assessment Notice</t>
  </si>
  <si>
    <t>Utility Name: HALDIMAND COUNTY HYDRO INC.</t>
  </si>
  <si>
    <t>Reporting period:  January 1, 2004 to December 31, 2004</t>
  </si>
  <si>
    <t>Y</t>
  </si>
  <si>
    <t>N</t>
  </si>
  <si>
    <t>Total deemed interest  (REGINFO CELL D60)</t>
  </si>
  <si>
    <t>Ontario Specified Tax Credits</t>
  </si>
  <si>
    <t>Loss for tax purposes - joint ventures or partnerships</t>
  </si>
  <si>
    <r>
      <t xml:space="preserve">Income Tax Rate (includes surtax - no LCT) from </t>
    </r>
    <r>
      <rPr>
        <b/>
        <sz val="10"/>
        <color indexed="10"/>
        <rFont val="Arial"/>
        <family val="2"/>
      </rPr>
      <t xml:space="preserve">2004 </t>
    </r>
    <r>
      <rPr>
        <sz val="10"/>
        <rFont val="Arial"/>
        <family val="0"/>
      </rPr>
      <t>Utility's tax return</t>
    </r>
  </si>
  <si>
    <t>Income Tax Rate used for gross-up (includes surtax)</t>
  </si>
  <si>
    <t>Actual Income Tax Rate used for gross-up (includes surtax)</t>
  </si>
  <si>
    <t>SIMPIL MODEL 
(Halton Hills Version per Board Decision in EB-2008-0381)</t>
  </si>
  <si>
    <t>Initial Estimate - Transition Costs</t>
  </si>
</sst>
</file>

<file path=xl/styles.xml><?xml version="1.0" encoding="utf-8"?>
<styleSheet xmlns="http://schemas.openxmlformats.org/spreadsheetml/2006/main">
  <numFmts count="5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%"/>
    <numFmt numFmtId="173" formatCode="#,##0.0000_);\(#,##0.0000\)"/>
    <numFmt numFmtId="174" formatCode="#,##0.0_);\(#,##0.0\)"/>
    <numFmt numFmtId="175" formatCode="0.00000%"/>
    <numFmt numFmtId="176" formatCode="&quot;$&quot;#,##0"/>
    <numFmt numFmtId="177" formatCode="&quot;$&quot;#,##0.00"/>
    <numFmt numFmtId="178" formatCode="0.000%"/>
    <numFmt numFmtId="179" formatCode="0_);[Red]\(0\)"/>
    <numFmt numFmtId="180" formatCode="0.0%"/>
    <numFmt numFmtId="181" formatCode="0.00000"/>
    <numFmt numFmtId="182" formatCode="mm/dd/yyyy"/>
    <numFmt numFmtId="183" formatCode="&quot;$&quot;#,##0.000"/>
    <numFmt numFmtId="184" formatCode="&quot;$&quot;#,##0.00000"/>
    <numFmt numFmtId="185" formatCode="&quot;$&quot;#,##0.0000"/>
    <numFmt numFmtId="186" formatCode="_-* #,##0.0_-;\-* #,##0.0_-;_-* &quot;-&quot;??_-;_-@_-"/>
    <numFmt numFmtId="187" formatCode="_-* #,##0_-;\-* #,##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_(&quot;$&quot;* #,##0.0_);_(&quot;$&quot;* \(#,##0.0\);_(&quot;$&quot;* &quot;-&quot;_);_(@_)"/>
    <numFmt numFmtId="192" formatCode="0.000000"/>
    <numFmt numFmtId="193" formatCode="_-&quot;$&quot;* #,##0.0_-;\-&quot;$&quot;* #,##0.0_-;_-&quot;$&quot;* &quot;-&quot;??_-;_-@_-"/>
    <numFmt numFmtId="194" formatCode="_-&quot;$&quot;* #,##0_-;\-&quot;$&quot;* #,##0_-;_-&quot;$&quot;* &quot;-&quot;??_-;_-@_-"/>
    <numFmt numFmtId="195" formatCode="[$€-2]\ #,##0.00_);[Red]\([$€-2]\ #,##0.00\)"/>
    <numFmt numFmtId="196" formatCode="#,##0_ ;[Red]\-#,##0\ "/>
    <numFmt numFmtId="197" formatCode="0.0000000"/>
    <numFmt numFmtId="198" formatCode="0.0000"/>
    <numFmt numFmtId="199" formatCode="0.000"/>
    <numFmt numFmtId="200" formatCode="0.0"/>
    <numFmt numFmtId="201" formatCode="0.0000\ ;\ \(0.0000\)"/>
    <numFmt numFmtId="202" formatCode="#,##0.00_ ;[Red]\-#,##0.00\ "/>
    <numFmt numFmtId="203" formatCode="#,##0.0000_ ;[Red]\-#,##0.0000\ "/>
    <numFmt numFmtId="204" formatCode="0.0000000000000"/>
    <numFmt numFmtId="205" formatCode="_(&quot;$&quot;* #,##0.0000_);_(&quot;$&quot;* \(#,##0.0000\);_(&quot;$&quot;* &quot;-&quot;????_);_(@_)"/>
    <numFmt numFmtId="206" formatCode="&quot;$&quot;#,##0.0_);[Red]\(&quot;$&quot;#,##0.0\)"/>
    <numFmt numFmtId="207" formatCode="mmmm\ d\,\ yyyy"/>
    <numFmt numFmtId="208" formatCode="[$-1009]mmmm\ d\,\ yyyy"/>
    <numFmt numFmtId="209" formatCode="[$-F800]dddd\,\ mmmm\ dd\,\ yyyy"/>
    <numFmt numFmtId="210" formatCode="\ @"/>
    <numFmt numFmtId="211" formatCode="#,##0.0"/>
    <numFmt numFmtId="212" formatCode="[$-1009]mmmm\-dd\-yy"/>
    <numFmt numFmtId="213" formatCode="[$-409]h:mm:ss\ AM/PM"/>
    <numFmt numFmtId="214" formatCode="#,##0;\(#,##0\)"/>
  </numFmts>
  <fonts count="59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color indexed="57"/>
      <name val="Arial"/>
      <family val="2"/>
    </font>
    <font>
      <sz val="9"/>
      <name val="Arial"/>
      <family val="2"/>
    </font>
    <font>
      <sz val="9"/>
      <color indexed="5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i/>
      <sz val="10"/>
      <color indexed="17"/>
      <name val="Arial"/>
      <family val="2"/>
    </font>
    <font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4"/>
      <color indexed="10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ck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52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3" fillId="29" borderId="1" applyNumberFormat="0" applyAlignment="0" applyProtection="0"/>
    <xf numFmtId="0" fontId="54" fillId="0" borderId="4" applyNumberFormat="0" applyFill="0" applyAlignment="0" applyProtection="0"/>
    <xf numFmtId="0" fontId="55" fillId="30" borderId="0" applyNumberFormat="0" applyBorder="0" applyAlignment="0" applyProtection="0"/>
    <xf numFmtId="0" fontId="0" fillId="31" borderId="5" applyNumberFormat="0" applyFont="0" applyAlignment="0" applyProtection="0"/>
    <xf numFmtId="0" fontId="56" fillId="26" borderId="6" applyNumberFormat="0" applyAlignment="0" applyProtection="0"/>
    <xf numFmtId="10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58" fillId="0" borderId="0" applyNumberFormat="0" applyFill="0" applyBorder="0" applyAlignment="0" applyProtection="0"/>
  </cellStyleXfs>
  <cellXfs count="524">
    <xf numFmtId="0" fontId="0" fillId="0" borderId="0" xfId="0" applyAlignment="1">
      <alignment vertical="top"/>
    </xf>
    <xf numFmtId="0" fontId="3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37" fontId="0" fillId="0" borderId="0" xfId="0" applyNumberFormat="1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4" fillId="0" borderId="0" xfId="0" applyFont="1" applyAlignment="1">
      <alignment vertical="top"/>
    </xf>
    <xf numFmtId="37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37" fontId="0" fillId="0" borderId="9" xfId="0" applyNumberFormat="1" applyBorder="1" applyAlignment="1">
      <alignment vertical="top"/>
    </xf>
    <xf numFmtId="0" fontId="0" fillId="0" borderId="10" xfId="0" applyBorder="1" applyAlignment="1">
      <alignment horizontal="center" vertical="top"/>
    </xf>
    <xf numFmtId="37" fontId="0" fillId="0" borderId="10" xfId="0" applyNumberFormat="1" applyBorder="1" applyAlignment="1">
      <alignment horizontal="center" vertical="top"/>
    </xf>
    <xf numFmtId="37" fontId="0" fillId="0" borderId="9" xfId="0" applyNumberForma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3" fontId="0" fillId="0" borderId="0" xfId="0" applyNumberFormat="1" applyAlignment="1">
      <alignment vertical="top"/>
    </xf>
    <xf numFmtId="0" fontId="0" fillId="0" borderId="0" xfId="0" applyFill="1" applyBorder="1" applyAlignment="1">
      <alignment horizontal="center" vertical="top"/>
    </xf>
    <xf numFmtId="0" fontId="0" fillId="0" borderId="8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37" fontId="0" fillId="0" borderId="0" xfId="0" applyNumberFormat="1" applyFill="1" applyBorder="1" applyAlignment="1">
      <alignment horizontal="right" vertical="top"/>
    </xf>
    <xf numFmtId="37" fontId="0" fillId="0" borderId="0" xfId="0" applyNumberFormat="1" applyBorder="1" applyAlignment="1">
      <alignment horizontal="right" vertical="top"/>
    </xf>
    <xf numFmtId="37" fontId="0" fillId="0" borderId="0" xfId="0" applyNumberFormat="1" applyAlignment="1">
      <alignment horizontal="right" vertical="top"/>
    </xf>
    <xf numFmtId="3" fontId="0" fillId="0" borderId="0" xfId="0" applyNumberFormat="1" applyFill="1" applyBorder="1" applyAlignment="1">
      <alignment vertical="top"/>
    </xf>
    <xf numFmtId="0" fontId="0" fillId="0" borderId="0" xfId="0" applyFont="1" applyFill="1" applyAlignment="1">
      <alignment vertical="top"/>
    </xf>
    <xf numFmtId="37" fontId="0" fillId="0" borderId="0" xfId="0" applyNumberForma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10" fontId="0" fillId="0" borderId="0" xfId="0" applyNumberFormat="1" applyAlignment="1">
      <alignment vertical="top"/>
    </xf>
    <xf numFmtId="3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0" fontId="0" fillId="0" borderId="0" xfId="0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8" fillId="0" borderId="0" xfId="0" applyFont="1" applyFill="1" applyAlignment="1">
      <alignment vertical="top"/>
    </xf>
    <xf numFmtId="0" fontId="0" fillId="0" borderId="11" xfId="0" applyBorder="1" applyAlignment="1">
      <alignment vertical="top"/>
    </xf>
    <xf numFmtId="14" fontId="0" fillId="0" borderId="0" xfId="0" applyNumberFormat="1" applyAlignment="1">
      <alignment vertical="top"/>
    </xf>
    <xf numFmtId="14" fontId="0" fillId="0" borderId="12" xfId="0" applyNumberFormat="1" applyBorder="1" applyAlignment="1">
      <alignment vertical="top"/>
    </xf>
    <xf numFmtId="0" fontId="3" fillId="0" borderId="0" xfId="0" applyFont="1" applyAlignment="1" applyProtection="1">
      <alignment vertical="top"/>
      <protection/>
    </xf>
    <xf numFmtId="0" fontId="3" fillId="0" borderId="8" xfId="0" applyFont="1" applyBorder="1" applyAlignment="1">
      <alignment vertical="top"/>
    </xf>
    <xf numFmtId="0" fontId="0" fillId="0" borderId="11" xfId="0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3" xfId="0" applyFont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12" fillId="0" borderId="0" xfId="0" applyFont="1" applyAlignment="1">
      <alignment vertical="top"/>
    </xf>
    <xf numFmtId="0" fontId="0" fillId="0" borderId="0" xfId="0" applyBorder="1" applyAlignment="1" applyProtection="1">
      <alignment horizontal="right" vertical="top"/>
      <protection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3" fontId="0" fillId="0" borderId="0" xfId="0" applyNumberFormat="1" applyBorder="1" applyAlignment="1" applyProtection="1">
      <alignment horizontal="right" vertical="top"/>
      <protection/>
    </xf>
    <xf numFmtId="0" fontId="4" fillId="0" borderId="16" xfId="0" applyFont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 quotePrefix="1">
      <alignment horizontal="center" vertical="top"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3" fontId="0" fillId="0" borderId="0" xfId="0" applyNumberFormat="1" applyFill="1" applyBorder="1" applyAlignment="1" applyProtection="1">
      <alignment vertical="top"/>
      <protection/>
    </xf>
    <xf numFmtId="0" fontId="0" fillId="0" borderId="17" xfId="0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0" fillId="0" borderId="0" xfId="0" applyFill="1" applyBorder="1" applyAlignment="1" applyProtection="1" quotePrefix="1">
      <alignment vertical="top" wrapText="1"/>
      <protection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Fill="1" applyBorder="1" applyAlignment="1" applyProtection="1" quotePrefix="1">
      <alignment vertical="top"/>
      <protection/>
    </xf>
    <xf numFmtId="0" fontId="4" fillId="0" borderId="0" xfId="0" applyFont="1" applyFill="1" applyBorder="1" applyAlignment="1" applyProtection="1">
      <alignment vertical="top"/>
      <protection/>
    </xf>
    <xf numFmtId="0" fontId="0" fillId="0" borderId="0" xfId="0" applyFill="1" applyAlignment="1">
      <alignment vertical="top" wrapText="1"/>
    </xf>
    <xf numFmtId="0" fontId="3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0" fillId="0" borderId="0" xfId="0" applyFill="1" applyBorder="1" applyAlignment="1">
      <alignment horizontal="left"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top"/>
    </xf>
    <xf numFmtId="0" fontId="14" fillId="0" borderId="0" xfId="0" applyFont="1" applyAlignment="1">
      <alignment vertical="top" wrapText="1"/>
    </xf>
    <xf numFmtId="37" fontId="0" fillId="0" borderId="0" xfId="0" applyNumberFormat="1" applyFill="1" applyBorder="1" applyAlignment="1" applyProtection="1">
      <alignment vertical="top"/>
      <protection/>
    </xf>
    <xf numFmtId="37" fontId="0" fillId="0" borderId="0" xfId="0" applyNumberFormat="1" applyFill="1" applyAlignment="1" quotePrefix="1">
      <alignment vertical="top"/>
    </xf>
    <xf numFmtId="3" fontId="0" fillId="0" borderId="0" xfId="0" applyNumberFormat="1" applyFill="1" applyBorder="1" applyAlignment="1" applyProtection="1">
      <alignment horizontal="right" vertical="top"/>
      <protection/>
    </xf>
    <xf numFmtId="3" fontId="0" fillId="0" borderId="14" xfId="0" applyNumberFormat="1" applyBorder="1" applyAlignment="1">
      <alignment vertical="top"/>
    </xf>
    <xf numFmtId="0" fontId="3" fillId="0" borderId="0" xfId="0" applyFont="1" applyAlignment="1">
      <alignment horizontal="right" vertical="top"/>
    </xf>
    <xf numFmtId="37" fontId="0" fillId="0" borderId="0" xfId="0" applyNumberFormat="1" applyAlignment="1">
      <alignment/>
    </xf>
    <xf numFmtId="37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Border="1" applyAlignment="1">
      <alignment/>
    </xf>
    <xf numFmtId="0" fontId="0" fillId="0" borderId="8" xfId="0" applyBorder="1" applyAlignment="1">
      <alignment horizontal="center"/>
    </xf>
    <xf numFmtId="3" fontId="0" fillId="0" borderId="0" xfId="0" applyNumberFormat="1" applyAlignment="1">
      <alignment horizontal="center"/>
    </xf>
    <xf numFmtId="37" fontId="0" fillId="0" borderId="14" xfId="0" applyNumberFormat="1" applyBorder="1" applyAlignment="1">
      <alignment vertical="top"/>
    </xf>
    <xf numFmtId="37" fontId="0" fillId="0" borderId="14" xfId="0" applyNumberFormat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0" fontId="0" fillId="0" borderId="18" xfId="0" applyFill="1" applyBorder="1" applyAlignment="1" applyProtection="1">
      <alignment vertical="top"/>
      <protection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 vertical="top"/>
      <protection/>
    </xf>
    <xf numFmtId="3" fontId="0" fillId="0" borderId="18" xfId="0" applyNumberFormat="1" applyFill="1" applyBorder="1" applyAlignment="1" quotePrefix="1">
      <alignment vertical="top"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3" fontId="0" fillId="0" borderId="19" xfId="0" applyNumberFormat="1" applyBorder="1" applyAlignment="1">
      <alignment vertical="top"/>
    </xf>
    <xf numFmtId="3" fontId="0" fillId="0" borderId="18" xfId="0" applyNumberFormat="1" applyBorder="1" applyAlignment="1">
      <alignment vertical="top"/>
    </xf>
    <xf numFmtId="37" fontId="0" fillId="0" borderId="19" xfId="0" applyNumberFormat="1" applyBorder="1" applyAlignment="1">
      <alignment vertical="top"/>
    </xf>
    <xf numFmtId="37" fontId="0" fillId="0" borderId="18" xfId="0" applyNumberFormat="1" applyBorder="1" applyAlignment="1">
      <alignment vertical="top"/>
    </xf>
    <xf numFmtId="0" fontId="0" fillId="0" borderId="18" xfId="0" applyBorder="1" applyAlignment="1">
      <alignment vertical="top"/>
    </xf>
    <xf numFmtId="177" fontId="0" fillId="0" borderId="0" xfId="0" applyNumberFormat="1" applyFill="1" applyBorder="1" applyAlignment="1" quotePrefix="1">
      <alignment vertical="top"/>
    </xf>
    <xf numFmtId="0" fontId="0" fillId="0" borderId="0" xfId="0" applyBorder="1" applyAlignment="1" quotePrefix="1">
      <alignment vertical="top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3" fillId="0" borderId="18" xfId="0" applyFont="1" applyBorder="1" applyAlignment="1" applyProtection="1">
      <alignment vertical="top"/>
      <protection/>
    </xf>
    <xf numFmtId="0" fontId="0" fillId="0" borderId="18" xfId="0" applyFont="1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Font="1" applyBorder="1" applyAlignment="1" applyProtection="1">
      <alignment horizontal="center" vertical="top"/>
      <protection/>
    </xf>
    <xf numFmtId="0" fontId="4" fillId="0" borderId="18" xfId="0" applyFont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 vertical="top"/>
      <protection/>
    </xf>
    <xf numFmtId="0" fontId="6" fillId="0" borderId="18" xfId="0" applyFont="1" applyBorder="1" applyAlignment="1" applyProtection="1">
      <alignment horizontal="center" vertical="top"/>
      <protection/>
    </xf>
    <xf numFmtId="0" fontId="3" fillId="0" borderId="18" xfId="0" applyFont="1" applyBorder="1" applyAlignment="1" applyProtection="1">
      <alignment horizontal="center" vertical="top"/>
      <protection/>
    </xf>
    <xf numFmtId="0" fontId="0" fillId="0" borderId="18" xfId="0" applyFill="1" applyBorder="1" applyAlignment="1" applyProtection="1">
      <alignment horizontal="center" vertical="top"/>
      <protection/>
    </xf>
    <xf numFmtId="0" fontId="0" fillId="0" borderId="19" xfId="0" applyBorder="1" applyAlignment="1" applyProtection="1">
      <alignment horizontal="center" vertical="top"/>
      <protection/>
    </xf>
    <xf numFmtId="37" fontId="0" fillId="0" borderId="18" xfId="0" applyNumberFormat="1" applyBorder="1" applyAlignment="1">
      <alignment horizontal="center" vertical="top"/>
    </xf>
    <xf numFmtId="37" fontId="0" fillId="0" borderId="20" xfId="0" applyNumberFormat="1" applyBorder="1" applyAlignment="1">
      <alignment horizontal="center" vertical="top"/>
    </xf>
    <xf numFmtId="0" fontId="0" fillId="0" borderId="21" xfId="0" applyFont="1" applyBorder="1" applyAlignment="1" applyProtection="1">
      <alignment horizontal="center" vertical="top"/>
      <protection/>
    </xf>
    <xf numFmtId="0" fontId="0" fillId="0" borderId="22" xfId="0" applyBorder="1" applyAlignment="1">
      <alignment horizontal="center" vertical="top"/>
    </xf>
    <xf numFmtId="37" fontId="0" fillId="0" borderId="23" xfId="0" applyNumberFormat="1" applyBorder="1" applyAlignment="1">
      <alignment horizontal="center" vertical="top"/>
    </xf>
    <xf numFmtId="0" fontId="0" fillId="0" borderId="18" xfId="0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5" xfId="0" applyNumberFormat="1" applyFill="1" applyBorder="1" applyAlignment="1" applyProtection="1">
      <alignment vertical="top"/>
      <protection/>
    </xf>
    <xf numFmtId="3" fontId="3" fillId="0" borderId="19" xfId="0" applyNumberFormat="1" applyFont="1" applyBorder="1" applyAlignment="1">
      <alignment horizontal="center" vertical="top"/>
    </xf>
    <xf numFmtId="3" fontId="3" fillId="0" borderId="18" xfId="0" applyNumberFormat="1" applyFont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/>
      <protection/>
    </xf>
    <xf numFmtId="37" fontId="0" fillId="0" borderId="14" xfId="0" applyNumberFormat="1" applyFill="1" applyBorder="1" applyAlignment="1" applyProtection="1">
      <alignment/>
      <protection/>
    </xf>
    <xf numFmtId="37" fontId="0" fillId="0" borderId="18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37" fontId="0" fillId="0" borderId="19" xfId="0" applyNumberFormat="1" applyFill="1" applyBorder="1" applyAlignment="1">
      <alignment/>
    </xf>
    <xf numFmtId="3" fontId="0" fillId="0" borderId="18" xfId="0" applyNumberFormat="1" applyFill="1" applyBorder="1" applyAlignment="1" applyProtection="1">
      <alignment/>
      <protection/>
    </xf>
    <xf numFmtId="0" fontId="3" fillId="0" borderId="24" xfId="0" applyFont="1" applyBorder="1" applyAlignment="1" applyProtection="1">
      <alignment vertical="top"/>
      <protection/>
    </xf>
    <xf numFmtId="0" fontId="0" fillId="0" borderId="25" xfId="0" applyBorder="1" applyAlignment="1">
      <alignment horizontal="center" vertical="top"/>
    </xf>
    <xf numFmtId="0" fontId="0" fillId="0" borderId="24" xfId="0" applyFont="1" applyBorder="1" applyAlignment="1" applyProtection="1">
      <alignment vertical="top"/>
      <protection/>
    </xf>
    <xf numFmtId="0" fontId="15" fillId="0" borderId="24" xfId="0" applyFont="1" applyBorder="1" applyAlignment="1" applyProtection="1">
      <alignment vertical="top"/>
      <protection/>
    </xf>
    <xf numFmtId="0" fontId="6" fillId="0" borderId="24" xfId="0" applyFont="1" applyBorder="1" applyAlignment="1" applyProtection="1">
      <alignment vertical="top"/>
      <protection/>
    </xf>
    <xf numFmtId="0" fontId="0" fillId="0" borderId="24" xfId="0" applyFont="1" applyFill="1" applyBorder="1" applyAlignment="1" applyProtection="1">
      <alignment vertical="top"/>
      <protection/>
    </xf>
    <xf numFmtId="0" fontId="7" fillId="0" borderId="24" xfId="0" applyFont="1" applyBorder="1" applyAlignment="1" applyProtection="1">
      <alignment vertical="top"/>
      <protection/>
    </xf>
    <xf numFmtId="0" fontId="0" fillId="0" borderId="24" xfId="0" applyFill="1" applyBorder="1" applyAlignment="1" applyProtection="1">
      <alignment vertical="top"/>
      <protection/>
    </xf>
    <xf numFmtId="0" fontId="0" fillId="0" borderId="24" xfId="0" applyBorder="1" applyAlignment="1" applyProtection="1">
      <alignment vertical="top"/>
      <protection/>
    </xf>
    <xf numFmtId="0" fontId="5" fillId="0" borderId="24" xfId="0" applyFont="1" applyBorder="1" applyAlignment="1" applyProtection="1">
      <alignment vertical="top"/>
      <protection/>
    </xf>
    <xf numFmtId="0" fontId="0" fillId="0" borderId="26" xfId="0" applyBorder="1" applyAlignment="1">
      <alignment horizontal="center" vertical="top"/>
    </xf>
    <xf numFmtId="0" fontId="0" fillId="0" borderId="26" xfId="0" applyBorder="1" applyAlignment="1">
      <alignment vertical="top"/>
    </xf>
    <xf numFmtId="0" fontId="4" fillId="0" borderId="24" xfId="0" applyFont="1" applyBorder="1" applyAlignment="1" applyProtection="1">
      <alignment vertical="top"/>
      <protection/>
    </xf>
    <xf numFmtId="0" fontId="0" fillId="0" borderId="27" xfId="0" applyBorder="1" applyAlignment="1">
      <alignment horizontal="center" vertical="top"/>
    </xf>
    <xf numFmtId="0" fontId="0" fillId="0" borderId="25" xfId="0" applyBorder="1" applyAlignment="1">
      <alignment vertical="top"/>
    </xf>
    <xf numFmtId="0" fontId="0" fillId="0" borderId="28" xfId="0" applyBorder="1" applyAlignment="1">
      <alignment vertical="top"/>
    </xf>
    <xf numFmtId="0" fontId="16" fillId="0" borderId="24" xfId="0" applyFont="1" applyBorder="1" applyAlignment="1" applyProtection="1">
      <alignment vertical="top" wrapText="1"/>
      <protection/>
    </xf>
    <xf numFmtId="0" fontId="7" fillId="0" borderId="24" xfId="0" applyFont="1" applyBorder="1" applyAlignment="1" applyProtection="1" quotePrefix="1">
      <alignment vertical="top"/>
      <protection/>
    </xf>
    <xf numFmtId="0" fontId="3" fillId="0" borderId="24" xfId="0" applyFont="1" applyFill="1" applyBorder="1" applyAlignment="1" applyProtection="1">
      <alignment vertical="top"/>
      <protection/>
    </xf>
    <xf numFmtId="0" fontId="16" fillId="0" borderId="24" xfId="0" applyFont="1" applyFill="1" applyBorder="1" applyAlignment="1" applyProtection="1">
      <alignment vertical="top" wrapText="1"/>
      <protection/>
    </xf>
    <xf numFmtId="0" fontId="3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/>
      <protection locked="0"/>
    </xf>
    <xf numFmtId="0" fontId="16" fillId="0" borderId="24" xfId="0" applyFont="1" applyFill="1" applyBorder="1" applyAlignment="1" applyProtection="1">
      <alignment vertical="top"/>
      <protection/>
    </xf>
    <xf numFmtId="0" fontId="0" fillId="0" borderId="28" xfId="0" applyBorder="1" applyAlignment="1" applyProtection="1">
      <alignment vertical="top"/>
      <protection/>
    </xf>
    <xf numFmtId="0" fontId="0" fillId="0" borderId="29" xfId="0" applyBorder="1" applyAlignment="1">
      <alignment vertical="top"/>
    </xf>
    <xf numFmtId="0" fontId="6" fillId="0" borderId="24" xfId="0" applyFont="1" applyFill="1" applyBorder="1" applyAlignment="1" applyProtection="1">
      <alignment vertical="top"/>
      <protection/>
    </xf>
    <xf numFmtId="0" fontId="3" fillId="0" borderId="30" xfId="0" applyFont="1" applyFill="1" applyBorder="1" applyAlignment="1" applyProtection="1">
      <alignment vertical="top"/>
      <protection/>
    </xf>
    <xf numFmtId="0" fontId="0" fillId="0" borderId="31" xfId="0" applyBorder="1" applyAlignment="1" applyProtection="1">
      <alignment horizontal="center" vertical="top"/>
      <protection/>
    </xf>
    <xf numFmtId="3" fontId="0" fillId="0" borderId="31" xfId="0" applyNumberFormat="1" applyBorder="1" applyAlignment="1">
      <alignment vertical="top"/>
    </xf>
    <xf numFmtId="3" fontId="0" fillId="0" borderId="17" xfId="0" applyNumberFormat="1" applyBorder="1" applyAlignment="1">
      <alignment horizontal="center"/>
    </xf>
    <xf numFmtId="0" fontId="0" fillId="0" borderId="32" xfId="0" applyBorder="1" applyAlignment="1">
      <alignment vertical="top"/>
    </xf>
    <xf numFmtId="0" fontId="0" fillId="0" borderId="33" xfId="0" applyBorder="1" applyAlignment="1">
      <alignment vertical="top"/>
    </xf>
    <xf numFmtId="0" fontId="3" fillId="0" borderId="18" xfId="0" applyFont="1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horizontal="center" vertical="top"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4" xfId="0" applyNumberFormat="1" applyFill="1" applyBorder="1" applyAlignment="1" applyProtection="1">
      <alignment vertical="top"/>
      <protection/>
    </xf>
    <xf numFmtId="0" fontId="3" fillId="0" borderId="0" xfId="0" applyFont="1" applyBorder="1" applyAlignment="1">
      <alignment horizontal="left" vertical="top"/>
    </xf>
    <xf numFmtId="0" fontId="0" fillId="32" borderId="0" xfId="0" applyFill="1" applyAlignment="1">
      <alignment vertical="top"/>
    </xf>
    <xf numFmtId="0" fontId="0" fillId="33" borderId="0" xfId="0" applyFill="1" applyAlignment="1">
      <alignment vertical="top"/>
    </xf>
    <xf numFmtId="3" fontId="0" fillId="33" borderId="0" xfId="42" applyNumberFormat="1" applyFont="1" applyFill="1" applyBorder="1" applyAlignment="1">
      <alignment vertical="top"/>
    </xf>
    <xf numFmtId="0" fontId="0" fillId="33" borderId="0" xfId="0" applyFont="1" applyFill="1" applyBorder="1" applyAlignment="1">
      <alignment horizontal="center" vertical="top"/>
    </xf>
    <xf numFmtId="0" fontId="0" fillId="33" borderId="0" xfId="0" applyFont="1" applyFill="1" applyBorder="1" applyAlignment="1">
      <alignment vertical="top"/>
    </xf>
    <xf numFmtId="10" fontId="0" fillId="33" borderId="0" xfId="0" applyNumberFormat="1" applyFont="1" applyFill="1" applyBorder="1" applyAlignment="1">
      <alignment vertical="top"/>
    </xf>
    <xf numFmtId="3" fontId="0" fillId="33" borderId="0" xfId="42" applyNumberFormat="1" applyFont="1" applyFill="1" applyBorder="1" applyAlignment="1" applyProtection="1">
      <alignment vertical="top"/>
      <protection locked="0"/>
    </xf>
    <xf numFmtId="0" fontId="0" fillId="32" borderId="0" xfId="0" applyFill="1" applyBorder="1" applyAlignment="1">
      <alignment vertical="top"/>
    </xf>
    <xf numFmtId="0" fontId="0" fillId="32" borderId="0" xfId="0" applyFill="1" applyBorder="1" applyAlignment="1">
      <alignment horizontal="center" vertical="top"/>
    </xf>
    <xf numFmtId="37" fontId="0" fillId="0" borderId="18" xfId="0" applyNumberFormat="1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3" fontId="0" fillId="0" borderId="18" xfId="0" applyNumberFormat="1" applyBorder="1" applyAlignment="1" applyProtection="1">
      <alignment vertical="top"/>
      <protection/>
    </xf>
    <xf numFmtId="0" fontId="0" fillId="0" borderId="31" xfId="0" applyBorder="1" applyAlignment="1" applyProtection="1">
      <alignment vertical="top"/>
      <protection/>
    </xf>
    <xf numFmtId="0" fontId="3" fillId="0" borderId="34" xfId="0" applyFont="1" applyBorder="1" applyAlignment="1" applyProtection="1">
      <alignment horizontal="center" vertical="top"/>
      <protection locked="0"/>
    </xf>
    <xf numFmtId="0" fontId="3" fillId="0" borderId="34" xfId="0" applyFont="1" applyFill="1" applyBorder="1" applyAlignment="1" applyProtection="1">
      <alignment horizontal="center" vertical="top"/>
      <protection locked="0"/>
    </xf>
    <xf numFmtId="0" fontId="0" fillId="0" borderId="35" xfId="0" applyBorder="1" applyAlignment="1" applyProtection="1">
      <alignment horizontal="center" vertical="top"/>
      <protection locked="0"/>
    </xf>
    <xf numFmtId="0" fontId="0" fillId="0" borderId="34" xfId="0" applyFont="1" applyBorder="1" applyAlignment="1" applyProtection="1">
      <alignment horizontal="center" vertical="top"/>
      <protection locked="0"/>
    </xf>
    <xf numFmtId="0" fontId="0" fillId="0" borderId="13" xfId="0" applyFont="1" applyBorder="1" applyAlignment="1" applyProtection="1">
      <alignment horizontal="center" vertical="top"/>
      <protection locked="0"/>
    </xf>
    <xf numFmtId="0" fontId="3" fillId="0" borderId="34" xfId="0" applyFont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3" fillId="0" borderId="24" xfId="0" applyFont="1" applyBorder="1" applyAlignment="1" applyProtection="1">
      <alignment vertical="top"/>
      <protection locked="0"/>
    </xf>
    <xf numFmtId="0" fontId="3" fillId="0" borderId="18" xfId="0" applyFont="1" applyBorder="1" applyAlignment="1" applyProtection="1">
      <alignment vertical="top"/>
      <protection locked="0"/>
    </xf>
    <xf numFmtId="16" fontId="3" fillId="0" borderId="18" xfId="0" applyNumberFormat="1" applyFont="1" applyFill="1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25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vertical="top"/>
      <protection locked="0"/>
    </xf>
    <xf numFmtId="0" fontId="0" fillId="0" borderId="18" xfId="0" applyFill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24" xfId="0" applyFon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19" xfId="0" applyFill="1" applyBorder="1" applyAlignment="1" applyProtection="1">
      <alignment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horizontal="center" vertical="top"/>
      <protection locked="0"/>
    </xf>
    <xf numFmtId="0" fontId="0" fillId="0" borderId="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29" xfId="0" applyBorder="1" applyAlignment="1" applyProtection="1">
      <alignment horizontal="center" vertical="top"/>
      <protection locked="0"/>
    </xf>
    <xf numFmtId="0" fontId="0" fillId="0" borderId="18" xfId="0" applyFill="1" applyBorder="1" applyAlignment="1" applyProtection="1">
      <alignment vertical="top"/>
      <protection locked="0"/>
    </xf>
    <xf numFmtId="0" fontId="0" fillId="0" borderId="18" xfId="0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 vertical="top"/>
      <protection locked="0"/>
    </xf>
    <xf numFmtId="3" fontId="3" fillId="0" borderId="18" xfId="0" applyNumberFormat="1" applyFont="1" applyBorder="1" applyAlignment="1" applyProtection="1">
      <alignment horizontal="center" vertical="top"/>
      <protection locked="0"/>
    </xf>
    <xf numFmtId="3" fontId="0" fillId="0" borderId="16" xfId="0" applyNumberFormat="1" applyFill="1" applyBorder="1" applyAlignment="1" applyProtection="1">
      <alignment horizontal="right" vertical="top"/>
      <protection/>
    </xf>
    <xf numFmtId="0" fontId="0" fillId="0" borderId="38" xfId="0" applyBorder="1" applyAlignment="1" applyProtection="1">
      <alignment horizontal="center" vertical="top"/>
      <protection locked="0"/>
    </xf>
    <xf numFmtId="0" fontId="0" fillId="0" borderId="39" xfId="0" applyBorder="1" applyAlignment="1" applyProtection="1">
      <alignment horizontal="center" vertical="top"/>
      <protection locked="0"/>
    </xf>
    <xf numFmtId="10" fontId="0" fillId="0" borderId="14" xfId="0" applyNumberFormat="1" applyBorder="1" applyAlignment="1" applyProtection="1">
      <alignment horizontal="center" vertical="top"/>
      <protection locked="0"/>
    </xf>
    <xf numFmtId="0" fontId="0" fillId="0" borderId="40" xfId="0" applyBorder="1" applyAlignment="1" applyProtection="1">
      <alignment horizontal="center" vertical="top"/>
      <protection locked="0"/>
    </xf>
    <xf numFmtId="0" fontId="3" fillId="33" borderId="0" xfId="0" applyFont="1" applyFill="1" applyAlignment="1">
      <alignment vertical="top"/>
    </xf>
    <xf numFmtId="0" fontId="0" fillId="32" borderId="0" xfId="0" applyFill="1" applyAlignment="1">
      <alignment horizontal="center" vertical="top"/>
    </xf>
    <xf numFmtId="37" fontId="0" fillId="0" borderId="12" xfId="0" applyNumberFormat="1" applyFill="1" applyBorder="1" applyAlignment="1" applyProtection="1">
      <alignment/>
      <protection/>
    </xf>
    <xf numFmtId="0" fontId="0" fillId="0" borderId="41" xfId="0" applyBorder="1" applyAlignment="1" applyProtection="1">
      <alignment horizontal="center" vertical="top"/>
      <protection locked="0"/>
    </xf>
    <xf numFmtId="10" fontId="0" fillId="0" borderId="9" xfId="0" applyNumberFormat="1" applyBorder="1" applyAlignment="1" applyProtection="1">
      <alignment horizontal="center" vertical="top"/>
      <protection locked="0"/>
    </xf>
    <xf numFmtId="0" fontId="0" fillId="0" borderId="42" xfId="0" applyBorder="1" applyAlignment="1" applyProtection="1">
      <alignment horizontal="center" vertical="top"/>
      <protection locked="0"/>
    </xf>
    <xf numFmtId="0" fontId="4" fillId="0" borderId="42" xfId="0" applyFont="1" applyBorder="1" applyAlignment="1" applyProtection="1">
      <alignment horizontal="center" vertical="top"/>
      <protection locked="0"/>
    </xf>
    <xf numFmtId="0" fontId="0" fillId="0" borderId="14" xfId="0" applyBorder="1" applyAlignment="1" applyProtection="1">
      <alignment vertical="top"/>
      <protection locked="0"/>
    </xf>
    <xf numFmtId="0" fontId="3" fillId="0" borderId="14" xfId="0" applyFont="1" applyBorder="1" applyAlignment="1">
      <alignment vertical="top"/>
    </xf>
    <xf numFmtId="0" fontId="17" fillId="0" borderId="0" xfId="0" applyFont="1" applyFill="1" applyAlignment="1">
      <alignment vertical="justify"/>
    </xf>
    <xf numFmtId="0" fontId="0" fillId="34" borderId="15" xfId="0" applyFill="1" applyBorder="1" applyAlignment="1" applyProtection="1">
      <alignment horizontal="center" vertical="top"/>
      <protection/>
    </xf>
    <xf numFmtId="10" fontId="0" fillId="34" borderId="14" xfId="0" applyNumberFormat="1" applyFill="1" applyBorder="1" applyAlignment="1" applyProtection="1">
      <alignment vertical="top"/>
      <protection/>
    </xf>
    <xf numFmtId="3" fontId="0" fillId="34" borderId="14" xfId="0" applyNumberFormat="1" applyFill="1" applyBorder="1" applyAlignment="1" applyProtection="1">
      <alignment vertical="top"/>
      <protection/>
    </xf>
    <xf numFmtId="37" fontId="0" fillId="34" borderId="14" xfId="0" applyNumberFormat="1" applyFill="1" applyBorder="1" applyAlignment="1" applyProtection="1">
      <alignment vertical="top"/>
      <protection/>
    </xf>
    <xf numFmtId="37" fontId="0" fillId="35" borderId="14" xfId="0" applyNumberFormat="1" applyFill="1" applyBorder="1" applyAlignment="1" applyProtection="1" quotePrefix="1">
      <alignment vertical="top"/>
      <protection locked="0"/>
    </xf>
    <xf numFmtId="3" fontId="0" fillId="34" borderId="14" xfId="0" applyNumberFormat="1" applyFill="1" applyBorder="1" applyAlignment="1">
      <alignment vertical="top"/>
    </xf>
    <xf numFmtId="0" fontId="3" fillId="36" borderId="15" xfId="0" applyFont="1" applyFill="1" applyBorder="1" applyAlignment="1">
      <alignment vertical="top"/>
    </xf>
    <xf numFmtId="0" fontId="3" fillId="37" borderId="18" xfId="0" applyFont="1" applyFill="1" applyBorder="1" applyAlignment="1">
      <alignment vertical="top"/>
    </xf>
    <xf numFmtId="0" fontId="3" fillId="36" borderId="43" xfId="0" applyFont="1" applyFill="1" applyBorder="1" applyAlignment="1">
      <alignment vertical="top"/>
    </xf>
    <xf numFmtId="3" fontId="0" fillId="35" borderId="14" xfId="0" applyNumberFormat="1" applyFill="1" applyBorder="1" applyAlignment="1">
      <alignment vertical="top"/>
    </xf>
    <xf numFmtId="3" fontId="0" fillId="35" borderId="14" xfId="0" applyNumberFormat="1" applyFill="1" applyBorder="1" applyAlignment="1" applyProtection="1">
      <alignment vertical="top"/>
      <protection locked="0"/>
    </xf>
    <xf numFmtId="3" fontId="0" fillId="4" borderId="14" xfId="0" applyNumberFormat="1" applyFill="1" applyBorder="1" applyAlignment="1">
      <alignment vertical="top"/>
    </xf>
    <xf numFmtId="10" fontId="0" fillId="35" borderId="14" xfId="0" applyNumberFormat="1" applyFill="1" applyBorder="1" applyAlignment="1" applyProtection="1" quotePrefix="1">
      <alignment vertical="top"/>
      <protection/>
    </xf>
    <xf numFmtId="37" fontId="0" fillId="35" borderId="14" xfId="0" applyNumberFormat="1" applyFill="1" applyBorder="1" applyAlignment="1" applyProtection="1">
      <alignment vertical="top"/>
      <protection/>
    </xf>
    <xf numFmtId="3" fontId="0" fillId="35" borderId="14" xfId="0" applyNumberFormat="1" applyFill="1" applyBorder="1" applyAlignment="1" applyProtection="1">
      <alignment vertical="top"/>
      <protection/>
    </xf>
    <xf numFmtId="3" fontId="0" fillId="4" borderId="14" xfId="0" applyNumberFormat="1" applyFill="1" applyBorder="1" applyAlignment="1">
      <alignment vertical="top"/>
    </xf>
    <xf numFmtId="3" fontId="0" fillId="35" borderId="44" xfId="0" applyNumberFormat="1" applyFill="1" applyBorder="1" applyAlignment="1" applyProtection="1">
      <alignment vertical="top"/>
      <protection/>
    </xf>
    <xf numFmtId="3" fontId="0" fillId="34" borderId="14" xfId="0" applyNumberFormat="1" applyFill="1" applyBorder="1" applyAlignment="1" applyProtection="1">
      <alignment vertical="top"/>
      <protection/>
    </xf>
    <xf numFmtId="172" fontId="0" fillId="34" borderId="14" xfId="0" applyNumberFormat="1" applyFill="1" applyBorder="1" applyAlignment="1" applyProtection="1">
      <alignment vertical="top"/>
      <protection/>
    </xf>
    <xf numFmtId="3" fontId="0" fillId="35" borderId="20" xfId="0" applyNumberFormat="1" applyFill="1" applyBorder="1" applyAlignment="1" applyProtection="1">
      <alignment vertical="top"/>
      <protection/>
    </xf>
    <xf numFmtId="3" fontId="0" fillId="35" borderId="14" xfId="0" applyNumberFormat="1" applyFill="1" applyBorder="1" applyAlignment="1" applyProtection="1">
      <alignment vertical="top"/>
      <protection/>
    </xf>
    <xf numFmtId="0" fontId="0" fillId="34" borderId="14" xfId="0" applyFill="1" applyBorder="1" applyAlignment="1" applyProtection="1">
      <alignment horizontal="right" vertical="top"/>
      <protection/>
    </xf>
    <xf numFmtId="3" fontId="0" fillId="34" borderId="14" xfId="0" applyNumberFormat="1" applyFill="1" applyBorder="1" applyAlignment="1" applyProtection="1">
      <alignment horizontal="right" vertical="top"/>
      <protection/>
    </xf>
    <xf numFmtId="0" fontId="0" fillId="34" borderId="14" xfId="0" applyFill="1" applyBorder="1" applyAlignment="1" applyProtection="1">
      <alignment vertical="top"/>
      <protection/>
    </xf>
    <xf numFmtId="0" fontId="0" fillId="34" borderId="15" xfId="0" applyFill="1" applyBorder="1" applyAlignment="1" applyProtection="1">
      <alignment vertical="top"/>
      <protection/>
    </xf>
    <xf numFmtId="0" fontId="0" fillId="34" borderId="14" xfId="0" applyFill="1" applyBorder="1" applyAlignment="1" applyProtection="1">
      <alignment vertical="top" wrapText="1"/>
      <protection/>
    </xf>
    <xf numFmtId="0" fontId="0" fillId="34" borderId="14" xfId="0" applyFont="1" applyFill="1" applyBorder="1" applyAlignment="1" applyProtection="1">
      <alignment horizontal="left" vertical="top" wrapText="1"/>
      <protection/>
    </xf>
    <xf numFmtId="0" fontId="0" fillId="34" borderId="14" xfId="0" applyFont="1" applyFill="1" applyBorder="1" applyAlignment="1" applyProtection="1">
      <alignment horizontal="center" vertical="top"/>
      <protection/>
    </xf>
    <xf numFmtId="0" fontId="0" fillId="34" borderId="14" xfId="0" applyFont="1" applyFill="1" applyBorder="1" applyAlignment="1" applyProtection="1">
      <alignment vertical="top" wrapText="1"/>
      <protection/>
    </xf>
    <xf numFmtId="3" fontId="0" fillId="34" borderId="15" xfId="0" applyNumberFormat="1" applyFill="1" applyBorder="1" applyAlignment="1" applyProtection="1">
      <alignment vertical="top"/>
      <protection/>
    </xf>
    <xf numFmtId="0" fontId="0" fillId="34" borderId="14" xfId="0" applyFill="1" applyBorder="1" applyAlignment="1">
      <alignment vertical="top"/>
    </xf>
    <xf numFmtId="3" fontId="0" fillId="35" borderId="14" xfId="0" applyNumberFormat="1" applyFill="1" applyBorder="1" applyAlignment="1" applyProtection="1">
      <alignment horizontal="right" vertical="top"/>
      <protection/>
    </xf>
    <xf numFmtId="3" fontId="0" fillId="34" borderId="43" xfId="0" applyNumberFormat="1" applyFill="1" applyBorder="1" applyAlignment="1" applyProtection="1">
      <alignment horizontal="right" vertical="top"/>
      <protection/>
    </xf>
    <xf numFmtId="3" fontId="0" fillId="34" borderId="15" xfId="0" applyNumberFormat="1" applyFill="1" applyBorder="1" applyAlignment="1" applyProtection="1">
      <alignment horizontal="right" vertical="top"/>
      <protection/>
    </xf>
    <xf numFmtId="3" fontId="0" fillId="34" borderId="9" xfId="0" applyNumberFormat="1" applyFill="1" applyBorder="1" applyAlignment="1" applyProtection="1">
      <alignment horizontal="right" vertical="top"/>
      <protection/>
    </xf>
    <xf numFmtId="3" fontId="0" fillId="4" borderId="14" xfId="0" applyNumberFormat="1" applyFill="1" applyBorder="1" applyAlignment="1">
      <alignment horizontal="right" vertical="top"/>
    </xf>
    <xf numFmtId="3" fontId="0" fillId="38" borderId="14" xfId="0" applyNumberFormat="1" applyFill="1" applyBorder="1" applyAlignment="1">
      <alignment horizontal="right" vertical="top"/>
    </xf>
    <xf numFmtId="3" fontId="0" fillId="34" borderId="14" xfId="0" applyNumberFormat="1" applyFill="1" applyBorder="1" applyAlignment="1" applyProtection="1">
      <alignment horizontal="right" vertical="top"/>
      <protection locked="0"/>
    </xf>
    <xf numFmtId="0" fontId="0" fillId="34" borderId="14" xfId="0" applyFill="1" applyBorder="1" applyAlignment="1" applyProtection="1" quotePrefix="1">
      <alignment vertical="top" wrapText="1"/>
      <protection/>
    </xf>
    <xf numFmtId="0" fontId="4" fillId="34" borderId="14" xfId="0" applyFont="1" applyFill="1" applyBorder="1" applyAlignment="1" applyProtection="1">
      <alignment vertical="top"/>
      <protection/>
    </xf>
    <xf numFmtId="3" fontId="0" fillId="34" borderId="14" xfId="0" applyNumberFormat="1" applyFill="1" applyBorder="1" applyAlignment="1" applyProtection="1" quotePrefix="1">
      <alignment vertical="top"/>
      <protection/>
    </xf>
    <xf numFmtId="0" fontId="5" fillId="34" borderId="14" xfId="0" applyFont="1" applyFill="1" applyBorder="1" applyAlignment="1">
      <alignment vertical="top"/>
    </xf>
    <xf numFmtId="37" fontId="0" fillId="34" borderId="15" xfId="0" applyNumberFormat="1" applyFill="1" applyBorder="1" applyAlignment="1" applyProtection="1">
      <alignment vertical="top"/>
      <protection/>
    </xf>
    <xf numFmtId="37" fontId="0" fillId="34" borderId="18" xfId="0" applyNumberFormat="1" applyFill="1" applyBorder="1" applyAlignment="1" applyProtection="1">
      <alignment vertical="top"/>
      <protection/>
    </xf>
    <xf numFmtId="3" fontId="0" fillId="38" borderId="14" xfId="0" applyNumberFormat="1" applyFill="1" applyBorder="1" applyAlignment="1">
      <alignment vertical="top"/>
    </xf>
    <xf numFmtId="3" fontId="0" fillId="38" borderId="14" xfId="0" applyNumberFormat="1" applyFill="1" applyBorder="1" applyAlignment="1">
      <alignment/>
    </xf>
    <xf numFmtId="3" fontId="0" fillId="0" borderId="43" xfId="0" applyNumberFormat="1" applyFill="1" applyBorder="1" applyAlignment="1" applyProtection="1">
      <alignment horizontal="right" vertical="top"/>
      <protection/>
    </xf>
    <xf numFmtId="3" fontId="0" fillId="0" borderId="14" xfId="0" applyNumberFormat="1" applyFill="1" applyBorder="1" applyAlignment="1" applyProtection="1">
      <alignment horizontal="right" vertical="top"/>
      <protection/>
    </xf>
    <xf numFmtId="37" fontId="0" fillId="38" borderId="14" xfId="0" applyNumberFormat="1" applyFill="1" applyBorder="1" applyAlignment="1">
      <alignment vertical="top"/>
    </xf>
    <xf numFmtId="0" fontId="3" fillId="34" borderId="0" xfId="0" applyFont="1" applyFill="1" applyAlignment="1">
      <alignment vertical="top"/>
    </xf>
    <xf numFmtId="3" fontId="0" fillId="35" borderId="14" xfId="0" applyNumberFormat="1" applyFill="1" applyBorder="1" applyAlignment="1" applyProtection="1" quotePrefix="1">
      <alignment vertical="top"/>
      <protection/>
    </xf>
    <xf numFmtId="172" fontId="0" fillId="35" borderId="14" xfId="0" applyNumberFormat="1" applyFill="1" applyBorder="1" applyAlignment="1" applyProtection="1">
      <alignment vertical="top"/>
      <protection/>
    </xf>
    <xf numFmtId="37" fontId="0" fillId="35" borderId="14" xfId="0" applyNumberFormat="1" applyFill="1" applyBorder="1" applyAlignment="1" applyProtection="1">
      <alignment/>
      <protection/>
    </xf>
    <xf numFmtId="3" fontId="0" fillId="35" borderId="14" xfId="0" applyNumberFormat="1" applyFill="1" applyBorder="1" applyAlignment="1" applyProtection="1" quotePrefix="1">
      <alignment/>
      <protection/>
    </xf>
    <xf numFmtId="37" fontId="0" fillId="35" borderId="14" xfId="0" applyNumberFormat="1" applyFill="1" applyBorder="1" applyAlignment="1" applyProtection="1">
      <alignment/>
      <protection locked="0"/>
    </xf>
    <xf numFmtId="37" fontId="0" fillId="35" borderId="15" xfId="0" applyNumberFormat="1" applyFill="1" applyBorder="1" applyAlignment="1" applyProtection="1">
      <alignment/>
      <protection/>
    </xf>
    <xf numFmtId="172" fontId="0" fillId="35" borderId="14" xfId="0" applyNumberFormat="1" applyFill="1" applyBorder="1" applyAlignment="1" applyProtection="1">
      <alignment/>
      <protection/>
    </xf>
    <xf numFmtId="3" fontId="0" fillId="35" borderId="15" xfId="0" applyNumberFormat="1" applyFill="1" applyBorder="1" applyAlignment="1" applyProtection="1" quotePrefix="1">
      <alignment/>
      <protection/>
    </xf>
    <xf numFmtId="3" fontId="0" fillId="35" borderId="14" xfId="0" applyNumberFormat="1" applyFill="1" applyBorder="1" applyAlignment="1" applyProtection="1">
      <alignment/>
      <protection/>
    </xf>
    <xf numFmtId="3" fontId="0" fillId="35" borderId="45" xfId="0" applyNumberFormat="1" applyFill="1" applyBorder="1" applyAlignment="1" applyProtection="1">
      <alignment/>
      <protection/>
    </xf>
    <xf numFmtId="3" fontId="0" fillId="38" borderId="15" xfId="0" applyNumberFormat="1" applyFill="1" applyBorder="1" applyAlignment="1">
      <alignment vertical="top"/>
    </xf>
    <xf numFmtId="0" fontId="0" fillId="0" borderId="14" xfId="0" applyFill="1" applyBorder="1" applyAlignment="1">
      <alignment vertical="top"/>
    </xf>
    <xf numFmtId="10" fontId="0" fillId="34" borderId="14" xfId="0" applyNumberFormat="1" applyFill="1" applyBorder="1" applyAlignment="1" applyProtection="1" quotePrefix="1">
      <alignment horizontal="right" vertical="top"/>
      <protection/>
    </xf>
    <xf numFmtId="3" fontId="0" fillId="34" borderId="14" xfId="0" applyNumberFormat="1" applyFill="1" applyBorder="1" applyAlignment="1" applyProtection="1">
      <alignment/>
      <protection/>
    </xf>
    <xf numFmtId="3" fontId="0" fillId="4" borderId="14" xfId="0" applyNumberFormat="1" applyFill="1" applyBorder="1" applyAlignment="1">
      <alignment/>
    </xf>
    <xf numFmtId="3" fontId="0" fillId="34" borderId="14" xfId="0" applyNumberFormat="1" applyFont="1" applyFill="1" applyBorder="1" applyAlignment="1" applyProtection="1">
      <alignment horizontal="right" vertical="top"/>
      <protection/>
    </xf>
    <xf numFmtId="3" fontId="0" fillId="34" borderId="14" xfId="57" applyNumberFormat="1" applyFont="1" applyFill="1" applyBorder="1" applyAlignment="1" applyProtection="1" quotePrefix="1">
      <alignment vertical="top"/>
      <protection/>
    </xf>
    <xf numFmtId="3" fontId="0" fillId="34" borderId="46" xfId="57" applyNumberFormat="1" applyFont="1" applyFill="1" applyBorder="1" applyAlignment="1" applyProtection="1" quotePrefix="1">
      <alignment vertical="top"/>
      <protection/>
    </xf>
    <xf numFmtId="3" fontId="0" fillId="38" borderId="14" xfId="0" applyNumberFormat="1" applyFill="1" applyBorder="1" applyAlignment="1" applyProtection="1">
      <alignment horizontal="right" vertical="top"/>
      <protection locked="0"/>
    </xf>
    <xf numFmtId="3" fontId="0" fillId="34" borderId="14" xfId="57" applyNumberFormat="1" applyFont="1" applyFill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/>
    </xf>
    <xf numFmtId="0" fontId="3" fillId="0" borderId="47" xfId="0" applyFont="1" applyFill="1" applyBorder="1" applyAlignment="1" applyProtection="1">
      <alignment vertical="top"/>
      <protection locked="0"/>
    </xf>
    <xf numFmtId="0" fontId="3" fillId="0" borderId="48" xfId="0" applyFont="1" applyFill="1" applyBorder="1" applyAlignment="1" applyProtection="1">
      <alignment vertical="top"/>
      <protection locked="0"/>
    </xf>
    <xf numFmtId="0" fontId="3" fillId="0" borderId="49" xfId="0" applyFont="1" applyFill="1" applyBorder="1" applyAlignment="1" applyProtection="1">
      <alignment vertical="top"/>
      <protection locked="0"/>
    </xf>
    <xf numFmtId="0" fontId="7" fillId="0" borderId="49" xfId="0" applyFont="1" applyFill="1" applyBorder="1" applyAlignment="1" applyProtection="1">
      <alignment vertical="top"/>
      <protection locked="0"/>
    </xf>
    <xf numFmtId="0" fontId="3" fillId="0" borderId="49" xfId="0" applyFont="1" applyFill="1" applyBorder="1" applyAlignment="1" applyProtection="1">
      <alignment vertical="top" wrapText="1"/>
      <protection locked="0"/>
    </xf>
    <xf numFmtId="0" fontId="3" fillId="0" borderId="47" xfId="0" applyFont="1" applyFill="1" applyBorder="1" applyAlignment="1" applyProtection="1">
      <alignment horizontal="center" vertical="top"/>
      <protection locked="0"/>
    </xf>
    <xf numFmtId="0" fontId="3" fillId="0" borderId="48" xfId="0" applyFont="1" applyFill="1" applyBorder="1" applyAlignment="1" applyProtection="1">
      <alignment horizontal="center" vertical="top"/>
      <protection locked="0"/>
    </xf>
    <xf numFmtId="10" fontId="0" fillId="34" borderId="43" xfId="0" applyNumberFormat="1" applyFill="1" applyBorder="1" applyAlignment="1" applyProtection="1">
      <alignment horizontal="center" vertical="top"/>
      <protection locked="0"/>
    </xf>
    <xf numFmtId="10" fontId="0" fillId="34" borderId="50" xfId="0" applyNumberFormat="1" applyFill="1" applyBorder="1" applyAlignment="1" applyProtection="1">
      <alignment horizontal="center" vertical="top"/>
      <protection locked="0"/>
    </xf>
    <xf numFmtId="10" fontId="0" fillId="34" borderId="18" xfId="0" applyNumberFormat="1" applyFill="1" applyBorder="1" applyAlignment="1" applyProtection="1">
      <alignment horizontal="center" vertical="top"/>
      <protection locked="0"/>
    </xf>
    <xf numFmtId="10" fontId="0" fillId="34" borderId="10" xfId="0" applyNumberFormat="1" applyFill="1" applyBorder="1" applyAlignment="1" applyProtection="1">
      <alignment horizontal="center" vertical="top"/>
      <protection locked="0"/>
    </xf>
    <xf numFmtId="10" fontId="0" fillId="34" borderId="39" xfId="0" applyNumberFormat="1" applyFill="1" applyBorder="1" applyAlignment="1" applyProtection="1">
      <alignment horizontal="center" vertical="top"/>
      <protection locked="0"/>
    </xf>
    <xf numFmtId="10" fontId="0" fillId="34" borderId="41" xfId="0" applyNumberFormat="1" applyFill="1" applyBorder="1" applyAlignment="1" applyProtection="1">
      <alignment horizontal="center" vertical="top"/>
      <protection locked="0"/>
    </xf>
    <xf numFmtId="178" fontId="0" fillId="34" borderId="43" xfId="0" applyNumberFormat="1" applyFill="1" applyBorder="1" applyAlignment="1" applyProtection="1">
      <alignment horizontal="center" vertical="top"/>
      <protection locked="0"/>
    </xf>
    <xf numFmtId="178" fontId="0" fillId="34" borderId="14" xfId="0" applyNumberFormat="1" applyFill="1" applyBorder="1" applyAlignment="1" applyProtection="1">
      <alignment horizontal="center" vertical="top"/>
      <protection locked="0"/>
    </xf>
    <xf numFmtId="10" fontId="0" fillId="34" borderId="14" xfId="0" applyNumberFormat="1" applyFill="1" applyBorder="1" applyAlignment="1" applyProtection="1">
      <alignment horizontal="center" vertical="top"/>
      <protection locked="0"/>
    </xf>
    <xf numFmtId="10" fontId="0" fillId="34" borderId="9" xfId="0" applyNumberFormat="1" applyFill="1" applyBorder="1" applyAlignment="1" applyProtection="1">
      <alignment horizontal="center" vertical="top"/>
      <protection locked="0"/>
    </xf>
    <xf numFmtId="0" fontId="0" fillId="34" borderId="14" xfId="0" applyFill="1" applyBorder="1" applyAlignment="1" applyProtection="1">
      <alignment horizontal="center" vertical="top"/>
      <protection locked="0"/>
    </xf>
    <xf numFmtId="0" fontId="0" fillId="34" borderId="9" xfId="0" applyFill="1" applyBorder="1" applyAlignment="1" applyProtection="1">
      <alignment horizontal="center" vertical="top"/>
      <protection locked="0"/>
    </xf>
    <xf numFmtId="0" fontId="0" fillId="34" borderId="45" xfId="0" applyFill="1" applyBorder="1" applyAlignment="1" applyProtection="1">
      <alignment horizontal="center" vertical="top"/>
      <protection locked="0"/>
    </xf>
    <xf numFmtId="0" fontId="0" fillId="34" borderId="51" xfId="0" applyFill="1" applyBorder="1" applyAlignment="1" applyProtection="1">
      <alignment horizontal="center" vertical="top"/>
      <protection locked="0"/>
    </xf>
    <xf numFmtId="0" fontId="3" fillId="0" borderId="52" xfId="0" applyFont="1" applyFill="1" applyBorder="1" applyAlignment="1" applyProtection="1">
      <alignment horizontal="center" vertical="top"/>
      <protection locked="0"/>
    </xf>
    <xf numFmtId="0" fontId="0" fillId="33" borderId="0" xfId="0" applyFill="1" applyBorder="1" applyAlignment="1" applyProtection="1">
      <alignment horizontal="center" vertical="top"/>
      <protection locked="0"/>
    </xf>
    <xf numFmtId="0" fontId="3" fillId="33" borderId="0" xfId="0" applyFont="1" applyFill="1" applyBorder="1" applyAlignment="1" applyProtection="1">
      <alignment vertical="top"/>
      <protection locked="0"/>
    </xf>
    <xf numFmtId="0" fontId="3" fillId="33" borderId="0" xfId="0" applyFont="1" applyFill="1" applyBorder="1" applyAlignment="1" applyProtection="1">
      <alignment horizontal="center" vertical="top"/>
      <protection locked="0"/>
    </xf>
    <xf numFmtId="3" fontId="3" fillId="33" borderId="0" xfId="42" applyNumberFormat="1" applyFont="1" applyFill="1" applyBorder="1" applyAlignment="1" applyProtection="1">
      <alignment horizontal="center" vertical="top"/>
      <protection locked="0"/>
    </xf>
    <xf numFmtId="3" fontId="3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33" borderId="0" xfId="0" applyFont="1" applyFill="1" applyBorder="1" applyAlignment="1" applyProtection="1">
      <alignment horizontal="center" vertical="center" wrapText="1"/>
      <protection locked="0"/>
    </xf>
    <xf numFmtId="0" fontId="7" fillId="33" borderId="0" xfId="0" applyFont="1" applyFill="1" applyBorder="1" applyAlignment="1" applyProtection="1">
      <alignment vertical="top" wrapText="1"/>
      <protection locked="0"/>
    </xf>
    <xf numFmtId="0" fontId="7" fillId="33" borderId="0" xfId="0" applyFont="1" applyFill="1" applyBorder="1" applyAlignment="1" applyProtection="1">
      <alignment horizontal="center" vertical="top"/>
      <protection locked="0"/>
    </xf>
    <xf numFmtId="10" fontId="0" fillId="33" borderId="0" xfId="0" applyNumberFormat="1" applyFill="1" applyBorder="1" applyAlignment="1" applyProtection="1">
      <alignment horizontal="center" vertical="top"/>
      <protection locked="0"/>
    </xf>
    <xf numFmtId="10" fontId="0" fillId="38" borderId="43" xfId="0" applyNumberFormat="1" applyFill="1" applyBorder="1" applyAlignment="1" applyProtection="1">
      <alignment horizontal="center" vertical="top"/>
      <protection locked="0"/>
    </xf>
    <xf numFmtId="10" fontId="0" fillId="38" borderId="50" xfId="0" applyNumberFormat="1" applyFill="1" applyBorder="1" applyAlignment="1" applyProtection="1">
      <alignment horizontal="center" vertical="top"/>
      <protection locked="0"/>
    </xf>
    <xf numFmtId="10" fontId="0" fillId="38" borderId="18" xfId="0" applyNumberFormat="1" applyFill="1" applyBorder="1" applyAlignment="1" applyProtection="1">
      <alignment horizontal="center" vertical="top"/>
      <protection locked="0"/>
    </xf>
    <xf numFmtId="10" fontId="0" fillId="38" borderId="10" xfId="0" applyNumberFormat="1" applyFill="1" applyBorder="1" applyAlignment="1" applyProtection="1">
      <alignment horizontal="center" vertical="top"/>
      <protection locked="0"/>
    </xf>
    <xf numFmtId="178" fontId="0" fillId="38" borderId="43" xfId="0" applyNumberFormat="1" applyFill="1" applyBorder="1" applyAlignment="1" applyProtection="1">
      <alignment horizontal="center" vertical="top"/>
      <protection locked="0"/>
    </xf>
    <xf numFmtId="178" fontId="0" fillId="38" borderId="14" xfId="0" applyNumberFormat="1" applyFill="1" applyBorder="1" applyAlignment="1" applyProtection="1">
      <alignment horizontal="center" vertical="top"/>
      <protection locked="0"/>
    </xf>
    <xf numFmtId="10" fontId="0" fillId="38" borderId="14" xfId="0" applyNumberFormat="1" applyFill="1" applyBorder="1" applyAlignment="1" applyProtection="1">
      <alignment horizontal="center" vertical="top"/>
      <protection locked="0"/>
    </xf>
    <xf numFmtId="10" fontId="0" fillId="38" borderId="9" xfId="0" applyNumberFormat="1" applyFill="1" applyBorder="1" applyAlignment="1" applyProtection="1">
      <alignment horizontal="center" vertical="top"/>
      <protection locked="0"/>
    </xf>
    <xf numFmtId="0" fontId="0" fillId="38" borderId="14" xfId="0" applyFill="1" applyBorder="1" applyAlignment="1" applyProtection="1">
      <alignment horizontal="center" vertical="top"/>
      <protection locked="0"/>
    </xf>
    <xf numFmtId="0" fontId="0" fillId="38" borderId="9" xfId="0" applyFill="1" applyBorder="1" applyAlignment="1" applyProtection="1">
      <alignment horizontal="center" vertical="top"/>
      <protection locked="0"/>
    </xf>
    <xf numFmtId="3" fontId="0" fillId="38" borderId="14" xfId="0" applyNumberFormat="1" applyFill="1" applyBorder="1" applyAlignment="1" applyProtection="1">
      <alignment horizontal="center" vertical="center"/>
      <protection locked="0"/>
    </xf>
    <xf numFmtId="3" fontId="0" fillId="38" borderId="45" xfId="0" applyNumberFormat="1" applyFill="1" applyBorder="1" applyAlignment="1" applyProtection="1">
      <alignment horizontal="center" vertical="center"/>
      <protection locked="0"/>
    </xf>
    <xf numFmtId="0" fontId="0" fillId="38" borderId="45" xfId="0" applyFill="1" applyBorder="1" applyAlignment="1" applyProtection="1">
      <alignment horizontal="center" vertical="top"/>
      <protection locked="0"/>
    </xf>
    <xf numFmtId="0" fontId="0" fillId="38" borderId="51" xfId="0" applyFill="1" applyBorder="1" applyAlignment="1" applyProtection="1">
      <alignment horizontal="center" vertical="top"/>
      <protection locked="0"/>
    </xf>
    <xf numFmtId="0" fontId="0" fillId="4" borderId="0" xfId="0" applyFill="1" applyBorder="1" applyAlignment="1" applyProtection="1">
      <alignment horizontal="center" vertical="top"/>
      <protection locked="0"/>
    </xf>
    <xf numFmtId="10" fontId="0" fillId="4" borderId="0" xfId="0" applyNumberFormat="1" applyFill="1" applyBorder="1" applyAlignment="1" applyProtection="1">
      <alignment horizontal="center" vertical="top"/>
      <protection locked="0"/>
    </xf>
    <xf numFmtId="3" fontId="3" fillId="4" borderId="47" xfId="42" applyNumberFormat="1" applyFont="1" applyFill="1" applyBorder="1" applyAlignment="1" applyProtection="1">
      <alignment horizontal="center" vertical="top"/>
      <protection locked="0"/>
    </xf>
    <xf numFmtId="4" fontId="9" fillId="4" borderId="53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48" xfId="0" applyFont="1" applyFill="1" applyBorder="1" applyAlignment="1" applyProtection="1">
      <alignment horizontal="center" vertical="top"/>
      <protection locked="0"/>
    </xf>
    <xf numFmtId="3" fontId="3" fillId="4" borderId="54" xfId="0" applyNumberFormat="1" applyFont="1" applyFill="1" applyBorder="1" applyAlignment="1" applyProtection="1">
      <alignment horizontal="center" vertical="center" wrapText="1"/>
      <protection locked="0"/>
    </xf>
    <xf numFmtId="3" fontId="3" fillId="4" borderId="48" xfId="42" applyNumberFormat="1" applyFont="1" applyFill="1" applyBorder="1" applyAlignment="1" applyProtection="1">
      <alignment horizontal="center" vertical="top"/>
      <protection locked="0"/>
    </xf>
    <xf numFmtId="0" fontId="9" fillId="4" borderId="54" xfId="0" applyFont="1" applyFill="1" applyBorder="1" applyAlignment="1" applyProtection="1">
      <alignment horizontal="center" vertical="center" wrapText="1"/>
      <protection locked="0"/>
    </xf>
    <xf numFmtId="3" fontId="3" fillId="35" borderId="47" xfId="42" applyNumberFormat="1" applyFont="1" applyFill="1" applyBorder="1" applyAlignment="1" applyProtection="1">
      <alignment horizontal="center" vertical="top"/>
      <protection locked="0"/>
    </xf>
    <xf numFmtId="4" fontId="9" fillId="35" borderId="53" xfId="0" applyNumberFormat="1" applyFont="1" applyFill="1" applyBorder="1" applyAlignment="1" applyProtection="1">
      <alignment horizontal="center" vertical="center" wrapText="1"/>
      <protection locked="0"/>
    </xf>
    <xf numFmtId="0" fontId="3" fillId="35" borderId="48" xfId="0" applyFont="1" applyFill="1" applyBorder="1" applyAlignment="1" applyProtection="1">
      <alignment horizontal="center" vertical="top"/>
      <protection locked="0"/>
    </xf>
    <xf numFmtId="3" fontId="3" fillId="35" borderId="54" xfId="0" applyNumberFormat="1" applyFont="1" applyFill="1" applyBorder="1" applyAlignment="1" applyProtection="1">
      <alignment horizontal="center" vertical="center" wrapText="1"/>
      <protection locked="0"/>
    </xf>
    <xf numFmtId="3" fontId="3" fillId="35" borderId="48" xfId="42" applyNumberFormat="1" applyFont="1" applyFill="1" applyBorder="1" applyAlignment="1" applyProtection="1">
      <alignment horizontal="center" vertical="top"/>
      <protection locked="0"/>
    </xf>
    <xf numFmtId="0" fontId="9" fillId="35" borderId="54" xfId="0" applyFont="1" applyFill="1" applyBorder="1" applyAlignment="1" applyProtection="1">
      <alignment horizontal="center" vertical="center" wrapText="1"/>
      <protection locked="0"/>
    </xf>
    <xf numFmtId="0" fontId="3" fillId="33" borderId="0" xfId="0" applyFont="1" applyFill="1" applyBorder="1" applyAlignment="1" applyProtection="1">
      <alignment vertical="top" wrapText="1"/>
      <protection locked="0"/>
    </xf>
    <xf numFmtId="0" fontId="0" fillId="32" borderId="0" xfId="0" applyFill="1" applyBorder="1" applyAlignment="1" applyProtection="1">
      <alignment horizontal="center" vertical="top"/>
      <protection locked="0"/>
    </xf>
    <xf numFmtId="3" fontId="0" fillId="32" borderId="0" xfId="0" applyNumberFormat="1" applyFill="1" applyBorder="1" applyAlignment="1" applyProtection="1">
      <alignment horizontal="center" vertical="center"/>
      <protection locked="0"/>
    </xf>
    <xf numFmtId="0" fontId="0" fillId="33" borderId="17" xfId="0" applyFill="1" applyBorder="1" applyAlignment="1" applyProtection="1">
      <alignment horizontal="center" vertical="top"/>
      <protection locked="0"/>
    </xf>
    <xf numFmtId="3" fontId="0" fillId="33" borderId="0" xfId="0" applyNumberFormat="1" applyFill="1" applyBorder="1" applyAlignment="1" applyProtection="1">
      <alignment horizontal="center" vertical="center"/>
      <protection locked="0"/>
    </xf>
    <xf numFmtId="0" fontId="6" fillId="0" borderId="24" xfId="0" applyFont="1" applyFill="1" applyBorder="1" applyAlignment="1" applyProtection="1">
      <alignment vertical="top" wrapText="1"/>
      <protection/>
    </xf>
    <xf numFmtId="3" fontId="0" fillId="34" borderId="0" xfId="0" applyNumberFormat="1" applyFill="1" applyAlignment="1">
      <alignment vertical="top"/>
    </xf>
    <xf numFmtId="0" fontId="0" fillId="38" borderId="0" xfId="0" applyFill="1" applyAlignment="1">
      <alignment horizontal="center" vertical="top"/>
    </xf>
    <xf numFmtId="0" fontId="18" fillId="0" borderId="0" xfId="0" applyFont="1" applyFill="1" applyBorder="1" applyAlignment="1">
      <alignment vertical="top" wrapText="1"/>
    </xf>
    <xf numFmtId="0" fontId="0" fillId="0" borderId="12" xfId="0" applyBorder="1" applyAlignment="1">
      <alignment horizontal="right" vertical="top"/>
    </xf>
    <xf numFmtId="3" fontId="0" fillId="35" borderId="15" xfId="0" applyNumberFormat="1" applyFill="1" applyBorder="1" applyAlignment="1" applyProtection="1">
      <alignment vertical="top"/>
      <protection/>
    </xf>
    <xf numFmtId="0" fontId="0" fillId="34" borderId="0" xfId="0" applyFill="1" applyAlignment="1">
      <alignment vertical="top"/>
    </xf>
    <xf numFmtId="0" fontId="20" fillId="0" borderId="0" xfId="0" applyFont="1" applyAlignment="1">
      <alignment vertical="top"/>
    </xf>
    <xf numFmtId="0" fontId="21" fillId="0" borderId="0" xfId="0" applyFont="1" applyFill="1" applyBorder="1" applyAlignment="1">
      <alignment horizontal="center" vertical="top"/>
    </xf>
    <xf numFmtId="37" fontId="21" fillId="0" borderId="0" xfId="0" applyNumberFormat="1" applyFont="1" applyFill="1" applyBorder="1" applyAlignment="1">
      <alignment horizontal="right" vertical="top"/>
    </xf>
    <xf numFmtId="37" fontId="21" fillId="0" borderId="0" xfId="0" applyNumberFormat="1" applyFont="1" applyBorder="1" applyAlignment="1">
      <alignment horizontal="right" vertical="top"/>
    </xf>
    <xf numFmtId="0" fontId="19" fillId="0" borderId="24" xfId="0" applyFont="1" applyBorder="1" applyAlignment="1" applyProtection="1">
      <alignment vertical="top"/>
      <protection/>
    </xf>
    <xf numFmtId="10" fontId="0" fillId="38" borderId="14" xfId="0" applyNumberFormat="1" applyFill="1" applyBorder="1" applyAlignment="1">
      <alignment vertical="top"/>
    </xf>
    <xf numFmtId="10" fontId="0" fillId="34" borderId="14" xfId="0" applyNumberFormat="1" applyFill="1" applyBorder="1" applyAlignment="1">
      <alignment vertical="top"/>
    </xf>
    <xf numFmtId="0" fontId="3" fillId="0" borderId="40" xfId="0" applyFont="1" applyBorder="1" applyAlignment="1" applyProtection="1">
      <alignment horizontal="center" vertical="center" wrapText="1"/>
      <protection locked="0"/>
    </xf>
    <xf numFmtId="0" fontId="3" fillId="0" borderId="55" xfId="0" applyFont="1" applyBorder="1" applyAlignment="1" applyProtection="1">
      <alignment horizontal="center" vertical="center" wrapText="1"/>
      <protection locked="0"/>
    </xf>
    <xf numFmtId="0" fontId="19" fillId="4" borderId="0" xfId="0" applyFont="1" applyFill="1" applyBorder="1" applyAlignment="1" applyProtection="1">
      <alignment vertical="top"/>
      <protection locked="0"/>
    </xf>
    <xf numFmtId="0" fontId="22" fillId="34" borderId="40" xfId="0" applyFont="1" applyFill="1" applyBorder="1" applyAlignment="1" applyProtection="1">
      <alignment horizontal="center" vertical="top"/>
      <protection locked="0"/>
    </xf>
    <xf numFmtId="0" fontId="23" fillId="33" borderId="0" xfId="0" applyFont="1" applyFill="1" applyBorder="1" applyAlignment="1" applyProtection="1">
      <alignment horizontal="center" vertical="top"/>
      <protection locked="0"/>
    </xf>
    <xf numFmtId="0" fontId="19" fillId="33" borderId="0" xfId="0" applyFont="1" applyFill="1" applyBorder="1" applyAlignment="1" applyProtection="1">
      <alignment vertical="top" wrapText="1"/>
      <protection locked="0"/>
    </xf>
    <xf numFmtId="0" fontId="8" fillId="32" borderId="0" xfId="0" applyFont="1" applyFill="1" applyBorder="1" applyAlignment="1">
      <alignment vertical="top" wrapText="1"/>
    </xf>
    <xf numFmtId="3" fontId="0" fillId="35" borderId="20" xfId="0" applyNumberFormat="1" applyFill="1" applyBorder="1" applyAlignment="1" applyProtection="1">
      <alignment vertical="top"/>
      <protection/>
    </xf>
    <xf numFmtId="0" fontId="13" fillId="0" borderId="24" xfId="0" applyFont="1" applyFill="1" applyBorder="1" applyAlignment="1" applyProtection="1">
      <alignment vertical="top" wrapText="1"/>
      <protection/>
    </xf>
    <xf numFmtId="0" fontId="19" fillId="0" borderId="0" xfId="0" applyFont="1" applyAlignment="1">
      <alignment vertical="top"/>
    </xf>
    <xf numFmtId="0" fontId="15" fillId="0" borderId="0" xfId="0" applyFont="1" applyAlignment="1">
      <alignment horizontal="center" vertical="top"/>
    </xf>
    <xf numFmtId="0" fontId="19" fillId="34" borderId="0" xfId="0" applyFont="1" applyFill="1" applyAlignment="1">
      <alignment vertical="top"/>
    </xf>
    <xf numFmtId="0" fontId="0" fillId="0" borderId="0" xfId="0" applyAlignment="1">
      <alignment vertical="top"/>
    </xf>
    <xf numFmtId="37" fontId="0" fillId="38" borderId="0" xfId="0" applyNumberFormat="1" applyFill="1" applyAlignment="1">
      <alignment vertical="top"/>
    </xf>
    <xf numFmtId="10" fontId="0" fillId="38" borderId="0" xfId="0" applyNumberFormat="1" applyFill="1" applyAlignment="1">
      <alignment vertical="top"/>
    </xf>
    <xf numFmtId="9" fontId="0" fillId="38" borderId="0" xfId="0" applyNumberFormat="1" applyFill="1" applyAlignment="1">
      <alignment horizontal="center" vertical="top"/>
    </xf>
    <xf numFmtId="16" fontId="0" fillId="38" borderId="0" xfId="0" applyNumberFormat="1" applyFill="1" applyAlignment="1">
      <alignment horizontal="center" vertical="top"/>
    </xf>
    <xf numFmtId="3" fontId="0" fillId="38" borderId="0" xfId="0" applyNumberFormat="1" applyFill="1" applyAlignment="1">
      <alignment vertical="top"/>
    </xf>
    <xf numFmtId="3" fontId="0" fillId="4" borderId="0" xfId="0" applyNumberFormat="1" applyFill="1" applyBorder="1" applyAlignment="1" applyProtection="1">
      <alignment vertical="top"/>
      <protection locked="0"/>
    </xf>
    <xf numFmtId="3" fontId="0" fillId="4" borderId="0" xfId="0" applyNumberFormat="1" applyFill="1" applyBorder="1" applyAlignment="1" applyProtection="1">
      <alignment vertical="top"/>
      <protection/>
    </xf>
    <xf numFmtId="0" fontId="0" fillId="38" borderId="0" xfId="0" applyFill="1" applyAlignment="1">
      <alignment vertical="top"/>
    </xf>
    <xf numFmtId="0" fontId="0" fillId="35" borderId="14" xfId="0" applyFill="1" applyBorder="1" applyAlignment="1" applyProtection="1">
      <alignment horizontal="center" vertical="top"/>
      <protection locked="0"/>
    </xf>
    <xf numFmtId="37" fontId="19" fillId="34" borderId="14" xfId="0" applyNumberFormat="1" applyFont="1" applyFill="1" applyBorder="1" applyAlignment="1">
      <alignment horizontal="center" vertical="top"/>
    </xf>
    <xf numFmtId="37" fontId="8" fillId="0" borderId="18" xfId="0" applyNumberFormat="1" applyFont="1" applyBorder="1" applyAlignment="1">
      <alignment horizontal="right" vertical="top"/>
    </xf>
    <xf numFmtId="0" fontId="3" fillId="0" borderId="0" xfId="0" applyFont="1" applyAlignment="1">
      <alignment vertical="center" wrapText="1"/>
    </xf>
    <xf numFmtId="0" fontId="3" fillId="32" borderId="0" xfId="0" applyFont="1" applyFill="1" applyAlignment="1" applyProtection="1">
      <alignment vertical="top"/>
      <protection locked="0"/>
    </xf>
    <xf numFmtId="0" fontId="0" fillId="32" borderId="0" xfId="0" applyFill="1" applyAlignment="1" applyProtection="1">
      <alignment vertical="top"/>
      <protection locked="0"/>
    </xf>
    <xf numFmtId="3" fontId="0" fillId="32" borderId="0" xfId="0" applyNumberFormat="1" applyFill="1" applyAlignment="1" applyProtection="1">
      <alignment vertical="top"/>
      <protection locked="0"/>
    </xf>
    <xf numFmtId="0" fontId="0" fillId="32" borderId="0" xfId="0" applyFont="1" applyFill="1" applyAlignment="1" applyProtection="1">
      <alignment vertical="top"/>
      <protection locked="0"/>
    </xf>
    <xf numFmtId="0" fontId="0" fillId="32" borderId="0" xfId="0" applyFill="1" applyAlignment="1" applyProtection="1">
      <alignment vertical="top"/>
      <protection locked="0"/>
    </xf>
    <xf numFmtId="0" fontId="0" fillId="32" borderId="0" xfId="0" applyFill="1" applyAlignment="1">
      <alignment vertical="top"/>
    </xf>
    <xf numFmtId="0" fontId="0" fillId="32" borderId="0" xfId="0" applyFill="1" applyAlignment="1" applyProtection="1" quotePrefix="1">
      <alignment vertical="top"/>
      <protection locked="0"/>
    </xf>
    <xf numFmtId="37" fontId="0" fillId="32" borderId="0" xfId="0" applyNumberFormat="1" applyFill="1" applyBorder="1" applyAlignment="1" applyProtection="1">
      <alignment vertical="top"/>
      <protection locked="0"/>
    </xf>
    <xf numFmtId="37" fontId="0" fillId="32" borderId="0" xfId="0" applyNumberFormat="1" applyFill="1" applyAlignment="1" applyProtection="1">
      <alignment vertical="top"/>
      <protection locked="0"/>
    </xf>
    <xf numFmtId="37" fontId="0" fillId="32" borderId="0" xfId="0" applyNumberFormat="1" applyFill="1" applyBorder="1" applyAlignment="1">
      <alignment vertical="top"/>
    </xf>
    <xf numFmtId="0" fontId="3" fillId="34" borderId="47" xfId="0" applyFont="1" applyFill="1" applyBorder="1" applyAlignment="1">
      <alignment horizontal="center" vertical="top"/>
    </xf>
    <xf numFmtId="0" fontId="3" fillId="34" borderId="48" xfId="0" applyFont="1" applyFill="1" applyBorder="1" applyAlignment="1">
      <alignment horizontal="center" vertical="top"/>
    </xf>
    <xf numFmtId="0" fontId="0" fillId="34" borderId="17" xfId="0" applyFill="1" applyBorder="1" applyAlignment="1">
      <alignment horizontal="center" vertical="top"/>
    </xf>
    <xf numFmtId="3" fontId="0" fillId="34" borderId="14" xfId="0" applyNumberFormat="1" applyFill="1" applyBorder="1" applyAlignment="1">
      <alignment horizontal="right" vertical="top"/>
    </xf>
    <xf numFmtId="0" fontId="0" fillId="38" borderId="0" xfId="0" applyFill="1" applyAlignment="1">
      <alignment vertical="top" wrapText="1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horizontal="left" vertical="top" wrapText="1"/>
    </xf>
    <xf numFmtId="0" fontId="3" fillId="0" borderId="0" xfId="0" applyFont="1" applyFill="1" applyAlignment="1" applyProtection="1">
      <alignment vertical="top"/>
      <protection locked="0"/>
    </xf>
    <xf numFmtId="0" fontId="0" fillId="33" borderId="0" xfId="0" applyFill="1" applyAlignment="1">
      <alignment vertical="top" wrapText="1"/>
    </xf>
    <xf numFmtId="0" fontId="19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3" fillId="32" borderId="0" xfId="0" applyFont="1" applyFill="1" applyAlignment="1">
      <alignment vertical="top" wrapText="1"/>
    </xf>
    <xf numFmtId="0" fontId="0" fillId="32" borderId="0" xfId="0" applyFill="1" applyAlignment="1" quotePrefix="1">
      <alignment horizontal="center" vertical="top"/>
    </xf>
    <xf numFmtId="3" fontId="0" fillId="33" borderId="0" xfId="0" applyNumberFormat="1" applyFill="1" applyBorder="1" applyAlignment="1">
      <alignment/>
    </xf>
    <xf numFmtId="3" fontId="0" fillId="33" borderId="0" xfId="0" applyNumberFormat="1" applyFill="1" applyBorder="1" applyAlignment="1" applyProtection="1">
      <alignment/>
      <protection/>
    </xf>
    <xf numFmtId="37" fontId="0" fillId="33" borderId="0" xfId="0" applyNumberFormat="1" applyFill="1" applyBorder="1" applyAlignment="1" applyProtection="1">
      <alignment vertical="top"/>
      <protection locked="0"/>
    </xf>
    <xf numFmtId="0" fontId="0" fillId="33" borderId="0" xfId="0" applyFill="1" applyBorder="1" applyAlignment="1" applyProtection="1">
      <alignment vertical="top"/>
      <protection locked="0"/>
    </xf>
    <xf numFmtId="0" fontId="0" fillId="33" borderId="0" xfId="0" applyFill="1" applyBorder="1" applyAlignment="1">
      <alignment vertical="top"/>
    </xf>
    <xf numFmtId="37" fontId="0" fillId="33" borderId="0" xfId="0" applyNumberFormat="1" applyFill="1" applyBorder="1" applyAlignment="1">
      <alignment vertical="top"/>
    </xf>
    <xf numFmtId="0" fontId="25" fillId="0" borderId="0" xfId="0" applyFont="1" applyAlignment="1">
      <alignment vertical="top"/>
    </xf>
    <xf numFmtId="0" fontId="0" fillId="0" borderId="56" xfId="0" applyBorder="1" applyAlignment="1">
      <alignment vertical="top"/>
    </xf>
    <xf numFmtId="0" fontId="26" fillId="0" borderId="0" xfId="0" applyFont="1" applyAlignment="1">
      <alignment vertical="top"/>
    </xf>
    <xf numFmtId="0" fontId="28" fillId="0" borderId="24" xfId="0" applyFont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 wrapText="1"/>
    </xf>
    <xf numFmtId="10" fontId="0" fillId="39" borderId="14" xfId="0" applyNumberFormat="1" applyFill="1" applyBorder="1" applyAlignment="1" applyProtection="1" quotePrefix="1">
      <alignment horizontal="right" vertical="top"/>
      <protection/>
    </xf>
    <xf numFmtId="0" fontId="19" fillId="0" borderId="0" xfId="0" applyFont="1" applyBorder="1" applyAlignment="1">
      <alignment horizontal="left" vertical="top"/>
    </xf>
    <xf numFmtId="3" fontId="0" fillId="40" borderId="14" xfId="0" applyNumberFormat="1" applyFill="1" applyBorder="1" applyAlignment="1" applyProtection="1" quotePrefix="1">
      <alignment/>
      <protection/>
    </xf>
    <xf numFmtId="3" fontId="0" fillId="39" borderId="14" xfId="0" applyNumberFormat="1" applyFill="1" applyBorder="1" applyAlignment="1" applyProtection="1">
      <alignment vertical="top"/>
      <protection/>
    </xf>
    <xf numFmtId="10" fontId="0" fillId="40" borderId="14" xfId="0" applyNumberFormat="1" applyFill="1" applyBorder="1" applyAlignment="1" applyProtection="1" quotePrefix="1">
      <alignment vertical="top"/>
      <protection/>
    </xf>
    <xf numFmtId="37" fontId="0" fillId="40" borderId="14" xfId="0" applyNumberFormat="1" applyFill="1" applyBorder="1" applyAlignment="1" applyProtection="1">
      <alignment/>
      <protection/>
    </xf>
    <xf numFmtId="3" fontId="0" fillId="38" borderId="14" xfId="0" applyNumberFormat="1" applyFill="1" applyBorder="1" applyAlignment="1" applyProtection="1">
      <alignment vertical="top"/>
      <protection/>
    </xf>
    <xf numFmtId="0" fontId="8" fillId="0" borderId="0" xfId="0" applyFont="1" applyAlignment="1">
      <alignment vertical="top"/>
    </xf>
    <xf numFmtId="37" fontId="19" fillId="0" borderId="18" xfId="0" applyNumberFormat="1" applyFont="1" applyBorder="1" applyAlignment="1">
      <alignment horizontal="left" vertical="top"/>
    </xf>
    <xf numFmtId="3" fontId="8" fillId="34" borderId="14" xfId="0" applyNumberFormat="1" applyFont="1" applyFill="1" applyBorder="1" applyAlignment="1" applyProtection="1">
      <alignment horizontal="right" vertical="top"/>
      <protection/>
    </xf>
    <xf numFmtId="3" fontId="0" fillId="38" borderId="14" xfId="0" applyNumberFormat="1" applyFill="1" applyBorder="1" applyAlignment="1" applyProtection="1">
      <alignment vertical="top"/>
      <protection/>
    </xf>
    <xf numFmtId="37" fontId="0" fillId="0" borderId="14" xfId="0" applyNumberFormat="1" applyFill="1" applyBorder="1" applyAlignment="1" applyProtection="1">
      <alignment/>
      <protection locked="0"/>
    </xf>
    <xf numFmtId="0" fontId="25" fillId="0" borderId="24" xfId="0" applyFont="1" applyBorder="1" applyAlignment="1" applyProtection="1">
      <alignment vertical="top"/>
      <protection/>
    </xf>
    <xf numFmtId="3" fontId="0" fillId="38" borderId="14" xfId="0" applyNumberFormat="1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37" fontId="3" fillId="35" borderId="14" xfId="0" applyNumberFormat="1" applyFont="1" applyFill="1" applyBorder="1" applyAlignment="1" applyProtection="1">
      <alignment/>
      <protection/>
    </xf>
    <xf numFmtId="37" fontId="3" fillId="35" borderId="14" xfId="0" applyNumberFormat="1" applyFont="1" applyFill="1" applyBorder="1" applyAlignment="1" applyProtection="1">
      <alignment vertical="top"/>
      <protection/>
    </xf>
    <xf numFmtId="37" fontId="0" fillId="34" borderId="14" xfId="0" applyNumberFormat="1" applyFill="1" applyBorder="1" applyAlignment="1">
      <alignment vertical="top"/>
    </xf>
    <xf numFmtId="3" fontId="0" fillId="39" borderId="17" xfId="0" applyNumberFormat="1" applyFill="1" applyBorder="1" applyAlignment="1" applyProtection="1">
      <alignment horizontal="center" vertical="top"/>
      <protection locked="0"/>
    </xf>
    <xf numFmtId="3" fontId="0" fillId="39" borderId="14" xfId="0" applyNumberFormat="1" applyFill="1" applyBorder="1" applyAlignment="1" applyProtection="1">
      <alignment horizontal="right" vertical="top"/>
      <protection/>
    </xf>
    <xf numFmtId="3" fontId="0" fillId="0" borderId="18" xfId="42" applyNumberFormat="1" applyFont="1" applyBorder="1" applyAlignment="1" applyProtection="1">
      <alignment vertical="top"/>
      <protection/>
    </xf>
    <xf numFmtId="10" fontId="0" fillId="33" borderId="0" xfId="63" applyFont="1" applyFill="1" applyBorder="1" applyAlignment="1" applyProtection="1">
      <alignment vertical="top"/>
      <protection locked="0"/>
    </xf>
    <xf numFmtId="0" fontId="3" fillId="0" borderId="0" xfId="0" applyFont="1" applyBorder="1" applyAlignment="1">
      <alignment vertical="top" wrapText="1"/>
    </xf>
    <xf numFmtId="0" fontId="0" fillId="38" borderId="17" xfId="0" applyFont="1" applyFill="1" applyBorder="1" applyAlignment="1">
      <alignment horizontal="center" vertical="top"/>
    </xf>
    <xf numFmtId="0" fontId="0" fillId="38" borderId="0" xfId="0" applyFont="1" applyFill="1" applyAlignment="1">
      <alignment horizontal="center" vertical="top"/>
    </xf>
    <xf numFmtId="0" fontId="0" fillId="0" borderId="0" xfId="0" applyFont="1" applyFill="1" applyAlignment="1">
      <alignment vertical="top"/>
    </xf>
    <xf numFmtId="0" fontId="19" fillId="0" borderId="0" xfId="0" applyFont="1" applyFill="1" applyAlignment="1">
      <alignment vertical="top"/>
    </xf>
    <xf numFmtId="0" fontId="0" fillId="0" borderId="24" xfId="0" applyFont="1" applyFill="1" applyBorder="1" applyAlignment="1" applyProtection="1">
      <alignment vertical="top"/>
      <protection/>
    </xf>
    <xf numFmtId="0" fontId="3" fillId="0" borderId="0" xfId="0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2" fillId="0" borderId="24" xfId="0" applyFont="1" applyBorder="1" applyAlignment="1" applyProtection="1">
      <alignment vertical="top"/>
      <protection locked="0"/>
    </xf>
    <xf numFmtId="0" fontId="3" fillId="0" borderId="57" xfId="0" applyFont="1" applyBorder="1" applyAlignment="1" applyProtection="1">
      <alignment vertical="top" wrapText="1"/>
      <protection locked="0"/>
    </xf>
    <xf numFmtId="0" fontId="2" fillId="0" borderId="0" xfId="0" applyFont="1" applyFill="1" applyAlignment="1">
      <alignment vertical="top"/>
    </xf>
    <xf numFmtId="0" fontId="2" fillId="33" borderId="0" xfId="0" applyFont="1" applyFill="1" applyAlignment="1">
      <alignment vertical="top"/>
    </xf>
    <xf numFmtId="0" fontId="0" fillId="0" borderId="24" xfId="0" applyFont="1" applyBorder="1" applyAlignment="1" applyProtection="1">
      <alignment vertical="top"/>
      <protection/>
    </xf>
    <xf numFmtId="0" fontId="0" fillId="40" borderId="0" xfId="0" applyFill="1" applyBorder="1" applyAlignment="1">
      <alignment horizontal="left" vertical="top"/>
    </xf>
    <xf numFmtId="0" fontId="19" fillId="40" borderId="0" xfId="0" applyFont="1" applyFill="1" applyBorder="1" applyAlignment="1">
      <alignment horizontal="left" vertical="top"/>
    </xf>
    <xf numFmtId="10" fontId="0" fillId="40" borderId="0" xfId="0" applyNumberFormat="1" applyFill="1" applyBorder="1" applyAlignment="1">
      <alignment horizontal="left" vertical="top"/>
    </xf>
    <xf numFmtId="10" fontId="19" fillId="40" borderId="0" xfId="0" applyNumberFormat="1" applyFont="1" applyFill="1" applyBorder="1" applyAlignment="1">
      <alignment horizontal="center" vertical="top"/>
    </xf>
    <xf numFmtId="0" fontId="0" fillId="40" borderId="0" xfId="0" applyFill="1" applyAlignment="1">
      <alignment vertical="top"/>
    </xf>
    <xf numFmtId="0" fontId="0" fillId="4" borderId="0" xfId="0" applyFill="1" applyBorder="1" applyAlignment="1">
      <alignment horizontal="left" vertical="top"/>
    </xf>
    <xf numFmtId="214" fontId="0" fillId="38" borderId="0" xfId="0" applyNumberFormat="1" applyFill="1" applyAlignment="1" applyProtection="1">
      <alignment/>
      <protection/>
    </xf>
    <xf numFmtId="214" fontId="0" fillId="0" borderId="0" xfId="0" applyNumberFormat="1" applyAlignment="1" applyProtection="1">
      <alignment/>
      <protection/>
    </xf>
    <xf numFmtId="214" fontId="0" fillId="34" borderId="0" xfId="0" applyNumberFormat="1" applyFill="1" applyAlignment="1" applyProtection="1">
      <alignment/>
      <protection/>
    </xf>
    <xf numFmtId="214" fontId="0" fillId="0" borderId="0" xfId="0" applyNumberFormat="1" applyFill="1" applyAlignment="1" applyProtection="1">
      <alignment/>
      <protection/>
    </xf>
    <xf numFmtId="214" fontId="0" fillId="0" borderId="0" xfId="0" applyNumberFormat="1" applyAlignment="1">
      <alignment vertical="top"/>
    </xf>
    <xf numFmtId="214" fontId="0" fillId="38" borderId="0" xfId="0" applyNumberFormat="1" applyFill="1" applyAlignment="1">
      <alignment/>
    </xf>
    <xf numFmtId="214" fontId="0" fillId="0" borderId="0" xfId="0" applyNumberFormat="1" applyAlignment="1">
      <alignment/>
    </xf>
    <xf numFmtId="214" fontId="0" fillId="0" borderId="0" xfId="0" applyNumberFormat="1" applyFill="1" applyAlignment="1">
      <alignment/>
    </xf>
    <xf numFmtId="214" fontId="0" fillId="34" borderId="0" xfId="0" applyNumberFormat="1" applyFill="1" applyAlignment="1">
      <alignment/>
    </xf>
    <xf numFmtId="214" fontId="0" fillId="34" borderId="58" xfId="0" applyNumberFormat="1" applyFill="1" applyBorder="1" applyAlignment="1" applyProtection="1">
      <alignment/>
      <protection/>
    </xf>
    <xf numFmtId="214" fontId="0" fillId="34" borderId="59" xfId="0" applyNumberFormat="1" applyFill="1" applyBorder="1" applyAlignment="1" applyProtection="1">
      <alignment/>
      <protection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vertical="top"/>
    </xf>
    <xf numFmtId="0" fontId="19" fillId="40" borderId="0" xfId="0" applyFont="1" applyFill="1" applyAlignment="1">
      <alignment horizontal="center" vertical="top"/>
    </xf>
    <xf numFmtId="0" fontId="3" fillId="33" borderId="0" xfId="0" applyFont="1" applyFill="1" applyBorder="1" applyAlignment="1" applyProtection="1">
      <alignment vertical="top" wrapText="1"/>
      <protection locked="0"/>
    </xf>
    <xf numFmtId="0" fontId="25" fillId="33" borderId="13" xfId="0" applyFont="1" applyFill="1" applyBorder="1" applyAlignment="1" applyProtection="1">
      <alignment vertical="top" wrapText="1"/>
      <protection locked="0"/>
    </xf>
    <xf numFmtId="0" fontId="27" fillId="0" borderId="13" xfId="0" applyFont="1" applyBorder="1" applyAlignment="1">
      <alignment vertical="top" wrapText="1"/>
    </xf>
    <xf numFmtId="0" fontId="25" fillId="0" borderId="13" xfId="0" applyFont="1" applyFill="1" applyBorder="1" applyAlignment="1" applyProtection="1">
      <alignment vertical="top" wrapText="1"/>
      <protection locked="0"/>
    </xf>
    <xf numFmtId="0" fontId="27" fillId="0" borderId="0" xfId="0" applyFont="1" applyAlignment="1">
      <alignment vertical="top" wrapText="1"/>
    </xf>
    <xf numFmtId="0" fontId="25" fillId="0" borderId="13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19" fillId="35" borderId="17" xfId="0" applyFont="1" applyFill="1" applyBorder="1" applyAlignment="1" applyProtection="1">
      <alignment vertical="top"/>
      <protection locked="0"/>
    </xf>
    <xf numFmtId="0" fontId="8" fillId="0" borderId="17" xfId="0" applyFont="1" applyBorder="1" applyAlignment="1">
      <alignment vertical="top"/>
    </xf>
    <xf numFmtId="0" fontId="3" fillId="0" borderId="0" xfId="0" applyFont="1" applyBorder="1" applyAlignment="1">
      <alignment vertical="top" wrapText="1"/>
    </xf>
    <xf numFmtId="0" fontId="0" fillId="32" borderId="0" xfId="0" applyFill="1" applyAlignment="1" applyProtection="1">
      <alignment vertical="top" wrapText="1"/>
      <protection locked="0"/>
    </xf>
    <xf numFmtId="0" fontId="0" fillId="32" borderId="0" xfId="0" applyFill="1" applyAlignment="1" applyProtection="1" quotePrefix="1">
      <alignment vertical="top" wrapText="1"/>
      <protection locked="0"/>
    </xf>
    <xf numFmtId="0" fontId="0" fillId="32" borderId="0" xfId="0" applyFill="1" applyAlignment="1">
      <alignment vertical="top" wrapText="1"/>
    </xf>
    <xf numFmtId="0" fontId="0" fillId="0" borderId="0" xfId="0" applyAlignment="1">
      <alignment vertical="top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barrie\f\Data\Continuing%20Files\O\Ontario%20Energy%20Board\TAX%20RA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Rates"/>
      <sheetName val="Rates (2)"/>
    </sheetNames>
    <sheetDataSet>
      <sheetData sheetId="3">
        <row r="21">
          <cell r="B21">
            <v>365</v>
          </cell>
        </row>
        <row r="22">
          <cell r="B22">
            <v>366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/>
  <dimension ref="A1:P73"/>
  <sheetViews>
    <sheetView zoomScale="75" zoomScaleNormal="75" zoomScalePageLayoutView="0" workbookViewId="0" topLeftCell="A37">
      <selection activeCell="A13" sqref="A13"/>
    </sheetView>
  </sheetViews>
  <sheetFormatPr defaultColWidth="9.140625" defaultRowHeight="12.75"/>
  <cols>
    <col min="1" max="1" width="60.00390625" style="0" customWidth="1"/>
    <col min="2" max="2" width="9.7109375" style="0" customWidth="1"/>
    <col min="3" max="3" width="8.00390625" style="0" customWidth="1"/>
    <col min="4" max="4" width="15.7109375" style="0" customWidth="1"/>
    <col min="5" max="5" width="16.140625" style="0" customWidth="1"/>
    <col min="6" max="6" width="12.7109375" style="0" customWidth="1"/>
    <col min="7" max="7" width="10.7109375" style="0" customWidth="1"/>
    <col min="8" max="8" width="14.140625" style="0" customWidth="1"/>
    <col min="9" max="9" width="6.421875" style="0" customWidth="1"/>
    <col min="10" max="12" width="10.7109375" style="0" customWidth="1"/>
  </cols>
  <sheetData>
    <row r="1" spans="1:8" ht="26.25">
      <c r="A1" s="476" t="s">
        <v>500</v>
      </c>
      <c r="C1" s="7"/>
      <c r="E1" s="1" t="s">
        <v>456</v>
      </c>
      <c r="H1" s="7"/>
    </row>
    <row r="2" spans="1:8" ht="12.75">
      <c r="A2" s="1" t="s">
        <v>59</v>
      </c>
      <c r="B2" s="7"/>
      <c r="C2" s="7"/>
      <c r="E2" s="20"/>
      <c r="H2" s="7"/>
    </row>
    <row r="3" spans="1:8" ht="15">
      <c r="A3" s="484" t="s">
        <v>490</v>
      </c>
      <c r="C3" s="7"/>
      <c r="D3" s="440" t="s">
        <v>443</v>
      </c>
      <c r="E3" s="7"/>
      <c r="F3" s="7"/>
      <c r="G3" s="7"/>
      <c r="H3" s="7"/>
    </row>
    <row r="4" spans="1:8" ht="15">
      <c r="A4" s="484" t="s">
        <v>491</v>
      </c>
      <c r="C4" s="7"/>
      <c r="D4" s="439" t="s">
        <v>438</v>
      </c>
      <c r="E4" s="414"/>
      <c r="H4" s="7"/>
    </row>
    <row r="5" spans="1:8" ht="12.75">
      <c r="A5" s="50"/>
      <c r="C5" s="7"/>
      <c r="D5" s="438" t="s">
        <v>439</v>
      </c>
      <c r="E5" s="386"/>
      <c r="H5" s="7"/>
    </row>
    <row r="6" spans="1:8" ht="12.75">
      <c r="A6" s="1" t="s">
        <v>126</v>
      </c>
      <c r="B6" s="382">
        <v>366</v>
      </c>
      <c r="C6" s="7" t="s">
        <v>127</v>
      </c>
      <c r="D6" s="20"/>
      <c r="H6" s="7"/>
    </row>
    <row r="7" spans="1:8" ht="13.5" thickBot="1">
      <c r="A7" s="50" t="s">
        <v>254</v>
      </c>
      <c r="B7" s="245">
        <v>366</v>
      </c>
      <c r="C7" s="7" t="s">
        <v>127</v>
      </c>
      <c r="D7" s="7"/>
      <c r="E7" s="7"/>
      <c r="F7" s="7"/>
      <c r="G7" s="7"/>
      <c r="H7" s="7"/>
    </row>
    <row r="8" spans="1:16" ht="13.5" thickTop="1">
      <c r="A8" s="6"/>
      <c r="B8" s="51"/>
      <c r="C8" s="8"/>
      <c r="D8" s="8"/>
      <c r="E8" s="6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8" ht="12.75">
      <c r="A9" s="35" t="s">
        <v>60</v>
      </c>
      <c r="B9" s="2"/>
      <c r="C9" s="19"/>
      <c r="D9" s="2"/>
      <c r="E9" s="2"/>
      <c r="F9" s="2"/>
      <c r="G9" s="2"/>
      <c r="H9" s="2"/>
    </row>
    <row r="10" spans="1:8" ht="12.75">
      <c r="A10" s="2" t="s">
        <v>61</v>
      </c>
      <c r="B10" s="2"/>
      <c r="C10" s="36"/>
      <c r="D10" s="19"/>
      <c r="E10" s="2"/>
      <c r="F10" s="2"/>
      <c r="G10" s="2"/>
      <c r="H10" s="2"/>
    </row>
    <row r="11" spans="1:8" ht="12.75">
      <c r="A11" s="2" t="s">
        <v>62</v>
      </c>
      <c r="C11" s="19"/>
      <c r="D11" s="19"/>
      <c r="E11" s="2"/>
      <c r="F11" s="2"/>
      <c r="G11" s="2"/>
      <c r="H11" s="2"/>
    </row>
    <row r="12" spans="1:8" ht="13.5" thickBot="1">
      <c r="A12" s="2" t="s">
        <v>63</v>
      </c>
      <c r="C12" s="19" t="s">
        <v>64</v>
      </c>
      <c r="D12" s="477" t="s">
        <v>492</v>
      </c>
      <c r="E12" s="2"/>
      <c r="F12" s="2"/>
      <c r="G12" s="2"/>
      <c r="H12" s="2"/>
    </row>
    <row r="13" spans="1:7" ht="6.75" customHeight="1">
      <c r="A13" s="2"/>
      <c r="C13" s="19"/>
      <c r="D13" s="19"/>
      <c r="E13" s="2"/>
      <c r="F13" s="2"/>
      <c r="G13" s="2"/>
    </row>
    <row r="14" spans="1:7" ht="12.75">
      <c r="A14" s="2" t="s">
        <v>65</v>
      </c>
      <c r="C14" s="19"/>
      <c r="D14" s="19"/>
      <c r="E14" s="2"/>
      <c r="F14" s="2"/>
      <c r="G14" s="2"/>
    </row>
    <row r="15" spans="1:4" ht="13.5" customHeight="1" thickBot="1">
      <c r="A15" s="2" t="s">
        <v>66</v>
      </c>
      <c r="C15" s="7" t="s">
        <v>64</v>
      </c>
      <c r="D15" s="477" t="s">
        <v>493</v>
      </c>
    </row>
    <row r="16" spans="1:4" ht="7.5" customHeight="1">
      <c r="A16" s="44"/>
      <c r="C16" s="7"/>
      <c r="D16" s="7"/>
    </row>
    <row r="17" spans="1:4" ht="13.5" thickBot="1">
      <c r="A17" s="44" t="s">
        <v>184</v>
      </c>
      <c r="C17" s="7" t="s">
        <v>64</v>
      </c>
      <c r="D17" s="477" t="s">
        <v>493</v>
      </c>
    </row>
    <row r="18" spans="1:4" ht="15" customHeight="1">
      <c r="A18" s="383" t="s">
        <v>313</v>
      </c>
      <c r="C18" s="7"/>
      <c r="D18" s="7"/>
    </row>
    <row r="19" spans="1:4" ht="15" customHeight="1">
      <c r="A19" s="507" t="s">
        <v>314</v>
      </c>
      <c r="B19" s="7" t="s">
        <v>311</v>
      </c>
      <c r="C19" s="7" t="s">
        <v>64</v>
      </c>
      <c r="D19" s="478" t="s">
        <v>493</v>
      </c>
    </row>
    <row r="20" spans="1:4" ht="13.5" thickBot="1">
      <c r="A20" s="508"/>
      <c r="B20" s="7" t="s">
        <v>312</v>
      </c>
      <c r="C20" s="7" t="s">
        <v>64</v>
      </c>
      <c r="D20" s="477" t="s">
        <v>493</v>
      </c>
    </row>
    <row r="21" spans="1:4" ht="12.75">
      <c r="A21" s="507" t="s">
        <v>310</v>
      </c>
      <c r="B21" s="7" t="s">
        <v>311</v>
      </c>
      <c r="C21" s="7"/>
      <c r="D21" s="409">
        <v>1</v>
      </c>
    </row>
    <row r="22" spans="1:4" ht="12.75">
      <c r="A22" s="507"/>
      <c r="B22" s="7" t="s">
        <v>312</v>
      </c>
      <c r="C22" s="7"/>
      <c r="D22" s="409">
        <v>1</v>
      </c>
    </row>
    <row r="23" spans="1:4" ht="7.5" customHeight="1">
      <c r="A23" s="44"/>
      <c r="C23" s="7"/>
      <c r="D23" s="382"/>
    </row>
    <row r="24" spans="1:4" ht="12.75">
      <c r="A24" s="44" t="s">
        <v>210</v>
      </c>
      <c r="C24" s="7" t="s">
        <v>211</v>
      </c>
      <c r="D24" s="410" t="s">
        <v>479</v>
      </c>
    </row>
    <row r="25" ht="6.75" customHeight="1" thickBot="1">
      <c r="A25" s="11"/>
    </row>
    <row r="26" spans="1:5" ht="12.75">
      <c r="A26" s="251" t="s">
        <v>67</v>
      </c>
      <c r="C26" s="7"/>
      <c r="E26" s="429" t="s">
        <v>295</v>
      </c>
    </row>
    <row r="27" spans="1:5" ht="12.75">
      <c r="A27" s="252" t="s">
        <v>68</v>
      </c>
      <c r="C27" s="7"/>
      <c r="E27" s="430" t="s">
        <v>296</v>
      </c>
    </row>
    <row r="28" spans="1:3" ht="12.75">
      <c r="A28" s="252" t="s">
        <v>69</v>
      </c>
      <c r="C28" s="37"/>
    </row>
    <row r="29" ht="12.75">
      <c r="A29" s="253" t="s">
        <v>70</v>
      </c>
    </row>
    <row r="30" ht="12.75">
      <c r="A30" s="34"/>
    </row>
    <row r="31" spans="1:8" ht="12.75">
      <c r="A31" t="s">
        <v>285</v>
      </c>
      <c r="D31" s="407">
        <v>33509753</v>
      </c>
      <c r="H31" s="4"/>
    </row>
    <row r="32" ht="6" customHeight="1"/>
    <row r="33" spans="1:8" ht="12.75">
      <c r="A33" t="s">
        <v>71</v>
      </c>
      <c r="D33" s="408">
        <v>0.5</v>
      </c>
      <c r="F33" t="s">
        <v>102</v>
      </c>
      <c r="H33" s="38"/>
    </row>
    <row r="34" spans="6:8" ht="6" customHeight="1">
      <c r="F34" t="s">
        <v>102</v>
      </c>
      <c r="H34" s="33"/>
    </row>
    <row r="35" spans="1:10" ht="12.75">
      <c r="A35" t="s">
        <v>72</v>
      </c>
      <c r="D35" s="246">
        <f>1-D33</f>
        <v>0.5</v>
      </c>
      <c r="F35" s="38"/>
      <c r="H35" s="40"/>
      <c r="J35" s="38"/>
    </row>
    <row r="36" ht="6" customHeight="1">
      <c r="H36" s="33"/>
    </row>
    <row r="37" spans="1:8" ht="12.75">
      <c r="A37" t="s">
        <v>73</v>
      </c>
      <c r="D37" s="408">
        <v>0.0988</v>
      </c>
      <c r="H37" s="40"/>
    </row>
    <row r="38" ht="4.5" customHeight="1">
      <c r="H38" s="33"/>
    </row>
    <row r="39" spans="1:8" ht="12.75">
      <c r="A39" t="s">
        <v>74</v>
      </c>
      <c r="D39" s="408">
        <v>0.0725</v>
      </c>
      <c r="H39" s="40"/>
    </row>
    <row r="40" ht="6" customHeight="1">
      <c r="H40" s="33"/>
    </row>
    <row r="41" spans="1:8" ht="12.75">
      <c r="A41" t="s">
        <v>75</v>
      </c>
      <c r="D41" s="247">
        <f>D31*((D33*D37)+(D35*D39))</f>
        <v>2870110.34445</v>
      </c>
      <c r="H41" s="39"/>
    </row>
    <row r="42" spans="4:8" ht="6" customHeight="1">
      <c r="D42" s="21"/>
      <c r="H42" s="39"/>
    </row>
    <row r="43" spans="1:11" ht="12.75">
      <c r="A43" t="s">
        <v>76</v>
      </c>
      <c r="D43" s="411">
        <v>1557675</v>
      </c>
      <c r="E43" s="381">
        <f>D43</f>
        <v>1557675</v>
      </c>
      <c r="F43" s="21"/>
      <c r="H43" s="39"/>
      <c r="J43" s="4"/>
      <c r="K43" s="4"/>
    </row>
    <row r="44" spans="4:11" ht="6" customHeight="1">
      <c r="D44" s="21"/>
      <c r="H44" s="39"/>
      <c r="J44" s="4"/>
      <c r="K44" s="4"/>
    </row>
    <row r="45" spans="1:11" ht="12.75">
      <c r="A45" t="s">
        <v>77</v>
      </c>
      <c r="D45" s="247">
        <f>D41-D43</f>
        <v>1312435.3444500002</v>
      </c>
      <c r="H45" s="39"/>
      <c r="J45" s="4"/>
      <c r="K45" s="4"/>
    </row>
    <row r="46" spans="1:11" ht="12.75">
      <c r="A46" s="1" t="s">
        <v>286</v>
      </c>
      <c r="D46" s="39"/>
      <c r="H46" s="39"/>
      <c r="J46" s="4"/>
      <c r="K46" s="4"/>
    </row>
    <row r="47" spans="1:11" ht="12.75">
      <c r="A47" t="s">
        <v>287</v>
      </c>
      <c r="D47" s="412">
        <v>437478</v>
      </c>
      <c r="E47" s="381">
        <f>D47</f>
        <v>437478</v>
      </c>
      <c r="H47" s="39"/>
      <c r="J47" s="4"/>
      <c r="K47" s="4"/>
    </row>
    <row r="48" spans="1:11" ht="12.75">
      <c r="A48" t="s">
        <v>288</v>
      </c>
      <c r="D48" s="412">
        <v>437478</v>
      </c>
      <c r="E48" s="381">
        <f>D48</f>
        <v>437478</v>
      </c>
      <c r="F48" s="21"/>
      <c r="H48" s="39"/>
      <c r="J48" s="4"/>
      <c r="K48" s="4"/>
    </row>
    <row r="49" spans="1:11" ht="12.75">
      <c r="A49" t="s">
        <v>289</v>
      </c>
      <c r="D49" s="413"/>
      <c r="E49" s="381">
        <v>0</v>
      </c>
      <c r="F49" s="21"/>
      <c r="H49" s="39"/>
      <c r="J49" s="4"/>
      <c r="K49" s="4"/>
    </row>
    <row r="50" spans="1:11" ht="12.75">
      <c r="A50" t="s">
        <v>290</v>
      </c>
      <c r="D50" s="414"/>
      <c r="E50" s="381">
        <f>D50</f>
        <v>0</v>
      </c>
      <c r="H50" s="39"/>
      <c r="J50" s="4"/>
      <c r="K50" s="4"/>
    </row>
    <row r="51" spans="4:11" ht="12.75">
      <c r="D51" s="414"/>
      <c r="E51" s="381">
        <f>D51</f>
        <v>0</v>
      </c>
      <c r="H51" s="39"/>
      <c r="J51" s="4"/>
      <c r="K51" s="4"/>
    </row>
    <row r="52" spans="1:11" ht="12.75">
      <c r="A52" s="1" t="s">
        <v>291</v>
      </c>
      <c r="E52" s="250">
        <f>SUM(E43:E51)</f>
        <v>2432631</v>
      </c>
      <c r="H52" s="39"/>
      <c r="J52" s="4"/>
      <c r="K52" s="4"/>
    </row>
    <row r="53" spans="4:11" ht="12.75">
      <c r="D53" s="29"/>
      <c r="H53" s="39"/>
      <c r="J53" s="4"/>
      <c r="K53" s="4"/>
    </row>
    <row r="54" spans="1:11" ht="12.75">
      <c r="A54" t="s">
        <v>78</v>
      </c>
      <c r="B54" s="4"/>
      <c r="C54" s="4"/>
      <c r="D54" s="248">
        <f>D31*D33</f>
        <v>16754876.5</v>
      </c>
      <c r="H54" s="31"/>
      <c r="J54" s="4"/>
      <c r="K54" s="4"/>
    </row>
    <row r="55" spans="1:11" ht="12.75">
      <c r="A55" s="13"/>
      <c r="B55" s="4"/>
      <c r="C55" s="4"/>
      <c r="D55" s="4"/>
      <c r="F55" s="4"/>
      <c r="H55" s="31"/>
      <c r="J55" s="4"/>
      <c r="K55" s="4"/>
    </row>
    <row r="56" spans="1:11" ht="12.75">
      <c r="A56" t="s">
        <v>79</v>
      </c>
      <c r="B56" s="4"/>
      <c r="C56" s="4"/>
      <c r="D56" s="248">
        <f>D54*D37</f>
        <v>1655381.7982</v>
      </c>
      <c r="F56" s="4"/>
      <c r="H56" s="31"/>
      <c r="J56" s="4"/>
      <c r="K56" s="4"/>
    </row>
    <row r="57" spans="2:11" ht="12.75">
      <c r="B57" s="4"/>
      <c r="C57" s="4"/>
      <c r="D57" s="4"/>
      <c r="F57" s="4"/>
      <c r="H57" s="31"/>
      <c r="J57" s="4"/>
      <c r="K57" s="4"/>
    </row>
    <row r="58" spans="1:11" ht="12.75">
      <c r="A58" t="s">
        <v>80</v>
      </c>
      <c r="B58" s="4"/>
      <c r="C58" s="4"/>
      <c r="D58" s="248">
        <f>D31*D35</f>
        <v>16754876.5</v>
      </c>
      <c r="F58" s="4"/>
      <c r="H58" s="31"/>
      <c r="J58" s="4"/>
      <c r="K58" s="4"/>
    </row>
    <row r="59" spans="2:11" ht="12.75">
      <c r="B59" s="4"/>
      <c r="C59" s="4"/>
      <c r="D59" s="4"/>
      <c r="F59" s="4"/>
      <c r="H59" s="31"/>
      <c r="J59" s="4"/>
      <c r="K59" s="4"/>
    </row>
    <row r="60" spans="1:11" ht="12.75">
      <c r="A60" t="s">
        <v>309</v>
      </c>
      <c r="B60" s="4"/>
      <c r="C60" s="4"/>
      <c r="D60" s="248">
        <f>D58*D39</f>
        <v>1214728.54625</v>
      </c>
      <c r="F60" s="4"/>
      <c r="H60" s="31"/>
      <c r="J60" s="4"/>
      <c r="K60" s="4"/>
    </row>
    <row r="61" spans="2:11" ht="12.75">
      <c r="B61" s="4"/>
      <c r="C61" s="4"/>
      <c r="D61" s="4"/>
      <c r="F61" s="4"/>
      <c r="H61" s="31"/>
      <c r="J61" s="4"/>
      <c r="K61" s="4"/>
    </row>
    <row r="62" spans="1:11" ht="12.75">
      <c r="A62" t="s">
        <v>292</v>
      </c>
      <c r="B62" s="4"/>
      <c r="C62" s="4"/>
      <c r="D62" s="249">
        <f>IF(D41&gt;0,(((D43+D47)/D41)*D60),0)</f>
        <v>844416.7688266197</v>
      </c>
      <c r="F62" s="4"/>
      <c r="H62" s="31"/>
      <c r="J62" s="4"/>
      <c r="K62" s="4"/>
    </row>
    <row r="63" spans="1:11" ht="12.75">
      <c r="A63" s="32" t="s">
        <v>375</v>
      </c>
      <c r="B63" s="4"/>
      <c r="C63" s="4"/>
      <c r="D63" s="31"/>
      <c r="F63" s="4"/>
      <c r="H63" s="31"/>
      <c r="J63" s="4"/>
      <c r="K63" s="4"/>
    </row>
    <row r="64" spans="1:11" ht="12.75">
      <c r="A64" t="s">
        <v>293</v>
      </c>
      <c r="B64" s="4"/>
      <c r="C64" s="4"/>
      <c r="D64" s="249">
        <f>IF(D41&gt;0,(((D43+D47+D48)/D41)*D60),0)</f>
        <v>1029572.3730297722</v>
      </c>
      <c r="F64" s="4"/>
      <c r="H64" s="31"/>
      <c r="J64" s="4"/>
      <c r="K64" s="4"/>
    </row>
    <row r="65" spans="1:11" ht="12.75">
      <c r="A65" s="32" t="s">
        <v>376</v>
      </c>
      <c r="B65" s="4"/>
      <c r="C65" s="4"/>
      <c r="D65" s="31"/>
      <c r="F65" s="4"/>
      <c r="H65" s="31"/>
      <c r="J65" s="4"/>
      <c r="K65" s="4"/>
    </row>
    <row r="66" spans="1:10" ht="12.75">
      <c r="A66" s="44" t="s">
        <v>294</v>
      </c>
      <c r="B66" s="4"/>
      <c r="C66" s="4"/>
      <c r="D66" s="249">
        <f>IF(D41&gt;0,(((D43+D47+D48)/D41)*D60),0)</f>
        <v>1029572.3730297722</v>
      </c>
      <c r="F66" s="4"/>
      <c r="H66" s="31"/>
      <c r="J66" s="4"/>
    </row>
    <row r="67" spans="1:10" ht="12.75">
      <c r="A67" s="32" t="s">
        <v>377</v>
      </c>
      <c r="B67" s="4"/>
      <c r="C67" s="4"/>
      <c r="D67" s="4"/>
      <c r="F67" s="4"/>
      <c r="H67" s="31"/>
      <c r="J67" s="4"/>
    </row>
    <row r="68" spans="1:8" ht="12.75">
      <c r="A68" s="87"/>
      <c r="B68" s="4"/>
      <c r="C68" s="4"/>
      <c r="D68" s="4"/>
      <c r="H68" s="33"/>
    </row>
    <row r="69" spans="2:8" ht="12.75">
      <c r="B69" s="4"/>
      <c r="C69" s="4"/>
      <c r="D69" s="4"/>
      <c r="H69" s="33"/>
    </row>
    <row r="70" spans="2:8" ht="12.75">
      <c r="B70" s="4"/>
      <c r="C70" s="4"/>
      <c r="D70" s="4"/>
      <c r="H70" s="33"/>
    </row>
    <row r="71" spans="2:8" ht="12.75">
      <c r="B71" s="4"/>
      <c r="C71" s="4"/>
      <c r="D71" s="4"/>
      <c r="H71" s="33"/>
    </row>
    <row r="72" spans="2:8" ht="12.75">
      <c r="B72" s="4"/>
      <c r="C72" s="4"/>
      <c r="D72" s="4"/>
      <c r="H72" s="33"/>
    </row>
    <row r="73" ht="12.75">
      <c r="H73" s="33"/>
    </row>
  </sheetData>
  <sheetProtection/>
  <mergeCells count="2">
    <mergeCell ref="A21:A22"/>
    <mergeCell ref="A19:A20"/>
  </mergeCells>
  <printOptions gridLines="1" headings="1" horizontalCentered="1"/>
  <pageMargins left="0.35433070866141736" right="0.03937007874015748" top="0.8267716535433072" bottom="0.5905511811023623" header="0.2755905511811024" footer="0.1968503937007874"/>
  <pageSetup horizontalDpi="600" verticalDpi="600" orientation="portrait" scale="60" r:id="rId1"/>
  <headerFooter alignWithMargins="0">
    <oddFooter>&amp;LHaldimand County Hydro Inc.
Page &amp;P of &amp;N&amp;C&amp;F
&amp;"Arial,Bold"&amp;A&amp;RJ. Scott
DRO Revised:  September 13, 2012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L250"/>
  <sheetViews>
    <sheetView zoomScale="90" zoomScaleNormal="90" workbookViewId="0" topLeftCell="A175">
      <selection activeCell="C48" sqref="C48"/>
    </sheetView>
  </sheetViews>
  <sheetFormatPr defaultColWidth="9.140625" defaultRowHeight="12.75"/>
  <cols>
    <col min="1" max="1" width="62.421875" style="0" customWidth="1"/>
    <col min="2" max="2" width="10.28125" style="0" customWidth="1"/>
    <col min="3" max="3" width="18.57421875" style="0" customWidth="1"/>
    <col min="4" max="4" width="7.7109375" style="0" customWidth="1"/>
    <col min="5" max="5" width="19.8515625" style="0" customWidth="1"/>
    <col min="6" max="6" width="22.421875" style="0" customWidth="1"/>
    <col min="7" max="7" width="14.00390625" style="0" customWidth="1"/>
    <col min="8" max="8" width="4.421875" style="0" customWidth="1"/>
    <col min="9" max="9" width="27.57421875" style="0" customWidth="1"/>
    <col min="10" max="10" width="37.421875" style="0" customWidth="1"/>
    <col min="11" max="16" width="10.7109375" style="0" customWidth="1"/>
  </cols>
  <sheetData>
    <row r="1" spans="1:8" ht="38.25">
      <c r="A1" s="486" t="str">
        <f>REGINFO!A1</f>
        <v>SIMPIL MODEL 
(Halton Hills Version per Board Decision in EB-2008-0381)</v>
      </c>
      <c r="B1" s="200" t="s">
        <v>128</v>
      </c>
      <c r="C1" s="201" t="s">
        <v>34</v>
      </c>
      <c r="D1" s="202"/>
      <c r="E1" s="203" t="s">
        <v>23</v>
      </c>
      <c r="F1" s="204" t="s">
        <v>23</v>
      </c>
      <c r="G1" s="205" t="s">
        <v>458</v>
      </c>
      <c r="H1" s="206"/>
    </row>
    <row r="2" spans="1:8" ht="12.75">
      <c r="A2" s="207" t="s">
        <v>457</v>
      </c>
      <c r="B2" s="208"/>
      <c r="C2" s="209" t="s">
        <v>35</v>
      </c>
      <c r="D2" s="210"/>
      <c r="E2" s="211" t="s">
        <v>24</v>
      </c>
      <c r="F2" s="212" t="s">
        <v>24</v>
      </c>
      <c r="G2" s="181" t="s">
        <v>459</v>
      </c>
      <c r="H2" s="213"/>
    </row>
    <row r="3" spans="1:8" ht="12.75">
      <c r="A3" s="207" t="s">
        <v>49</v>
      </c>
      <c r="B3" s="214"/>
      <c r="C3" s="215"/>
      <c r="D3" s="210"/>
      <c r="E3" s="135" t="s">
        <v>21</v>
      </c>
      <c r="F3" s="216" t="s">
        <v>21</v>
      </c>
      <c r="G3" s="135"/>
      <c r="H3" s="213"/>
    </row>
    <row r="4" spans="1:8" ht="12.75">
      <c r="A4" s="217" t="s">
        <v>41</v>
      </c>
      <c r="B4" s="218"/>
      <c r="C4" s="215"/>
      <c r="D4" s="210"/>
      <c r="E4" s="135" t="s">
        <v>248</v>
      </c>
      <c r="F4" s="216" t="s">
        <v>22</v>
      </c>
      <c r="G4" s="135"/>
      <c r="H4" s="213"/>
    </row>
    <row r="5" spans="1:8" ht="12.75">
      <c r="A5" s="207">
        <f>REGINFO!E2</f>
        <v>0</v>
      </c>
      <c r="B5" s="218"/>
      <c r="C5" s="215"/>
      <c r="D5" s="210"/>
      <c r="E5" s="135"/>
      <c r="F5" s="216"/>
      <c r="G5" s="181" t="str">
        <f>REGINFO!E1</f>
        <v>Version 2009.1</v>
      </c>
      <c r="H5" s="213"/>
    </row>
    <row r="6" spans="1:8" ht="15.75">
      <c r="A6" s="485" t="str">
        <f>REGINFO!A3</f>
        <v>Utility Name: HALDIMAND COUNTY HYDRO INC.</v>
      </c>
      <c r="B6" s="113"/>
      <c r="D6" s="135"/>
      <c r="E6" s="113"/>
      <c r="G6" s="113"/>
      <c r="H6" s="450"/>
    </row>
    <row r="7" spans="1:8" ht="15.75">
      <c r="A7" s="485" t="str">
        <f>REGINFO!A4</f>
        <v>Reporting period:  January 1, 2004 to December 31, 2004</v>
      </c>
      <c r="B7" s="113"/>
      <c r="D7" s="135"/>
      <c r="E7" s="113"/>
      <c r="G7" s="113"/>
      <c r="H7" s="450"/>
    </row>
    <row r="8" spans="2:12" ht="12.75">
      <c r="B8" s="218"/>
      <c r="C8" s="226"/>
      <c r="D8" s="210"/>
      <c r="E8" s="135"/>
      <c r="F8" s="216"/>
      <c r="G8" s="181" t="s">
        <v>87</v>
      </c>
      <c r="H8" s="213"/>
      <c r="J8" s="479"/>
      <c r="K8" s="33"/>
      <c r="L8" s="33"/>
    </row>
    <row r="9" spans="1:8" ht="12.75">
      <c r="A9" s="207" t="s">
        <v>126</v>
      </c>
      <c r="B9" s="415">
        <f>REGINFO!B6</f>
        <v>366</v>
      </c>
      <c r="C9" s="227" t="s">
        <v>127</v>
      </c>
      <c r="D9" s="210"/>
      <c r="E9" s="135"/>
      <c r="F9" s="216"/>
      <c r="G9" s="181" t="s">
        <v>90</v>
      </c>
      <c r="H9" s="213"/>
    </row>
    <row r="10" spans="1:8" ht="12.75">
      <c r="A10" s="207" t="s">
        <v>254</v>
      </c>
      <c r="B10" s="415">
        <f>REGINFO!B7</f>
        <v>366</v>
      </c>
      <c r="C10" s="227" t="s">
        <v>127</v>
      </c>
      <c r="D10" s="210"/>
      <c r="E10" s="228"/>
      <c r="F10" s="216"/>
      <c r="G10" s="229" t="s">
        <v>88</v>
      </c>
      <c r="H10" s="213"/>
    </row>
    <row r="11" spans="1:8" ht="12.75">
      <c r="A11" s="151"/>
      <c r="B11" s="121"/>
      <c r="C11" s="102"/>
      <c r="D11" s="16"/>
      <c r="E11" s="136"/>
      <c r="F11" s="19"/>
      <c r="G11" s="141" t="s">
        <v>89</v>
      </c>
      <c r="H11" s="149"/>
    </row>
    <row r="12" spans="1:8" ht="13.5" thickBot="1">
      <c r="A12" s="151"/>
      <c r="B12" s="218"/>
      <c r="C12" s="215" t="s">
        <v>25</v>
      </c>
      <c r="D12" s="210"/>
      <c r="E12" s="215" t="s">
        <v>25</v>
      </c>
      <c r="F12" s="216"/>
      <c r="G12" s="215" t="s">
        <v>25</v>
      </c>
      <c r="H12" s="213"/>
    </row>
    <row r="13" spans="1:8" ht="13.5" thickTop="1">
      <c r="A13" s="148"/>
      <c r="B13" s="219"/>
      <c r="C13" s="220"/>
      <c r="D13" s="221"/>
      <c r="E13" s="222"/>
      <c r="F13" s="223"/>
      <c r="G13" s="224"/>
      <c r="H13" s="225"/>
    </row>
    <row r="14" spans="1:8" ht="12.75">
      <c r="A14" s="152" t="s">
        <v>30</v>
      </c>
      <c r="B14" s="119" t="s">
        <v>102</v>
      </c>
      <c r="C14" s="103"/>
      <c r="D14" s="16"/>
      <c r="E14" s="136"/>
      <c r="F14" s="2"/>
      <c r="G14" s="182"/>
      <c r="H14" s="149"/>
    </row>
    <row r="15" spans="2:8" ht="12.75">
      <c r="B15" s="120"/>
      <c r="C15" s="103"/>
      <c r="D15" s="16"/>
      <c r="E15" s="136"/>
      <c r="F15" s="2"/>
      <c r="G15" s="182"/>
      <c r="H15" s="149"/>
    </row>
    <row r="16" spans="1:8" ht="12.75">
      <c r="A16" s="153" t="s">
        <v>339</v>
      </c>
      <c r="B16" s="123">
        <v>1</v>
      </c>
      <c r="C16" s="254">
        <f>REGINFO!E52</f>
        <v>2432631</v>
      </c>
      <c r="D16" s="16"/>
      <c r="E16" s="262">
        <f>G16-C16</f>
        <v>173927</v>
      </c>
      <c r="F16" s="2"/>
      <c r="G16" s="262">
        <f>TAXREC!E50</f>
        <v>2606558</v>
      </c>
      <c r="H16" s="149"/>
    </row>
    <row r="17" spans="1:8" ht="12.75">
      <c r="A17" s="150"/>
      <c r="B17" s="123"/>
      <c r="C17" s="104"/>
      <c r="D17" s="16"/>
      <c r="E17" s="137"/>
      <c r="F17" s="2"/>
      <c r="G17" s="137"/>
      <c r="H17" s="149"/>
    </row>
    <row r="18" spans="1:8" ht="12.75">
      <c r="A18" s="150" t="s">
        <v>26</v>
      </c>
      <c r="B18" s="123"/>
      <c r="C18" s="104"/>
      <c r="D18" s="16"/>
      <c r="E18" s="137"/>
      <c r="F18" s="2"/>
      <c r="G18" s="137"/>
      <c r="H18" s="149"/>
    </row>
    <row r="19" spans="1:8" ht="12.75">
      <c r="A19" s="154" t="s">
        <v>206</v>
      </c>
      <c r="B19" s="124"/>
      <c r="C19" s="103"/>
      <c r="D19" s="17"/>
      <c r="E19" s="137"/>
      <c r="F19" s="5"/>
      <c r="G19" s="137"/>
      <c r="H19" s="149"/>
    </row>
    <row r="20" spans="1:8" ht="12.75">
      <c r="A20" s="155" t="s">
        <v>4</v>
      </c>
      <c r="B20" s="125">
        <v>2</v>
      </c>
      <c r="C20" s="256">
        <v>1863832</v>
      </c>
      <c r="D20" s="17"/>
      <c r="E20" s="262">
        <f>G20-C20</f>
        <v>375538</v>
      </c>
      <c r="F20" s="5"/>
      <c r="G20" s="262">
        <f>TAXREC!E61</f>
        <v>2239370</v>
      </c>
      <c r="H20" s="149"/>
    </row>
    <row r="21" spans="1:8" ht="12.75">
      <c r="A21" s="156" t="s">
        <v>56</v>
      </c>
      <c r="B21" s="125">
        <v>3</v>
      </c>
      <c r="C21" s="256"/>
      <c r="D21" s="17"/>
      <c r="E21" s="262">
        <f>G21-C21</f>
        <v>0</v>
      </c>
      <c r="F21" s="5"/>
      <c r="G21" s="262">
        <f>TAXREC!E62</f>
        <v>0</v>
      </c>
      <c r="H21" s="149"/>
    </row>
    <row r="22" spans="1:8" ht="12.75">
      <c r="A22" s="156" t="s">
        <v>262</v>
      </c>
      <c r="B22" s="125">
        <v>4</v>
      </c>
      <c r="C22" s="256"/>
      <c r="D22" s="17"/>
      <c r="E22" s="262">
        <f>G22-C22</f>
        <v>0</v>
      </c>
      <c r="F22" s="5"/>
      <c r="G22" s="262">
        <f>TAXREC!E63</f>
        <v>0</v>
      </c>
      <c r="H22" s="149"/>
    </row>
    <row r="23" spans="1:8" ht="12.75">
      <c r="A23" s="156" t="s">
        <v>261</v>
      </c>
      <c r="B23" s="125">
        <v>4</v>
      </c>
      <c r="C23" s="256"/>
      <c r="D23" s="17"/>
      <c r="E23" s="262">
        <f>G23-C23</f>
        <v>0</v>
      </c>
      <c r="F23" s="5"/>
      <c r="G23" s="262">
        <f>TAXREC!E64</f>
        <v>0</v>
      </c>
      <c r="H23" s="149"/>
    </row>
    <row r="24" spans="1:8" ht="12.75">
      <c r="A24" s="156" t="s">
        <v>263</v>
      </c>
      <c r="B24" s="125">
        <v>5</v>
      </c>
      <c r="C24" s="254">
        <v>214577</v>
      </c>
      <c r="D24" s="17"/>
      <c r="E24" s="262">
        <f>G24-C24</f>
        <v>-214577</v>
      </c>
      <c r="F24" s="5"/>
      <c r="G24" s="262">
        <f>TAXREC!E65</f>
        <v>0</v>
      </c>
      <c r="H24" s="149"/>
    </row>
    <row r="25" spans="1:8" ht="12.75">
      <c r="A25" s="156" t="s">
        <v>53</v>
      </c>
      <c r="B25" s="125"/>
      <c r="C25" s="103" t="s">
        <v>102</v>
      </c>
      <c r="D25" s="17"/>
      <c r="E25" s="184"/>
      <c r="F25" s="32"/>
      <c r="G25" s="184"/>
      <c r="H25" s="149"/>
    </row>
    <row r="26" spans="1:8" ht="12.75">
      <c r="A26" s="156" t="s">
        <v>155</v>
      </c>
      <c r="B26" s="125">
        <v>6</v>
      </c>
      <c r="C26" s="256"/>
      <c r="D26" s="17"/>
      <c r="E26" s="262">
        <f>G26-C26</f>
        <v>0</v>
      </c>
      <c r="F26" s="5"/>
      <c r="G26" s="262">
        <f>TAXREC!E92</f>
        <v>0</v>
      </c>
      <c r="H26" s="149"/>
    </row>
    <row r="27" spans="1:8" ht="12.75">
      <c r="A27" s="156" t="s">
        <v>158</v>
      </c>
      <c r="B27" s="125">
        <v>6</v>
      </c>
      <c r="C27" s="256"/>
      <c r="D27" s="17"/>
      <c r="E27" s="262">
        <f>G27-C27</f>
        <v>0</v>
      </c>
      <c r="F27" s="5"/>
      <c r="G27" s="262">
        <f>TAXREC!E93</f>
        <v>0</v>
      </c>
      <c r="H27" s="149"/>
    </row>
    <row r="28" spans="1:8" ht="12.75">
      <c r="A28" s="156" t="s">
        <v>157</v>
      </c>
      <c r="B28" s="125">
        <v>6</v>
      </c>
      <c r="C28" s="256"/>
      <c r="D28" s="17"/>
      <c r="E28" s="262">
        <f>G28-C28</f>
        <v>2659</v>
      </c>
      <c r="F28" s="5"/>
      <c r="G28" s="262">
        <f>TAXREC!E67</f>
        <v>2659</v>
      </c>
      <c r="H28" s="149"/>
    </row>
    <row r="29" spans="1:8" ht="12.75">
      <c r="A29" s="156" t="s">
        <v>156</v>
      </c>
      <c r="B29" s="125">
        <v>6</v>
      </c>
      <c r="C29" s="256"/>
      <c r="D29" s="17"/>
      <c r="E29" s="262">
        <f>G29-C29</f>
        <v>0</v>
      </c>
      <c r="F29" s="5"/>
      <c r="G29" s="262">
        <f>TAXREC!E68</f>
        <v>0</v>
      </c>
      <c r="H29" s="149"/>
    </row>
    <row r="30" spans="1:8" ht="15.75">
      <c r="A30" s="466" t="s">
        <v>392</v>
      </c>
      <c r="B30" s="125"/>
      <c r="C30" s="254"/>
      <c r="D30" s="17"/>
      <c r="E30" s="262">
        <f>G30-C30</f>
        <v>3966803</v>
      </c>
      <c r="F30" s="5"/>
      <c r="G30" s="262">
        <f>TAXREC!E66</f>
        <v>3966803</v>
      </c>
      <c r="H30" s="149"/>
    </row>
    <row r="31" spans="1:8" ht="12.75">
      <c r="A31" s="156"/>
      <c r="B31" s="125"/>
      <c r="C31" s="103"/>
      <c r="D31" s="17"/>
      <c r="E31" s="137"/>
      <c r="F31" s="5"/>
      <c r="G31" s="137"/>
      <c r="H31" s="149"/>
    </row>
    <row r="32" spans="1:8" ht="12.75">
      <c r="A32" s="154" t="s">
        <v>340</v>
      </c>
      <c r="B32" s="124"/>
      <c r="C32" s="103"/>
      <c r="D32" s="130"/>
      <c r="E32" s="137"/>
      <c r="F32" s="5"/>
      <c r="G32" s="137"/>
      <c r="H32" s="149"/>
    </row>
    <row r="33" spans="1:8" ht="12.75">
      <c r="A33" s="153" t="s">
        <v>103</v>
      </c>
      <c r="B33" s="125">
        <v>7</v>
      </c>
      <c r="C33" s="256">
        <v>1903327</v>
      </c>
      <c r="D33" s="130"/>
      <c r="E33" s="262">
        <f aca="true" t="shared" si="0" ref="E33:E42">G33-C33</f>
        <v>-239130</v>
      </c>
      <c r="F33" s="5"/>
      <c r="G33" s="262">
        <f>TAXREC!E97+TAXREC!E98</f>
        <v>1664197</v>
      </c>
      <c r="H33" s="149"/>
    </row>
    <row r="34" spans="1:8" ht="12.75">
      <c r="A34" s="156" t="s">
        <v>57</v>
      </c>
      <c r="B34" s="125">
        <v>8</v>
      </c>
      <c r="C34" s="256"/>
      <c r="D34" s="130"/>
      <c r="E34" s="262">
        <f t="shared" si="0"/>
        <v>0</v>
      </c>
      <c r="F34" s="5"/>
      <c r="G34" s="262">
        <f>TAXREC!E99</f>
        <v>0</v>
      </c>
      <c r="H34" s="149"/>
    </row>
    <row r="35" spans="1:8" ht="12.75">
      <c r="A35" s="156" t="s">
        <v>45</v>
      </c>
      <c r="B35" s="125">
        <v>9</v>
      </c>
      <c r="C35" s="256">
        <v>0</v>
      </c>
      <c r="D35" s="130"/>
      <c r="E35" s="262">
        <f t="shared" si="0"/>
        <v>0</v>
      </c>
      <c r="F35" s="5"/>
      <c r="G35" s="262">
        <f>TAXREC!E100</f>
        <v>0</v>
      </c>
      <c r="H35" s="149"/>
    </row>
    <row r="36" spans="1:8" ht="12.75">
      <c r="A36" s="156" t="s">
        <v>264</v>
      </c>
      <c r="B36" s="125">
        <v>10</v>
      </c>
      <c r="C36" s="254">
        <v>34503</v>
      </c>
      <c r="D36" s="130"/>
      <c r="E36" s="262">
        <f t="shared" si="0"/>
        <v>-34503</v>
      </c>
      <c r="F36" s="5"/>
      <c r="G36" s="262">
        <f>TAXREC!E102+TAXREC!E103</f>
        <v>0</v>
      </c>
      <c r="H36" s="149"/>
    </row>
    <row r="37" spans="1:8" ht="12.75">
      <c r="A37" s="153" t="s">
        <v>86</v>
      </c>
      <c r="B37" s="123">
        <v>11</v>
      </c>
      <c r="C37" s="255">
        <f>REGINFO!D64</f>
        <v>1029572.3730297722</v>
      </c>
      <c r="D37" s="130"/>
      <c r="E37" s="262">
        <f t="shared" si="0"/>
        <v>-10495.373029772192</v>
      </c>
      <c r="F37" s="5"/>
      <c r="G37" s="262">
        <f>TAXREC!E51</f>
        <v>1019077</v>
      </c>
      <c r="H37" s="149"/>
    </row>
    <row r="38" spans="1:8" ht="12.75">
      <c r="A38" s="153" t="s">
        <v>260</v>
      </c>
      <c r="B38" s="123">
        <v>4</v>
      </c>
      <c r="C38" s="256"/>
      <c r="D38" s="130"/>
      <c r="E38" s="262">
        <f t="shared" si="0"/>
        <v>0</v>
      </c>
      <c r="F38" s="5"/>
      <c r="G38" s="262">
        <f>TAXREC!E104</f>
        <v>0</v>
      </c>
      <c r="H38" s="149"/>
    </row>
    <row r="39" spans="1:8" ht="12.75">
      <c r="A39" s="153" t="s">
        <v>259</v>
      </c>
      <c r="B39" s="123">
        <v>4</v>
      </c>
      <c r="C39" s="256"/>
      <c r="D39" s="130"/>
      <c r="E39" s="262">
        <f t="shared" si="0"/>
        <v>0</v>
      </c>
      <c r="F39" s="5"/>
      <c r="G39" s="262">
        <f>TAXREC!E105</f>
        <v>0</v>
      </c>
      <c r="H39" s="149"/>
    </row>
    <row r="40" spans="1:8" ht="12.75">
      <c r="A40" s="153" t="s">
        <v>12</v>
      </c>
      <c r="B40" s="123">
        <v>3</v>
      </c>
      <c r="C40" s="256"/>
      <c r="D40" s="130"/>
      <c r="E40" s="262">
        <f t="shared" si="0"/>
        <v>0</v>
      </c>
      <c r="F40" s="5"/>
      <c r="G40" s="262">
        <f>TAXREC!E106</f>
        <v>0</v>
      </c>
      <c r="H40" s="149"/>
    </row>
    <row r="41" spans="1:8" ht="12.75">
      <c r="A41" s="153" t="s">
        <v>13</v>
      </c>
      <c r="B41" s="123">
        <v>3</v>
      </c>
      <c r="C41" s="256"/>
      <c r="D41" s="130"/>
      <c r="E41" s="262">
        <f t="shared" si="0"/>
        <v>0</v>
      </c>
      <c r="F41" s="5"/>
      <c r="G41" s="262">
        <f>TAXREC!E107</f>
        <v>0</v>
      </c>
      <c r="H41" s="149"/>
    </row>
    <row r="42" spans="1:8" ht="12.75">
      <c r="A42" s="153" t="s">
        <v>183</v>
      </c>
      <c r="B42" s="123">
        <v>11</v>
      </c>
      <c r="C42" s="256"/>
      <c r="D42" s="130"/>
      <c r="E42" s="262">
        <f t="shared" si="0"/>
        <v>0</v>
      </c>
      <c r="F42" s="5"/>
      <c r="G42" s="262">
        <f>TAXREC!E109</f>
        <v>0</v>
      </c>
      <c r="H42" s="149"/>
    </row>
    <row r="43" spans="1:8" ht="12.75">
      <c r="A43" s="156" t="s">
        <v>54</v>
      </c>
      <c r="B43" s="125"/>
      <c r="C43" s="103"/>
      <c r="D43" s="130"/>
      <c r="E43" s="137"/>
      <c r="F43" s="5"/>
      <c r="G43" s="137"/>
      <c r="H43" s="149"/>
    </row>
    <row r="44" spans="1:8" ht="12.75">
      <c r="A44" s="156" t="s">
        <v>155</v>
      </c>
      <c r="B44" s="125">
        <v>12</v>
      </c>
      <c r="C44" s="256"/>
      <c r="D44" s="130"/>
      <c r="E44" s="262">
        <f>G44-C44</f>
        <v>0</v>
      </c>
      <c r="F44" s="5"/>
      <c r="G44" s="247">
        <f>TAXREC!E130</f>
        <v>0</v>
      </c>
      <c r="H44" s="149"/>
    </row>
    <row r="45" spans="1:8" ht="12.75">
      <c r="A45" s="156" t="s">
        <v>152</v>
      </c>
      <c r="B45" s="125">
        <v>12</v>
      </c>
      <c r="C45" s="256"/>
      <c r="D45" s="130"/>
      <c r="E45" s="262">
        <f>G45-C45</f>
        <v>0</v>
      </c>
      <c r="F45" s="5"/>
      <c r="G45" s="247">
        <f>TAXREC!E131</f>
        <v>0</v>
      </c>
      <c r="H45" s="149"/>
    </row>
    <row r="46" spans="1:8" ht="12.75">
      <c r="A46" s="156" t="s">
        <v>154</v>
      </c>
      <c r="B46" s="125">
        <v>12</v>
      </c>
      <c r="C46" s="256"/>
      <c r="D46" s="130"/>
      <c r="E46" s="262">
        <f>G46-C46</f>
        <v>0</v>
      </c>
      <c r="F46" s="5"/>
      <c r="G46" s="247">
        <f>TAXREC!E110</f>
        <v>0</v>
      </c>
      <c r="H46" s="149"/>
    </row>
    <row r="47" spans="1:8" ht="12.75">
      <c r="A47" s="156" t="s">
        <v>153</v>
      </c>
      <c r="B47" s="125">
        <v>12</v>
      </c>
      <c r="C47" s="256"/>
      <c r="D47" s="130"/>
      <c r="E47" s="262">
        <f>G47-C47</f>
        <v>0</v>
      </c>
      <c r="F47" s="5"/>
      <c r="G47" s="247">
        <f>TAXREC!E111</f>
        <v>0</v>
      </c>
      <c r="H47" s="149"/>
    </row>
    <row r="48" spans="1:8" ht="15">
      <c r="A48" s="466" t="s">
        <v>392</v>
      </c>
      <c r="B48" s="125"/>
      <c r="C48" s="254"/>
      <c r="D48" s="130"/>
      <c r="E48" s="262">
        <f>G48-C48</f>
        <v>1947550</v>
      </c>
      <c r="F48" s="5"/>
      <c r="G48" s="247">
        <f>TAXREC!E108</f>
        <v>1947550</v>
      </c>
      <c r="H48" s="149"/>
    </row>
    <row r="49" spans="1:8" ht="12.75">
      <c r="A49" s="156"/>
      <c r="B49" s="125"/>
      <c r="C49" s="103"/>
      <c r="D49" s="130"/>
      <c r="E49" s="137"/>
      <c r="F49" s="5"/>
      <c r="G49" s="137"/>
      <c r="H49" s="149"/>
    </row>
    <row r="50" spans="1:8" ht="12.75">
      <c r="A50" s="150" t="s">
        <v>326</v>
      </c>
      <c r="B50" s="123"/>
      <c r="C50" s="258">
        <f>C16+SUM(C20:C30)-SUM(C33:C48)</f>
        <v>1543637.6269702278</v>
      </c>
      <c r="D50" s="100"/>
      <c r="E50" s="258">
        <f>E16+SUM(E20:E30)-SUM(E33:E48)</f>
        <v>2640928.373029772</v>
      </c>
      <c r="F50" s="417" t="s">
        <v>364</v>
      </c>
      <c r="G50" s="258">
        <f>G16+SUM(G20:G30)-SUM(G33:G48)</f>
        <v>4184566</v>
      </c>
      <c r="H50" s="158"/>
    </row>
    <row r="51" spans="1:9" ht="12.75">
      <c r="A51" s="157"/>
      <c r="B51" s="123"/>
      <c r="C51" s="105"/>
      <c r="D51" s="130"/>
      <c r="E51" s="105"/>
      <c r="F51" s="5"/>
      <c r="G51" s="105"/>
      <c r="H51" s="149"/>
      <c r="I51" s="114"/>
    </row>
    <row r="52" spans="1:8" ht="12.75">
      <c r="A52" s="156" t="s">
        <v>334</v>
      </c>
      <c r="B52" s="125"/>
      <c r="C52" s="106"/>
      <c r="D52" s="130"/>
      <c r="E52" s="137"/>
      <c r="F52" s="5"/>
      <c r="G52" s="137"/>
      <c r="H52" s="149"/>
    </row>
    <row r="53" spans="1:9" ht="12.75">
      <c r="A53" s="156" t="s">
        <v>338</v>
      </c>
      <c r="B53" s="125">
        <v>13</v>
      </c>
      <c r="C53" s="257">
        <f>IF($C$50&gt;'Tax Rates'!$E$11,'Tax Rates'!$F$16,IF($C$50&gt;'Tax Rates'!$C$11,'Tax Rates'!$E$16,'Tax Rates'!$C$16))</f>
        <v>0.3862</v>
      </c>
      <c r="D53" s="100"/>
      <c r="E53" s="263">
        <f>+G53-C53</f>
        <v>-0.024999999999999967</v>
      </c>
      <c r="F53" s="112"/>
      <c r="G53" s="458">
        <f>TAXREC!E151</f>
        <v>0.3612</v>
      </c>
      <c r="H53" s="149"/>
      <c r="I53" s="455"/>
    </row>
    <row r="54" spans="1:8" ht="12.75">
      <c r="A54" s="156"/>
      <c r="B54" s="125"/>
      <c r="C54" s="103"/>
      <c r="D54" s="130"/>
      <c r="E54" s="137"/>
      <c r="F54" s="5"/>
      <c r="G54" s="137"/>
      <c r="H54" s="149"/>
    </row>
    <row r="55" spans="1:8" ht="12.75">
      <c r="A55" s="156" t="s">
        <v>28</v>
      </c>
      <c r="B55" s="125"/>
      <c r="C55" s="259">
        <f>IF(C50&gt;0,C50*C53,0)</f>
        <v>596152.851535902</v>
      </c>
      <c r="D55" s="100"/>
      <c r="E55" s="262">
        <f>G55-C55</f>
        <v>916539.148464098</v>
      </c>
      <c r="F55" s="417" t="s">
        <v>365</v>
      </c>
      <c r="G55" s="259">
        <f>TAXREC!E144</f>
        <v>1512692</v>
      </c>
      <c r="H55" s="159"/>
    </row>
    <row r="56" spans="1:8" ht="12.75">
      <c r="A56" s="156"/>
      <c r="B56" s="125"/>
      <c r="C56" s="103"/>
      <c r="D56" s="130"/>
      <c r="E56" s="137"/>
      <c r="F56" s="112"/>
      <c r="G56" s="137"/>
      <c r="H56" s="149"/>
    </row>
    <row r="57" spans="1:8" ht="12.75">
      <c r="A57" s="156"/>
      <c r="B57" s="125"/>
      <c r="C57" s="103"/>
      <c r="D57" s="130"/>
      <c r="E57" s="137"/>
      <c r="F57" s="5"/>
      <c r="G57" s="137"/>
      <c r="H57" s="149"/>
    </row>
    <row r="58" spans="1:8" ht="12.75">
      <c r="A58" s="156" t="s">
        <v>36</v>
      </c>
      <c r="B58" s="125">
        <v>14</v>
      </c>
      <c r="C58" s="260"/>
      <c r="D58" s="130"/>
      <c r="E58" s="262">
        <f>+G58-C58</f>
        <v>2659</v>
      </c>
      <c r="F58" s="417" t="s">
        <v>365</v>
      </c>
      <c r="G58" s="265">
        <f>TAXREC!E145</f>
        <v>2659</v>
      </c>
      <c r="H58" s="149"/>
    </row>
    <row r="59" spans="1:8" ht="13.5" thickBot="1">
      <c r="A59" s="156"/>
      <c r="B59" s="125"/>
      <c r="C59" s="103"/>
      <c r="D59" s="17"/>
      <c r="E59" s="137"/>
      <c r="F59" s="5"/>
      <c r="G59" s="137"/>
      <c r="H59" s="149"/>
    </row>
    <row r="60" spans="1:8" ht="13.5" thickBot="1">
      <c r="A60" s="148" t="s">
        <v>37</v>
      </c>
      <c r="B60" s="132"/>
      <c r="C60" s="261">
        <f>+C55-C58</f>
        <v>596152.851535902</v>
      </c>
      <c r="D60" s="131"/>
      <c r="E60" s="264">
        <f>+E55-E58</f>
        <v>913880.148464098</v>
      </c>
      <c r="F60" s="417" t="s">
        <v>365</v>
      </c>
      <c r="G60" s="264">
        <f>+G55-G58</f>
        <v>1510033</v>
      </c>
      <c r="H60" s="133"/>
    </row>
    <row r="61" spans="1:8" ht="12.75">
      <c r="A61" s="156"/>
      <c r="B61" s="125"/>
      <c r="C61" s="103"/>
      <c r="D61" s="17"/>
      <c r="E61" s="137"/>
      <c r="F61" s="5"/>
      <c r="G61" s="137"/>
      <c r="H61" s="149"/>
    </row>
    <row r="62" spans="1:8" ht="12.75">
      <c r="A62" s="156"/>
      <c r="B62" s="121"/>
      <c r="C62" s="103"/>
      <c r="D62" s="17"/>
      <c r="E62" s="137"/>
      <c r="F62" s="5"/>
      <c r="G62" s="137"/>
      <c r="H62" s="149"/>
    </row>
    <row r="63" spans="1:8" ht="12.75">
      <c r="A63" s="152" t="s">
        <v>31</v>
      </c>
      <c r="B63" s="126"/>
      <c r="C63" s="103"/>
      <c r="D63" s="17"/>
      <c r="E63" s="137"/>
      <c r="F63" s="5"/>
      <c r="G63" s="137"/>
      <c r="H63" s="149"/>
    </row>
    <row r="64" spans="1:8" ht="12.75">
      <c r="A64" s="156"/>
      <c r="B64" s="125"/>
      <c r="C64" s="103"/>
      <c r="D64" s="17"/>
      <c r="E64" s="137"/>
      <c r="F64" s="5"/>
      <c r="G64" s="137"/>
      <c r="H64" s="149"/>
    </row>
    <row r="65" spans="1:8" ht="12.75">
      <c r="A65" s="154" t="s">
        <v>29</v>
      </c>
      <c r="B65" s="124"/>
      <c r="C65" s="103"/>
      <c r="D65" s="17"/>
      <c r="E65" s="137"/>
      <c r="F65" s="5"/>
      <c r="G65" s="137"/>
      <c r="H65" s="149"/>
    </row>
    <row r="66" spans="1:9" ht="12.75">
      <c r="A66" s="150" t="s">
        <v>17</v>
      </c>
      <c r="B66" s="123">
        <v>15</v>
      </c>
      <c r="C66" s="259">
        <f>Ratebase</f>
        <v>33509753</v>
      </c>
      <c r="D66" s="100"/>
      <c r="E66" s="262">
        <f>G66-C66</f>
        <v>6144208</v>
      </c>
      <c r="F66" s="5"/>
      <c r="G66" s="460">
        <v>39653961</v>
      </c>
      <c r="H66" s="149"/>
      <c r="I66" s="461" t="s">
        <v>468</v>
      </c>
    </row>
    <row r="67" spans="1:10" ht="12.75">
      <c r="A67" s="150" t="s">
        <v>357</v>
      </c>
      <c r="B67" s="123">
        <v>16</v>
      </c>
      <c r="C67" s="255">
        <f>IF(C66&gt;0,'Tax Rates'!C21,0)</f>
        <v>5000000</v>
      </c>
      <c r="D67" s="100"/>
      <c r="E67" s="262">
        <f>G67-C67</f>
        <v>-8742</v>
      </c>
      <c r="F67" s="5"/>
      <c r="G67" s="262">
        <f>'Tax Rates'!C57</f>
        <v>4991258</v>
      </c>
      <c r="H67" s="149"/>
      <c r="I67" s="461" t="s">
        <v>468</v>
      </c>
      <c r="J67" s="480"/>
    </row>
    <row r="68" spans="1:8" ht="12.75">
      <c r="A68" s="150" t="s">
        <v>42</v>
      </c>
      <c r="B68" s="123"/>
      <c r="C68" s="259">
        <f>IF((C66-C67)&gt;0,C66-C67,0)</f>
        <v>28509753</v>
      </c>
      <c r="D68" s="100"/>
      <c r="E68" s="262">
        <f>SUM(E66:E67)</f>
        <v>6135466</v>
      </c>
      <c r="F68" s="112"/>
      <c r="G68" s="259">
        <f>G66-G67</f>
        <v>34662703</v>
      </c>
      <c r="H68" s="158"/>
    </row>
    <row r="69" spans="1:8" ht="12.75">
      <c r="A69" s="150"/>
      <c r="B69" s="123"/>
      <c r="C69" s="108"/>
      <c r="D69" s="17"/>
      <c r="E69" s="137"/>
      <c r="F69" s="5"/>
      <c r="G69" s="137"/>
      <c r="H69" s="149"/>
    </row>
    <row r="70" spans="1:8" ht="12.75">
      <c r="A70" s="150" t="s">
        <v>358</v>
      </c>
      <c r="B70" s="123">
        <v>17</v>
      </c>
      <c r="C70" s="296">
        <f>'Tax Rates'!C18</f>
        <v>0.003</v>
      </c>
      <c r="D70" s="100"/>
      <c r="E70" s="263">
        <f>+G70-C70</f>
        <v>0</v>
      </c>
      <c r="F70" s="5"/>
      <c r="G70" s="296">
        <v>0.003</v>
      </c>
      <c r="H70" s="149"/>
    </row>
    <row r="71" spans="1:8" ht="12.75">
      <c r="A71" s="150"/>
      <c r="B71" s="123"/>
      <c r="C71" s="183"/>
      <c r="D71" s="17"/>
      <c r="E71" s="138"/>
      <c r="F71" s="5"/>
      <c r="G71" s="183"/>
      <c r="H71" s="149"/>
    </row>
    <row r="72" spans="1:8" ht="12.75">
      <c r="A72" s="150" t="s">
        <v>315</v>
      </c>
      <c r="B72" s="123"/>
      <c r="C72" s="259">
        <f>IF(C68&gt;0,C68*C70,0)*REGINFO!$B$6/REGINFO!$B$7</f>
        <v>85529.259</v>
      </c>
      <c r="D72" s="99"/>
      <c r="E72" s="262">
        <f>+G72-C72</f>
        <v>18458.84999999999</v>
      </c>
      <c r="F72" s="462"/>
      <c r="G72" s="259">
        <f>IF(G68&gt;0,G68*G70,0)*REGINFO!$B$6/REGINFO!$B$7</f>
        <v>103988.109</v>
      </c>
      <c r="H72" s="159"/>
    </row>
    <row r="73" spans="1:8" ht="12.75">
      <c r="A73" s="148"/>
      <c r="B73" s="127"/>
      <c r="C73" s="108"/>
      <c r="D73" s="134"/>
      <c r="E73" s="137"/>
      <c r="F73" s="5"/>
      <c r="G73" s="137"/>
      <c r="H73" s="149"/>
    </row>
    <row r="74" spans="1:8" ht="12.75">
      <c r="A74" s="154" t="s">
        <v>216</v>
      </c>
      <c r="B74" s="124"/>
      <c r="C74" s="108"/>
      <c r="D74" s="17"/>
      <c r="E74" s="137"/>
      <c r="F74" s="5"/>
      <c r="G74" s="137"/>
      <c r="H74" s="149"/>
    </row>
    <row r="75" spans="1:9" ht="12.75">
      <c r="A75" s="150" t="s">
        <v>17</v>
      </c>
      <c r="B75" s="123">
        <v>18</v>
      </c>
      <c r="C75" s="259">
        <f>Ratebase</f>
        <v>33509753</v>
      </c>
      <c r="D75" s="100"/>
      <c r="E75" s="262">
        <f>+G75-C75</f>
        <v>-16364957</v>
      </c>
      <c r="F75" s="5"/>
      <c r="G75" s="460">
        <v>17144796</v>
      </c>
      <c r="H75" s="149"/>
      <c r="I75" s="461" t="s">
        <v>468</v>
      </c>
    </row>
    <row r="76" spans="1:9" ht="12.75">
      <c r="A76" s="150" t="s">
        <v>357</v>
      </c>
      <c r="B76" s="123">
        <v>19</v>
      </c>
      <c r="C76" s="255">
        <f>IF(C75&gt;0,'Tax Rates'!C22,0)</f>
        <v>10000000</v>
      </c>
      <c r="D76" s="17"/>
      <c r="E76" s="262">
        <f>+G76-C76</f>
        <v>40000000</v>
      </c>
      <c r="F76" s="5"/>
      <c r="G76" s="262">
        <f>'Tax Rates'!C58</f>
        <v>50000000</v>
      </c>
      <c r="H76" s="149"/>
      <c r="I76" s="461" t="s">
        <v>468</v>
      </c>
    </row>
    <row r="77" spans="1:8" ht="12.75">
      <c r="A77" s="150" t="s">
        <v>42</v>
      </c>
      <c r="B77" s="123"/>
      <c r="C77" s="259">
        <f>IF((C75-C76)&gt;0,C75-C76,0)</f>
        <v>23509753</v>
      </c>
      <c r="D77" s="18"/>
      <c r="E77" s="262">
        <f>SUM(E75:E76)</f>
        <v>23635043</v>
      </c>
      <c r="F77" s="112"/>
      <c r="G77" s="259">
        <f>IF(G76&gt;G75,0,G75-G76)</f>
        <v>0</v>
      </c>
      <c r="H77" s="158"/>
    </row>
    <row r="78" spans="1:8" ht="12.75">
      <c r="A78" s="150"/>
      <c r="B78" s="123"/>
      <c r="C78" s="108"/>
      <c r="D78" s="17"/>
      <c r="E78" s="137"/>
      <c r="F78" s="5"/>
      <c r="G78" s="137"/>
      <c r="H78" s="149"/>
    </row>
    <row r="79" spans="1:8" ht="12.75">
      <c r="A79" s="150" t="s">
        <v>358</v>
      </c>
      <c r="B79" s="123">
        <v>20</v>
      </c>
      <c r="C79" s="296">
        <f>'Tax Rates'!C19</f>
        <v>0.00225</v>
      </c>
      <c r="D79" s="100"/>
      <c r="E79" s="263">
        <f>G79-C79</f>
        <v>-0.0002499999999999998</v>
      </c>
      <c r="F79" s="5"/>
      <c r="G79" s="263">
        <f>'Tax Rates'!C55</f>
        <v>0.002</v>
      </c>
      <c r="H79" s="149"/>
    </row>
    <row r="80" spans="1:8" ht="12.75">
      <c r="A80" s="150"/>
      <c r="B80" s="123"/>
      <c r="C80" s="108"/>
      <c r="D80" s="17"/>
      <c r="E80" s="137"/>
      <c r="F80" s="5"/>
      <c r="G80" s="137"/>
      <c r="H80" s="149"/>
    </row>
    <row r="81" spans="1:8" ht="12.75">
      <c r="A81" s="150" t="s">
        <v>316</v>
      </c>
      <c r="B81" s="123"/>
      <c r="C81" s="259">
        <f>IF(C77&gt;0,C77*C79,0)*REGINFO!$B$6/REGINFO!$B$7</f>
        <v>52896.944249999986</v>
      </c>
      <c r="D81" s="100"/>
      <c r="E81" s="262">
        <f>+G81-C81</f>
        <v>-52896.944249999986</v>
      </c>
      <c r="F81" s="5"/>
      <c r="G81" s="259">
        <f>G77*G79*B9/B10</f>
        <v>0</v>
      </c>
      <c r="H81" s="149"/>
    </row>
    <row r="82" spans="1:8" ht="12.75">
      <c r="A82" s="150" t="s">
        <v>317</v>
      </c>
      <c r="B82" s="123">
        <v>21</v>
      </c>
      <c r="C82" s="295">
        <f>IF(C77&gt;0,IF(C60&gt;0,C50*'Tax Rates'!C20,0),0)</f>
        <v>17288.741422066552</v>
      </c>
      <c r="D82" s="100"/>
      <c r="E82" s="262">
        <f>+G82-C82</f>
        <v>-17288.741422066552</v>
      </c>
      <c r="F82" s="5"/>
      <c r="G82" s="295">
        <f>IF(G77&gt;0,IF(G60&gt;0,G50*'Tax Rates'!G20,0),0)</f>
        <v>0</v>
      </c>
      <c r="H82" s="149"/>
    </row>
    <row r="83" spans="1:8" ht="12.75">
      <c r="A83" s="150"/>
      <c r="B83" s="123"/>
      <c r="C83" s="108"/>
      <c r="D83" s="17"/>
      <c r="E83" s="137"/>
      <c r="F83" s="5"/>
      <c r="G83" s="137"/>
      <c r="H83" s="149"/>
    </row>
    <row r="84" spans="1:12" ht="12.75">
      <c r="A84" s="150" t="s">
        <v>32</v>
      </c>
      <c r="B84" s="123"/>
      <c r="C84" s="259">
        <f>C81-C82</f>
        <v>35608.20282793343</v>
      </c>
      <c r="D84" s="15"/>
      <c r="E84" s="262">
        <f>E81-E82</f>
        <v>-35608.20282793343</v>
      </c>
      <c r="F84" s="101"/>
      <c r="G84" s="259">
        <f>G81-G82</f>
        <v>0</v>
      </c>
      <c r="H84" s="159"/>
      <c r="L84" s="21"/>
    </row>
    <row r="85" spans="1:8" ht="12.75">
      <c r="A85" s="150"/>
      <c r="B85" s="123"/>
      <c r="C85" s="103"/>
      <c r="D85" s="10"/>
      <c r="E85" s="139"/>
      <c r="F85" s="5"/>
      <c r="G85" s="139"/>
      <c r="H85" s="161"/>
    </row>
    <row r="86" spans="1:8" ht="12.75">
      <c r="A86" s="152" t="s">
        <v>118</v>
      </c>
      <c r="B86" s="126"/>
      <c r="C86" s="103"/>
      <c r="D86" s="10"/>
      <c r="E86" s="113"/>
      <c r="F86" s="2"/>
      <c r="G86" s="121"/>
      <c r="H86" s="149"/>
    </row>
    <row r="87" spans="1:8" ht="12.75">
      <c r="A87" s="152"/>
      <c r="B87" s="126"/>
      <c r="C87" s="103"/>
      <c r="D87" s="10"/>
      <c r="E87" s="112"/>
      <c r="F87" s="5"/>
      <c r="G87" s="195"/>
      <c r="H87" s="149"/>
    </row>
    <row r="88" spans="1:8" ht="12.75">
      <c r="A88" s="150" t="s">
        <v>225</v>
      </c>
      <c r="B88" s="123"/>
      <c r="C88" s="257">
        <f>IF($C$50&gt;'Tax Rates'!$E$11,'Tax Rates'!$F$16,IF(AND($C$50&gt;='Tax Rates'!$C$11,$C$50&lt;='Tax Rates'!E11),'Tax Rates'!$E$16,'Tax Rates'!$C$16))-1.12%</f>
        <v>0.375</v>
      </c>
      <c r="D88" s="10"/>
      <c r="E88" s="112"/>
      <c r="F88" s="5"/>
      <c r="G88" s="195"/>
      <c r="H88" s="149"/>
    </row>
    <row r="89" spans="1:8" ht="12.75">
      <c r="A89" s="148"/>
      <c r="B89" s="127"/>
      <c r="C89" s="108"/>
      <c r="D89" s="10"/>
      <c r="E89" s="112"/>
      <c r="F89" s="5"/>
      <c r="G89" s="195"/>
      <c r="H89" s="149"/>
    </row>
    <row r="90" spans="1:8" ht="12.75">
      <c r="A90" s="156" t="s">
        <v>366</v>
      </c>
      <c r="B90" s="125">
        <v>22</v>
      </c>
      <c r="C90" s="259">
        <f>C60/(1-C88)</f>
        <v>953844.5624574432</v>
      </c>
      <c r="D90" s="19"/>
      <c r="E90" s="137"/>
      <c r="F90" s="416" t="s">
        <v>480</v>
      </c>
      <c r="G90" s="265">
        <f>TAXREC!E156</f>
        <v>1510033</v>
      </c>
      <c r="H90" s="149"/>
    </row>
    <row r="91" spans="1:8" ht="12.75">
      <c r="A91" s="156" t="s">
        <v>367</v>
      </c>
      <c r="B91" s="125">
        <v>23</v>
      </c>
      <c r="C91" s="259">
        <f>C84/(1-C88)</f>
        <v>56973.12452469349</v>
      </c>
      <c r="D91" s="19"/>
      <c r="E91" s="137"/>
      <c r="F91" s="416" t="s">
        <v>480</v>
      </c>
      <c r="G91" s="265">
        <f>TAXREC!E158</f>
        <v>0</v>
      </c>
      <c r="H91" s="149"/>
    </row>
    <row r="92" spans="1:8" ht="12.75">
      <c r="A92" s="156" t="s">
        <v>345</v>
      </c>
      <c r="B92" s="125">
        <v>24</v>
      </c>
      <c r="C92" s="259">
        <f>C72</f>
        <v>85529.259</v>
      </c>
      <c r="D92" s="19"/>
      <c r="E92" s="137"/>
      <c r="F92" s="416" t="s">
        <v>480</v>
      </c>
      <c r="G92" s="265">
        <f>TAXREC!E157</f>
        <v>103988</v>
      </c>
      <c r="H92" s="149"/>
    </row>
    <row r="93" spans="1:8" ht="12.75">
      <c r="A93" s="156"/>
      <c r="B93" s="125"/>
      <c r="C93" s="108"/>
      <c r="D93" s="10"/>
      <c r="E93" s="137"/>
      <c r="F93" s="5"/>
      <c r="G93" s="137"/>
      <c r="H93" s="149"/>
    </row>
    <row r="94" spans="1:8" ht="13.5" thickBot="1">
      <c r="A94" s="156"/>
      <c r="B94" s="125"/>
      <c r="C94" s="108"/>
      <c r="D94" s="10"/>
      <c r="E94" s="137"/>
      <c r="F94" s="5"/>
      <c r="G94" s="137"/>
      <c r="H94" s="149"/>
    </row>
    <row r="95" spans="1:8" ht="13.5" thickBot="1">
      <c r="A95" s="154" t="s">
        <v>472</v>
      </c>
      <c r="B95" s="123">
        <v>25</v>
      </c>
      <c r="C95" s="264">
        <f>SUM(C90:C93)</f>
        <v>1096346.9459821368</v>
      </c>
      <c r="D95" s="5"/>
      <c r="E95" s="137"/>
      <c r="F95" s="416" t="s">
        <v>480</v>
      </c>
      <c r="G95" s="401">
        <f>SUM(G90:G94)</f>
        <v>1614021</v>
      </c>
      <c r="H95" s="162"/>
    </row>
    <row r="96" spans="1:8" ht="12.75">
      <c r="A96" s="391" t="s">
        <v>306</v>
      </c>
      <c r="B96" s="123"/>
      <c r="C96" s="103"/>
      <c r="D96" s="5"/>
      <c r="E96" s="107"/>
      <c r="F96" s="5"/>
      <c r="G96" s="137"/>
      <c r="H96" s="162"/>
    </row>
    <row r="97" spans="1:8" ht="13.5" thickBot="1">
      <c r="A97" s="150"/>
      <c r="B97" s="123"/>
      <c r="C97" s="103"/>
      <c r="D97" s="5"/>
      <c r="E97" s="107"/>
      <c r="F97" s="5"/>
      <c r="G97" s="137"/>
      <c r="H97" s="180"/>
    </row>
    <row r="98" spans="1:8" ht="13.5" thickTop="1">
      <c r="A98" s="163"/>
      <c r="B98" s="122"/>
      <c r="C98" s="109"/>
      <c r="D98" s="6"/>
      <c r="E98" s="140"/>
      <c r="F98" s="6"/>
      <c r="G98" s="196"/>
      <c r="H98" s="162"/>
    </row>
    <row r="99" spans="1:8" ht="12.75">
      <c r="A99" s="154" t="s">
        <v>303</v>
      </c>
      <c r="B99" s="121"/>
      <c r="C99" s="110"/>
      <c r="D99" s="2"/>
      <c r="E99" s="110"/>
      <c r="F99" s="2"/>
      <c r="G99" s="197"/>
      <c r="H99" s="162"/>
    </row>
    <row r="100" spans="1:8" ht="13.5">
      <c r="A100" s="164" t="s">
        <v>245</v>
      </c>
      <c r="B100" s="121"/>
      <c r="C100" s="110"/>
      <c r="D100" s="2"/>
      <c r="E100" s="141" t="s">
        <v>247</v>
      </c>
      <c r="F100" s="36"/>
      <c r="G100" s="197"/>
      <c r="H100" s="162"/>
    </row>
    <row r="101" spans="1:8" ht="12.75">
      <c r="A101" s="154" t="s">
        <v>343</v>
      </c>
      <c r="B101" s="121"/>
      <c r="C101" s="110"/>
      <c r="D101" s="2"/>
      <c r="E101" s="110"/>
      <c r="F101" s="36"/>
      <c r="G101" s="197"/>
      <c r="H101" s="162"/>
    </row>
    <row r="102" spans="1:8" ht="12.75">
      <c r="A102" s="156" t="s">
        <v>56</v>
      </c>
      <c r="B102" s="125">
        <v>3</v>
      </c>
      <c r="C102" s="110"/>
      <c r="D102" s="2"/>
      <c r="E102" s="247">
        <f>E21</f>
        <v>0</v>
      </c>
      <c r="F102" s="36"/>
      <c r="G102" s="198"/>
      <c r="H102" s="162"/>
    </row>
    <row r="103" spans="1:8" ht="12.75">
      <c r="A103" s="156" t="s">
        <v>10</v>
      </c>
      <c r="B103" s="125">
        <v>4</v>
      </c>
      <c r="C103" s="110"/>
      <c r="D103" s="2"/>
      <c r="E103" s="247">
        <f>E22</f>
        <v>0</v>
      </c>
      <c r="F103" s="36"/>
      <c r="G103" s="198"/>
      <c r="H103" s="162"/>
    </row>
    <row r="104" spans="1:8" ht="12.75">
      <c r="A104" s="156" t="s">
        <v>100</v>
      </c>
      <c r="B104" s="125">
        <v>4</v>
      </c>
      <c r="C104" s="110"/>
      <c r="D104" s="2"/>
      <c r="E104" s="247">
        <f>E23</f>
        <v>0</v>
      </c>
      <c r="F104" s="36"/>
      <c r="G104" s="198"/>
      <c r="H104" s="162"/>
    </row>
    <row r="105" spans="1:8" ht="12.75">
      <c r="A105" s="156" t="s">
        <v>44</v>
      </c>
      <c r="B105" s="125">
        <v>5</v>
      </c>
      <c r="C105" s="110"/>
      <c r="D105" s="2"/>
      <c r="E105" s="247">
        <f>E24</f>
        <v>-214577</v>
      </c>
      <c r="F105" s="490"/>
      <c r="G105" s="198"/>
      <c r="H105" s="162"/>
    </row>
    <row r="106" spans="1:8" ht="12.75">
      <c r="A106" s="156" t="s">
        <v>360</v>
      </c>
      <c r="B106" s="125">
        <v>6</v>
      </c>
      <c r="C106" s="110"/>
      <c r="D106" s="2"/>
      <c r="E106" s="247">
        <f>E26</f>
        <v>0</v>
      </c>
      <c r="F106" s="36"/>
      <c r="G106" s="198"/>
      <c r="H106" s="162"/>
    </row>
    <row r="107" spans="1:8" ht="12.75">
      <c r="A107" s="156" t="s">
        <v>361</v>
      </c>
      <c r="B107" s="125">
        <v>6</v>
      </c>
      <c r="C107" s="110"/>
      <c r="D107" s="2"/>
      <c r="E107" s="247">
        <f>E28</f>
        <v>2659</v>
      </c>
      <c r="F107" s="36"/>
      <c r="G107" s="198"/>
      <c r="H107" s="162"/>
    </row>
    <row r="108" spans="1:8" ht="12.75">
      <c r="A108" s="154" t="s">
        <v>359</v>
      </c>
      <c r="B108" s="125"/>
      <c r="C108" s="110"/>
      <c r="D108" s="2"/>
      <c r="E108" s="29"/>
      <c r="F108" s="36"/>
      <c r="G108" s="198"/>
      <c r="H108" s="162"/>
    </row>
    <row r="109" spans="1:8" ht="12.75">
      <c r="A109" s="156" t="s">
        <v>57</v>
      </c>
      <c r="B109" s="125">
        <v>8</v>
      </c>
      <c r="C109" s="110"/>
      <c r="D109" s="2"/>
      <c r="E109" s="247">
        <f>E34</f>
        <v>0</v>
      </c>
      <c r="F109" s="36"/>
      <c r="G109" s="198"/>
      <c r="H109" s="162"/>
    </row>
    <row r="110" spans="1:8" ht="12.75">
      <c r="A110" s="156" t="s">
        <v>45</v>
      </c>
      <c r="B110" s="125">
        <v>9</v>
      </c>
      <c r="C110" s="110"/>
      <c r="D110" s="2"/>
      <c r="E110" s="247">
        <f>E35</f>
        <v>0</v>
      </c>
      <c r="F110" s="36"/>
      <c r="G110" s="198"/>
      <c r="H110" s="162"/>
    </row>
    <row r="111" spans="1:8" ht="12.75">
      <c r="A111" s="156" t="s">
        <v>44</v>
      </c>
      <c r="B111" s="125">
        <v>10</v>
      </c>
      <c r="C111" s="110"/>
      <c r="D111" s="2"/>
      <c r="E111" s="247">
        <f>E36</f>
        <v>-34503</v>
      </c>
      <c r="F111" s="490"/>
      <c r="G111" s="198"/>
      <c r="H111" s="162"/>
    </row>
    <row r="112" spans="1:8" ht="12.75">
      <c r="A112" s="153" t="s">
        <v>477</v>
      </c>
      <c r="B112" s="125">
        <v>11</v>
      </c>
      <c r="C112" s="110"/>
      <c r="D112" s="2"/>
      <c r="E112" s="457">
        <f>E206</f>
        <v>0</v>
      </c>
      <c r="F112" s="185"/>
      <c r="G112" s="198"/>
      <c r="H112" s="162"/>
    </row>
    <row r="113" spans="1:8" ht="12.75">
      <c r="A113" s="153" t="s">
        <v>15</v>
      </c>
      <c r="B113" s="123">
        <v>4</v>
      </c>
      <c r="C113" s="110"/>
      <c r="D113" s="2"/>
      <c r="E113" s="247">
        <f>E38</f>
        <v>0</v>
      </c>
      <c r="F113" s="36"/>
      <c r="G113" s="198"/>
      <c r="H113" s="162"/>
    </row>
    <row r="114" spans="1:8" ht="12.75">
      <c r="A114" s="153" t="s">
        <v>101</v>
      </c>
      <c r="B114" s="123">
        <v>4</v>
      </c>
      <c r="C114" s="110"/>
      <c r="D114" s="2"/>
      <c r="E114" s="247">
        <f>E39</f>
        <v>0</v>
      </c>
      <c r="F114" s="36"/>
      <c r="G114" s="198"/>
      <c r="H114" s="162"/>
    </row>
    <row r="115" spans="1:8" ht="12.75">
      <c r="A115" s="153" t="s">
        <v>12</v>
      </c>
      <c r="B115" s="123">
        <v>3</v>
      </c>
      <c r="C115" s="110"/>
      <c r="D115" s="2"/>
      <c r="E115" s="247">
        <f>E40</f>
        <v>0</v>
      </c>
      <c r="F115" s="36"/>
      <c r="G115" s="198"/>
      <c r="H115" s="162"/>
    </row>
    <row r="116" spans="1:8" ht="12.75">
      <c r="A116" s="153" t="s">
        <v>13</v>
      </c>
      <c r="B116" s="123">
        <v>3</v>
      </c>
      <c r="C116" s="110"/>
      <c r="D116" s="2"/>
      <c r="E116" s="247">
        <f>E41</f>
        <v>0</v>
      </c>
      <c r="F116" s="36"/>
      <c r="G116" s="198"/>
      <c r="H116" s="162"/>
    </row>
    <row r="117" spans="1:8" ht="12.75">
      <c r="A117" s="156" t="s">
        <v>362</v>
      </c>
      <c r="B117" s="125">
        <v>12</v>
      </c>
      <c r="C117" s="110"/>
      <c r="D117" s="2"/>
      <c r="E117" s="247">
        <f>E44</f>
        <v>0</v>
      </c>
      <c r="F117" s="36"/>
      <c r="G117" s="198"/>
      <c r="H117" s="162"/>
    </row>
    <row r="118" spans="1:8" ht="12.75">
      <c r="A118" s="156" t="s">
        <v>363</v>
      </c>
      <c r="B118" s="125">
        <v>12</v>
      </c>
      <c r="C118" s="110"/>
      <c r="D118" s="2"/>
      <c r="E118" s="247">
        <f>E46</f>
        <v>0</v>
      </c>
      <c r="F118" s="36"/>
      <c r="G118" s="198"/>
      <c r="H118" s="162"/>
    </row>
    <row r="119" spans="1:8" ht="12.75">
      <c r="A119" s="156"/>
      <c r="B119" s="125"/>
      <c r="C119" s="110"/>
      <c r="D119" s="2"/>
      <c r="E119" s="108"/>
      <c r="F119" s="36"/>
      <c r="G119" s="198"/>
      <c r="H119" s="162"/>
    </row>
    <row r="120" spans="1:8" ht="12.75">
      <c r="A120" s="150" t="s">
        <v>218</v>
      </c>
      <c r="B120" s="125">
        <v>26</v>
      </c>
      <c r="C120" s="110"/>
      <c r="D120" s="115" t="s">
        <v>188</v>
      </c>
      <c r="E120" s="259">
        <f>SUM(E102:E107)-SUM(E109:E118)</f>
        <v>-177415</v>
      </c>
      <c r="F120" s="36"/>
      <c r="G120" s="198"/>
      <c r="H120" s="162"/>
    </row>
    <row r="121" spans="1:8" ht="12.75">
      <c r="A121" s="150"/>
      <c r="B121" s="125"/>
      <c r="C121" s="110"/>
      <c r="D121" s="115"/>
      <c r="E121" s="108"/>
      <c r="F121" s="36"/>
      <c r="G121" s="198"/>
      <c r="H121" s="162"/>
    </row>
    <row r="122" spans="1:8" ht="12.75">
      <c r="A122" s="155" t="s">
        <v>497</v>
      </c>
      <c r="B122" s="125"/>
      <c r="C122" s="110"/>
      <c r="D122" s="2" t="s">
        <v>229</v>
      </c>
      <c r="E122" s="454">
        <f>+'Tax Rates'!F52</f>
        <v>0.3612</v>
      </c>
      <c r="F122" s="491"/>
      <c r="G122" s="198" t="s">
        <v>102</v>
      </c>
      <c r="H122" s="162"/>
    </row>
    <row r="123" spans="1:8" ht="12.75">
      <c r="A123" s="156"/>
      <c r="B123" s="125"/>
      <c r="C123" s="110"/>
      <c r="D123" s="2"/>
      <c r="E123" s="108"/>
      <c r="F123" s="36"/>
      <c r="G123" s="198" t="s">
        <v>102</v>
      </c>
      <c r="H123" s="162"/>
    </row>
    <row r="124" spans="1:8" ht="12.75">
      <c r="A124" s="156" t="s">
        <v>244</v>
      </c>
      <c r="B124" s="125"/>
      <c r="C124" s="110"/>
      <c r="D124" s="2" t="s">
        <v>188</v>
      </c>
      <c r="E124" s="259">
        <f>E120*E122</f>
        <v>-64082.298</v>
      </c>
      <c r="F124" s="36"/>
      <c r="G124" s="198"/>
      <c r="H124" s="162"/>
    </row>
    <row r="125" spans="1:8" ht="12.75">
      <c r="A125" s="156"/>
      <c r="B125" s="125"/>
      <c r="C125" s="110"/>
      <c r="D125" s="2"/>
      <c r="E125" s="108"/>
      <c r="F125" s="36"/>
      <c r="G125" s="198"/>
      <c r="H125" s="162"/>
    </row>
    <row r="126" spans="1:8" ht="12.75">
      <c r="A126" s="156" t="s">
        <v>114</v>
      </c>
      <c r="B126" s="125">
        <v>14</v>
      </c>
      <c r="C126" s="110"/>
      <c r="D126" s="2"/>
      <c r="E126" s="259">
        <f>E58</f>
        <v>2659</v>
      </c>
      <c r="F126" s="36"/>
      <c r="G126" s="198"/>
      <c r="H126" s="162"/>
    </row>
    <row r="127" spans="1:8" ht="12.75">
      <c r="A127" s="156"/>
      <c r="B127" s="125"/>
      <c r="C127" s="110"/>
      <c r="D127" s="2"/>
      <c r="E127" s="108"/>
      <c r="F127" s="36"/>
      <c r="G127" s="198"/>
      <c r="H127" s="162"/>
    </row>
    <row r="128" spans="1:8" ht="12.75">
      <c r="A128" s="156" t="s">
        <v>117</v>
      </c>
      <c r="B128" s="125"/>
      <c r="C128" s="110"/>
      <c r="D128" s="2"/>
      <c r="E128" s="259">
        <f>E124-E126</f>
        <v>-66741.29800000001</v>
      </c>
      <c r="F128" s="36"/>
      <c r="G128" s="198"/>
      <c r="H128" s="162"/>
    </row>
    <row r="129" spans="1:8" ht="12.75">
      <c r="A129" s="165"/>
      <c r="B129" s="125"/>
      <c r="C129" s="110"/>
      <c r="D129" s="2"/>
      <c r="E129" s="108"/>
      <c r="F129" s="36"/>
      <c r="G129" s="198"/>
      <c r="H129" s="162"/>
    </row>
    <row r="130" spans="1:8" ht="12.75">
      <c r="A130" s="489" t="s">
        <v>498</v>
      </c>
      <c r="B130" s="125"/>
      <c r="C130" s="110"/>
      <c r="D130" s="2"/>
      <c r="E130" s="307">
        <v>0.35</v>
      </c>
      <c r="F130" s="493"/>
      <c r="G130" s="198"/>
      <c r="H130" s="162"/>
    </row>
    <row r="131" spans="1:8" ht="12.75">
      <c r="A131" s="148"/>
      <c r="B131" s="125"/>
      <c r="C131" s="110"/>
      <c r="D131" s="2"/>
      <c r="E131" s="108"/>
      <c r="F131" s="36"/>
      <c r="G131" s="198"/>
      <c r="H131" s="162"/>
    </row>
    <row r="132" spans="1:8" ht="12.75">
      <c r="A132" s="166" t="s">
        <v>349</v>
      </c>
      <c r="B132" s="128"/>
      <c r="C132" s="110"/>
      <c r="D132" s="2"/>
      <c r="E132" s="470">
        <f>E128/(1-E130)</f>
        <v>-102678.92000000001</v>
      </c>
      <c r="F132" s="36"/>
      <c r="G132" s="198"/>
      <c r="H132" s="162"/>
    </row>
    <row r="133" spans="1:8" ht="12.75">
      <c r="A133" s="166"/>
      <c r="B133" s="128"/>
      <c r="C133" s="110"/>
      <c r="D133" s="2"/>
      <c r="E133" s="105"/>
      <c r="F133" s="36"/>
      <c r="G133" s="198"/>
      <c r="H133" s="162"/>
    </row>
    <row r="134" spans="1:8" ht="27">
      <c r="A134" s="167" t="s">
        <v>352</v>
      </c>
      <c r="B134" s="128"/>
      <c r="C134" s="110"/>
      <c r="D134" s="2"/>
      <c r="E134" s="105"/>
      <c r="F134" s="36"/>
      <c r="G134" s="198"/>
      <c r="H134" s="162"/>
    </row>
    <row r="135" spans="1:8" ht="12.75">
      <c r="A135" s="168"/>
      <c r="B135" s="128"/>
      <c r="C135" s="110"/>
      <c r="D135" s="2"/>
      <c r="E135" s="105"/>
      <c r="F135" s="36"/>
      <c r="G135" s="198"/>
      <c r="H135" s="162"/>
    </row>
    <row r="136" spans="1:8" ht="26.25">
      <c r="A136" s="169" t="s">
        <v>233</v>
      </c>
      <c r="B136" s="128"/>
      <c r="C136" s="110"/>
      <c r="D136" s="116" t="s">
        <v>188</v>
      </c>
      <c r="E136" s="297">
        <f>C50</f>
        <v>1543637.6269702278</v>
      </c>
      <c r="F136" s="36"/>
      <c r="G136" s="198"/>
      <c r="H136" s="162"/>
    </row>
    <row r="137" spans="1:8" ht="12.75">
      <c r="A137" s="169"/>
      <c r="B137" s="128"/>
      <c r="C137" s="110"/>
      <c r="D137" s="117"/>
      <c r="E137" s="143"/>
      <c r="F137" s="36"/>
      <c r="G137" s="198"/>
      <c r="H137" s="162"/>
    </row>
    <row r="138" spans="1:8" ht="12.75">
      <c r="A138" s="169" t="s">
        <v>235</v>
      </c>
      <c r="B138" s="128"/>
      <c r="C138" s="110"/>
      <c r="D138" s="117" t="s">
        <v>229</v>
      </c>
      <c r="E138" s="307">
        <f>IF((E120+E136)&gt;'Tax Rates'!E47,'Tax Rates'!F52,IF((E120+E136)&gt;'Tax Rates'!D47,'Tax Rates'!E52,IF((E120+E136)&gt;'Tax Rates'!C47,'Tax Rates'!D52,'Tax Rates'!C52)))</f>
        <v>0.3612</v>
      </c>
      <c r="F138" s="492" t="s">
        <v>102</v>
      </c>
      <c r="G138" s="198"/>
      <c r="H138" s="162"/>
    </row>
    <row r="139" spans="1:8" ht="12.75">
      <c r="A139" s="169"/>
      <c r="B139" s="128"/>
      <c r="C139" s="110"/>
      <c r="D139" s="117"/>
      <c r="E139" s="142"/>
      <c r="F139" s="36"/>
      <c r="G139" s="198"/>
      <c r="H139" s="162"/>
    </row>
    <row r="140" spans="1:8" ht="12.75">
      <c r="A140" s="169" t="s">
        <v>227</v>
      </c>
      <c r="B140" s="128"/>
      <c r="C140" s="110"/>
      <c r="D140" s="116" t="s">
        <v>188</v>
      </c>
      <c r="E140" s="298">
        <f>IF(E136&gt;0,E136*E138,0)</f>
        <v>557561.9108616463</v>
      </c>
      <c r="F140" s="36"/>
      <c r="G140" s="198"/>
      <c r="H140" s="162"/>
    </row>
    <row r="141" spans="1:8" ht="12.75">
      <c r="A141" s="169"/>
      <c r="B141" s="128"/>
      <c r="C141" s="110"/>
      <c r="D141" s="117"/>
      <c r="E141" s="142"/>
      <c r="F141" s="36"/>
      <c r="G141" s="198"/>
      <c r="H141" s="162"/>
    </row>
    <row r="142" spans="1:8" ht="12.75">
      <c r="A142" s="169" t="s">
        <v>236</v>
      </c>
      <c r="B142" s="128"/>
      <c r="C142" s="110"/>
      <c r="D142" s="116" t="s">
        <v>187</v>
      </c>
      <c r="E142" s="299">
        <f>TAXREC!E145</f>
        <v>2659</v>
      </c>
      <c r="F142" s="36"/>
      <c r="G142" s="198"/>
      <c r="H142" s="162"/>
    </row>
    <row r="143" spans="1:8" ht="12.75">
      <c r="A143" s="169"/>
      <c r="B143" s="128"/>
      <c r="C143" s="110"/>
      <c r="D143" s="117"/>
      <c r="E143" s="142"/>
      <c r="F143" s="36"/>
      <c r="G143" s="198"/>
      <c r="H143" s="162"/>
    </row>
    <row r="144" spans="1:8" ht="12.75">
      <c r="A144" s="169" t="s">
        <v>228</v>
      </c>
      <c r="B144" s="128"/>
      <c r="C144" s="110"/>
      <c r="D144" s="117" t="s">
        <v>188</v>
      </c>
      <c r="E144" s="297">
        <f>E140-E142</f>
        <v>554902.9108616463</v>
      </c>
      <c r="F144" s="36"/>
      <c r="G144" s="198"/>
      <c r="H144" s="162"/>
    </row>
    <row r="145" spans="1:8" ht="12.75">
      <c r="A145" s="169"/>
      <c r="B145" s="128"/>
      <c r="C145" s="110"/>
      <c r="D145" s="117"/>
      <c r="E145" s="142"/>
      <c r="F145" s="36"/>
      <c r="G145" s="198"/>
      <c r="H145" s="162"/>
    </row>
    <row r="146" spans="1:8" ht="26.25">
      <c r="A146" s="169" t="s">
        <v>237</v>
      </c>
      <c r="B146" s="128"/>
      <c r="C146" s="110"/>
      <c r="D146" s="116" t="s">
        <v>187</v>
      </c>
      <c r="E146" s="297">
        <f>C60</f>
        <v>596152.851535902</v>
      </c>
      <c r="F146" s="36"/>
      <c r="G146" s="198"/>
      <c r="H146" s="162"/>
    </row>
    <row r="147" spans="1:8" ht="12.75">
      <c r="A147" s="169"/>
      <c r="B147" s="128"/>
      <c r="C147" s="110"/>
      <c r="D147" s="117"/>
      <c r="E147" s="142"/>
      <c r="F147" s="36"/>
      <c r="G147" s="198"/>
      <c r="H147" s="162"/>
    </row>
    <row r="148" spans="1:8" ht="12.75">
      <c r="A148" s="169" t="s">
        <v>230</v>
      </c>
      <c r="B148" s="128"/>
      <c r="C148" s="110"/>
      <c r="D148" s="116" t="s">
        <v>188</v>
      </c>
      <c r="E148" s="297">
        <f>E144-E146</f>
        <v>-41249.94067425572</v>
      </c>
      <c r="F148" s="36"/>
      <c r="G148" s="198"/>
      <c r="H148" s="162"/>
    </row>
    <row r="149" spans="1:8" ht="12.75">
      <c r="A149" s="169"/>
      <c r="B149" s="128"/>
      <c r="C149" s="110"/>
      <c r="D149" s="117"/>
      <c r="E149" s="142"/>
      <c r="F149" s="36"/>
      <c r="G149" s="198"/>
      <c r="H149" s="162"/>
    </row>
    <row r="150" spans="1:8" ht="12.75">
      <c r="A150" s="380" t="s">
        <v>20</v>
      </c>
      <c r="B150" s="128"/>
      <c r="C150" s="110"/>
      <c r="D150" s="117"/>
      <c r="E150" s="465"/>
      <c r="F150" s="36"/>
      <c r="G150" s="198"/>
      <c r="H150" s="162"/>
    </row>
    <row r="151" spans="1:8" ht="12.75">
      <c r="A151" s="169" t="s">
        <v>17</v>
      </c>
      <c r="B151" s="128"/>
      <c r="C151" s="110"/>
      <c r="D151" s="117" t="s">
        <v>188</v>
      </c>
      <c r="E151" s="297">
        <f>C66</f>
        <v>33509753</v>
      </c>
      <c r="F151" s="36"/>
      <c r="G151" s="198"/>
      <c r="H151" s="162"/>
    </row>
    <row r="152" spans="1:8" ht="12.75">
      <c r="A152" s="169" t="s">
        <v>355</v>
      </c>
      <c r="B152" s="128"/>
      <c r="C152" s="110"/>
      <c r="D152" s="116" t="s">
        <v>187</v>
      </c>
      <c r="E152" s="300">
        <f>IF(E151&gt;0,'Tax Rates'!C39,0)</f>
        <v>5000000</v>
      </c>
      <c r="F152" s="36"/>
      <c r="G152" s="198"/>
      <c r="H152" s="162"/>
    </row>
    <row r="153" spans="1:8" ht="12.75">
      <c r="A153" s="169" t="s">
        <v>231</v>
      </c>
      <c r="B153" s="128"/>
      <c r="C153" s="110"/>
      <c r="D153" s="116" t="s">
        <v>188</v>
      </c>
      <c r="E153" s="297">
        <f>E151-E152</f>
        <v>28509753</v>
      </c>
      <c r="F153" s="36"/>
      <c r="G153" s="198"/>
      <c r="H153" s="162"/>
    </row>
    <row r="154" spans="1:8" ht="12.75">
      <c r="A154" s="169"/>
      <c r="B154" s="128"/>
      <c r="C154" s="110"/>
      <c r="D154" s="117"/>
      <c r="E154" s="142"/>
      <c r="F154" s="36"/>
      <c r="G154" s="198"/>
      <c r="H154" s="162"/>
    </row>
    <row r="155" spans="1:8" ht="12.75">
      <c r="A155" s="169" t="s">
        <v>356</v>
      </c>
      <c r="B155" s="128"/>
      <c r="C155" s="110"/>
      <c r="D155" s="117" t="s">
        <v>229</v>
      </c>
      <c r="E155" s="301">
        <f>'Tax Rates'!C54</f>
        <v>0.003</v>
      </c>
      <c r="F155" s="36"/>
      <c r="G155" s="198"/>
      <c r="H155" s="162"/>
    </row>
    <row r="156" spans="1:8" ht="12.75">
      <c r="A156" s="169"/>
      <c r="B156" s="128"/>
      <c r="C156" s="110"/>
      <c r="D156" s="117"/>
      <c r="E156" s="142"/>
      <c r="F156" s="36"/>
      <c r="G156" s="198"/>
      <c r="H156" s="162"/>
    </row>
    <row r="157" spans="1:8" ht="12.75">
      <c r="A157" s="169" t="s">
        <v>232</v>
      </c>
      <c r="B157" s="128"/>
      <c r="C157" s="110"/>
      <c r="D157" s="117" t="s">
        <v>188</v>
      </c>
      <c r="E157" s="297">
        <f>IF(E153&gt;0,E153*E155*B9/B10,0)</f>
        <v>85529.259</v>
      </c>
      <c r="F157" s="36"/>
      <c r="G157" s="198"/>
      <c r="H157" s="162"/>
    </row>
    <row r="158" spans="1:8" ht="12.75">
      <c r="A158" s="169" t="s">
        <v>307</v>
      </c>
      <c r="B158" s="128"/>
      <c r="C158" s="110"/>
      <c r="D158" s="116" t="s">
        <v>187</v>
      </c>
      <c r="E158" s="300">
        <f>C72</f>
        <v>85529.259</v>
      </c>
      <c r="F158" s="36"/>
      <c r="G158" s="198"/>
      <c r="H158" s="162"/>
    </row>
    <row r="159" spans="1:8" ht="12.75" customHeight="1">
      <c r="A159" s="170" t="s">
        <v>242</v>
      </c>
      <c r="B159" s="128"/>
      <c r="C159" s="110"/>
      <c r="D159" s="116" t="s">
        <v>188</v>
      </c>
      <c r="E159" s="459">
        <f>E157-E158</f>
        <v>0</v>
      </c>
      <c r="F159" s="36"/>
      <c r="G159" s="198"/>
      <c r="H159" s="162"/>
    </row>
    <row r="160" spans="1:8" ht="12.75">
      <c r="A160" s="169"/>
      <c r="B160" s="128"/>
      <c r="C160" s="110"/>
      <c r="D160" s="117"/>
      <c r="E160" s="142"/>
      <c r="F160" s="36"/>
      <c r="G160" s="198"/>
      <c r="H160" s="162"/>
    </row>
    <row r="161" spans="1:8" ht="12.75">
      <c r="A161" s="380" t="s">
        <v>234</v>
      </c>
      <c r="B161" s="128"/>
      <c r="C161" s="110"/>
      <c r="D161" s="117"/>
      <c r="E161" s="299"/>
      <c r="F161" s="36"/>
      <c r="G161" s="198"/>
      <c r="H161" s="162"/>
    </row>
    <row r="162" spans="1:8" ht="12.75">
      <c r="A162" s="169" t="s">
        <v>17</v>
      </c>
      <c r="B162" s="128"/>
      <c r="C162" s="110"/>
      <c r="D162" s="117"/>
      <c r="E162" s="297">
        <f>C75</f>
        <v>33509753</v>
      </c>
      <c r="F162" s="36"/>
      <c r="G162" s="198"/>
      <c r="H162" s="162"/>
    </row>
    <row r="163" spans="1:8" ht="12.75">
      <c r="A163" s="169" t="s">
        <v>354</v>
      </c>
      <c r="B163" s="128"/>
      <c r="C163" s="110"/>
      <c r="D163" s="116" t="s">
        <v>187</v>
      </c>
      <c r="E163" s="300">
        <f>IF(E162&gt;0,'Tax Rates'!C40,0)</f>
        <v>50000000</v>
      </c>
      <c r="F163" s="36"/>
      <c r="G163" s="198"/>
      <c r="H163" s="162"/>
    </row>
    <row r="164" spans="1:8" ht="12.75">
      <c r="A164" s="169" t="s">
        <v>238</v>
      </c>
      <c r="B164" s="128"/>
      <c r="C164" s="110"/>
      <c r="D164" s="117" t="s">
        <v>188</v>
      </c>
      <c r="E164" s="297">
        <f>E162-E163</f>
        <v>-16490247</v>
      </c>
      <c r="F164" s="36"/>
      <c r="G164" s="198"/>
      <c r="H164" s="162"/>
    </row>
    <row r="165" spans="1:8" ht="12.75">
      <c r="A165" s="169"/>
      <c r="B165" s="128"/>
      <c r="C165" s="110"/>
      <c r="D165" s="117"/>
      <c r="E165" s="142"/>
      <c r="F165" s="36"/>
      <c r="G165" s="198"/>
      <c r="H165" s="162"/>
    </row>
    <row r="166" spans="1:8" ht="12.75">
      <c r="A166" s="169" t="s">
        <v>308</v>
      </c>
      <c r="B166" s="128"/>
      <c r="C166" s="110"/>
      <c r="D166" s="117"/>
      <c r="E166" s="301">
        <f>'Tax Rates'!C55</f>
        <v>0.002</v>
      </c>
      <c r="F166" s="36"/>
      <c r="G166" s="198"/>
      <c r="H166" s="162"/>
    </row>
    <row r="167" spans="1:8" ht="12.75">
      <c r="A167" s="169"/>
      <c r="B167" s="128"/>
      <c r="C167" s="110"/>
      <c r="D167" s="117"/>
      <c r="E167" s="142"/>
      <c r="F167" s="36"/>
      <c r="G167" s="198"/>
      <c r="H167" s="162"/>
    </row>
    <row r="168" spans="1:8" ht="12.75">
      <c r="A168" s="169" t="s">
        <v>239</v>
      </c>
      <c r="B168" s="128"/>
      <c r="C168" s="110"/>
      <c r="D168" s="117"/>
      <c r="E168" s="297">
        <f>IF(E164&gt;0,E164*E166*B9/B10,0)</f>
        <v>0</v>
      </c>
      <c r="F168" s="36"/>
      <c r="G168" s="198"/>
      <c r="H168" s="162"/>
    </row>
    <row r="169" spans="1:8" ht="12.75">
      <c r="A169" s="169" t="s">
        <v>318</v>
      </c>
      <c r="B169" s="128"/>
      <c r="C169" s="110"/>
      <c r="D169" s="116" t="s">
        <v>187</v>
      </c>
      <c r="E169" s="302">
        <f>IF(E164&gt;0,IF(E144&gt;0,E136*'Tax Rates'!C56,0),0)</f>
        <v>0</v>
      </c>
      <c r="F169" s="36"/>
      <c r="G169" s="198"/>
      <c r="H169" s="162"/>
    </row>
    <row r="170" spans="1:8" ht="12.75">
      <c r="A170" s="169" t="s">
        <v>240</v>
      </c>
      <c r="B170" s="128"/>
      <c r="C170" s="110"/>
      <c r="D170" s="117" t="s">
        <v>188</v>
      </c>
      <c r="E170" s="297">
        <f>E168-E169</f>
        <v>0</v>
      </c>
      <c r="F170" s="36"/>
      <c r="G170" s="198"/>
      <c r="H170" s="162"/>
    </row>
    <row r="171" spans="1:8" ht="12.75">
      <c r="A171" s="169"/>
      <c r="B171" s="128"/>
      <c r="C171" s="110"/>
      <c r="D171" s="117"/>
      <c r="E171" s="237"/>
      <c r="F171" s="36"/>
      <c r="G171" s="198"/>
      <c r="H171" s="162"/>
    </row>
    <row r="172" spans="1:8" ht="12.75">
      <c r="A172" s="402" t="s">
        <v>344</v>
      </c>
      <c r="B172" s="128"/>
      <c r="C172" s="110"/>
      <c r="D172" s="116" t="s">
        <v>187</v>
      </c>
      <c r="E172" s="300">
        <f>C84</f>
        <v>35608.20282793343</v>
      </c>
      <c r="F172" s="36"/>
      <c r="G172" s="198"/>
      <c r="H172" s="162"/>
    </row>
    <row r="173" spans="1:8" ht="12.75">
      <c r="A173" s="153" t="s">
        <v>243</v>
      </c>
      <c r="B173" s="128"/>
      <c r="C173" s="110"/>
      <c r="D173" s="117" t="s">
        <v>188</v>
      </c>
      <c r="E173" s="459">
        <f>E170-E172</f>
        <v>-35608.20282793343</v>
      </c>
      <c r="F173" s="36"/>
      <c r="G173" s="198"/>
      <c r="H173" s="162"/>
    </row>
    <row r="174" spans="1:8" ht="12.75">
      <c r="A174" s="153"/>
      <c r="B174" s="128"/>
      <c r="C174" s="110"/>
      <c r="D174" s="117"/>
      <c r="E174" s="142"/>
      <c r="F174" s="36"/>
      <c r="G174" s="198"/>
      <c r="H174" s="162"/>
    </row>
    <row r="175" spans="1:8" ht="12.75">
      <c r="A175" s="481" t="s">
        <v>499</v>
      </c>
      <c r="B175" s="128"/>
      <c r="C175" s="110"/>
      <c r="D175" s="117"/>
      <c r="E175" s="454">
        <v>0.35</v>
      </c>
      <c r="F175" s="493"/>
      <c r="G175" s="198"/>
      <c r="H175" s="162"/>
    </row>
    <row r="176" spans="1:8" ht="12.75">
      <c r="A176" s="153"/>
      <c r="B176" s="128"/>
      <c r="C176" s="110"/>
      <c r="D176" s="117"/>
      <c r="E176" s="142"/>
      <c r="F176" s="36"/>
      <c r="G176" s="198"/>
      <c r="H176" s="162"/>
    </row>
    <row r="177" spans="1:8" ht="12.75">
      <c r="A177" s="166" t="s">
        <v>241</v>
      </c>
      <c r="B177" s="128"/>
      <c r="C177" s="110"/>
      <c r="D177" s="117" t="s">
        <v>186</v>
      </c>
      <c r="E177" s="297">
        <f>E148/(1-E175)</f>
        <v>-63461.44719116264</v>
      </c>
      <c r="F177" s="36"/>
      <c r="G177" s="198"/>
      <c r="H177" s="162"/>
    </row>
    <row r="178" spans="1:8" ht="12.75">
      <c r="A178" s="166" t="s">
        <v>33</v>
      </c>
      <c r="B178" s="128"/>
      <c r="C178" s="110"/>
      <c r="D178" s="117" t="s">
        <v>186</v>
      </c>
      <c r="E178" s="297">
        <f>IF(E164&gt;0,E173/(1-E175),-C91)</f>
        <v>-56973.12452469349</v>
      </c>
      <c r="F178" s="36"/>
      <c r="G178" s="198"/>
      <c r="H178" s="162"/>
    </row>
    <row r="179" spans="1:8" ht="12.75">
      <c r="A179" s="166" t="s">
        <v>20</v>
      </c>
      <c r="B179" s="128"/>
      <c r="C179" s="110"/>
      <c r="D179" s="117" t="s">
        <v>186</v>
      </c>
      <c r="E179" s="297">
        <f>E159</f>
        <v>0</v>
      </c>
      <c r="F179" s="36"/>
      <c r="G179" s="198"/>
      <c r="H179" s="162"/>
    </row>
    <row r="180" spans="1:8" ht="12.75">
      <c r="A180" s="153"/>
      <c r="B180" s="128"/>
      <c r="C180" s="110"/>
      <c r="D180" s="117"/>
      <c r="E180" s="142"/>
      <c r="F180" s="36"/>
      <c r="G180" s="198"/>
      <c r="H180" s="162"/>
    </row>
    <row r="181" spans="1:8" ht="12.75">
      <c r="A181" s="166" t="s">
        <v>350</v>
      </c>
      <c r="B181" s="128"/>
      <c r="C181" s="110"/>
      <c r="D181" s="117" t="s">
        <v>188</v>
      </c>
      <c r="E181" s="469">
        <f>SUM(E177:E179)</f>
        <v>-120434.57171585613</v>
      </c>
      <c r="F181" s="36"/>
      <c r="G181" s="198"/>
      <c r="H181" s="162"/>
    </row>
    <row r="182" spans="1:8" ht="12.75">
      <c r="A182" s="153"/>
      <c r="B182" s="128"/>
      <c r="C182" s="110"/>
      <c r="D182" s="117"/>
      <c r="E182" s="142"/>
      <c r="F182" s="36"/>
      <c r="G182" s="198"/>
      <c r="H182" s="162"/>
    </row>
    <row r="183" spans="1:8" ht="12.75">
      <c r="A183" s="166" t="s">
        <v>476</v>
      </c>
      <c r="B183" s="128"/>
      <c r="C183" s="110"/>
      <c r="D183" s="117" t="s">
        <v>186</v>
      </c>
      <c r="E183" s="469">
        <f>E132</f>
        <v>-102678.92000000001</v>
      </c>
      <c r="F183" s="36" t="s">
        <v>102</v>
      </c>
      <c r="G183" s="198"/>
      <c r="H183" s="162"/>
    </row>
    <row r="184" spans="1:8" ht="12.75">
      <c r="A184" s="166"/>
      <c r="B184" s="128"/>
      <c r="C184" s="110"/>
      <c r="D184" s="117"/>
      <c r="E184" s="142"/>
      <c r="F184" s="36"/>
      <c r="G184" s="198"/>
      <c r="H184" s="162"/>
    </row>
    <row r="185" spans="1:8" ht="13.5">
      <c r="A185" s="171" t="s">
        <v>351</v>
      </c>
      <c r="B185" s="128"/>
      <c r="C185" s="110"/>
      <c r="D185" s="117" t="s">
        <v>188</v>
      </c>
      <c r="E185" s="469">
        <f>E181+E183</f>
        <v>-223113.49171585613</v>
      </c>
      <c r="F185" s="495"/>
      <c r="G185" s="198"/>
      <c r="H185" s="162"/>
    </row>
    <row r="186" spans="1:8" ht="12.75">
      <c r="A186" s="160" t="s">
        <v>246</v>
      </c>
      <c r="B186" s="125"/>
      <c r="C186" s="110"/>
      <c r="D186" s="117"/>
      <c r="E186" s="144"/>
      <c r="F186" s="36"/>
      <c r="G186" s="198"/>
      <c r="H186" s="162"/>
    </row>
    <row r="187" spans="1:8" ht="12.75">
      <c r="A187" s="160"/>
      <c r="B187" s="125"/>
      <c r="C187" s="110"/>
      <c r="D187" s="117"/>
      <c r="E187" s="145"/>
      <c r="F187" s="36"/>
      <c r="G187" s="198"/>
      <c r="H187" s="162"/>
    </row>
    <row r="188" spans="1:8" ht="13.5" thickBot="1">
      <c r="A188" s="148"/>
      <c r="B188" s="125"/>
      <c r="C188" s="110"/>
      <c r="D188" s="117"/>
      <c r="E188" s="145"/>
      <c r="F188" s="36"/>
      <c r="G188" s="198"/>
      <c r="H188" s="162"/>
    </row>
    <row r="189" spans="1:8" ht="13.5" thickTop="1">
      <c r="A189" s="172"/>
      <c r="B189" s="129"/>
      <c r="C189" s="111"/>
      <c r="D189" s="97"/>
      <c r="E189" s="146"/>
      <c r="F189" s="6"/>
      <c r="G189" s="122"/>
      <c r="H189" s="173"/>
    </row>
    <row r="190" spans="1:8" ht="12.75">
      <c r="A190" s="166" t="s">
        <v>58</v>
      </c>
      <c r="B190" s="125"/>
      <c r="C190" s="112"/>
      <c r="D190" s="117"/>
      <c r="E190" s="144"/>
      <c r="F190" s="2"/>
      <c r="G190" s="121"/>
      <c r="H190" s="162"/>
    </row>
    <row r="191" spans="1:8" ht="12.75">
      <c r="A191" s="152" t="s">
        <v>83</v>
      </c>
      <c r="B191" s="121"/>
      <c r="C191" s="113"/>
      <c r="D191" s="117"/>
      <c r="E191" s="145"/>
      <c r="F191" s="2"/>
      <c r="G191" s="121"/>
      <c r="H191" s="162"/>
    </row>
    <row r="192" spans="1:8" ht="12.75">
      <c r="A192" s="152"/>
      <c r="B192" s="121"/>
      <c r="C192" s="113"/>
      <c r="D192" s="117"/>
      <c r="E192" s="145"/>
      <c r="F192" s="2"/>
      <c r="G192" s="121"/>
      <c r="H192" s="162"/>
    </row>
    <row r="193" spans="1:8" ht="12.75">
      <c r="A193" s="153" t="s">
        <v>222</v>
      </c>
      <c r="B193" s="125"/>
      <c r="C193" s="110"/>
      <c r="D193" s="118"/>
      <c r="E193" s="303">
        <f>REGINFO!D60</f>
        <v>1214728.54625</v>
      </c>
      <c r="F193" s="2"/>
      <c r="G193" s="121"/>
      <c r="H193" s="162"/>
    </row>
    <row r="194" spans="1:8" ht="12.75">
      <c r="A194" s="153" t="s">
        <v>249</v>
      </c>
      <c r="B194" s="125"/>
      <c r="C194" s="110"/>
      <c r="D194" s="118"/>
      <c r="E194" s="303">
        <f>REGINFO!D64</f>
        <v>1029572.3730297722</v>
      </c>
      <c r="F194" s="2"/>
      <c r="G194" s="121"/>
      <c r="H194" s="162"/>
    </row>
    <row r="195" spans="1:8" ht="12.75">
      <c r="A195" s="153"/>
      <c r="B195" s="125"/>
      <c r="C195" s="110"/>
      <c r="D195" s="118"/>
      <c r="E195" s="147"/>
      <c r="F195" s="2"/>
      <c r="G195" s="121"/>
      <c r="H195" s="162"/>
    </row>
    <row r="196" spans="1:8" ht="12.75">
      <c r="A196" s="153" t="s">
        <v>341</v>
      </c>
      <c r="B196" s="125"/>
      <c r="C196" s="110"/>
      <c r="D196" s="118"/>
      <c r="E196" s="303">
        <f>E193-E194</f>
        <v>185156.1732202277</v>
      </c>
      <c r="F196" s="2"/>
      <c r="G196" s="121"/>
      <c r="H196" s="162"/>
    </row>
    <row r="197" spans="1:8" ht="12.75">
      <c r="A197" s="153" t="s">
        <v>342</v>
      </c>
      <c r="B197" s="125"/>
      <c r="C197" s="110"/>
      <c r="D197" s="118"/>
      <c r="E197" s="145"/>
      <c r="F197" s="2"/>
      <c r="G197" s="121"/>
      <c r="H197" s="162"/>
    </row>
    <row r="198" spans="1:8" ht="12.75">
      <c r="A198" s="153"/>
      <c r="B198" s="125"/>
      <c r="C198" s="110"/>
      <c r="D198" s="118"/>
      <c r="E198" s="145"/>
      <c r="F198" s="2"/>
      <c r="G198" s="121"/>
      <c r="H198" s="162"/>
    </row>
    <row r="199" spans="1:8" ht="12.75">
      <c r="A199" s="166" t="s">
        <v>255</v>
      </c>
      <c r="B199" s="125"/>
      <c r="C199" s="110"/>
      <c r="D199" s="118"/>
      <c r="E199" s="145"/>
      <c r="F199" s="2"/>
      <c r="G199" s="474"/>
      <c r="H199" s="162"/>
    </row>
    <row r="200" spans="1:8" ht="12.75">
      <c r="A200" s="174" t="s">
        <v>85</v>
      </c>
      <c r="B200" s="125"/>
      <c r="C200" s="110"/>
      <c r="D200" s="118"/>
      <c r="E200" s="145"/>
      <c r="H200" s="162"/>
    </row>
    <row r="201" spans="1:8" ht="12.75">
      <c r="A201" s="153" t="s">
        <v>250</v>
      </c>
      <c r="B201" s="125"/>
      <c r="C201" s="110"/>
      <c r="D201" s="118"/>
      <c r="E201" s="303">
        <f>G37+G42</f>
        <v>1019077</v>
      </c>
      <c r="F201" s="44"/>
      <c r="G201" s="474"/>
      <c r="H201" s="162"/>
    </row>
    <row r="202" spans="1:8" ht="12.75">
      <c r="A202" s="481" t="s">
        <v>494</v>
      </c>
      <c r="B202" s="125"/>
      <c r="C202" s="110"/>
      <c r="D202" s="118"/>
      <c r="E202" s="303">
        <f>REGINFO!D60</f>
        <v>1214728.54625</v>
      </c>
      <c r="F202" s="2"/>
      <c r="G202" s="121"/>
      <c r="H202" s="162"/>
    </row>
    <row r="203" spans="1:8" ht="12.75">
      <c r="A203" s="153"/>
      <c r="B203" s="125"/>
      <c r="C203" s="110"/>
      <c r="D203" s="118"/>
      <c r="E203" s="147"/>
      <c r="F203" s="2"/>
      <c r="G203" s="121"/>
      <c r="H203" s="162"/>
    </row>
    <row r="204" spans="1:8" ht="12.75">
      <c r="A204" s="153" t="s">
        <v>84</v>
      </c>
      <c r="B204" s="125"/>
      <c r="C204" s="110"/>
      <c r="D204" s="118"/>
      <c r="E204" s="298">
        <f>IF((E201-E202)&gt;0,E201-E202,0)</f>
        <v>0</v>
      </c>
      <c r="F204" s="2"/>
      <c r="G204" s="121"/>
      <c r="H204" s="162"/>
    </row>
    <row r="205" spans="1:8" ht="12.75">
      <c r="A205" s="153"/>
      <c r="B205" s="125"/>
      <c r="C205" s="110"/>
      <c r="D205" s="118"/>
      <c r="E205" s="147"/>
      <c r="F205" s="2"/>
      <c r="G205" s="121"/>
      <c r="H205" s="162"/>
    </row>
    <row r="206" spans="1:8" ht="12.75">
      <c r="A206" s="166" t="s">
        <v>478</v>
      </c>
      <c r="B206" s="125"/>
      <c r="C206" s="110"/>
      <c r="D206" s="118"/>
      <c r="E206" s="456">
        <f>IF((E201-E202)&gt;0,E201-E202,0)</f>
        <v>0</v>
      </c>
      <c r="F206" s="2"/>
      <c r="G206" s="121"/>
      <c r="H206" s="162"/>
    </row>
    <row r="207" spans="1:8" ht="12.75">
      <c r="A207" s="153"/>
      <c r="B207" s="125"/>
      <c r="C207" s="110"/>
      <c r="D207" s="118"/>
      <c r="E207" s="147"/>
      <c r="F207" s="2"/>
      <c r="G207" s="121"/>
      <c r="H207" s="162"/>
    </row>
    <row r="208" spans="1:8" ht="13.5" thickBot="1">
      <c r="A208" s="175" t="s">
        <v>223</v>
      </c>
      <c r="B208" s="176"/>
      <c r="C208" s="177"/>
      <c r="D208" s="178"/>
      <c r="E208" s="304">
        <f>+E196-E204</f>
        <v>185156.1732202277</v>
      </c>
      <c r="F208" s="72"/>
      <c r="G208" s="199"/>
      <c r="H208" s="179"/>
    </row>
    <row r="209" spans="1:5" ht="12.75">
      <c r="A209" s="34"/>
      <c r="B209" s="7"/>
      <c r="C209" s="21"/>
      <c r="D209" s="98"/>
      <c r="E209" s="94"/>
    </row>
    <row r="210" spans="2:6" ht="12.75">
      <c r="B210" s="21"/>
      <c r="C210" s="21"/>
      <c r="D210" s="21"/>
      <c r="E210" s="21"/>
      <c r="F210" s="21"/>
    </row>
    <row r="211" spans="2:5" ht="12.75">
      <c r="B211" s="7"/>
      <c r="C211" s="21"/>
      <c r="D211" s="21"/>
      <c r="E211" s="93"/>
    </row>
    <row r="212" spans="2:5" ht="12.75">
      <c r="B212" s="7"/>
      <c r="C212" s="21"/>
      <c r="D212" s="98"/>
      <c r="E212" s="93"/>
    </row>
    <row r="213" spans="2:5" ht="12.75">
      <c r="B213" s="7"/>
      <c r="C213" s="4"/>
      <c r="D213" s="83"/>
      <c r="E213" s="95"/>
    </row>
    <row r="214" spans="2:5" ht="12.75">
      <c r="B214" s="7"/>
      <c r="C214" s="5"/>
      <c r="D214" s="83"/>
      <c r="E214" s="92"/>
    </row>
    <row r="215" spans="2:5" ht="12.75">
      <c r="B215" s="7"/>
      <c r="C215" s="4"/>
      <c r="D215" s="83"/>
      <c r="E215" s="91"/>
    </row>
    <row r="216" spans="2:5" ht="12.75">
      <c r="B216" s="7"/>
      <c r="C216" s="4"/>
      <c r="D216" s="83"/>
      <c r="E216" s="95"/>
    </row>
    <row r="217" spans="2:5" ht="12.75">
      <c r="B217" s="7"/>
      <c r="C217" s="4"/>
      <c r="D217" s="83"/>
      <c r="E217" s="91"/>
    </row>
    <row r="218" spans="4:5" ht="12.75">
      <c r="D218" s="83"/>
      <c r="E218" s="96"/>
    </row>
    <row r="219" spans="4:5" ht="12.75">
      <c r="D219" s="83"/>
      <c r="E219" s="70"/>
    </row>
    <row r="220" spans="4:5" ht="12.75">
      <c r="D220" s="83"/>
      <c r="E220" s="70"/>
    </row>
    <row r="221" spans="3:5" ht="12.75">
      <c r="C221" t="s">
        <v>102</v>
      </c>
      <c r="D221" s="83"/>
      <c r="E221" s="70"/>
    </row>
    <row r="222" spans="3:5" ht="12.75">
      <c r="C222" t="s">
        <v>102</v>
      </c>
      <c r="D222" s="83"/>
      <c r="E222" s="70"/>
    </row>
    <row r="223" spans="3:5" ht="12.75">
      <c r="C223" t="s">
        <v>102</v>
      </c>
      <c r="D223" s="83"/>
      <c r="E223" s="70"/>
    </row>
    <row r="224" spans="4:5" ht="12.75">
      <c r="D224" s="83"/>
      <c r="E224" s="70"/>
    </row>
    <row r="225" spans="4:5" ht="12.75">
      <c r="D225" s="83"/>
      <c r="E225" s="70"/>
    </row>
    <row r="226" spans="4:5" ht="12.75">
      <c r="D226" s="83"/>
      <c r="E226" s="70"/>
    </row>
    <row r="227" spans="4:5" ht="12.75">
      <c r="D227" s="83"/>
      <c r="E227" s="70"/>
    </row>
    <row r="228" spans="4:5" ht="12.75">
      <c r="D228" s="83"/>
      <c r="E228" s="70"/>
    </row>
    <row r="229" spans="4:5" ht="12.75">
      <c r="D229" s="83"/>
      <c r="E229" s="70"/>
    </row>
    <row r="230" spans="4:5" ht="12.75">
      <c r="D230" s="83"/>
      <c r="E230" s="70"/>
    </row>
    <row r="231" spans="4:5" ht="12.75">
      <c r="D231" s="83"/>
      <c r="E231" s="70"/>
    </row>
    <row r="232" spans="4:5" ht="12.75">
      <c r="D232" s="83"/>
      <c r="E232" s="70"/>
    </row>
    <row r="233" spans="4:5" ht="12.75">
      <c r="D233" s="83"/>
      <c r="E233" s="70"/>
    </row>
    <row r="234" spans="4:5" ht="12.75">
      <c r="D234" s="83"/>
      <c r="E234" s="70"/>
    </row>
    <row r="235" spans="4:5" ht="12.75">
      <c r="D235" s="83"/>
      <c r="E235" s="70"/>
    </row>
    <row r="236" spans="4:5" ht="12.75">
      <c r="D236" s="83"/>
      <c r="E236" s="70"/>
    </row>
    <row r="237" spans="4:5" ht="12.75">
      <c r="D237" s="83"/>
      <c r="E237" s="70"/>
    </row>
    <row r="238" spans="4:5" ht="12.75">
      <c r="D238" s="83"/>
      <c r="E238" s="70"/>
    </row>
    <row r="239" spans="4:5" ht="12.75">
      <c r="D239" s="83"/>
      <c r="E239" s="70"/>
    </row>
    <row r="240" spans="4:5" ht="12.75">
      <c r="D240" s="83"/>
      <c r="E240" s="70"/>
    </row>
    <row r="241" spans="4:5" ht="12.75">
      <c r="D241" s="83"/>
      <c r="E241" s="70"/>
    </row>
    <row r="242" spans="4:5" ht="12.75">
      <c r="D242" s="83"/>
      <c r="E242" s="70"/>
    </row>
    <row r="243" spans="4:5" ht="12.75">
      <c r="D243" s="83"/>
      <c r="E243" s="70"/>
    </row>
    <row r="244" spans="4:5" ht="12.75">
      <c r="D244" s="83"/>
      <c r="E244" s="70"/>
    </row>
    <row r="245" spans="4:5" ht="12.75">
      <c r="D245" s="83"/>
      <c r="E245" s="70"/>
    </row>
    <row r="246" spans="4:5" ht="12.75">
      <c r="D246" s="83"/>
      <c r="E246" s="70"/>
    </row>
    <row r="247" spans="4:5" ht="12.75">
      <c r="D247" s="83"/>
      <c r="E247" s="70"/>
    </row>
    <row r="248" spans="4:5" ht="12.75">
      <c r="D248" s="83"/>
      <c r="E248" s="70"/>
    </row>
    <row r="249" spans="4:5" ht="12.75">
      <c r="D249" s="83"/>
      <c r="E249" s="70"/>
    </row>
    <row r="250" spans="4:5" ht="12.75">
      <c r="D250" s="83"/>
      <c r="E250" s="70"/>
    </row>
  </sheetData>
  <sheetProtection/>
  <printOptions gridLines="1" headings="1" horizontalCentered="1"/>
  <pageMargins left="0.35433070866141736" right="0.03937007874015748" top="0.8267716535433072" bottom="0.5905511811023623" header="0.2755905511811024" footer="0.1968503937007874"/>
  <pageSetup fitToHeight="2" horizontalDpi="600" verticalDpi="600" orientation="portrait" scale="60" r:id="rId3"/>
  <headerFooter alignWithMargins="0">
    <oddFooter>&amp;LHaldimand County Hydro Inc.
Page &amp;P of &amp;N&amp;C&amp;F
&amp;"Arial,Bold"&amp;A&amp;RJ. Scott
DRO Revised:  September 13, 2012</oddFooter>
  </headerFooter>
  <rowBreaks count="3" manualBreakCount="3">
    <brk id="85" max="7" man="1"/>
    <brk id="149" max="7" man="1"/>
    <brk id="212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K163"/>
  <sheetViews>
    <sheetView zoomScale="80" zoomScaleNormal="80" workbookViewId="0" topLeftCell="A134">
      <selection activeCell="G65" sqref="G65:I65"/>
    </sheetView>
  </sheetViews>
  <sheetFormatPr defaultColWidth="9.140625" defaultRowHeight="12.75"/>
  <cols>
    <col min="1" max="1" width="60.140625" style="0" customWidth="1"/>
    <col min="2" max="2" width="5.8515625" style="0" customWidth="1"/>
    <col min="3" max="5" width="15.7109375" style="0" customWidth="1"/>
    <col min="6" max="6" width="6.7109375" style="0" customWidth="1"/>
    <col min="7" max="7" width="28.8515625" style="0" customWidth="1"/>
    <col min="8" max="8" width="4.28125" style="0" customWidth="1"/>
    <col min="9" max="9" width="11.8515625" style="0" customWidth="1"/>
    <col min="10" max="11" width="11.7109375" style="0" customWidth="1"/>
    <col min="12" max="13" width="10.7109375" style="0" customWidth="1"/>
  </cols>
  <sheetData>
    <row r="1" spans="1:11" ht="26.25">
      <c r="A1" s="482" t="str">
        <f>REGINFO!A1</f>
        <v>SIMPIL MODEL 
(Halton Hills Version per Board Decision in EB-2008-0381)</v>
      </c>
      <c r="B1" s="20" t="s">
        <v>43</v>
      </c>
      <c r="C1" s="20" t="s">
        <v>23</v>
      </c>
      <c r="D1" s="7" t="s">
        <v>0</v>
      </c>
      <c r="E1" s="20" t="s">
        <v>1</v>
      </c>
      <c r="F1" s="7"/>
      <c r="G1" s="7"/>
      <c r="H1" s="20"/>
      <c r="I1" s="20"/>
      <c r="J1" s="7"/>
      <c r="K1" s="7"/>
    </row>
    <row r="2" spans="1:11" ht="12.75">
      <c r="A2" s="1" t="s">
        <v>48</v>
      </c>
      <c r="B2" s="7"/>
      <c r="C2" s="20" t="s">
        <v>47</v>
      </c>
      <c r="D2" s="7" t="s">
        <v>39</v>
      </c>
      <c r="E2" s="20" t="s">
        <v>3</v>
      </c>
      <c r="F2" s="7"/>
      <c r="G2" s="7"/>
      <c r="H2" s="20"/>
      <c r="I2" s="20"/>
      <c r="J2" s="7"/>
      <c r="K2" s="7"/>
    </row>
    <row r="3" spans="1:11" ht="12.75">
      <c r="A3" s="3" t="s">
        <v>40</v>
      </c>
      <c r="B3" s="7"/>
      <c r="C3" s="20" t="s">
        <v>3</v>
      </c>
      <c r="D3" s="7"/>
      <c r="E3" s="20" t="s">
        <v>2</v>
      </c>
      <c r="F3" s="7"/>
      <c r="G3" s="7"/>
      <c r="H3" s="20"/>
      <c r="I3" s="20"/>
      <c r="J3" s="7"/>
      <c r="K3" s="7"/>
    </row>
    <row r="4" spans="1:11" ht="12.75">
      <c r="A4" s="1">
        <f>REGINFO!E2</f>
        <v>0</v>
      </c>
      <c r="B4" s="7"/>
      <c r="C4" s="20" t="s">
        <v>2</v>
      </c>
      <c r="D4" s="7"/>
      <c r="E4" s="7"/>
      <c r="F4" s="7"/>
      <c r="G4" s="7"/>
      <c r="H4" s="7"/>
      <c r="I4" s="7"/>
      <c r="J4" s="7"/>
      <c r="K4" s="7"/>
    </row>
    <row r="5" spans="1:11" ht="13.5" thickBot="1">
      <c r="A5" s="52"/>
      <c r="B5" s="7"/>
      <c r="C5" s="7"/>
      <c r="D5" s="7"/>
      <c r="E5" s="20" t="str">
        <f>REGINFO!E1</f>
        <v>Version 2009.1</v>
      </c>
      <c r="F5" s="19"/>
      <c r="G5" s="7"/>
      <c r="H5" s="7"/>
      <c r="I5" s="7"/>
      <c r="J5" s="7"/>
      <c r="K5" s="7"/>
    </row>
    <row r="6" spans="1:9" ht="13.5" thickTop="1">
      <c r="A6" s="13" t="s">
        <v>177</v>
      </c>
      <c r="B6" s="8"/>
      <c r="C6" s="23"/>
      <c r="D6" s="23"/>
      <c r="E6" s="23"/>
      <c r="F6" s="19"/>
      <c r="G6" s="2"/>
      <c r="H6" s="2"/>
      <c r="I6" s="2"/>
    </row>
    <row r="7" spans="1:9" ht="15">
      <c r="A7" s="484" t="str">
        <f>REGINFO!A3</f>
        <v>Utility Name: HALDIMAND COUNTY HYDRO INC.</v>
      </c>
      <c r="B7" s="19"/>
      <c r="C7" s="24"/>
      <c r="D7" s="24"/>
      <c r="E7" s="24"/>
      <c r="F7" s="19"/>
      <c r="G7" s="2"/>
      <c r="H7" s="2"/>
      <c r="I7" s="2"/>
    </row>
    <row r="8" spans="1:9" ht="15">
      <c r="A8" s="484" t="str">
        <f>REGINFO!A4</f>
        <v>Reporting period:  January 1, 2004 to December 31, 2004</v>
      </c>
      <c r="B8" s="19"/>
      <c r="C8" s="24"/>
      <c r="D8" s="24"/>
      <c r="E8" s="24"/>
      <c r="F8" s="19"/>
      <c r="G8" s="2"/>
      <c r="H8" s="2"/>
      <c r="I8" s="2"/>
    </row>
    <row r="9" spans="1:9" ht="12.75">
      <c r="A9" s="1" t="s">
        <v>213</v>
      </c>
      <c r="B9" s="19"/>
      <c r="C9" s="24"/>
      <c r="D9" s="24"/>
      <c r="E9" s="24"/>
      <c r="F9" s="19"/>
      <c r="G9" s="2"/>
      <c r="H9" s="2"/>
      <c r="I9" s="2"/>
    </row>
    <row r="10" spans="1:9" ht="12.75">
      <c r="A10" s="1" t="s">
        <v>214</v>
      </c>
      <c r="B10" s="19"/>
      <c r="C10" s="24"/>
      <c r="D10" s="24"/>
      <c r="E10" s="24"/>
      <c r="F10" s="19"/>
      <c r="G10" s="2"/>
      <c r="H10" s="2"/>
      <c r="I10" s="2"/>
    </row>
    <row r="11" spans="1:9" ht="13.5" thickBot="1">
      <c r="A11" s="1" t="s">
        <v>122</v>
      </c>
      <c r="B11" s="19"/>
      <c r="C11" s="431">
        <f>REGINFO!B6</f>
        <v>366</v>
      </c>
      <c r="D11" s="36" t="s">
        <v>127</v>
      </c>
      <c r="E11" s="24"/>
      <c r="F11" s="19"/>
      <c r="G11" s="2"/>
      <c r="H11" s="2"/>
      <c r="I11" s="2"/>
    </row>
    <row r="12" spans="1:9" ht="12.75">
      <c r="A12" s="1"/>
      <c r="B12" s="19"/>
      <c r="C12" s="19"/>
      <c r="D12" s="36"/>
      <c r="E12" s="24"/>
      <c r="F12" s="19"/>
      <c r="G12" s="2"/>
      <c r="H12" s="2"/>
      <c r="I12" s="2"/>
    </row>
    <row r="13" spans="1:9" ht="13.5" thickBot="1">
      <c r="A13" s="34" t="s">
        <v>215</v>
      </c>
      <c r="C13" s="472">
        <v>0</v>
      </c>
      <c r="D13" s="81" t="s">
        <v>185</v>
      </c>
      <c r="E13" s="24"/>
      <c r="F13" s="19"/>
      <c r="G13" s="2"/>
      <c r="H13" s="2"/>
      <c r="I13" s="2"/>
    </row>
    <row r="14" spans="1:9" ht="12.75">
      <c r="A14" s="1" t="s">
        <v>120</v>
      </c>
      <c r="B14" s="19" t="s">
        <v>64</v>
      </c>
      <c r="C14" s="7" t="s">
        <v>102</v>
      </c>
      <c r="D14" s="24"/>
      <c r="E14" s="24"/>
      <c r="F14" s="19"/>
      <c r="G14" s="2"/>
      <c r="H14" s="2"/>
      <c r="I14" s="2"/>
    </row>
    <row r="15" spans="1:9" ht="12.75">
      <c r="A15" s="1" t="s">
        <v>121</v>
      </c>
      <c r="B15" s="19" t="s">
        <v>64</v>
      </c>
      <c r="C15" s="7" t="s">
        <v>102</v>
      </c>
      <c r="D15" s="24"/>
      <c r="E15" s="24"/>
      <c r="F15" s="19"/>
      <c r="G15" s="2"/>
      <c r="H15" s="2"/>
      <c r="I15" s="2"/>
    </row>
    <row r="16" spans="1:9" ht="12.75">
      <c r="A16" s="294" t="s">
        <v>226</v>
      </c>
      <c r="B16" s="19" t="s">
        <v>64</v>
      </c>
      <c r="C16" s="7"/>
      <c r="D16" s="24"/>
      <c r="E16" s="24"/>
      <c r="F16" s="19"/>
      <c r="G16" s="2"/>
      <c r="H16" s="2"/>
      <c r="I16" s="2"/>
    </row>
    <row r="17" spans="1:6" ht="12.75">
      <c r="A17" s="1" t="s">
        <v>283</v>
      </c>
      <c r="B17" s="19" t="s">
        <v>64</v>
      </c>
      <c r="C17" s="7"/>
      <c r="E17" s="25"/>
      <c r="F17" s="7"/>
    </row>
    <row r="18" spans="1:6" ht="12.75">
      <c r="A18" s="53" t="s">
        <v>256</v>
      </c>
      <c r="B18" s="1"/>
      <c r="C18" s="20"/>
      <c r="E18" s="25"/>
      <c r="F18" s="7"/>
    </row>
    <row r="19" spans="5:6" ht="12.75">
      <c r="E19" s="25"/>
      <c r="F19" s="7"/>
    </row>
    <row r="20" spans="1:6" ht="12.75">
      <c r="A20" s="2" t="s">
        <v>148</v>
      </c>
      <c r="B20" s="19"/>
      <c r="C20" s="24"/>
      <c r="D20" s="24"/>
      <c r="E20" s="25"/>
      <c r="F20" s="7"/>
    </row>
    <row r="21" spans="1:6" ht="12.75">
      <c r="A21" s="13"/>
      <c r="B21" s="19"/>
      <c r="C21" s="24"/>
      <c r="D21" s="24"/>
      <c r="E21" s="25"/>
      <c r="F21" s="7"/>
    </row>
    <row r="22" spans="1:9" ht="12.75">
      <c r="A22" s="56" t="s">
        <v>149</v>
      </c>
      <c r="B22" s="22"/>
      <c r="C22" s="26"/>
      <c r="D22" s="27"/>
      <c r="E22" s="27"/>
      <c r="F22" s="10"/>
      <c r="G22" s="10"/>
      <c r="H22" s="5"/>
      <c r="I22" s="5"/>
    </row>
    <row r="23" spans="1:9" ht="12.75">
      <c r="A23" s="387" t="s">
        <v>324</v>
      </c>
      <c r="B23" s="388"/>
      <c r="C23" s="389"/>
      <c r="D23" s="390"/>
      <c r="E23" s="27"/>
      <c r="F23" s="10"/>
      <c r="G23" s="10"/>
      <c r="H23" s="5"/>
      <c r="I23" s="5"/>
    </row>
    <row r="24" spans="1:9" ht="12.75">
      <c r="A24" s="387" t="s">
        <v>257</v>
      </c>
      <c r="B24" s="388"/>
      <c r="C24" s="389"/>
      <c r="D24" s="390"/>
      <c r="E24" s="27"/>
      <c r="F24" s="10"/>
      <c r="G24" s="10"/>
      <c r="H24" s="5"/>
      <c r="I24" s="5"/>
    </row>
    <row r="25" spans="1:9" ht="12.75">
      <c r="A25" s="387" t="s">
        <v>221</v>
      </c>
      <c r="B25" s="388"/>
      <c r="C25" s="389"/>
      <c r="D25" s="390"/>
      <c r="E25" s="27"/>
      <c r="F25" s="10"/>
      <c r="G25" s="10"/>
      <c r="H25" s="5"/>
      <c r="I25" s="5"/>
    </row>
    <row r="26" spans="1:9" ht="12.75">
      <c r="A26" s="57"/>
      <c r="B26" s="22"/>
      <c r="C26" s="26"/>
      <c r="D26" s="27"/>
      <c r="E26" s="27"/>
      <c r="F26" s="10"/>
      <c r="G26" s="10"/>
      <c r="H26" s="5"/>
      <c r="I26" s="5"/>
    </row>
    <row r="27" spans="1:9" ht="12.75">
      <c r="A27" s="387" t="s">
        <v>322</v>
      </c>
      <c r="B27" s="388"/>
      <c r="C27" s="389"/>
      <c r="D27" s="390"/>
      <c r="E27" s="27"/>
      <c r="F27" s="10"/>
      <c r="G27" s="10"/>
      <c r="H27" s="5"/>
      <c r="I27" s="5"/>
    </row>
    <row r="28" spans="1:9" ht="12.75">
      <c r="A28" s="387" t="s">
        <v>323</v>
      </c>
      <c r="B28" s="388"/>
      <c r="C28" s="389"/>
      <c r="D28" s="390"/>
      <c r="E28" s="27"/>
      <c r="F28" s="10"/>
      <c r="G28" s="10"/>
      <c r="H28" s="5"/>
      <c r="I28" s="5"/>
    </row>
    <row r="29" spans="1:9" ht="12.75">
      <c r="A29" s="14"/>
      <c r="B29" s="22"/>
      <c r="C29" s="26"/>
      <c r="D29" s="27"/>
      <c r="E29" s="27"/>
      <c r="F29" s="10"/>
      <c r="G29" s="10"/>
      <c r="H29" s="5"/>
      <c r="I29" s="5"/>
    </row>
    <row r="30" spans="1:9" ht="12.75">
      <c r="A30" s="1" t="s">
        <v>178</v>
      </c>
      <c r="B30" s="22"/>
      <c r="C30" s="26"/>
      <c r="D30" s="27"/>
      <c r="E30" s="27"/>
      <c r="F30" s="10"/>
      <c r="G30" s="10"/>
      <c r="H30" s="5"/>
      <c r="I30" s="5"/>
    </row>
    <row r="31" spans="1:9" ht="12.75">
      <c r="A31" s="244" t="s">
        <v>272</v>
      </c>
      <c r="B31" s="22" t="s">
        <v>186</v>
      </c>
      <c r="C31" s="280">
        <f>10228186+8510089+122510+555567+31205</f>
        <v>19447557</v>
      </c>
      <c r="D31" s="281"/>
      <c r="E31" s="279">
        <f>C31-D31</f>
        <v>19447557</v>
      </c>
      <c r="F31" s="10"/>
      <c r="G31" s="10"/>
      <c r="H31" s="5"/>
      <c r="I31" s="5"/>
    </row>
    <row r="32" spans="1:9" ht="12.75">
      <c r="A32" s="3" t="s">
        <v>219</v>
      </c>
      <c r="B32" s="22" t="s">
        <v>186</v>
      </c>
      <c r="C32" s="280">
        <f>9291444-31205</f>
        <v>9260239</v>
      </c>
      <c r="D32" s="281"/>
      <c r="E32" s="279">
        <f>C32-D32</f>
        <v>9260239</v>
      </c>
      <c r="F32" s="10"/>
      <c r="G32" s="10"/>
      <c r="H32" s="5"/>
      <c r="I32" s="5"/>
    </row>
    <row r="33" spans="1:9" ht="12.75">
      <c r="A33" s="3" t="s">
        <v>209</v>
      </c>
      <c r="B33" s="22" t="s">
        <v>186</v>
      </c>
      <c r="C33" s="280">
        <v>729482</v>
      </c>
      <c r="D33" s="281"/>
      <c r="E33" s="279">
        <f>C33-D33</f>
        <v>729482</v>
      </c>
      <c r="F33" s="10"/>
      <c r="G33" s="10"/>
      <c r="H33" s="5"/>
      <c r="I33" s="5"/>
    </row>
    <row r="34" spans="1:9" ht="12.75">
      <c r="A34" s="3" t="s">
        <v>224</v>
      </c>
      <c r="B34" s="22" t="s">
        <v>186</v>
      </c>
      <c r="C34" s="280"/>
      <c r="D34" s="281"/>
      <c r="E34" s="279">
        <f>C34-D34</f>
        <v>0</v>
      </c>
      <c r="F34" s="10"/>
      <c r="G34" s="10"/>
      <c r="H34" s="5"/>
      <c r="I34" s="5"/>
    </row>
    <row r="35" spans="1:9" ht="13.5" thickBot="1">
      <c r="A35" s="9"/>
      <c r="B35" s="22" t="s">
        <v>186</v>
      </c>
      <c r="C35" s="280"/>
      <c r="D35" s="281"/>
      <c r="E35" s="279">
        <f>C35-D35</f>
        <v>0</v>
      </c>
      <c r="F35" s="10"/>
      <c r="G35" s="10"/>
      <c r="H35" s="5"/>
      <c r="I35" s="5"/>
    </row>
    <row r="36" spans="1:9" ht="12.75">
      <c r="A36" s="55" t="s">
        <v>180</v>
      </c>
      <c r="B36" s="22"/>
      <c r="C36" s="41"/>
      <c r="D36" s="41"/>
      <c r="E36" s="230"/>
      <c r="F36" s="10"/>
      <c r="G36" s="10"/>
      <c r="H36" s="5"/>
      <c r="I36" s="5"/>
    </row>
    <row r="37" spans="1:9" ht="12.75">
      <c r="A37" s="11"/>
      <c r="B37" s="22"/>
      <c r="C37" s="41"/>
      <c r="D37" s="41"/>
      <c r="E37" s="88"/>
      <c r="F37" s="10"/>
      <c r="G37" s="10"/>
      <c r="H37" s="5"/>
      <c r="I37" s="5"/>
    </row>
    <row r="38" spans="1:9" ht="12.75">
      <c r="A38" s="1" t="s">
        <v>284</v>
      </c>
      <c r="B38" s="22"/>
      <c r="C38" s="41"/>
      <c r="D38" s="41"/>
      <c r="E38" s="88"/>
      <c r="F38" s="10"/>
      <c r="G38" s="10"/>
      <c r="H38" s="5"/>
      <c r="I38" s="5"/>
    </row>
    <row r="39" spans="1:9" ht="12.75">
      <c r="A39" s="45" t="s">
        <v>207</v>
      </c>
      <c r="B39" s="22" t="s">
        <v>187</v>
      </c>
      <c r="C39" s="280">
        <v>19447557</v>
      </c>
      <c r="D39" s="281"/>
      <c r="E39" s="279">
        <f>C39-D39</f>
        <v>19447557</v>
      </c>
      <c r="F39" s="10"/>
      <c r="G39" s="10"/>
      <c r="H39" s="5"/>
      <c r="I39" s="5"/>
    </row>
    <row r="40" spans="1:9" ht="12.75">
      <c r="A40" s="45" t="s">
        <v>208</v>
      </c>
      <c r="B40" s="22" t="s">
        <v>187</v>
      </c>
      <c r="C40" s="280">
        <f>1422917+80860+28034</f>
        <v>1531811</v>
      </c>
      <c r="D40" s="281"/>
      <c r="E40" s="279">
        <f aca="true" t="shared" si="0" ref="E40:E48">C40-D40</f>
        <v>1531811</v>
      </c>
      <c r="F40" s="10"/>
      <c r="G40" s="10"/>
      <c r="H40" s="5"/>
      <c r="I40" s="5"/>
    </row>
    <row r="41" spans="1:9" ht="12.75">
      <c r="A41" s="3" t="s">
        <v>273</v>
      </c>
      <c r="B41" s="22" t="s">
        <v>187</v>
      </c>
      <c r="C41" s="280">
        <f>1096343</f>
        <v>1096343</v>
      </c>
      <c r="D41" s="281"/>
      <c r="E41" s="279">
        <f t="shared" si="0"/>
        <v>1096343</v>
      </c>
      <c r="F41" s="10"/>
      <c r="G41" s="10"/>
      <c r="H41" s="5"/>
      <c r="I41" s="5"/>
    </row>
    <row r="42" spans="1:9" ht="12.75">
      <c r="A42" s="3" t="s">
        <v>274</v>
      </c>
      <c r="B42" s="22" t="s">
        <v>187</v>
      </c>
      <c r="C42" s="280">
        <v>2515639</v>
      </c>
      <c r="D42" s="281"/>
      <c r="E42" s="279">
        <f t="shared" si="0"/>
        <v>2515639</v>
      </c>
      <c r="F42" s="10"/>
      <c r="G42" s="10"/>
      <c r="H42" s="5"/>
      <c r="I42" s="5"/>
    </row>
    <row r="43" spans="1:9" ht="12.75">
      <c r="A43" s="3" t="s">
        <v>275</v>
      </c>
      <c r="B43" s="22" t="s">
        <v>187</v>
      </c>
      <c r="C43" s="280">
        <v>2239370</v>
      </c>
      <c r="D43" s="281"/>
      <c r="E43" s="279">
        <f t="shared" si="0"/>
        <v>2239370</v>
      </c>
      <c r="F43" s="10"/>
      <c r="G43" s="10"/>
      <c r="H43" s="5"/>
      <c r="I43" s="5"/>
    </row>
    <row r="44" spans="1:9" ht="12.75">
      <c r="A44" s="3" t="s">
        <v>276</v>
      </c>
      <c r="B44" s="22" t="s">
        <v>187</v>
      </c>
      <c r="C44" s="280"/>
      <c r="D44" s="281"/>
      <c r="E44" s="279">
        <f t="shared" si="0"/>
        <v>0</v>
      </c>
      <c r="F44" s="10"/>
      <c r="G44" s="10"/>
      <c r="H44" s="5"/>
      <c r="I44" s="5"/>
    </row>
    <row r="45" spans="1:11" ht="12.75">
      <c r="A45" s="3" t="s">
        <v>488</v>
      </c>
      <c r="B45" s="22" t="s">
        <v>187</v>
      </c>
      <c r="C45" s="280"/>
      <c r="D45" s="281"/>
      <c r="E45" s="279">
        <f t="shared" si="0"/>
        <v>0</v>
      </c>
      <c r="F45" s="10"/>
      <c r="G45" s="10"/>
      <c r="H45" s="32"/>
      <c r="I45" s="32"/>
      <c r="J45" s="31"/>
      <c r="K45" s="31"/>
    </row>
    <row r="46" spans="2:11" ht="12.75">
      <c r="B46" s="22" t="s">
        <v>187</v>
      </c>
      <c r="C46" s="280"/>
      <c r="D46" s="281"/>
      <c r="E46" s="279">
        <f t="shared" si="0"/>
        <v>0</v>
      </c>
      <c r="F46" s="10"/>
      <c r="G46" s="82"/>
      <c r="H46" s="32"/>
      <c r="I46" s="32"/>
      <c r="J46" s="31"/>
      <c r="K46" s="31"/>
    </row>
    <row r="47" spans="1:11" ht="12.75">
      <c r="A47" s="46"/>
      <c r="B47" s="22" t="s">
        <v>187</v>
      </c>
      <c r="C47" s="280"/>
      <c r="D47" s="281"/>
      <c r="E47" s="279">
        <f t="shared" si="0"/>
        <v>0</v>
      </c>
      <c r="F47" s="10"/>
      <c r="G47" s="10"/>
      <c r="H47" s="32"/>
      <c r="I47" s="32"/>
      <c r="J47" s="31"/>
      <c r="K47" s="31"/>
    </row>
    <row r="48" spans="1:11" ht="13.5" thickBot="1">
      <c r="A48" s="46"/>
      <c r="B48" s="22" t="s">
        <v>187</v>
      </c>
      <c r="C48" s="280"/>
      <c r="D48" s="281"/>
      <c r="E48" s="279">
        <f t="shared" si="0"/>
        <v>0</v>
      </c>
      <c r="F48" s="10"/>
      <c r="G48" s="10"/>
      <c r="H48" s="32"/>
      <c r="I48" s="32"/>
      <c r="J48" s="31"/>
      <c r="K48" s="31"/>
    </row>
    <row r="49" spans="1:9" ht="12.75">
      <c r="A49" s="55"/>
      <c r="B49" s="22"/>
      <c r="C49" s="41"/>
      <c r="D49" s="42"/>
      <c r="E49" s="61"/>
      <c r="F49" s="10"/>
      <c r="G49" s="10"/>
      <c r="H49" s="5"/>
      <c r="I49" s="5"/>
    </row>
    <row r="50" spans="1:9" ht="12.75">
      <c r="A50" s="1" t="s">
        <v>82</v>
      </c>
      <c r="B50" s="22" t="s">
        <v>188</v>
      </c>
      <c r="C50" s="276">
        <f>SUM(C31:C36)-SUM(C39:C49)</f>
        <v>2606558</v>
      </c>
      <c r="D50" s="276">
        <f>SUM(D31:D36)-SUM(D39:D49)</f>
        <v>0</v>
      </c>
      <c r="E50" s="276">
        <f>SUM(E31:E35)-SUM(E39:E48)</f>
        <v>2606558</v>
      </c>
      <c r="F50" s="10"/>
      <c r="G50" s="10"/>
      <c r="H50" s="5"/>
      <c r="I50" s="5"/>
    </row>
    <row r="51" spans="1:9" ht="12.75">
      <c r="A51" s="3" t="s">
        <v>91</v>
      </c>
      <c r="B51" s="22" t="s">
        <v>187</v>
      </c>
      <c r="C51" s="280">
        <v>1019077</v>
      </c>
      <c r="D51" s="280"/>
      <c r="E51" s="277">
        <f>+C51-D51</f>
        <v>1019077</v>
      </c>
      <c r="F51" s="10"/>
      <c r="G51" s="10"/>
      <c r="H51" s="5"/>
      <c r="I51" s="5"/>
    </row>
    <row r="52" spans="1:7" ht="12.75">
      <c r="A52" t="s">
        <v>181</v>
      </c>
      <c r="B52" s="7" t="s">
        <v>187</v>
      </c>
      <c r="C52" s="280">
        <v>1433350</v>
      </c>
      <c r="D52" s="280"/>
      <c r="E52" s="278">
        <f>+C52-D52</f>
        <v>1433350</v>
      </c>
      <c r="F52" s="7"/>
      <c r="G52" s="403" t="s">
        <v>474</v>
      </c>
    </row>
    <row r="53" spans="1:6" ht="12.75">
      <c r="A53" s="1" t="s">
        <v>130</v>
      </c>
      <c r="B53" s="7" t="s">
        <v>188</v>
      </c>
      <c r="C53" s="276">
        <f>C50-C51-C52</f>
        <v>154131</v>
      </c>
      <c r="D53" s="276">
        <f>D50-D51-D52</f>
        <v>0</v>
      </c>
      <c r="E53" s="276">
        <f>E50-E51-E52</f>
        <v>154131</v>
      </c>
      <c r="F53" s="7"/>
    </row>
    <row r="54" spans="1:6" ht="22.5">
      <c r="A54" s="85" t="s">
        <v>212</v>
      </c>
      <c r="B54" s="7"/>
      <c r="C54" s="28"/>
      <c r="D54" s="28"/>
      <c r="E54" s="28"/>
      <c r="F54" s="7"/>
    </row>
    <row r="55" spans="1:6" ht="12.75">
      <c r="A55" s="80"/>
      <c r="B55" s="7"/>
      <c r="C55" s="28"/>
      <c r="D55" s="28"/>
      <c r="E55" s="28"/>
      <c r="F55" s="7"/>
    </row>
    <row r="56" spans="1:6" ht="12.75">
      <c r="A56" s="13" t="s">
        <v>176</v>
      </c>
      <c r="B56" s="7"/>
      <c r="C56" s="28"/>
      <c r="D56" s="28"/>
      <c r="E56" s="28"/>
      <c r="F56" s="7"/>
    </row>
    <row r="57" spans="1:6" ht="12.75">
      <c r="A57" s="14" t="s">
        <v>164</v>
      </c>
      <c r="B57" s="7"/>
      <c r="C57" s="28"/>
      <c r="D57" s="28"/>
      <c r="E57" s="28"/>
      <c r="F57" s="7"/>
    </row>
    <row r="58" spans="1:6" ht="12.75">
      <c r="A58" s="1" t="s">
        <v>165</v>
      </c>
      <c r="B58" s="7"/>
      <c r="C58" s="43"/>
      <c r="D58" s="43"/>
      <c r="E58" s="43"/>
      <c r="F58" s="7"/>
    </row>
    <row r="59" spans="1:7" ht="12.75">
      <c r="A59" s="3" t="s">
        <v>98</v>
      </c>
      <c r="B59" s="7" t="s">
        <v>186</v>
      </c>
      <c r="C59" s="282">
        <f>C52</f>
        <v>1433350</v>
      </c>
      <c r="D59" s="282">
        <f>D52</f>
        <v>0</v>
      </c>
      <c r="E59" s="267">
        <f>+C59-D59</f>
        <v>1433350</v>
      </c>
      <c r="F59" s="7"/>
      <c r="G59" s="403" t="s">
        <v>474</v>
      </c>
    </row>
    <row r="60" spans="1:6" ht="12.75">
      <c r="A60" s="3" t="s">
        <v>325</v>
      </c>
      <c r="B60" s="7" t="s">
        <v>186</v>
      </c>
      <c r="C60" s="313">
        <v>0</v>
      </c>
      <c r="D60" s="313"/>
      <c r="E60" s="267">
        <f>+C60-D60</f>
        <v>0</v>
      </c>
      <c r="F60" s="7"/>
    </row>
    <row r="61" spans="1:7" ht="12.75">
      <c r="A61" t="s">
        <v>4</v>
      </c>
      <c r="B61" s="7" t="s">
        <v>186</v>
      </c>
      <c r="C61" s="282">
        <f>C43</f>
        <v>2239370</v>
      </c>
      <c r="D61" s="282">
        <f>D43</f>
        <v>0</v>
      </c>
      <c r="E61" s="267">
        <f>+C61-D61</f>
        <v>2239370</v>
      </c>
      <c r="F61" s="7"/>
      <c r="G61" s="403"/>
    </row>
    <row r="62" spans="1:6" ht="12.75">
      <c r="A62" t="s">
        <v>6</v>
      </c>
      <c r="B62" s="7" t="s">
        <v>186</v>
      </c>
      <c r="C62" s="313"/>
      <c r="D62" s="282">
        <v>0</v>
      </c>
      <c r="E62" s="267">
        <f>+C62-D62</f>
        <v>0</v>
      </c>
      <c r="F62" s="7"/>
    </row>
    <row r="63" spans="1:6" ht="12.75">
      <c r="A63" s="30" t="s">
        <v>277</v>
      </c>
      <c r="B63" s="7" t="s">
        <v>186</v>
      </c>
      <c r="C63" s="311">
        <f>'Tax Reserves'!C22</f>
        <v>0</v>
      </c>
      <c r="D63" s="312">
        <f>'Tax Reserves'!D22</f>
        <v>0</v>
      </c>
      <c r="E63" s="267">
        <f>C63-D63</f>
        <v>0</v>
      </c>
      <c r="F63" s="7"/>
    </row>
    <row r="64" spans="1:6" ht="12.75">
      <c r="A64" s="3" t="s">
        <v>52</v>
      </c>
      <c r="B64" s="7" t="s">
        <v>186</v>
      </c>
      <c r="C64" s="311">
        <f>'Tax Reserves'!C63</f>
        <v>0</v>
      </c>
      <c r="D64" s="312">
        <f>'Tax Reserves'!D63</f>
        <v>0</v>
      </c>
      <c r="E64" s="267">
        <f>+C64-D64</f>
        <v>0</v>
      </c>
      <c r="F64" s="7"/>
    </row>
    <row r="65" spans="1:9" ht="12.75">
      <c r="A65" t="s">
        <v>440</v>
      </c>
      <c r="B65" s="7" t="s">
        <v>186</v>
      </c>
      <c r="C65" s="281"/>
      <c r="D65" s="281"/>
      <c r="E65" s="267">
        <f>+C65-D65</f>
        <v>0</v>
      </c>
      <c r="F65" s="7"/>
      <c r="G65" s="509"/>
      <c r="H65" s="509"/>
      <c r="I65" s="509"/>
    </row>
    <row r="66" spans="1:6" ht="15">
      <c r="A66" s="452" t="s">
        <v>392</v>
      </c>
      <c r="B66" s="7"/>
      <c r="C66" s="432">
        <f>'TAXREC 3 No True-up'!C47</f>
        <v>3966803</v>
      </c>
      <c r="D66" s="432"/>
      <c r="E66" s="267">
        <f>+C66-D66</f>
        <v>3966803</v>
      </c>
      <c r="F66" s="7"/>
    </row>
    <row r="67" spans="1:6" ht="12.75">
      <c r="A67" t="s">
        <v>159</v>
      </c>
      <c r="B67" s="7" t="s">
        <v>186</v>
      </c>
      <c r="C67" s="247">
        <f>'TAXREC 2'!C77</f>
        <v>2659</v>
      </c>
      <c r="D67" s="247">
        <f>'TAXREC 2'!D77</f>
        <v>0</v>
      </c>
      <c r="E67" s="267">
        <f>+C67-D67</f>
        <v>2659</v>
      </c>
      <c r="F67" s="7"/>
    </row>
    <row r="68" spans="1:11" ht="12.75">
      <c r="A68" t="s">
        <v>160</v>
      </c>
      <c r="B68" s="7" t="s">
        <v>186</v>
      </c>
      <c r="C68" s="247">
        <f>'TAXREC 2'!C78</f>
        <v>0</v>
      </c>
      <c r="D68" s="247">
        <f>'TAXREC 2'!D78</f>
        <v>0</v>
      </c>
      <c r="E68" s="267">
        <f>+C68-D68</f>
        <v>0</v>
      </c>
      <c r="F68" s="7"/>
      <c r="G68" s="44"/>
      <c r="H68" s="44"/>
      <c r="I68" s="22"/>
      <c r="J68" s="22"/>
      <c r="K68" s="73"/>
    </row>
    <row r="69" spans="3:11" ht="12.75">
      <c r="C69" s="21"/>
      <c r="D69" s="21"/>
      <c r="E69" s="292"/>
      <c r="F69" s="7"/>
      <c r="G69" s="44"/>
      <c r="H69" s="44"/>
      <c r="I69" s="22"/>
      <c r="J69" s="22"/>
      <c r="K69" s="73"/>
    </row>
    <row r="70" spans="1:11" ht="12.75">
      <c r="A70" s="9" t="s">
        <v>106</v>
      </c>
      <c r="B70" s="7"/>
      <c r="C70" s="267">
        <f>SUM(C59:C68)</f>
        <v>7642182</v>
      </c>
      <c r="D70" s="267">
        <f>SUM(D59:D68)</f>
        <v>0</v>
      </c>
      <c r="E70" s="267">
        <f>SUM(E59:E68)</f>
        <v>7642182</v>
      </c>
      <c r="F70" s="7"/>
      <c r="G70" s="44"/>
      <c r="H70" s="44"/>
      <c r="I70" s="22"/>
      <c r="J70" s="44"/>
      <c r="K70" s="73"/>
    </row>
    <row r="71" spans="1:11" ht="12.75">
      <c r="A71" s="9"/>
      <c r="B71" s="7"/>
      <c r="C71" s="41"/>
      <c r="D71" s="41"/>
      <c r="E71" s="41"/>
      <c r="F71" s="7"/>
      <c r="G71" s="44"/>
      <c r="H71" s="44"/>
      <c r="I71" s="22"/>
      <c r="J71" s="44"/>
      <c r="K71" s="22"/>
    </row>
    <row r="72" spans="1:11" ht="12.75">
      <c r="A72" s="9" t="s">
        <v>205</v>
      </c>
      <c r="B72" s="7"/>
      <c r="C72" s="4"/>
      <c r="D72" s="4"/>
      <c r="E72" s="4"/>
      <c r="F72" s="7"/>
      <c r="G72" s="44"/>
      <c r="H72" s="44"/>
      <c r="I72" s="22"/>
      <c r="J72" s="22"/>
      <c r="K72" s="22"/>
    </row>
    <row r="73" spans="1:11" ht="12.75">
      <c r="A73" t="s">
        <v>5</v>
      </c>
      <c r="B73" s="7" t="s">
        <v>186</v>
      </c>
      <c r="C73" s="289"/>
      <c r="D73" s="289"/>
      <c r="E73" s="267">
        <f aca="true" t="shared" si="1" ref="E73:E79">+C73-D73</f>
        <v>0</v>
      </c>
      <c r="F73" s="7"/>
      <c r="G73" s="74"/>
      <c r="H73" s="75"/>
      <c r="I73" s="76"/>
      <c r="J73" s="76"/>
      <c r="K73" s="76"/>
    </row>
    <row r="74" spans="1:11" ht="12.75">
      <c r="A74" t="s">
        <v>147</v>
      </c>
      <c r="B74" s="7" t="s">
        <v>186</v>
      </c>
      <c r="C74" s="289"/>
      <c r="D74" s="289"/>
      <c r="E74" s="267">
        <f t="shared" si="1"/>
        <v>0</v>
      </c>
      <c r="F74" s="7"/>
      <c r="G74" s="74"/>
      <c r="H74" s="75"/>
      <c r="I74" s="76"/>
      <c r="J74" s="75"/>
      <c r="K74" s="75"/>
    </row>
    <row r="75" spans="1:11" ht="12.75">
      <c r="A75" t="s">
        <v>7</v>
      </c>
      <c r="B75" s="7" t="s">
        <v>186</v>
      </c>
      <c r="C75" s="289"/>
      <c r="D75" s="289"/>
      <c r="E75" s="267">
        <f t="shared" si="1"/>
        <v>0</v>
      </c>
      <c r="F75" s="7"/>
      <c r="G75" s="74"/>
      <c r="H75" s="75"/>
      <c r="I75" s="76"/>
      <c r="J75" s="75"/>
      <c r="K75" s="75"/>
    </row>
    <row r="76" spans="1:11" ht="12.75">
      <c r="A76" s="63"/>
      <c r="B76" s="7" t="s">
        <v>186</v>
      </c>
      <c r="C76" s="467">
        <v>0</v>
      </c>
      <c r="D76" s="289"/>
      <c r="E76" s="463">
        <f t="shared" si="1"/>
        <v>0</v>
      </c>
      <c r="F76" s="7"/>
      <c r="G76" s="74"/>
      <c r="H76" s="75"/>
      <c r="I76" s="76"/>
      <c r="J76" s="75"/>
      <c r="K76" s="75"/>
    </row>
    <row r="77" spans="1:11" ht="12.75">
      <c r="A77" s="66"/>
      <c r="B77" s="7" t="s">
        <v>186</v>
      </c>
      <c r="C77" s="289"/>
      <c r="D77" s="289"/>
      <c r="E77" s="267">
        <f t="shared" si="1"/>
        <v>0</v>
      </c>
      <c r="F77" s="7"/>
      <c r="G77" s="74"/>
      <c r="H77" s="75"/>
      <c r="I77" s="76"/>
      <c r="J77" s="75"/>
      <c r="K77" s="75"/>
    </row>
    <row r="78" spans="1:11" ht="12.75">
      <c r="A78" s="63"/>
      <c r="B78" s="7" t="s">
        <v>186</v>
      </c>
      <c r="C78" s="289"/>
      <c r="D78" s="289"/>
      <c r="E78" s="267">
        <f t="shared" si="1"/>
        <v>0</v>
      </c>
      <c r="F78" s="7"/>
      <c r="G78" s="74"/>
      <c r="H78" s="75"/>
      <c r="I78" s="76"/>
      <c r="J78" s="75"/>
      <c r="K78" s="75"/>
    </row>
    <row r="79" spans="1:11" ht="12.75">
      <c r="A79" s="67"/>
      <c r="B79" s="7" t="s">
        <v>186</v>
      </c>
      <c r="C79" s="289"/>
      <c r="D79" s="289"/>
      <c r="E79" s="267">
        <f t="shared" si="1"/>
        <v>0</v>
      </c>
      <c r="F79" s="7"/>
      <c r="G79" s="74"/>
      <c r="H79" s="75"/>
      <c r="I79" s="76"/>
      <c r="J79" s="75"/>
      <c r="K79" s="75"/>
    </row>
    <row r="80" spans="1:11" ht="12.75">
      <c r="A80" s="62" t="s">
        <v>50</v>
      </c>
      <c r="B80" s="7" t="s">
        <v>188</v>
      </c>
      <c r="C80" s="247">
        <f>SUM(C73:C79)</f>
        <v>0</v>
      </c>
      <c r="D80" s="247">
        <f>SUM(D73:D79)</f>
        <v>0</v>
      </c>
      <c r="E80" s="247">
        <f>SUM(E73:E79)</f>
        <v>0</v>
      </c>
      <c r="F80" s="7"/>
      <c r="G80" s="77"/>
      <c r="H80" s="75"/>
      <c r="I80" s="76"/>
      <c r="J80" s="76"/>
      <c r="K80" s="75"/>
    </row>
    <row r="81" spans="1:11" ht="12.75">
      <c r="A81" s="9"/>
      <c r="C81" s="21"/>
      <c r="D81" s="21"/>
      <c r="E81" s="21"/>
      <c r="F81" s="7"/>
      <c r="G81" s="75"/>
      <c r="H81" s="75"/>
      <c r="I81" s="71"/>
      <c r="J81" s="71"/>
      <c r="K81" s="71"/>
    </row>
    <row r="82" spans="1:11" ht="12.75">
      <c r="A82" s="3" t="s">
        <v>18</v>
      </c>
      <c r="B82" s="7" t="s">
        <v>188</v>
      </c>
      <c r="C82" s="247">
        <f>C70+C80</f>
        <v>7642182</v>
      </c>
      <c r="D82" s="247">
        <f>D70+D80</f>
        <v>0</v>
      </c>
      <c r="E82" s="247">
        <f>E70+E80</f>
        <v>7642182</v>
      </c>
      <c r="F82" s="7"/>
      <c r="G82" s="44"/>
      <c r="H82" s="44"/>
      <c r="I82" s="44"/>
      <c r="J82" s="44"/>
      <c r="K82" s="44"/>
    </row>
    <row r="83" spans="1:11" ht="12.75">
      <c r="A83" s="3"/>
      <c r="B83" s="7"/>
      <c r="C83" s="71"/>
      <c r="D83" s="71"/>
      <c r="E83" s="71"/>
      <c r="F83" s="7"/>
      <c r="G83" s="44"/>
      <c r="H83" s="44"/>
      <c r="I83" s="44"/>
      <c r="J83" s="44"/>
      <c r="K83" s="44"/>
    </row>
    <row r="84" spans="1:11" ht="12.75">
      <c r="A84" s="275" t="s">
        <v>174</v>
      </c>
      <c r="B84" s="44"/>
      <c r="C84" s="22"/>
      <c r="D84" s="22"/>
      <c r="E84" s="22"/>
      <c r="F84" s="7"/>
      <c r="G84" s="44"/>
      <c r="H84" s="44"/>
      <c r="I84" s="44"/>
      <c r="J84" s="44"/>
      <c r="K84" s="44"/>
    </row>
    <row r="85" spans="1:11" ht="12.75">
      <c r="A85" s="283" t="str">
        <f aca="true" t="shared" si="2" ref="A85:A91">IF($E73&gt;$C$13,A73," ")</f>
        <v> </v>
      </c>
      <c r="B85" s="268"/>
      <c r="C85" s="285">
        <f aca="true" t="shared" si="3" ref="C85:E89">IF($E73&gt;$C$13,C73,)</f>
        <v>0</v>
      </c>
      <c r="D85" s="285">
        <f t="shared" si="3"/>
        <v>0</v>
      </c>
      <c r="E85" s="285">
        <f t="shared" si="3"/>
        <v>0</v>
      </c>
      <c r="F85" s="7"/>
      <c r="G85" s="44"/>
      <c r="H85" s="44"/>
      <c r="I85" s="44"/>
      <c r="J85" s="44"/>
      <c r="K85" s="44"/>
    </row>
    <row r="86" spans="1:11" ht="12.75">
      <c r="A86" s="283" t="str">
        <f t="shared" si="2"/>
        <v> </v>
      </c>
      <c r="B86" s="268"/>
      <c r="C86" s="285">
        <f t="shared" si="3"/>
        <v>0</v>
      </c>
      <c r="D86" s="285">
        <f t="shared" si="3"/>
        <v>0</v>
      </c>
      <c r="E86" s="285">
        <f t="shared" si="3"/>
        <v>0</v>
      </c>
      <c r="F86" s="7"/>
      <c r="G86" s="44"/>
      <c r="H86" s="44"/>
      <c r="I86" s="44"/>
      <c r="J86" s="44"/>
      <c r="K86" s="44"/>
    </row>
    <row r="87" spans="1:11" ht="12.75">
      <c r="A87" s="283" t="str">
        <f t="shared" si="2"/>
        <v> </v>
      </c>
      <c r="B87" s="268"/>
      <c r="C87" s="285">
        <f t="shared" si="3"/>
        <v>0</v>
      </c>
      <c r="D87" s="285">
        <f t="shared" si="3"/>
        <v>0</v>
      </c>
      <c r="E87" s="285">
        <f t="shared" si="3"/>
        <v>0</v>
      </c>
      <c r="F87" s="7"/>
      <c r="G87" s="44"/>
      <c r="H87" s="44"/>
      <c r="I87" s="44"/>
      <c r="J87" s="44"/>
      <c r="K87" s="44"/>
    </row>
    <row r="88" spans="1:11" ht="12.75">
      <c r="A88" s="283" t="str">
        <f t="shared" si="2"/>
        <v> </v>
      </c>
      <c r="B88" s="268"/>
      <c r="C88" s="285">
        <f t="shared" si="3"/>
        <v>0</v>
      </c>
      <c r="D88" s="285">
        <f t="shared" si="3"/>
        <v>0</v>
      </c>
      <c r="E88" s="285">
        <f t="shared" si="3"/>
        <v>0</v>
      </c>
      <c r="F88" s="7"/>
      <c r="G88" s="44"/>
      <c r="H88" s="44"/>
      <c r="I88" s="44"/>
      <c r="J88" s="44"/>
      <c r="K88" s="44"/>
    </row>
    <row r="89" spans="1:11" ht="12.75">
      <c r="A89" s="283" t="str">
        <f t="shared" si="2"/>
        <v> </v>
      </c>
      <c r="B89" s="268"/>
      <c r="C89" s="285">
        <f t="shared" si="3"/>
        <v>0</v>
      </c>
      <c r="D89" s="285">
        <f t="shared" si="3"/>
        <v>0</v>
      </c>
      <c r="E89" s="285">
        <f t="shared" si="3"/>
        <v>0</v>
      </c>
      <c r="F89" s="7"/>
      <c r="G89" s="44"/>
      <c r="H89" s="44"/>
      <c r="I89" s="44"/>
      <c r="J89" s="44"/>
      <c r="K89" s="44"/>
    </row>
    <row r="90" spans="1:11" ht="12.75">
      <c r="A90" s="283" t="str">
        <f t="shared" si="2"/>
        <v> </v>
      </c>
      <c r="B90" s="268"/>
      <c r="C90" s="285">
        <f aca="true" t="shared" si="4" ref="C90:E91">IF($E78&gt;$C$13,C78,)</f>
        <v>0</v>
      </c>
      <c r="D90" s="285">
        <f t="shared" si="4"/>
        <v>0</v>
      </c>
      <c r="E90" s="285">
        <f t="shared" si="4"/>
        <v>0</v>
      </c>
      <c r="F90" s="7"/>
      <c r="G90" s="44"/>
      <c r="H90" s="44"/>
      <c r="I90" s="44"/>
      <c r="J90" s="44"/>
      <c r="K90" s="44"/>
    </row>
    <row r="91" spans="1:11" ht="12.75">
      <c r="A91" s="283" t="str">
        <f t="shared" si="2"/>
        <v> </v>
      </c>
      <c r="B91" s="268"/>
      <c r="C91" s="285">
        <f t="shared" si="4"/>
        <v>0</v>
      </c>
      <c r="D91" s="285">
        <f t="shared" si="4"/>
        <v>0</v>
      </c>
      <c r="E91" s="285">
        <f t="shared" si="4"/>
        <v>0</v>
      </c>
      <c r="F91" s="7"/>
      <c r="G91" s="44"/>
      <c r="H91" s="44"/>
      <c r="I91" s="44"/>
      <c r="J91" s="44"/>
      <c r="K91" s="44"/>
    </row>
    <row r="92" spans="1:11" ht="12.75">
      <c r="A92" s="284" t="s">
        <v>150</v>
      </c>
      <c r="B92" s="268"/>
      <c r="C92" s="274">
        <f>SUM(C85:C91)</f>
        <v>0</v>
      </c>
      <c r="D92" s="274">
        <f>SUM(D85:D91)</f>
        <v>0</v>
      </c>
      <c r="E92" s="274">
        <f>SUM(E85:E91)</f>
        <v>0</v>
      </c>
      <c r="F92" s="7"/>
      <c r="G92" s="44"/>
      <c r="H92" s="44"/>
      <c r="I92" s="44"/>
      <c r="J92" s="44"/>
      <c r="K92" s="44"/>
    </row>
    <row r="93" spans="1:11" ht="12.75">
      <c r="A93" s="268" t="s">
        <v>429</v>
      </c>
      <c r="B93" s="268"/>
      <c r="C93" s="247">
        <f>C80-C92</f>
        <v>0</v>
      </c>
      <c r="D93" s="247">
        <f>D80-D92</f>
        <v>0</v>
      </c>
      <c r="E93" s="247">
        <f>E80-E92</f>
        <v>0</v>
      </c>
      <c r="F93" s="7"/>
      <c r="G93" s="44"/>
      <c r="H93" s="44"/>
      <c r="I93" s="44"/>
      <c r="J93" s="44"/>
      <c r="K93" s="44"/>
    </row>
    <row r="94" spans="1:11" ht="12.75">
      <c r="A94" s="268" t="s">
        <v>195</v>
      </c>
      <c r="B94" s="268"/>
      <c r="C94" s="247">
        <f>C92+C93</f>
        <v>0</v>
      </c>
      <c r="D94" s="247">
        <f>D92+D93</f>
        <v>0</v>
      </c>
      <c r="E94" s="247">
        <f>E92+E93</f>
        <v>0</v>
      </c>
      <c r="F94" s="7"/>
      <c r="G94" s="44"/>
      <c r="H94" s="44"/>
      <c r="I94" s="44"/>
      <c r="J94" s="44"/>
      <c r="K94" s="44"/>
    </row>
    <row r="95" spans="1:11" ht="12.75">
      <c r="A95" s="1"/>
      <c r="B95" s="7"/>
      <c r="C95" s="4"/>
      <c r="D95" s="4"/>
      <c r="E95" s="4"/>
      <c r="F95" s="7"/>
      <c r="G95" s="44"/>
      <c r="H95" s="44"/>
      <c r="I95" s="44"/>
      <c r="J95" s="44"/>
      <c r="K95" s="44"/>
    </row>
    <row r="96" spans="1:11" ht="12.75">
      <c r="A96" s="11" t="s">
        <v>55</v>
      </c>
      <c r="B96" s="7"/>
      <c r="C96" s="4"/>
      <c r="D96" s="4"/>
      <c r="E96" s="4"/>
      <c r="F96" s="7"/>
      <c r="G96" s="44"/>
      <c r="H96" s="44"/>
      <c r="I96" s="44"/>
      <c r="J96" s="44"/>
      <c r="K96" s="44"/>
    </row>
    <row r="97" spans="1:11" ht="12.75">
      <c r="A97" t="s">
        <v>27</v>
      </c>
      <c r="B97" s="7" t="s">
        <v>187</v>
      </c>
      <c r="C97" s="289">
        <v>1634345</v>
      </c>
      <c r="D97" s="289"/>
      <c r="E97" s="267">
        <f>+C97-D97</f>
        <v>1634345</v>
      </c>
      <c r="F97" s="7"/>
      <c r="G97" s="44"/>
      <c r="H97" s="44"/>
      <c r="I97" s="44"/>
      <c r="J97" s="44"/>
      <c r="K97" s="44"/>
    </row>
    <row r="98" spans="1:11" ht="12.75">
      <c r="A98" t="s">
        <v>14</v>
      </c>
      <c r="B98" s="7" t="s">
        <v>187</v>
      </c>
      <c r="C98" s="289">
        <v>29852</v>
      </c>
      <c r="D98" s="289"/>
      <c r="E98" s="267">
        <f>+C98-D98</f>
        <v>29852</v>
      </c>
      <c r="F98" s="7"/>
      <c r="G98" s="44"/>
      <c r="H98" s="44"/>
      <c r="I98" s="44"/>
      <c r="J98" s="44"/>
      <c r="K98" s="44"/>
    </row>
    <row r="99" spans="1:11" ht="12.75">
      <c r="A99" t="s">
        <v>11</v>
      </c>
      <c r="B99" s="7" t="s">
        <v>187</v>
      </c>
      <c r="C99" s="289"/>
      <c r="D99" s="289"/>
      <c r="E99" s="267">
        <f>+C99-D99</f>
        <v>0</v>
      </c>
      <c r="F99" s="7"/>
      <c r="G99" s="44"/>
      <c r="H99" s="44"/>
      <c r="I99" s="44"/>
      <c r="J99" s="44"/>
      <c r="K99" s="44"/>
    </row>
    <row r="100" spans="1:11" ht="12.75">
      <c r="A100" t="s">
        <v>38</v>
      </c>
      <c r="B100" s="7" t="s">
        <v>187</v>
      </c>
      <c r="C100" s="289"/>
      <c r="D100" s="289"/>
      <c r="E100" s="267">
        <f>+C100-D100</f>
        <v>0</v>
      </c>
      <c r="F100" s="7"/>
      <c r="G100" s="44"/>
      <c r="H100" s="44"/>
      <c r="I100" s="44"/>
      <c r="J100" s="44"/>
      <c r="K100" s="44"/>
    </row>
    <row r="101" spans="1:11" ht="12.75">
      <c r="A101" s="9" t="s">
        <v>92</v>
      </c>
      <c r="B101" s="7" t="s">
        <v>187</v>
      </c>
      <c r="C101" s="289"/>
      <c r="D101" s="289"/>
      <c r="E101" s="282">
        <f>+C101-D101</f>
        <v>0</v>
      </c>
      <c r="F101" s="7"/>
      <c r="G101" s="44"/>
      <c r="H101" s="44"/>
      <c r="I101" s="44"/>
      <c r="J101" s="44"/>
      <c r="K101" s="44"/>
    </row>
    <row r="102" spans="1:11" ht="12.75">
      <c r="A102" s="9" t="s">
        <v>93</v>
      </c>
      <c r="B102" s="7" t="s">
        <v>187</v>
      </c>
      <c r="C102" s="289"/>
      <c r="D102" s="289"/>
      <c r="E102" s="267">
        <f aca="true" t="shared" si="5" ref="E102:E109">+C102-D102</f>
        <v>0</v>
      </c>
      <c r="F102" s="7"/>
      <c r="G102" s="44"/>
      <c r="H102" s="44"/>
      <c r="I102" s="44"/>
      <c r="J102" s="44"/>
      <c r="K102" s="44"/>
    </row>
    <row r="103" spans="1:11" ht="12.75">
      <c r="A103" s="9" t="s">
        <v>94</v>
      </c>
      <c r="B103" s="7" t="s">
        <v>187</v>
      </c>
      <c r="C103" s="289"/>
      <c r="D103" s="289"/>
      <c r="E103" s="278">
        <f t="shared" si="5"/>
        <v>0</v>
      </c>
      <c r="F103" s="7"/>
      <c r="G103" s="509" t="s">
        <v>501</v>
      </c>
      <c r="H103" s="509"/>
      <c r="I103" s="509"/>
      <c r="J103" s="44"/>
      <c r="K103" s="44"/>
    </row>
    <row r="104" spans="1:11" ht="12.75">
      <c r="A104" s="9" t="s">
        <v>260</v>
      </c>
      <c r="B104" s="7" t="s">
        <v>187</v>
      </c>
      <c r="C104" s="314">
        <f>'Tax Reserves'!C35</f>
        <v>0</v>
      </c>
      <c r="D104" s="314">
        <f>'Tax Reserves'!D35</f>
        <v>0</v>
      </c>
      <c r="E104" s="267">
        <f t="shared" si="5"/>
        <v>0</v>
      </c>
      <c r="F104" s="7"/>
      <c r="G104" s="44"/>
      <c r="H104" s="44"/>
      <c r="I104" s="44"/>
      <c r="J104" s="44"/>
      <c r="K104" s="44"/>
    </row>
    <row r="105" spans="1:11" ht="12.75">
      <c r="A105" s="9" t="s">
        <v>278</v>
      </c>
      <c r="B105" s="7" t="s">
        <v>187</v>
      </c>
      <c r="C105" s="314">
        <f>'Tax Reserves'!C50</f>
        <v>0</v>
      </c>
      <c r="D105" s="314">
        <f>'Tax Reserves'!D50</f>
        <v>0</v>
      </c>
      <c r="E105" s="277">
        <f t="shared" si="5"/>
        <v>0</v>
      </c>
      <c r="F105" s="7"/>
      <c r="G105" s="44"/>
      <c r="H105" s="44"/>
      <c r="I105" s="44"/>
      <c r="J105" s="44"/>
      <c r="K105" s="44"/>
    </row>
    <row r="106" spans="1:11" ht="12.75">
      <c r="A106" s="9" t="s">
        <v>12</v>
      </c>
      <c r="B106" s="7" t="s">
        <v>187</v>
      </c>
      <c r="C106" s="289"/>
      <c r="D106" s="289"/>
      <c r="E106" s="267">
        <f t="shared" si="5"/>
        <v>0</v>
      </c>
      <c r="F106" s="7"/>
      <c r="G106" s="44"/>
      <c r="H106" s="44"/>
      <c r="I106" s="44"/>
      <c r="J106" s="44"/>
      <c r="K106" s="44"/>
    </row>
    <row r="107" spans="1:11" ht="12.75">
      <c r="A107" s="9" t="s">
        <v>13</v>
      </c>
      <c r="B107" s="7" t="s">
        <v>187</v>
      </c>
      <c r="C107" s="289"/>
      <c r="D107" s="289"/>
      <c r="E107" s="267">
        <f t="shared" si="5"/>
        <v>0</v>
      </c>
      <c r="F107" s="7"/>
      <c r="G107" s="44"/>
      <c r="H107" s="44"/>
      <c r="I107" s="44"/>
      <c r="J107" s="44"/>
      <c r="K107" s="44"/>
    </row>
    <row r="108" spans="1:11" ht="15">
      <c r="A108" s="452" t="s">
        <v>392</v>
      </c>
      <c r="B108" s="7"/>
      <c r="C108" s="250">
        <f>'TAXREC 3 No True-up'!C73</f>
        <v>1947550</v>
      </c>
      <c r="D108" s="250">
        <f>'TAXREC 3 No True-up'!D73</f>
        <v>0</v>
      </c>
      <c r="E108" s="267">
        <f t="shared" si="5"/>
        <v>1947550</v>
      </c>
      <c r="F108" s="7"/>
      <c r="G108" s="44"/>
      <c r="H108" s="44"/>
      <c r="I108" s="44"/>
      <c r="J108" s="44"/>
      <c r="K108" s="44"/>
    </row>
    <row r="109" spans="1:11" ht="12.75">
      <c r="A109" s="30" t="s">
        <v>182</v>
      </c>
      <c r="B109" s="7" t="s">
        <v>187</v>
      </c>
      <c r="C109" s="289"/>
      <c r="D109" s="289"/>
      <c r="E109" s="278">
        <f t="shared" si="5"/>
        <v>0</v>
      </c>
      <c r="F109" s="7"/>
      <c r="G109" s="44"/>
      <c r="H109" s="44"/>
      <c r="I109" s="44"/>
      <c r="J109" s="44"/>
      <c r="K109" s="44"/>
    </row>
    <row r="110" spans="1:11" ht="12.75">
      <c r="A110" t="s">
        <v>161</v>
      </c>
      <c r="B110" s="7" t="s">
        <v>187</v>
      </c>
      <c r="C110" s="247">
        <f>'TAXREC 2'!C119</f>
        <v>0</v>
      </c>
      <c r="D110" s="247">
        <f>'TAXREC 2'!D119</f>
        <v>0</v>
      </c>
      <c r="E110" s="247">
        <f>'TAXREC 2'!E119</f>
        <v>0</v>
      </c>
      <c r="F110" s="7"/>
      <c r="G110" s="44"/>
      <c r="H110" s="44"/>
      <c r="I110" s="44"/>
      <c r="J110" s="44"/>
      <c r="K110" s="44"/>
    </row>
    <row r="111" spans="1:11" ht="12.75">
      <c r="A111" t="s">
        <v>162</v>
      </c>
      <c r="B111" s="7" t="s">
        <v>187</v>
      </c>
      <c r="C111" s="247">
        <f>'TAXREC 2'!C120</f>
        <v>0</v>
      </c>
      <c r="D111" s="247">
        <f>'TAXREC 2'!D120</f>
        <v>0</v>
      </c>
      <c r="E111" s="247">
        <f>'TAXREC 2'!E120</f>
        <v>0</v>
      </c>
      <c r="F111" s="7"/>
      <c r="G111" s="44"/>
      <c r="H111" s="44"/>
      <c r="I111" s="22"/>
      <c r="J111" s="22"/>
      <c r="K111" s="73"/>
    </row>
    <row r="112" spans="1:11" ht="12.75">
      <c r="A112" s="3"/>
      <c r="B112" s="7"/>
      <c r="C112" s="21"/>
      <c r="D112" s="21"/>
      <c r="E112" s="291"/>
      <c r="F112" s="7"/>
      <c r="G112" s="44"/>
      <c r="H112" s="44"/>
      <c r="I112" s="22"/>
      <c r="J112" s="44"/>
      <c r="K112" s="73"/>
    </row>
    <row r="113" spans="1:11" ht="12.75">
      <c r="A113" s="3" t="s">
        <v>163</v>
      </c>
      <c r="B113" s="7" t="s">
        <v>188</v>
      </c>
      <c r="C113" s="247">
        <f>SUM(C97:C111)</f>
        <v>3611747</v>
      </c>
      <c r="D113" s="247">
        <f>SUM(D97:D111)</f>
        <v>0</v>
      </c>
      <c r="E113" s="247">
        <f>SUM(E97:E111)</f>
        <v>3611747</v>
      </c>
      <c r="F113" s="7"/>
      <c r="G113" s="44"/>
      <c r="H113" s="44"/>
      <c r="I113" s="22"/>
      <c r="J113" s="44"/>
      <c r="K113" s="22"/>
    </row>
    <row r="114" spans="1:11" ht="12.75">
      <c r="A114" s="9" t="s">
        <v>204</v>
      </c>
      <c r="B114" s="7"/>
      <c r="C114" s="4"/>
      <c r="D114" s="4"/>
      <c r="E114" s="4"/>
      <c r="F114" s="7"/>
      <c r="G114" s="44"/>
      <c r="H114" s="44"/>
      <c r="I114" s="22"/>
      <c r="J114" s="22"/>
      <c r="K114" s="22"/>
    </row>
    <row r="115" spans="1:11" ht="12.75">
      <c r="A115" s="1" t="s">
        <v>16</v>
      </c>
      <c r="B115" s="7" t="s">
        <v>187</v>
      </c>
      <c r="C115" s="289"/>
      <c r="D115" s="289"/>
      <c r="E115" s="267">
        <f>+C115-D115</f>
        <v>0</v>
      </c>
      <c r="F115" s="7"/>
      <c r="G115" s="74"/>
      <c r="H115" s="75"/>
      <c r="I115" s="76"/>
      <c r="J115" s="76"/>
      <c r="K115" s="76"/>
    </row>
    <row r="116" spans="1:11" ht="12.75">
      <c r="A116" s="66" t="s">
        <v>220</v>
      </c>
      <c r="B116" s="7" t="s">
        <v>187</v>
      </c>
      <c r="C116" s="289"/>
      <c r="D116" s="289"/>
      <c r="E116" s="267">
        <f>+C116-D116</f>
        <v>0</v>
      </c>
      <c r="F116" s="7"/>
      <c r="G116" s="74"/>
      <c r="H116" s="75"/>
      <c r="I116" s="75"/>
      <c r="J116" s="75"/>
      <c r="K116" s="75"/>
    </row>
    <row r="117" spans="1:11" ht="12.75">
      <c r="A117" s="66"/>
      <c r="B117" s="7" t="s">
        <v>187</v>
      </c>
      <c r="C117" s="289"/>
      <c r="D117" s="289"/>
      <c r="E117" s="267">
        <f>+C117-D117</f>
        <v>0</v>
      </c>
      <c r="F117" s="7"/>
      <c r="G117" s="74"/>
      <c r="H117" s="75"/>
      <c r="I117" s="75"/>
      <c r="J117" s="75"/>
      <c r="K117" s="75"/>
    </row>
    <row r="118" spans="1:11" ht="12.75">
      <c r="A118" s="66"/>
      <c r="B118" s="7"/>
      <c r="C118" s="289"/>
      <c r="D118" s="289"/>
      <c r="E118" s="267">
        <f>+C118-D118</f>
        <v>0</v>
      </c>
      <c r="F118" s="7"/>
      <c r="G118" s="74"/>
      <c r="H118" s="75"/>
      <c r="I118" s="75"/>
      <c r="J118" s="75"/>
      <c r="K118" s="75"/>
    </row>
    <row r="119" spans="1:11" ht="12.75">
      <c r="A119" s="67"/>
      <c r="B119" s="7" t="s">
        <v>187</v>
      </c>
      <c r="C119" s="289"/>
      <c r="D119" s="289"/>
      <c r="E119" s="267">
        <f>+C119-D119</f>
        <v>0</v>
      </c>
      <c r="F119" s="7"/>
      <c r="G119" s="74"/>
      <c r="H119" s="75"/>
      <c r="I119" s="75"/>
      <c r="J119" s="75"/>
      <c r="K119" s="75"/>
    </row>
    <row r="120" spans="1:11" ht="12.75">
      <c r="A120" s="9" t="s">
        <v>51</v>
      </c>
      <c r="B120" s="7" t="s">
        <v>188</v>
      </c>
      <c r="C120" s="247">
        <f>SUM(C114:C119)</f>
        <v>0</v>
      </c>
      <c r="D120" s="247">
        <f>SUM(D114:D119)</f>
        <v>0</v>
      </c>
      <c r="E120" s="247">
        <f>SUM(E114:E119)</f>
        <v>0</v>
      </c>
      <c r="F120" s="7"/>
      <c r="G120" s="77"/>
      <c r="H120" s="75"/>
      <c r="I120" s="75"/>
      <c r="J120" s="75"/>
      <c r="K120" s="75"/>
    </row>
    <row r="121" spans="2:11" ht="12.75">
      <c r="B121" s="7"/>
      <c r="C121" s="21"/>
      <c r="D121" s="21"/>
      <c r="E121" s="21"/>
      <c r="F121" s="7"/>
      <c r="G121" s="75"/>
      <c r="H121" s="75"/>
      <c r="I121" s="71"/>
      <c r="J121" s="71"/>
      <c r="K121" s="71"/>
    </row>
    <row r="122" spans="1:11" ht="12.75">
      <c r="A122" s="3" t="s">
        <v>19</v>
      </c>
      <c r="B122" s="7" t="s">
        <v>188</v>
      </c>
      <c r="C122" s="247">
        <f>C113+C120</f>
        <v>3611747</v>
      </c>
      <c r="D122" s="247">
        <f>D113+D120</f>
        <v>0</v>
      </c>
      <c r="E122" s="247">
        <f>+E113+E120</f>
        <v>3611747</v>
      </c>
      <c r="F122" s="7"/>
      <c r="G122" s="44"/>
      <c r="H122" s="44"/>
      <c r="I122" s="44"/>
      <c r="J122" s="44"/>
      <c r="K122" s="44"/>
    </row>
    <row r="123" spans="2:11" ht="12.75">
      <c r="B123" s="7"/>
      <c r="C123" s="21"/>
      <c r="D123" s="21"/>
      <c r="E123" s="21"/>
      <c r="F123" s="7"/>
      <c r="G123" s="44"/>
      <c r="H123" s="44"/>
      <c r="I123" s="44"/>
      <c r="J123" s="44"/>
      <c r="K123" s="44"/>
    </row>
    <row r="124" spans="1:11" ht="12.75">
      <c r="A124" s="286" t="s">
        <v>175</v>
      </c>
      <c r="C124" s="7"/>
      <c r="D124" s="7"/>
      <c r="E124" s="7"/>
      <c r="F124" s="7"/>
      <c r="G124" s="44"/>
      <c r="H124" s="44"/>
      <c r="I124" s="44"/>
      <c r="J124" s="44"/>
      <c r="K124" s="44"/>
    </row>
    <row r="125" spans="1:11" ht="12.75">
      <c r="A125" s="283" t="str">
        <f>IF($E115&gt;$C$13,A115," ")</f>
        <v> </v>
      </c>
      <c r="B125" s="268"/>
      <c r="C125" s="285">
        <f aca="true" t="shared" si="6" ref="C125:E129">IF($E115&gt;$C$13,C115,)</f>
        <v>0</v>
      </c>
      <c r="D125" s="285">
        <f>IF($E115&gt;$C$13,D115,)</f>
        <v>0</v>
      </c>
      <c r="E125" s="285">
        <f>IF($E115&gt;$C$13,E115,)</f>
        <v>0</v>
      </c>
      <c r="F125" s="7"/>
      <c r="G125" s="44"/>
      <c r="H125" s="44"/>
      <c r="I125" s="44"/>
      <c r="J125" s="44"/>
      <c r="K125" s="44"/>
    </row>
    <row r="126" spans="1:11" ht="12.75">
      <c r="A126" s="283" t="str">
        <f>IF($E116&gt;$C$13,A116," ")</f>
        <v> </v>
      </c>
      <c r="B126" s="268"/>
      <c r="C126" s="285">
        <f t="shared" si="6"/>
        <v>0</v>
      </c>
      <c r="D126" s="285">
        <f>IF($E116&gt;$C$13,D116,)</f>
        <v>0</v>
      </c>
      <c r="E126" s="285">
        <f>IF($E116&gt;$C$13,E116,)</f>
        <v>0</v>
      </c>
      <c r="F126" s="7"/>
      <c r="G126" s="44"/>
      <c r="H126" s="44"/>
      <c r="I126" s="44"/>
      <c r="J126" s="44"/>
      <c r="K126" s="44"/>
    </row>
    <row r="127" spans="1:11" ht="12.75">
      <c r="A127" s="283" t="str">
        <f>IF($E117&gt;$C$13,A117," ")</f>
        <v> </v>
      </c>
      <c r="B127" s="268"/>
      <c r="C127" s="285">
        <f t="shared" si="6"/>
        <v>0</v>
      </c>
      <c r="D127" s="285">
        <f t="shared" si="6"/>
        <v>0</v>
      </c>
      <c r="E127" s="285">
        <f t="shared" si="6"/>
        <v>0</v>
      </c>
      <c r="F127" s="7"/>
      <c r="G127" s="44"/>
      <c r="H127" s="44"/>
      <c r="I127" s="44"/>
      <c r="J127" s="44"/>
      <c r="K127" s="44"/>
    </row>
    <row r="128" spans="1:11" ht="12.75">
      <c r="A128" s="283"/>
      <c r="B128" s="268"/>
      <c r="C128" s="285">
        <f t="shared" si="6"/>
        <v>0</v>
      </c>
      <c r="D128" s="285">
        <f t="shared" si="6"/>
        <v>0</v>
      </c>
      <c r="E128" s="285">
        <f t="shared" si="6"/>
        <v>0</v>
      </c>
      <c r="F128" s="7"/>
      <c r="G128" s="44"/>
      <c r="H128" s="44"/>
      <c r="I128" s="44"/>
      <c r="J128" s="44"/>
      <c r="K128" s="44"/>
    </row>
    <row r="129" spans="1:11" ht="12.75">
      <c r="A129" s="283" t="str">
        <f>IF($E119&gt;$C$13,A119," ")</f>
        <v> </v>
      </c>
      <c r="B129" s="268"/>
      <c r="C129" s="285">
        <f t="shared" si="6"/>
        <v>0</v>
      </c>
      <c r="D129" s="285">
        <f t="shared" si="6"/>
        <v>0</v>
      </c>
      <c r="E129" s="285">
        <f t="shared" si="6"/>
        <v>0</v>
      </c>
      <c r="F129" s="7"/>
      <c r="G129" s="44"/>
      <c r="H129" s="44"/>
      <c r="I129" s="44"/>
      <c r="J129" s="44"/>
      <c r="K129" s="44"/>
    </row>
    <row r="130" spans="1:11" ht="12.75">
      <c r="A130" s="284" t="s">
        <v>197</v>
      </c>
      <c r="B130" s="268"/>
      <c r="C130" s="247">
        <f>SUM(C125:C129)</f>
        <v>0</v>
      </c>
      <c r="D130" s="247">
        <f>SUM(D125:D129)</f>
        <v>0</v>
      </c>
      <c r="E130" s="247">
        <f>SUM(E125:E129)</f>
        <v>0</v>
      </c>
      <c r="F130" s="7"/>
      <c r="G130" s="44"/>
      <c r="H130" s="44"/>
      <c r="I130" s="44"/>
      <c r="J130" s="44"/>
      <c r="K130" s="44"/>
    </row>
    <row r="131" spans="1:11" ht="12.75">
      <c r="A131" s="268" t="s">
        <v>198</v>
      </c>
      <c r="B131" s="268"/>
      <c r="C131" s="247">
        <f>C120-C130</f>
        <v>0</v>
      </c>
      <c r="D131" s="247">
        <f>D120-D130</f>
        <v>0</v>
      </c>
      <c r="E131" s="247">
        <f>E120-E130</f>
        <v>0</v>
      </c>
      <c r="F131" s="7"/>
      <c r="G131" s="44"/>
      <c r="H131" s="44"/>
      <c r="I131" s="44"/>
      <c r="J131" s="44"/>
      <c r="K131" s="44"/>
    </row>
    <row r="132" spans="1:11" ht="12.75">
      <c r="A132" s="268" t="s">
        <v>196</v>
      </c>
      <c r="B132" s="268"/>
      <c r="C132" s="247">
        <f>C130+C131</f>
        <v>0</v>
      </c>
      <c r="D132" s="247">
        <f>D130+D131</f>
        <v>0</v>
      </c>
      <c r="E132" s="247">
        <f>E130+E131</f>
        <v>0</v>
      </c>
      <c r="F132" s="7"/>
      <c r="G132" s="44"/>
      <c r="H132" s="44"/>
      <c r="I132" s="44"/>
      <c r="J132" s="44"/>
      <c r="K132" s="44"/>
    </row>
    <row r="133" spans="2:11" ht="12.75">
      <c r="B133" s="7"/>
      <c r="C133" s="21"/>
      <c r="D133" s="21"/>
      <c r="E133" s="21"/>
      <c r="F133" s="7"/>
      <c r="G133" s="44"/>
      <c r="H133" s="44"/>
      <c r="I133" s="44"/>
      <c r="J133" s="44"/>
      <c r="K133" s="44"/>
    </row>
    <row r="134" spans="1:11" ht="12.75">
      <c r="A134" s="12" t="s">
        <v>81</v>
      </c>
      <c r="B134" s="7" t="s">
        <v>188</v>
      </c>
      <c r="C134" s="247">
        <f>+C53+C82-C122</f>
        <v>4184566</v>
      </c>
      <c r="D134" s="247">
        <f>D53+D82-D122</f>
        <v>0</v>
      </c>
      <c r="E134" s="247">
        <f>E53+E82-E122</f>
        <v>4184566</v>
      </c>
      <c r="F134" s="7"/>
      <c r="G134" s="44"/>
      <c r="H134" s="44"/>
      <c r="I134" s="44"/>
      <c r="J134" s="44"/>
      <c r="K134" s="44"/>
    </row>
    <row r="135" spans="1:11" ht="12.75">
      <c r="A135" s="11" t="s">
        <v>46</v>
      </c>
      <c r="B135" s="7"/>
      <c r="D135" s="29"/>
      <c r="E135" s="29"/>
      <c r="F135" s="7"/>
      <c r="G135" s="44"/>
      <c r="H135" s="44"/>
      <c r="I135" s="44"/>
      <c r="J135" s="44"/>
      <c r="K135" s="44"/>
    </row>
    <row r="136" spans="1:11" ht="12.75">
      <c r="A136" s="11" t="s">
        <v>372</v>
      </c>
      <c r="B136" s="7" t="s">
        <v>187</v>
      </c>
      <c r="C136" s="289">
        <v>0</v>
      </c>
      <c r="D136" s="289"/>
      <c r="E136" s="259">
        <f>C136-D136</f>
        <v>0</v>
      </c>
      <c r="F136" s="7"/>
      <c r="G136" s="44"/>
      <c r="H136" s="44"/>
      <c r="I136" s="44"/>
      <c r="J136" s="44"/>
      <c r="K136" s="44"/>
    </row>
    <row r="137" spans="1:11" ht="12.75">
      <c r="A137" s="45" t="s">
        <v>373</v>
      </c>
      <c r="B137" s="7" t="s">
        <v>187</v>
      </c>
      <c r="C137" s="305"/>
      <c r="D137" s="305"/>
      <c r="E137" s="385">
        <f>C137-D137</f>
        <v>0</v>
      </c>
      <c r="F137" s="7"/>
      <c r="G137" s="44"/>
      <c r="H137" s="44"/>
      <c r="I137" s="44"/>
      <c r="J137" s="44"/>
      <c r="K137" s="44"/>
    </row>
    <row r="138" spans="1:11" ht="12.75">
      <c r="A138" s="45"/>
      <c r="B138" s="7"/>
      <c r="C138" s="305"/>
      <c r="D138" s="305"/>
      <c r="E138" s="385">
        <f>C138-D138</f>
        <v>0</v>
      </c>
      <c r="F138" s="7"/>
      <c r="G138" s="44"/>
      <c r="H138" s="44"/>
      <c r="I138" s="44"/>
      <c r="J138" s="44"/>
      <c r="K138" s="44"/>
    </row>
    <row r="139" spans="1:11" ht="12.75">
      <c r="A139" s="45" t="s">
        <v>97</v>
      </c>
      <c r="B139" s="7" t="s">
        <v>188</v>
      </c>
      <c r="C139" s="248">
        <f>C134-C136-C137-C138</f>
        <v>4184566</v>
      </c>
      <c r="D139" s="248">
        <f>D134-D136-D137-D138</f>
        <v>0</v>
      </c>
      <c r="E139" s="248">
        <f>E134-E136-E137-E138</f>
        <v>4184566</v>
      </c>
      <c r="F139" s="7"/>
      <c r="G139" s="44"/>
      <c r="H139" s="44"/>
      <c r="I139" s="44"/>
      <c r="J139" s="44"/>
      <c r="K139" s="44"/>
    </row>
    <row r="140" spans="1:11" ht="12.75">
      <c r="A140" s="45"/>
      <c r="B140" s="7"/>
      <c r="C140" s="86"/>
      <c r="D140" s="86"/>
      <c r="E140" s="86"/>
      <c r="F140" s="7"/>
      <c r="G140" s="44"/>
      <c r="H140" s="44"/>
      <c r="I140" s="44"/>
      <c r="J140" s="44"/>
      <c r="K140" s="44"/>
    </row>
    <row r="141" spans="1:11" ht="12.75">
      <c r="A141" s="315" t="s">
        <v>304</v>
      </c>
      <c r="B141" s="7"/>
      <c r="C141" s="4"/>
      <c r="D141" s="4"/>
      <c r="E141" s="4"/>
      <c r="F141" s="7"/>
      <c r="G141" s="44"/>
      <c r="H141" s="44"/>
      <c r="I141" s="44"/>
      <c r="J141" s="44"/>
      <c r="K141" s="44"/>
    </row>
    <row r="142" spans="1:11" ht="12.75">
      <c r="A142" s="45" t="s">
        <v>321</v>
      </c>
      <c r="B142" s="7" t="s">
        <v>186</v>
      </c>
      <c r="C142" s="293">
        <v>926853</v>
      </c>
      <c r="D142" s="471">
        <f>D139*C149</f>
        <v>0</v>
      </c>
      <c r="E142" s="248">
        <f>C142-D142</f>
        <v>926853</v>
      </c>
      <c r="F142" s="7"/>
      <c r="G142" s="44"/>
      <c r="H142" s="44"/>
      <c r="I142" s="44"/>
      <c r="J142" s="44"/>
      <c r="K142" s="44"/>
    </row>
    <row r="143" spans="1:11" ht="12.75">
      <c r="A143" s="45" t="s">
        <v>320</v>
      </c>
      <c r="B143" s="7" t="s">
        <v>186</v>
      </c>
      <c r="C143" s="293">
        <v>585839</v>
      </c>
      <c r="D143" s="471">
        <f>D139*C150</f>
        <v>0</v>
      </c>
      <c r="E143" s="287">
        <f>C143-D143</f>
        <v>585839</v>
      </c>
      <c r="F143" s="7"/>
      <c r="G143" s="44"/>
      <c r="H143" s="44"/>
      <c r="I143" s="44"/>
      <c r="J143" s="44"/>
      <c r="K143" s="44"/>
    </row>
    <row r="144" spans="1:11" ht="12.75">
      <c r="A144" s="45" t="s">
        <v>172</v>
      </c>
      <c r="B144" s="7" t="s">
        <v>188</v>
      </c>
      <c r="C144" s="248">
        <f>C142+C143</f>
        <v>1512692</v>
      </c>
      <c r="D144" s="248">
        <f>D142+D143</f>
        <v>0</v>
      </c>
      <c r="E144" s="248">
        <f>E142+E143</f>
        <v>1512692</v>
      </c>
      <c r="F144" s="7"/>
      <c r="G144" s="44"/>
      <c r="H144" s="44"/>
      <c r="I144" s="44"/>
      <c r="J144" s="44"/>
      <c r="K144" s="44"/>
    </row>
    <row r="145" spans="1:11" ht="12.75">
      <c r="A145" s="45" t="s">
        <v>332</v>
      </c>
      <c r="B145" s="7" t="s">
        <v>187</v>
      </c>
      <c r="C145" s="293">
        <v>2659</v>
      </c>
      <c r="D145" s="471"/>
      <c r="E145" s="288">
        <f>C145-D145</f>
        <v>2659</v>
      </c>
      <c r="F145" s="7"/>
      <c r="G145" s="44"/>
      <c r="H145" s="44"/>
      <c r="I145" s="44"/>
      <c r="J145" s="44"/>
      <c r="K145" s="44"/>
    </row>
    <row r="146" spans="1:11" ht="12.75">
      <c r="A146" s="315" t="s">
        <v>99</v>
      </c>
      <c r="B146" s="7" t="s">
        <v>188</v>
      </c>
      <c r="C146" s="248">
        <f>C144-C145</f>
        <v>1510033</v>
      </c>
      <c r="D146" s="248">
        <f>D144-D145</f>
        <v>0</v>
      </c>
      <c r="E146" s="248">
        <f>E144-E145</f>
        <v>1510033</v>
      </c>
      <c r="F146" s="7"/>
      <c r="G146" s="44"/>
      <c r="H146" s="44"/>
      <c r="I146" s="44"/>
      <c r="J146" s="44"/>
      <c r="K146" s="44"/>
    </row>
    <row r="147" spans="2:11" ht="12.75">
      <c r="B147" s="7"/>
      <c r="C147" s="4"/>
      <c r="D147" s="4"/>
      <c r="E147" s="4"/>
      <c r="F147" s="7"/>
      <c r="G147" s="44"/>
      <c r="H147" s="44"/>
      <c r="I147" s="44"/>
      <c r="J147" s="44"/>
      <c r="K147" s="44"/>
    </row>
    <row r="148" spans="1:11" ht="12.75">
      <c r="A148" s="315" t="s">
        <v>304</v>
      </c>
      <c r="B148" s="7"/>
      <c r="C148" s="4"/>
      <c r="D148" s="4"/>
      <c r="E148" s="4"/>
      <c r="F148" s="7"/>
      <c r="G148" s="44"/>
      <c r="H148" s="44"/>
      <c r="I148" s="44"/>
      <c r="J148" s="44"/>
      <c r="K148" s="44"/>
    </row>
    <row r="149" spans="1:11" ht="12.75">
      <c r="A149" s="45" t="s">
        <v>327</v>
      </c>
      <c r="B149" s="7"/>
      <c r="C149" s="392">
        <f>+'Tax Rates'!F50</f>
        <v>0.2212</v>
      </c>
      <c r="D149" s="4"/>
      <c r="E149" s="393">
        <f>C149</f>
        <v>0.2212</v>
      </c>
      <c r="F149" s="7"/>
      <c r="G149" s="468" t="s">
        <v>463</v>
      </c>
      <c r="H149" s="44"/>
      <c r="I149" s="44"/>
      <c r="J149" s="44"/>
      <c r="K149" s="44"/>
    </row>
    <row r="150" spans="1:11" ht="12.75">
      <c r="A150" s="45" t="s">
        <v>328</v>
      </c>
      <c r="B150" s="7"/>
      <c r="C150" s="392">
        <f>+'Tax Rates'!F51</f>
        <v>0.14</v>
      </c>
      <c r="D150" s="4"/>
      <c r="E150" s="393">
        <f>C150</f>
        <v>0.14</v>
      </c>
      <c r="F150" s="7"/>
      <c r="G150" s="468" t="s">
        <v>464</v>
      </c>
      <c r="H150" s="44"/>
      <c r="I150" s="44"/>
      <c r="J150" s="44"/>
      <c r="K150" s="44"/>
    </row>
    <row r="151" spans="1:11" ht="12.75">
      <c r="A151" t="s">
        <v>329</v>
      </c>
      <c r="B151" s="7"/>
      <c r="C151" s="393">
        <f>SUM(C149:C150)</f>
        <v>0.3612</v>
      </c>
      <c r="D151" s="4"/>
      <c r="E151" s="393">
        <f>SUM(E149:E150)</f>
        <v>0.3612</v>
      </c>
      <c r="F151" s="7"/>
      <c r="G151" s="44"/>
      <c r="H151" s="44"/>
      <c r="I151" s="44"/>
      <c r="J151" s="44"/>
      <c r="K151" s="44"/>
    </row>
    <row r="152" spans="2:11" ht="12.75">
      <c r="B152" s="7"/>
      <c r="C152" s="4"/>
      <c r="D152" s="4"/>
      <c r="E152" s="4"/>
      <c r="F152" s="7"/>
      <c r="G152" s="44"/>
      <c r="H152" s="44"/>
      <c r="I152" s="44"/>
      <c r="J152" s="44"/>
      <c r="K152" s="44"/>
    </row>
    <row r="153" spans="1:2" ht="12.75">
      <c r="A153" s="13" t="s">
        <v>353</v>
      </c>
      <c r="B153" s="7"/>
    </row>
    <row r="154" spans="1:2" ht="12.75">
      <c r="A154" s="13"/>
      <c r="B154" s="7"/>
    </row>
    <row r="155" spans="1:2" ht="12.75">
      <c r="A155" s="1" t="s">
        <v>471</v>
      </c>
      <c r="B155" s="7"/>
    </row>
    <row r="156" spans="1:5" ht="12.75">
      <c r="A156" t="s">
        <v>217</v>
      </c>
      <c r="B156" s="84" t="s">
        <v>186</v>
      </c>
      <c r="C156" s="247">
        <f>C146</f>
        <v>1510033</v>
      </c>
      <c r="D156" s="247">
        <f>D146</f>
        <v>0</v>
      </c>
      <c r="E156" s="247">
        <f>E146</f>
        <v>1510033</v>
      </c>
    </row>
    <row r="157" spans="1:5" ht="12.75">
      <c r="A157" t="s">
        <v>20</v>
      </c>
      <c r="B157" s="84" t="s">
        <v>186</v>
      </c>
      <c r="C157" s="464">
        <v>103988</v>
      </c>
      <c r="D157" s="247"/>
      <c r="E157" s="247">
        <f>C157+D157</f>
        <v>103988</v>
      </c>
    </row>
    <row r="158" spans="1:5" ht="12.75">
      <c r="A158" t="s">
        <v>216</v>
      </c>
      <c r="B158" s="84" t="s">
        <v>186</v>
      </c>
      <c r="C158" s="464">
        <v>0</v>
      </c>
      <c r="D158" s="247"/>
      <c r="E158" s="247">
        <f>C158+D158</f>
        <v>0</v>
      </c>
    </row>
    <row r="159" ht="12.75">
      <c r="B159" s="7"/>
    </row>
    <row r="160" spans="1:5" ht="12.75">
      <c r="A160" s="1" t="s">
        <v>301</v>
      </c>
      <c r="B160" s="64" t="s">
        <v>188</v>
      </c>
      <c r="C160" s="247">
        <f>C156+C157+C158</f>
        <v>1614021</v>
      </c>
      <c r="D160" s="247">
        <f>D156+D157+D158</f>
        <v>0</v>
      </c>
      <c r="E160" s="247">
        <f>E156+E157+E158</f>
        <v>1614021</v>
      </c>
    </row>
    <row r="161" ht="12.75">
      <c r="C161" s="83"/>
    </row>
    <row r="162" ht="12.75">
      <c r="C162" s="7"/>
    </row>
    <row r="163" ht="12.75">
      <c r="E163" s="21"/>
    </row>
  </sheetData>
  <sheetProtection/>
  <mergeCells count="2">
    <mergeCell ref="G103:I103"/>
    <mergeCell ref="G65:I65"/>
  </mergeCells>
  <hyperlinks>
    <hyperlink ref="C63" location="'Tax Reserves'!C21" display="'Tax Reserves'!C21"/>
    <hyperlink ref="D63" location="'Tax Reserves'!D21" display="'Tax Reserves'!D21"/>
    <hyperlink ref="C104" location="'Tax Reserves'!C36" tooltip="Go to Tax Reserves worksheet" display="'Tax Reserves'!C36"/>
    <hyperlink ref="D104" location="D36" tooltip="Go to the Tax Reserves worksheet" display="D36"/>
    <hyperlink ref="C64" location="'Tax Reserves'!C21" display="'Tax Reserves'!C21"/>
    <hyperlink ref="D64" location="'Tax Reserves'!D21" display="'Tax Reserves'!D21"/>
    <hyperlink ref="C105" location="'Tax Reserves'!C36" tooltip="Go to Tax Reserves worksheet" display="'Tax Reserves'!C36"/>
    <hyperlink ref="D105" location="D36" tooltip="Go to the Tax Reserves worksheet" display="D36"/>
  </hyperlinks>
  <printOptions gridLines="1" headings="1" horizontalCentered="1"/>
  <pageMargins left="0.35433070866141736" right="0.03937007874015748" top="0.8267716535433072" bottom="0.5905511811023623" header="0.2755905511811024" footer="0.1968503937007874"/>
  <pageSetup fitToHeight="2" horizontalDpi="600" verticalDpi="600" orientation="portrait" scale="60" r:id="rId1"/>
  <headerFooter alignWithMargins="0">
    <oddFooter>&amp;LHaldimand County Hydro Inc.
Page &amp;P of &amp;N&amp;C&amp;F
&amp;"Arial,Bold"&amp;A&amp;RJ. Scott
DRO Revised:  September 13, 2012</oddFooter>
  </headerFooter>
  <rowBreaks count="1" manualBreakCount="1">
    <brk id="8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F63"/>
  <sheetViews>
    <sheetView workbookViewId="0" topLeftCell="A13">
      <selection activeCell="A13" sqref="A13"/>
    </sheetView>
  </sheetViews>
  <sheetFormatPr defaultColWidth="9.140625" defaultRowHeight="12.75"/>
  <cols>
    <col min="1" max="1" width="44.00390625" style="0" bestFit="1" customWidth="1"/>
    <col min="3" max="3" width="15.7109375" style="0" customWidth="1"/>
    <col min="4" max="4" width="14.7109375" style="0" customWidth="1"/>
    <col min="5" max="5" width="14.00390625" style="0" customWidth="1"/>
    <col min="6" max="6" width="6.57421875" style="0" customWidth="1"/>
  </cols>
  <sheetData>
    <row r="1" spans="1:6" ht="39">
      <c r="A1" s="482" t="str">
        <f>REGINFO!A1</f>
        <v>SIMPIL MODEL 
(Halton Hills Version per Board Decision in EB-2008-0381)</v>
      </c>
      <c r="B1" s="7" t="s">
        <v>43</v>
      </c>
      <c r="C1" s="7" t="s">
        <v>23</v>
      </c>
      <c r="D1" s="7" t="s">
        <v>0</v>
      </c>
      <c r="E1" s="20" t="s">
        <v>1</v>
      </c>
      <c r="F1" s="7"/>
    </row>
    <row r="2" spans="1:6" ht="12.75">
      <c r="A2" s="1" t="s">
        <v>299</v>
      </c>
      <c r="C2" s="7" t="s">
        <v>47</v>
      </c>
      <c r="D2" s="7" t="s">
        <v>39</v>
      </c>
      <c r="E2" s="20" t="s">
        <v>3</v>
      </c>
      <c r="F2" s="7"/>
    </row>
    <row r="3" spans="1:6" ht="12.75">
      <c r="A3" t="s">
        <v>300</v>
      </c>
      <c r="C3" s="7" t="s">
        <v>3</v>
      </c>
      <c r="E3" s="20" t="s">
        <v>2</v>
      </c>
      <c r="F3" s="7"/>
    </row>
    <row r="4" spans="1:6" ht="12.75">
      <c r="A4" s="3" t="s">
        <v>40</v>
      </c>
      <c r="B4" s="7"/>
      <c r="C4" s="7" t="s">
        <v>2</v>
      </c>
      <c r="E4" s="7"/>
      <c r="F4" s="7"/>
    </row>
    <row r="5" spans="1:6" ht="13.5" thickBot="1">
      <c r="A5" s="1">
        <f>REGINFO!E2</f>
        <v>0</v>
      </c>
      <c r="B5" s="7"/>
      <c r="C5" s="7"/>
      <c r="D5" s="7"/>
      <c r="E5" s="90" t="str">
        <f>REGINFO!E1</f>
        <v>Version 2009.1</v>
      </c>
      <c r="F5" s="7"/>
    </row>
    <row r="6" spans="1:6" ht="13.5" thickTop="1">
      <c r="A6" s="6"/>
      <c r="B6" s="8"/>
      <c r="C6" s="23"/>
      <c r="D6" s="23"/>
      <c r="E6" s="23"/>
      <c r="F6" s="8"/>
    </row>
    <row r="7" spans="1:6" ht="15">
      <c r="A7" s="484" t="str">
        <f>REGINFO!A3</f>
        <v>Utility Name: HALDIMAND COUNTY HYDRO INC.</v>
      </c>
      <c r="B7" s="19"/>
      <c r="C7" s="24"/>
      <c r="D7" s="24"/>
      <c r="E7" s="24"/>
      <c r="F7" s="19"/>
    </row>
    <row r="8" spans="1:6" ht="15">
      <c r="A8" s="484" t="str">
        <f>REGINFO!A4</f>
        <v>Reporting period:  January 1, 2004 to December 31, 2004</v>
      </c>
      <c r="B8" s="19"/>
      <c r="C8" s="24"/>
      <c r="D8" s="24"/>
      <c r="E8" s="24"/>
      <c r="F8" s="19"/>
    </row>
    <row r="10" ht="12.75">
      <c r="A10" s="1" t="s">
        <v>129</v>
      </c>
    </row>
    <row r="11" ht="12.75">
      <c r="A11" s="1"/>
    </row>
    <row r="12" spans="1:5" ht="12.75">
      <c r="A12" s="243" t="s">
        <v>271</v>
      </c>
      <c r="B12" s="59"/>
      <c r="C12" s="306"/>
      <c r="D12" s="306"/>
      <c r="E12" s="59"/>
    </row>
    <row r="13" spans="1:5" ht="12.75">
      <c r="A13" s="59"/>
      <c r="B13" s="59"/>
      <c r="C13" s="289"/>
      <c r="D13" s="289"/>
      <c r="E13" s="247">
        <f>C13-D13</f>
        <v>0</v>
      </c>
    </row>
    <row r="14" spans="1:5" ht="12.75">
      <c r="A14" s="59" t="s">
        <v>279</v>
      </c>
      <c r="B14" s="59"/>
      <c r="C14" s="289"/>
      <c r="D14" s="289"/>
      <c r="E14" s="247">
        <f aca="true" t="shared" si="0" ref="E14:E21">C14-D14</f>
        <v>0</v>
      </c>
    </row>
    <row r="15" spans="1:5" ht="12.75">
      <c r="A15" s="59" t="s">
        <v>280</v>
      </c>
      <c r="B15" s="59"/>
      <c r="C15" s="289"/>
      <c r="D15" s="289"/>
      <c r="E15" s="247">
        <f t="shared" si="0"/>
        <v>0</v>
      </c>
    </row>
    <row r="16" spans="1:5" ht="12.75">
      <c r="A16" s="59" t="s">
        <v>281</v>
      </c>
      <c r="B16" s="59"/>
      <c r="C16" s="289"/>
      <c r="D16" s="289"/>
      <c r="E16" s="247">
        <f t="shared" si="0"/>
        <v>0</v>
      </c>
    </row>
    <row r="17" spans="1:5" ht="12.75">
      <c r="A17" s="59" t="s">
        <v>282</v>
      </c>
      <c r="B17" s="59"/>
      <c r="C17" s="289"/>
      <c r="D17" s="289"/>
      <c r="E17" s="247">
        <f t="shared" si="0"/>
        <v>0</v>
      </c>
    </row>
    <row r="18" spans="1:5" ht="12.75">
      <c r="A18" s="59" t="s">
        <v>444</v>
      </c>
      <c r="B18" s="59"/>
      <c r="C18" s="289"/>
      <c r="D18" s="289"/>
      <c r="E18" s="247">
        <f t="shared" si="0"/>
        <v>0</v>
      </c>
    </row>
    <row r="19" spans="1:5" ht="12.75">
      <c r="A19" s="59" t="s">
        <v>444</v>
      </c>
      <c r="B19" s="59"/>
      <c r="C19" s="289"/>
      <c r="D19" s="289"/>
      <c r="E19" s="247">
        <f t="shared" si="0"/>
        <v>0</v>
      </c>
    </row>
    <row r="20" spans="1:5" ht="12.75">
      <c r="A20" s="59"/>
      <c r="B20" s="59"/>
      <c r="C20" s="289"/>
      <c r="D20" s="289"/>
      <c r="E20" s="247">
        <f t="shared" si="0"/>
        <v>0</v>
      </c>
    </row>
    <row r="21" spans="1:5" ht="12.75">
      <c r="A21" s="59"/>
      <c r="B21" s="59"/>
      <c r="C21" s="305"/>
      <c r="D21" s="305"/>
      <c r="E21" s="274">
        <f t="shared" si="0"/>
        <v>0</v>
      </c>
    </row>
    <row r="22" spans="1:5" ht="12.75">
      <c r="A22" s="1" t="s">
        <v>179</v>
      </c>
      <c r="C22" s="247">
        <f>SUM(C13:C21)</f>
        <v>0</v>
      </c>
      <c r="D22" s="247">
        <f>SUM(D13:D21)</f>
        <v>0</v>
      </c>
      <c r="E22" s="247">
        <f>SUM(E13:E21)</f>
        <v>0</v>
      </c>
    </row>
    <row r="23" spans="1:5" ht="12.75">
      <c r="A23" s="1"/>
      <c r="C23" s="21"/>
      <c r="D23" s="21"/>
      <c r="E23" s="21"/>
    </row>
    <row r="24" spans="1:5" ht="12.75">
      <c r="A24" s="243" t="s">
        <v>270</v>
      </c>
      <c r="B24" s="59"/>
      <c r="C24" s="89"/>
      <c r="D24" s="89"/>
      <c r="E24" s="89"/>
    </row>
    <row r="25" spans="1:5" ht="12.75">
      <c r="A25" s="59"/>
      <c r="B25" s="59"/>
      <c r="C25" s="289"/>
      <c r="D25" s="289"/>
      <c r="E25" s="247">
        <f>C25-D25</f>
        <v>0</v>
      </c>
    </row>
    <row r="26" spans="1:5" ht="12.75">
      <c r="A26" s="59" t="s">
        <v>279</v>
      </c>
      <c r="B26" s="59"/>
      <c r="C26" s="289"/>
      <c r="D26" s="289"/>
      <c r="E26" s="247">
        <f aca="true" t="shared" si="1" ref="E26:E33">C26-D26</f>
        <v>0</v>
      </c>
    </row>
    <row r="27" spans="1:5" ht="12.75">
      <c r="A27" s="59" t="s">
        <v>280</v>
      </c>
      <c r="B27" s="59"/>
      <c r="C27" s="289"/>
      <c r="D27" s="289"/>
      <c r="E27" s="247">
        <f t="shared" si="1"/>
        <v>0</v>
      </c>
    </row>
    <row r="28" spans="1:5" ht="12.75">
      <c r="A28" s="59" t="s">
        <v>281</v>
      </c>
      <c r="B28" s="59"/>
      <c r="C28" s="289"/>
      <c r="D28" s="289"/>
      <c r="E28" s="247">
        <f t="shared" si="1"/>
        <v>0</v>
      </c>
    </row>
    <row r="29" spans="1:5" ht="12.75">
      <c r="A29" s="59" t="s">
        <v>282</v>
      </c>
      <c r="B29" s="59"/>
      <c r="C29" s="289"/>
      <c r="D29" s="289"/>
      <c r="E29" s="247">
        <f t="shared" si="1"/>
        <v>0</v>
      </c>
    </row>
    <row r="30" spans="1:5" ht="12.75">
      <c r="A30" s="59" t="s">
        <v>444</v>
      </c>
      <c r="B30" s="59"/>
      <c r="C30" s="289"/>
      <c r="D30" s="289"/>
      <c r="E30" s="247">
        <f t="shared" si="1"/>
        <v>0</v>
      </c>
    </row>
    <row r="31" spans="1:5" ht="12.75">
      <c r="A31" s="59" t="s">
        <v>444</v>
      </c>
      <c r="B31" s="59"/>
      <c r="C31" s="289"/>
      <c r="D31" s="289"/>
      <c r="E31" s="247">
        <f t="shared" si="1"/>
        <v>0</v>
      </c>
    </row>
    <row r="32" spans="1:5" ht="12.75">
      <c r="A32" s="59"/>
      <c r="B32" s="59"/>
      <c r="C32" s="289"/>
      <c r="D32" s="289"/>
      <c r="E32" s="247">
        <f t="shared" si="1"/>
        <v>0</v>
      </c>
    </row>
    <row r="33" spans="1:5" ht="13.5" thickBot="1">
      <c r="A33" s="60"/>
      <c r="B33" s="59"/>
      <c r="C33" s="289"/>
      <c r="D33" s="289"/>
      <c r="E33" s="247">
        <f t="shared" si="1"/>
        <v>0</v>
      </c>
    </row>
    <row r="34" spans="1:5" ht="12.75">
      <c r="A34" s="54" t="s">
        <v>131</v>
      </c>
      <c r="C34" s="21"/>
      <c r="D34" s="21"/>
      <c r="E34" s="274"/>
    </row>
    <row r="35" spans="1:5" ht="12.75">
      <c r="A35" s="1" t="s">
        <v>179</v>
      </c>
      <c r="C35" s="247">
        <f>SUM(C25:C33)</f>
        <v>0</v>
      </c>
      <c r="D35" s="247">
        <f>SUM(D25:D33)</f>
        <v>0</v>
      </c>
      <c r="E35" s="247">
        <f>SUM(E25:E33)</f>
        <v>0</v>
      </c>
    </row>
    <row r="36" spans="1:5" ht="12.75">
      <c r="A36" s="1"/>
      <c r="C36" s="21"/>
      <c r="D36" s="21"/>
      <c r="E36" s="21"/>
    </row>
    <row r="37" spans="1:5" ht="12.75">
      <c r="A37" s="1"/>
      <c r="C37" s="21"/>
      <c r="D37" s="21"/>
      <c r="E37" s="21"/>
    </row>
    <row r="38" spans="1:5" ht="12.75">
      <c r="A38" s="1" t="s">
        <v>269</v>
      </c>
      <c r="C38" s="21"/>
      <c r="D38" s="21"/>
      <c r="E38" s="21"/>
    </row>
    <row r="39" spans="3:5" ht="12.75">
      <c r="C39" s="21"/>
      <c r="D39" s="21"/>
      <c r="E39" s="21"/>
    </row>
    <row r="40" spans="1:5" ht="12.75">
      <c r="A40" s="243" t="s">
        <v>271</v>
      </c>
      <c r="B40" s="59"/>
      <c r="C40" s="89"/>
      <c r="D40" s="89"/>
      <c r="E40" s="89"/>
    </row>
    <row r="41" spans="1:5" ht="12.75">
      <c r="A41" s="59"/>
      <c r="B41" s="59"/>
      <c r="C41" s="289"/>
      <c r="D41" s="289"/>
      <c r="E41" s="247">
        <f>C41-D41</f>
        <v>0</v>
      </c>
    </row>
    <row r="42" spans="1:5" ht="12.75">
      <c r="A42" s="59"/>
      <c r="B42" s="59"/>
      <c r="C42" s="289"/>
      <c r="D42" s="289"/>
      <c r="E42" s="247">
        <f aca="true" t="shared" si="2" ref="E42:E49">C42-D42</f>
        <v>0</v>
      </c>
    </row>
    <row r="43" spans="1:5" ht="12.75">
      <c r="A43" s="59" t="s">
        <v>265</v>
      </c>
      <c r="B43" s="59"/>
      <c r="C43" s="289"/>
      <c r="D43" s="289"/>
      <c r="E43" s="247">
        <f t="shared" si="2"/>
        <v>0</v>
      </c>
    </row>
    <row r="44" spans="1:5" ht="12.75">
      <c r="A44" s="59" t="s">
        <v>266</v>
      </c>
      <c r="B44" s="59"/>
      <c r="C44" s="289"/>
      <c r="D44" s="289"/>
      <c r="E44" s="247">
        <f t="shared" si="2"/>
        <v>0</v>
      </c>
    </row>
    <row r="45" spans="1:5" ht="12.75">
      <c r="A45" s="59" t="s">
        <v>267</v>
      </c>
      <c r="B45" s="59"/>
      <c r="C45" s="289"/>
      <c r="D45" s="289"/>
      <c r="E45" s="247">
        <f t="shared" si="2"/>
        <v>0</v>
      </c>
    </row>
    <row r="46" spans="1:5" ht="12.75">
      <c r="A46" s="59" t="s">
        <v>268</v>
      </c>
      <c r="B46" s="59"/>
      <c r="C46" s="289"/>
      <c r="D46" s="289"/>
      <c r="E46" s="247">
        <f t="shared" si="2"/>
        <v>0</v>
      </c>
    </row>
    <row r="47" spans="1:5" ht="12.75">
      <c r="A47" s="59" t="s">
        <v>444</v>
      </c>
      <c r="B47" s="59"/>
      <c r="C47" s="289"/>
      <c r="D47" s="289"/>
      <c r="E47" s="247">
        <f t="shared" si="2"/>
        <v>0</v>
      </c>
    </row>
    <row r="48" spans="1:5" ht="12.75">
      <c r="A48" s="59" t="s">
        <v>444</v>
      </c>
      <c r="B48" s="59"/>
      <c r="C48" s="289"/>
      <c r="D48" s="289"/>
      <c r="E48" s="247">
        <f t="shared" si="2"/>
        <v>0</v>
      </c>
    </row>
    <row r="49" spans="1:5" ht="12.75">
      <c r="A49" s="59"/>
      <c r="B49" s="59"/>
      <c r="C49" s="305"/>
      <c r="D49" s="305"/>
      <c r="E49" s="274">
        <f t="shared" si="2"/>
        <v>0</v>
      </c>
    </row>
    <row r="50" spans="1:5" ht="12.75">
      <c r="A50" s="1" t="s">
        <v>179</v>
      </c>
      <c r="C50" s="247">
        <f>SUM(C41:C49)</f>
        <v>0</v>
      </c>
      <c r="D50" s="247">
        <f>SUM(D41:D49)</f>
        <v>0</v>
      </c>
      <c r="E50" s="247">
        <f>SUM(E41:E49)</f>
        <v>0</v>
      </c>
    </row>
    <row r="51" spans="3:5" ht="12.75">
      <c r="C51" s="21"/>
      <c r="D51" s="21"/>
      <c r="E51" s="21"/>
    </row>
    <row r="52" spans="1:5" ht="12.75">
      <c r="A52" s="243" t="s">
        <v>270</v>
      </c>
      <c r="B52" s="59"/>
      <c r="C52" s="89"/>
      <c r="D52" s="89"/>
      <c r="E52" s="89"/>
    </row>
    <row r="53" spans="1:5" ht="12.75">
      <c r="A53" s="59"/>
      <c r="B53" s="59"/>
      <c r="C53" s="289"/>
      <c r="D53" s="289"/>
      <c r="E53" s="247">
        <f>C53-D53</f>
        <v>0</v>
      </c>
    </row>
    <row r="54" spans="1:5" ht="12.75">
      <c r="A54" s="242"/>
      <c r="B54" s="59"/>
      <c r="C54" s="289"/>
      <c r="D54" s="289"/>
      <c r="E54" s="247">
        <f aca="true" t="shared" si="3" ref="E54:E61">C54-D54</f>
        <v>0</v>
      </c>
    </row>
    <row r="55" spans="1:5" ht="12.75">
      <c r="A55" s="242" t="s">
        <v>265</v>
      </c>
      <c r="B55" s="59"/>
      <c r="C55" s="289"/>
      <c r="D55" s="289"/>
      <c r="E55" s="247">
        <f t="shared" si="3"/>
        <v>0</v>
      </c>
    </row>
    <row r="56" spans="1:5" ht="12.75">
      <c r="A56" s="242" t="s">
        <v>266</v>
      </c>
      <c r="B56" s="59"/>
      <c r="C56" s="289"/>
      <c r="D56" s="289"/>
      <c r="E56" s="247">
        <f t="shared" si="3"/>
        <v>0</v>
      </c>
    </row>
    <row r="57" spans="1:5" ht="12.75">
      <c r="A57" s="242" t="s">
        <v>267</v>
      </c>
      <c r="B57" s="59"/>
      <c r="C57" s="289"/>
      <c r="D57" s="289"/>
      <c r="E57" s="247">
        <f t="shared" si="3"/>
        <v>0</v>
      </c>
    </row>
    <row r="58" spans="1:5" ht="12.75">
      <c r="A58" s="242" t="s">
        <v>268</v>
      </c>
      <c r="B58" s="59"/>
      <c r="C58" s="289"/>
      <c r="D58" s="289"/>
      <c r="E58" s="247">
        <f t="shared" si="3"/>
        <v>0</v>
      </c>
    </row>
    <row r="59" spans="1:5" ht="12.75">
      <c r="A59" s="59" t="s">
        <v>444</v>
      </c>
      <c r="B59" s="59"/>
      <c r="C59" s="289"/>
      <c r="D59" s="289"/>
      <c r="E59" s="247">
        <f t="shared" si="3"/>
        <v>0</v>
      </c>
    </row>
    <row r="60" spans="1:5" ht="12.75">
      <c r="A60" s="59" t="s">
        <v>444</v>
      </c>
      <c r="B60" s="59"/>
      <c r="C60" s="289"/>
      <c r="D60" s="289"/>
      <c r="E60" s="247">
        <f t="shared" si="3"/>
        <v>0</v>
      </c>
    </row>
    <row r="61" spans="1:5" ht="13.5" thickBot="1">
      <c r="A61" s="60"/>
      <c r="B61" s="59"/>
      <c r="C61" s="289"/>
      <c r="D61" s="289"/>
      <c r="E61" s="247">
        <f t="shared" si="3"/>
        <v>0</v>
      </c>
    </row>
    <row r="62" spans="1:5" ht="12.75">
      <c r="A62" s="54" t="s">
        <v>131</v>
      </c>
      <c r="C62" s="21"/>
      <c r="D62" s="21"/>
      <c r="E62" s="274"/>
    </row>
    <row r="63" spans="1:5" ht="12.75">
      <c r="A63" s="1" t="s">
        <v>179</v>
      </c>
      <c r="C63" s="247">
        <f>SUM(C53:C61)</f>
        <v>0</v>
      </c>
      <c r="D63" s="247">
        <f>SUM(D53:D61)</f>
        <v>0</v>
      </c>
      <c r="E63" s="247">
        <f>SUM(E53:E61)</f>
        <v>0</v>
      </c>
    </row>
  </sheetData>
  <sheetProtection/>
  <printOptions gridLines="1" headings="1" horizontalCentered="1"/>
  <pageMargins left="0.35433070866141736" right="0.03937007874015748" top="0.8267716535433072" bottom="0.5905511811023623" header="0.2755905511811024" footer="0.1968503937007874"/>
  <pageSetup horizontalDpi="600" verticalDpi="600" orientation="portrait" scale="60" r:id="rId1"/>
  <headerFooter alignWithMargins="0">
    <oddFooter>&amp;LHaldimand County Hydro Inc.
Page &amp;P of &amp;N&amp;C&amp;F
&amp;"Arial,Bold"&amp;A&amp;RJ. Scott
DRO Revised:  September 13, 2012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G139"/>
  <sheetViews>
    <sheetView zoomScale="80" zoomScaleNormal="80" workbookViewId="0" topLeftCell="A61">
      <selection activeCell="A1" sqref="A1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1" ht="12.75">
      <c r="E1" s="90"/>
    </row>
    <row r="2" spans="1:6" ht="26.25">
      <c r="A2" s="482" t="str">
        <f>REGINFO!A1</f>
        <v>SIMPIL MODEL 
(Halton Hills Version per Board Decision in EB-2008-0381)</v>
      </c>
      <c r="B2" s="7" t="s">
        <v>43</v>
      </c>
      <c r="C2" s="7" t="s">
        <v>23</v>
      </c>
      <c r="D2" s="7" t="s">
        <v>0</v>
      </c>
      <c r="E2" s="20" t="s">
        <v>1</v>
      </c>
      <c r="F2" s="7"/>
    </row>
    <row r="3" spans="1:6" ht="12.75">
      <c r="A3" s="1" t="s">
        <v>461</v>
      </c>
      <c r="B3" s="7"/>
      <c r="C3" s="7" t="s">
        <v>47</v>
      </c>
      <c r="D3" s="7" t="s">
        <v>39</v>
      </c>
      <c r="E3" s="20" t="s">
        <v>3</v>
      </c>
      <c r="F3" s="7"/>
    </row>
    <row r="4" spans="1:6" ht="12.75">
      <c r="A4" s="3" t="s">
        <v>40</v>
      </c>
      <c r="B4" s="7"/>
      <c r="C4" s="7" t="s">
        <v>3</v>
      </c>
      <c r="D4" s="7"/>
      <c r="E4" s="20" t="s">
        <v>2</v>
      </c>
      <c r="F4" s="7"/>
    </row>
    <row r="5" spans="1:6" ht="12.75">
      <c r="A5" s="403" t="s">
        <v>460</v>
      </c>
      <c r="B5" s="7"/>
      <c r="C5" s="7" t="s">
        <v>2</v>
      </c>
      <c r="D5" s="7"/>
      <c r="E5" s="7"/>
      <c r="F5" s="7"/>
    </row>
    <row r="6" spans="1:6" ht="12.75">
      <c r="A6" s="403" t="s">
        <v>442</v>
      </c>
      <c r="B6" s="7"/>
      <c r="C6" s="7"/>
      <c r="D6" s="7"/>
      <c r="E6" s="20" t="str">
        <f>REGINFO!E1</f>
        <v>Version 2009.1</v>
      </c>
      <c r="F6" s="7"/>
    </row>
    <row r="7" ht="12.75">
      <c r="F7" s="19"/>
    </row>
    <row r="8" spans="1:6" ht="15">
      <c r="A8" s="487" t="str">
        <f>REGINFO!A3</f>
        <v>Utility Name: HALDIMAND COUNTY HYDRO INC.</v>
      </c>
      <c r="B8" s="19"/>
      <c r="C8" s="24"/>
      <c r="D8" s="24"/>
      <c r="E8" s="24"/>
      <c r="F8" s="19"/>
    </row>
    <row r="9" spans="1:6" ht="15">
      <c r="A9" s="487" t="str">
        <f>REGINFO!A4</f>
        <v>Reporting period:  January 1, 2004 to December 31, 2004</v>
      </c>
      <c r="B9" s="19"/>
      <c r="C9" s="24"/>
      <c r="D9" s="24"/>
      <c r="E9" s="24"/>
      <c r="F9" s="19"/>
    </row>
    <row r="10" spans="1:6" ht="12.75">
      <c r="A10" s="1" t="s">
        <v>122</v>
      </c>
      <c r="B10" s="19"/>
      <c r="C10" s="266">
        <f>TAXREC!C11</f>
        <v>366</v>
      </c>
      <c r="D10" s="58"/>
      <c r="E10" s="24"/>
      <c r="F10" s="19"/>
    </row>
    <row r="11" spans="1:6" ht="12.75">
      <c r="A11" s="1" t="s">
        <v>119</v>
      </c>
      <c r="B11" s="19"/>
      <c r="C11" s="473">
        <f>TAXREC!C13</f>
        <v>0</v>
      </c>
      <c r="D11" s="24"/>
      <c r="E11" s="24"/>
      <c r="F11" s="19"/>
    </row>
    <row r="12" spans="1:6" ht="13.5" thickBot="1">
      <c r="A12" s="2"/>
      <c r="B12" s="19"/>
      <c r="C12" s="24"/>
      <c r="D12" s="24"/>
      <c r="E12" s="25"/>
      <c r="F12" s="7"/>
    </row>
    <row r="13" spans="1:6" ht="13.5" thickTop="1">
      <c r="A13" s="6"/>
      <c r="B13" s="8"/>
      <c r="C13" s="23"/>
      <c r="D13" s="23"/>
      <c r="E13" s="23"/>
      <c r="F13" s="7"/>
    </row>
    <row r="14" spans="1:6" ht="12.75">
      <c r="A14" s="2"/>
      <c r="B14" s="19"/>
      <c r="C14" s="24"/>
      <c r="D14" s="24"/>
      <c r="E14" s="25"/>
      <c r="F14" s="7"/>
    </row>
    <row r="15" spans="1:6" ht="12.75">
      <c r="A15" s="35" t="s">
        <v>176</v>
      </c>
      <c r="B15" s="19"/>
      <c r="C15" s="24"/>
      <c r="D15" s="24"/>
      <c r="E15" s="25"/>
      <c r="F15" s="7"/>
    </row>
    <row r="16" ht="12.75">
      <c r="A16" s="1" t="s">
        <v>123</v>
      </c>
    </row>
    <row r="17" spans="1:5" ht="12.75">
      <c r="A17" s="65"/>
      <c r="B17" t="s">
        <v>186</v>
      </c>
      <c r="C17" s="290"/>
      <c r="D17" s="290"/>
      <c r="E17" s="308">
        <f>C17-D17</f>
        <v>0</v>
      </c>
    </row>
    <row r="18" spans="1:5" ht="12.75">
      <c r="A18" s="65" t="s">
        <v>251</v>
      </c>
      <c r="B18" t="s">
        <v>186</v>
      </c>
      <c r="C18" s="290"/>
      <c r="D18" s="290"/>
      <c r="E18" s="308">
        <f aca="true" t="shared" si="0" ref="E18:E44">C18-D18</f>
        <v>0</v>
      </c>
    </row>
    <row r="19" spans="1:5" ht="12.75">
      <c r="A19" s="65" t="s">
        <v>134</v>
      </c>
      <c r="B19" t="s">
        <v>186</v>
      </c>
      <c r="C19" s="290"/>
      <c r="D19" s="290"/>
      <c r="E19" s="308">
        <f t="shared" si="0"/>
        <v>0</v>
      </c>
    </row>
    <row r="20" spans="1:5" ht="12.75">
      <c r="A20" s="65" t="s">
        <v>445</v>
      </c>
      <c r="B20" t="s">
        <v>186</v>
      </c>
      <c r="C20" s="290"/>
      <c r="D20" s="309"/>
      <c r="E20" s="308">
        <f t="shared" si="0"/>
        <v>0</v>
      </c>
    </row>
    <row r="21" spans="1:7" ht="12.75">
      <c r="A21" s="65" t="s">
        <v>8</v>
      </c>
      <c r="B21" t="s">
        <v>186</v>
      </c>
      <c r="C21" s="290">
        <f>8980-8980</f>
        <v>0</v>
      </c>
      <c r="D21" s="290"/>
      <c r="E21" s="308">
        <f t="shared" si="0"/>
        <v>0</v>
      </c>
      <c r="G21" s="494"/>
    </row>
    <row r="22" spans="1:7" ht="12.75">
      <c r="A22" s="483" t="s">
        <v>496</v>
      </c>
      <c r="B22" t="s">
        <v>186</v>
      </c>
      <c r="C22" s="290">
        <f>3156-3156</f>
        <v>0</v>
      </c>
      <c r="D22" s="290"/>
      <c r="E22" s="308">
        <f t="shared" si="0"/>
        <v>0</v>
      </c>
      <c r="G22" s="494"/>
    </row>
    <row r="23" spans="1:5" ht="12.75">
      <c r="A23" s="65" t="s">
        <v>136</v>
      </c>
      <c r="B23" t="s">
        <v>186</v>
      </c>
      <c r="C23" s="290"/>
      <c r="D23" s="290"/>
      <c r="E23" s="308">
        <f t="shared" si="0"/>
        <v>0</v>
      </c>
    </row>
    <row r="24" spans="1:5" ht="12.75">
      <c r="A24" s="65" t="s">
        <v>137</v>
      </c>
      <c r="B24" t="s">
        <v>186</v>
      </c>
      <c r="C24" s="290"/>
      <c r="D24" s="290"/>
      <c r="E24" s="308">
        <f t="shared" si="0"/>
        <v>0</v>
      </c>
    </row>
    <row r="25" spans="1:5" ht="12.75">
      <c r="A25" s="65" t="s">
        <v>9</v>
      </c>
      <c r="B25" t="s">
        <v>186</v>
      </c>
      <c r="C25" s="290"/>
      <c r="D25" s="290"/>
      <c r="E25" s="308">
        <f t="shared" si="0"/>
        <v>0</v>
      </c>
    </row>
    <row r="26" spans="1:5" ht="12.75">
      <c r="A26" s="65" t="s">
        <v>190</v>
      </c>
      <c r="B26" t="s">
        <v>186</v>
      </c>
      <c r="C26" s="290"/>
      <c r="D26" s="290"/>
      <c r="E26" s="308">
        <f t="shared" si="0"/>
        <v>0</v>
      </c>
    </row>
    <row r="27" spans="1:5" ht="12.75">
      <c r="A27" s="65" t="s">
        <v>7</v>
      </c>
      <c r="B27" t="s">
        <v>186</v>
      </c>
      <c r="C27" s="290"/>
      <c r="D27" s="290"/>
      <c r="E27" s="308">
        <f t="shared" si="0"/>
        <v>0</v>
      </c>
    </row>
    <row r="28" spans="1:5" ht="12.75">
      <c r="A28" s="65" t="s">
        <v>124</v>
      </c>
      <c r="B28" t="s">
        <v>186</v>
      </c>
      <c r="C28" s="290"/>
      <c r="D28" s="290"/>
      <c r="E28" s="308">
        <f t="shared" si="0"/>
        <v>0</v>
      </c>
    </row>
    <row r="29" spans="1:5" ht="12.75">
      <c r="A29" s="65" t="s">
        <v>138</v>
      </c>
      <c r="B29" t="s">
        <v>186</v>
      </c>
      <c r="C29" s="290"/>
      <c r="D29" s="290"/>
      <c r="E29" s="308">
        <f t="shared" si="0"/>
        <v>0</v>
      </c>
    </row>
    <row r="30" spans="1:5" ht="12.75">
      <c r="A30" s="65" t="s">
        <v>139</v>
      </c>
      <c r="B30" t="s">
        <v>186</v>
      </c>
      <c r="C30" s="290"/>
      <c r="D30" s="290"/>
      <c r="E30" s="308">
        <f t="shared" si="0"/>
        <v>0</v>
      </c>
    </row>
    <row r="31" spans="1:5" ht="12.75">
      <c r="A31" s="65" t="s">
        <v>252</v>
      </c>
      <c r="B31" t="s">
        <v>186</v>
      </c>
      <c r="C31" s="290"/>
      <c r="D31" s="290"/>
      <c r="E31" s="308">
        <f t="shared" si="0"/>
        <v>0</v>
      </c>
    </row>
    <row r="32" spans="1:5" ht="12.75">
      <c r="A32" s="65" t="s">
        <v>140</v>
      </c>
      <c r="B32" t="s">
        <v>186</v>
      </c>
      <c r="C32" s="290"/>
      <c r="D32" s="290"/>
      <c r="E32" s="308">
        <f t="shared" si="0"/>
        <v>0</v>
      </c>
    </row>
    <row r="33" spans="1:5" ht="12.75">
      <c r="A33" s="65" t="s">
        <v>141</v>
      </c>
      <c r="B33" t="s">
        <v>186</v>
      </c>
      <c r="C33" s="290"/>
      <c r="D33" s="290"/>
      <c r="E33" s="308">
        <f t="shared" si="0"/>
        <v>0</v>
      </c>
    </row>
    <row r="34" spans="1:5" ht="12.75">
      <c r="A34" s="65" t="s">
        <v>142</v>
      </c>
      <c r="B34" t="s">
        <v>186</v>
      </c>
      <c r="C34" s="290"/>
      <c r="D34" s="290"/>
      <c r="E34" s="308">
        <f t="shared" si="0"/>
        <v>0</v>
      </c>
    </row>
    <row r="35" spans="1:5" ht="12.75">
      <c r="A35" s="65" t="s">
        <v>192</v>
      </c>
      <c r="B35" t="s">
        <v>186</v>
      </c>
      <c r="C35" s="290"/>
      <c r="D35" s="290"/>
      <c r="E35" s="308">
        <f t="shared" si="0"/>
        <v>0</v>
      </c>
    </row>
    <row r="36" spans="1:5" ht="12.75">
      <c r="A36" s="65" t="s">
        <v>469</v>
      </c>
      <c r="B36" t="s">
        <v>186</v>
      </c>
      <c r="C36" s="290"/>
      <c r="D36" s="290"/>
      <c r="E36" s="308">
        <f t="shared" si="0"/>
        <v>0</v>
      </c>
    </row>
    <row r="37" spans="1:5" ht="12.75">
      <c r="A37" s="65"/>
      <c r="B37" t="s">
        <v>186</v>
      </c>
      <c r="C37" s="290"/>
      <c r="D37" s="290"/>
      <c r="E37" s="308">
        <f t="shared" si="0"/>
        <v>0</v>
      </c>
    </row>
    <row r="38" spans="2:5" ht="12.75">
      <c r="B38" t="s">
        <v>186</v>
      </c>
      <c r="C38" s="290"/>
      <c r="D38" s="290"/>
      <c r="E38" s="247">
        <f t="shared" si="0"/>
        <v>0</v>
      </c>
    </row>
    <row r="39" spans="2:5" ht="12.75">
      <c r="B39" t="s">
        <v>186</v>
      </c>
      <c r="C39" s="289"/>
      <c r="D39" s="290"/>
      <c r="E39" s="247">
        <f t="shared" si="0"/>
        <v>0</v>
      </c>
    </row>
    <row r="40" spans="1:5" ht="12.75">
      <c r="A40" s="66" t="s">
        <v>202</v>
      </c>
      <c r="B40" t="s">
        <v>186</v>
      </c>
      <c r="C40" s="289"/>
      <c r="D40" s="289"/>
      <c r="E40" s="247">
        <f t="shared" si="0"/>
        <v>0</v>
      </c>
    </row>
    <row r="41" spans="1:5" ht="12.75">
      <c r="A41" s="483" t="s">
        <v>495</v>
      </c>
      <c r="B41" t="s">
        <v>186</v>
      </c>
      <c r="C41" s="289">
        <v>2659</v>
      </c>
      <c r="D41" s="289"/>
      <c r="E41" s="247">
        <f t="shared" si="0"/>
        <v>2659</v>
      </c>
    </row>
    <row r="42" spans="1:5" ht="12.75">
      <c r="A42" s="65"/>
      <c r="B42" t="s">
        <v>186</v>
      </c>
      <c r="C42" s="289"/>
      <c r="D42" s="289"/>
      <c r="E42" s="247">
        <f t="shared" si="0"/>
        <v>0</v>
      </c>
    </row>
    <row r="43" spans="1:5" ht="12.75">
      <c r="A43" s="65"/>
      <c r="B43" t="s">
        <v>186</v>
      </c>
      <c r="C43" s="289"/>
      <c r="D43" s="289"/>
      <c r="E43" s="247">
        <f t="shared" si="0"/>
        <v>0</v>
      </c>
    </row>
    <row r="44" spans="1:5" ht="12.75">
      <c r="A44" s="65"/>
      <c r="B44" t="s">
        <v>186</v>
      </c>
      <c r="C44" s="289"/>
      <c r="D44" s="289"/>
      <c r="E44" s="247">
        <f t="shared" si="0"/>
        <v>0</v>
      </c>
    </row>
    <row r="45" spans="1:5" ht="12.75">
      <c r="A45" s="65"/>
      <c r="B45" t="s">
        <v>186</v>
      </c>
      <c r="C45" s="289"/>
      <c r="D45" s="289"/>
      <c r="E45" s="274"/>
    </row>
    <row r="46" spans="1:5" ht="12.75">
      <c r="A46" s="68" t="s">
        <v>169</v>
      </c>
      <c r="B46" t="s">
        <v>188</v>
      </c>
      <c r="C46" s="247">
        <f>SUM(C17:C45)</f>
        <v>2659</v>
      </c>
      <c r="D46" s="247">
        <f>SUM(D17:D45)</f>
        <v>0</v>
      </c>
      <c r="E46" s="247">
        <f>SUM(E17:E45)</f>
        <v>2659</v>
      </c>
    </row>
    <row r="47" ht="12.75">
      <c r="A47" s="65"/>
    </row>
    <row r="48" ht="12.75">
      <c r="A48" s="65" t="s">
        <v>171</v>
      </c>
    </row>
    <row r="49" spans="1:5" ht="12.75">
      <c r="A49" s="270" t="str">
        <f>IF($E17&gt;$C$11,A17," ")</f>
        <v> </v>
      </c>
      <c r="B49" s="268"/>
      <c r="C49" s="247">
        <f aca="true" t="shared" si="1" ref="C49:E63">IF($E17&gt;$C$11,C17,)</f>
        <v>0</v>
      </c>
      <c r="D49" s="247">
        <f t="shared" si="1"/>
        <v>0</v>
      </c>
      <c r="E49" s="247">
        <f t="shared" si="1"/>
        <v>0</v>
      </c>
    </row>
    <row r="50" spans="1:5" ht="12.75">
      <c r="A50" s="270" t="str">
        <f>IF($E18&gt;$C$11,A18," ")</f>
        <v> </v>
      </c>
      <c r="B50" s="268"/>
      <c r="C50" s="247">
        <f t="shared" si="1"/>
        <v>0</v>
      </c>
      <c r="D50" s="247">
        <f t="shared" si="1"/>
        <v>0</v>
      </c>
      <c r="E50" s="247">
        <f t="shared" si="1"/>
        <v>0</v>
      </c>
    </row>
    <row r="51" spans="1:5" ht="12.75">
      <c r="A51" s="270" t="str">
        <f>IF($E19&gt;$C$11,#REF!," ")</f>
        <v> </v>
      </c>
      <c r="B51" s="268"/>
      <c r="C51" s="247">
        <f t="shared" si="1"/>
        <v>0</v>
      </c>
      <c r="D51" s="247">
        <f t="shared" si="1"/>
        <v>0</v>
      </c>
      <c r="E51" s="247">
        <f t="shared" si="1"/>
        <v>0</v>
      </c>
    </row>
    <row r="52" spans="1:5" ht="12.75">
      <c r="A52" s="270" t="str">
        <f>IF($E20&gt;$C$11,#REF!," ")</f>
        <v> </v>
      </c>
      <c r="B52" s="268"/>
      <c r="C52" s="247">
        <f t="shared" si="1"/>
        <v>0</v>
      </c>
      <c r="D52" s="247">
        <f t="shared" si="1"/>
        <v>0</v>
      </c>
      <c r="E52" s="247">
        <f t="shared" si="1"/>
        <v>0</v>
      </c>
    </row>
    <row r="53" spans="1:5" ht="12.75">
      <c r="A53" s="270" t="str">
        <f>A21</f>
        <v>Taxable capital gains</v>
      </c>
      <c r="B53" s="268"/>
      <c r="C53" s="247">
        <f t="shared" si="1"/>
        <v>0</v>
      </c>
      <c r="D53" s="247">
        <f t="shared" si="1"/>
        <v>0</v>
      </c>
      <c r="E53" s="247">
        <f t="shared" si="1"/>
        <v>0</v>
      </c>
    </row>
    <row r="54" spans="1:5" ht="12.75">
      <c r="A54" s="270" t="str">
        <f>A22</f>
        <v>Loss for tax purposes - joint ventures or partnerships</v>
      </c>
      <c r="B54" s="268"/>
      <c r="C54" s="247">
        <f t="shared" si="1"/>
        <v>0</v>
      </c>
      <c r="D54" s="247">
        <f t="shared" si="1"/>
        <v>0</v>
      </c>
      <c r="E54" s="247">
        <f t="shared" si="1"/>
        <v>0</v>
      </c>
    </row>
    <row r="55" spans="1:5" ht="12.75">
      <c r="A55" s="270"/>
      <c r="B55" s="268"/>
      <c r="C55" s="247">
        <f t="shared" si="1"/>
        <v>0</v>
      </c>
      <c r="D55" s="247">
        <f t="shared" si="1"/>
        <v>0</v>
      </c>
      <c r="E55" s="247">
        <f t="shared" si="1"/>
        <v>0</v>
      </c>
    </row>
    <row r="56" spans="1:5" ht="12.75">
      <c r="A56" s="270" t="str">
        <f>IF($E24&gt;$C$11,A22," ")</f>
        <v> </v>
      </c>
      <c r="B56" s="268"/>
      <c r="C56" s="247">
        <f t="shared" si="1"/>
        <v>0</v>
      </c>
      <c r="D56" s="247">
        <f t="shared" si="1"/>
        <v>0</v>
      </c>
      <c r="E56" s="247">
        <f t="shared" si="1"/>
        <v>0</v>
      </c>
    </row>
    <row r="57" spans="1:5" ht="12.75">
      <c r="A57" s="270" t="str">
        <f>IF($E25&gt;$C$11,A23," ")</f>
        <v> </v>
      </c>
      <c r="B57" s="268"/>
      <c r="C57" s="247">
        <f t="shared" si="1"/>
        <v>0</v>
      </c>
      <c r="D57" s="247">
        <f t="shared" si="1"/>
        <v>0</v>
      </c>
      <c r="E57" s="247">
        <f t="shared" si="1"/>
        <v>0</v>
      </c>
    </row>
    <row r="58" spans="1:5" ht="12.75">
      <c r="A58" s="270" t="str">
        <f>IF($E26&gt;$C$11,A24," ")</f>
        <v> </v>
      </c>
      <c r="B58" s="268"/>
      <c r="C58" s="247">
        <f t="shared" si="1"/>
        <v>0</v>
      </c>
      <c r="D58" s="247">
        <f t="shared" si="1"/>
        <v>0</v>
      </c>
      <c r="E58" s="247">
        <f t="shared" si="1"/>
        <v>0</v>
      </c>
    </row>
    <row r="59" spans="1:5" ht="12.75">
      <c r="A59" s="270" t="str">
        <f>IF($E27&gt;$C$11,A25," ")</f>
        <v> </v>
      </c>
      <c r="B59" s="268"/>
      <c r="C59" s="247">
        <f t="shared" si="1"/>
        <v>0</v>
      </c>
      <c r="D59" s="247">
        <f t="shared" si="1"/>
        <v>0</v>
      </c>
      <c r="E59" s="247">
        <f t="shared" si="1"/>
        <v>0</v>
      </c>
    </row>
    <row r="60" spans="1:5" ht="12.75">
      <c r="A60" s="270" t="str">
        <f>IF($E28&gt;$C$11,A28," ")</f>
        <v> </v>
      </c>
      <c r="B60" s="268"/>
      <c r="C60" s="247">
        <f t="shared" si="1"/>
        <v>0</v>
      </c>
      <c r="D60" s="247">
        <f t="shared" si="1"/>
        <v>0</v>
      </c>
      <c r="E60" s="247">
        <f t="shared" si="1"/>
        <v>0</v>
      </c>
    </row>
    <row r="61" spans="1:5" ht="12.75">
      <c r="A61" s="270" t="str">
        <f>IF($E29&gt;$C$11,#REF!," ")</f>
        <v> </v>
      </c>
      <c r="B61" s="268"/>
      <c r="C61" s="247">
        <f t="shared" si="1"/>
        <v>0</v>
      </c>
      <c r="D61" s="247">
        <f t="shared" si="1"/>
        <v>0</v>
      </c>
      <c r="E61" s="247">
        <f t="shared" si="1"/>
        <v>0</v>
      </c>
    </row>
    <row r="62" spans="1:5" ht="12.75">
      <c r="A62" s="270" t="str">
        <f>IF($E30&gt;$C$11,#REF!," ")</f>
        <v> </v>
      </c>
      <c r="B62" s="268"/>
      <c r="C62" s="247">
        <f t="shared" si="1"/>
        <v>0</v>
      </c>
      <c r="D62" s="247">
        <f t="shared" si="1"/>
        <v>0</v>
      </c>
      <c r="E62" s="247">
        <f t="shared" si="1"/>
        <v>0</v>
      </c>
    </row>
    <row r="63" spans="1:5" ht="12.75">
      <c r="A63" s="270" t="str">
        <f>IF($E31&gt;$C$11,A26," ")</f>
        <v> </v>
      </c>
      <c r="B63" s="268"/>
      <c r="C63" s="247">
        <f t="shared" si="1"/>
        <v>0</v>
      </c>
      <c r="D63" s="247">
        <f t="shared" si="1"/>
        <v>0</v>
      </c>
      <c r="E63" s="247">
        <f t="shared" si="1"/>
        <v>0</v>
      </c>
    </row>
    <row r="64" spans="1:5" ht="12.75">
      <c r="A64" s="270" t="str">
        <f>IF($E33&gt;$C$11,#REF!," ")</f>
        <v> </v>
      </c>
      <c r="B64" s="268"/>
      <c r="C64" s="247">
        <f aca="true" t="shared" si="2" ref="C64:E76">IF($E33&gt;$C$11,C33,)</f>
        <v>0</v>
      </c>
      <c r="D64" s="247">
        <f t="shared" si="2"/>
        <v>0</v>
      </c>
      <c r="E64" s="247">
        <f t="shared" si="2"/>
        <v>0</v>
      </c>
    </row>
    <row r="65" spans="1:5" ht="12.75">
      <c r="A65" s="270" t="str">
        <f>IF($E34&gt;$C$11,#REF!," ")</f>
        <v> </v>
      </c>
      <c r="B65" s="268"/>
      <c r="C65" s="247">
        <f t="shared" si="2"/>
        <v>0</v>
      </c>
      <c r="D65" s="247">
        <f t="shared" si="2"/>
        <v>0</v>
      </c>
      <c r="E65" s="247">
        <f t="shared" si="2"/>
        <v>0</v>
      </c>
    </row>
    <row r="66" spans="1:5" ht="12.75">
      <c r="A66" s="270" t="str">
        <f>IF($E35&gt;$C$11,#REF!," ")</f>
        <v> </v>
      </c>
      <c r="B66" s="268"/>
      <c r="C66" s="247">
        <f t="shared" si="2"/>
        <v>0</v>
      </c>
      <c r="D66" s="247">
        <f t="shared" si="2"/>
        <v>0</v>
      </c>
      <c r="E66" s="247">
        <f t="shared" si="2"/>
        <v>0</v>
      </c>
    </row>
    <row r="67" spans="1:5" ht="12.75">
      <c r="A67" s="270" t="str">
        <f>IF($E36&gt;$C$11,A36," ")</f>
        <v> </v>
      </c>
      <c r="B67" s="268"/>
      <c r="C67" s="247">
        <f t="shared" si="2"/>
        <v>0</v>
      </c>
      <c r="D67" s="247">
        <f t="shared" si="2"/>
        <v>0</v>
      </c>
      <c r="E67" s="247">
        <f t="shared" si="2"/>
        <v>0</v>
      </c>
    </row>
    <row r="68" spans="1:5" ht="12.75">
      <c r="A68" s="270" t="str">
        <f>IF($E37&gt;$C$11,A37," ")</f>
        <v> </v>
      </c>
      <c r="B68" s="268"/>
      <c r="C68" s="247">
        <f t="shared" si="2"/>
        <v>0</v>
      </c>
      <c r="D68" s="247">
        <f t="shared" si="2"/>
        <v>0</v>
      </c>
      <c r="E68" s="247">
        <f t="shared" si="2"/>
        <v>0</v>
      </c>
    </row>
    <row r="69" spans="1:5" ht="12.75">
      <c r="A69" s="270" t="str">
        <f>IF($E38&gt;$C$11,A29," ")</f>
        <v> </v>
      </c>
      <c r="B69" s="268"/>
      <c r="C69" s="247">
        <f t="shared" si="2"/>
        <v>0</v>
      </c>
      <c r="D69" s="247">
        <f t="shared" si="2"/>
        <v>0</v>
      </c>
      <c r="E69" s="247">
        <f t="shared" si="2"/>
        <v>0</v>
      </c>
    </row>
    <row r="70" spans="1:5" ht="12.75">
      <c r="A70" s="270" t="str">
        <f>IF($E39&gt;$C$11,A35," ")</f>
        <v> </v>
      </c>
      <c r="B70" s="268"/>
      <c r="C70" s="247">
        <f t="shared" si="2"/>
        <v>0</v>
      </c>
      <c r="D70" s="247">
        <f t="shared" si="2"/>
        <v>0</v>
      </c>
      <c r="E70" s="247">
        <f t="shared" si="2"/>
        <v>0</v>
      </c>
    </row>
    <row r="71" spans="1:5" ht="12.75">
      <c r="A71" s="270" t="str">
        <f aca="true" t="shared" si="3" ref="A71:A76">IF($E40&gt;$C$11,A40," ")</f>
        <v> </v>
      </c>
      <c r="B71" s="268"/>
      <c r="C71" s="247">
        <f t="shared" si="2"/>
        <v>0</v>
      </c>
      <c r="D71" s="247">
        <f t="shared" si="2"/>
        <v>0</v>
      </c>
      <c r="E71" s="247">
        <f t="shared" si="2"/>
        <v>0</v>
      </c>
    </row>
    <row r="72" spans="1:5" ht="12.75">
      <c r="A72" s="270" t="str">
        <f t="shared" si="3"/>
        <v>Ontario Specified Tax Credits</v>
      </c>
      <c r="B72" s="268"/>
      <c r="C72" s="247">
        <f t="shared" si="2"/>
        <v>2659</v>
      </c>
      <c r="D72" s="247">
        <f t="shared" si="2"/>
        <v>0</v>
      </c>
      <c r="E72" s="247">
        <f t="shared" si="2"/>
        <v>2659</v>
      </c>
    </row>
    <row r="73" spans="1:5" ht="12.75">
      <c r="A73" s="270" t="str">
        <f t="shared" si="3"/>
        <v> </v>
      </c>
      <c r="B73" s="268"/>
      <c r="C73" s="247">
        <f t="shared" si="2"/>
        <v>0</v>
      </c>
      <c r="D73" s="247">
        <f t="shared" si="2"/>
        <v>0</v>
      </c>
      <c r="E73" s="247">
        <f t="shared" si="2"/>
        <v>0</v>
      </c>
    </row>
    <row r="74" spans="1:5" ht="12.75">
      <c r="A74" s="270" t="str">
        <f t="shared" si="3"/>
        <v> </v>
      </c>
      <c r="B74" s="268"/>
      <c r="C74" s="247">
        <f t="shared" si="2"/>
        <v>0</v>
      </c>
      <c r="D74" s="247">
        <f t="shared" si="2"/>
        <v>0</v>
      </c>
      <c r="E74" s="247">
        <f t="shared" si="2"/>
        <v>0</v>
      </c>
    </row>
    <row r="75" spans="1:5" ht="12.75">
      <c r="A75" s="270" t="str">
        <f t="shared" si="3"/>
        <v> </v>
      </c>
      <c r="B75" s="268"/>
      <c r="C75" s="247">
        <f t="shared" si="2"/>
        <v>0</v>
      </c>
      <c r="D75" s="247">
        <f t="shared" si="2"/>
        <v>0</v>
      </c>
      <c r="E75" s="247">
        <f t="shared" si="2"/>
        <v>0</v>
      </c>
    </row>
    <row r="76" spans="1:5" ht="12.75">
      <c r="A76" s="270" t="str">
        <f t="shared" si="3"/>
        <v> </v>
      </c>
      <c r="B76" s="269"/>
      <c r="C76" s="247">
        <f t="shared" si="2"/>
        <v>0</v>
      </c>
      <c r="D76" s="247">
        <f t="shared" si="2"/>
        <v>0</v>
      </c>
      <c r="E76" s="247">
        <f t="shared" si="2"/>
        <v>0</v>
      </c>
    </row>
    <row r="77" spans="1:5" ht="12.75">
      <c r="A77" s="271" t="s">
        <v>143</v>
      </c>
      <c r="B77" s="268"/>
      <c r="C77" s="247">
        <f>SUM(C49:C75)</f>
        <v>2659</v>
      </c>
      <c r="D77" s="247">
        <f>SUM(D49:D75)</f>
        <v>0</v>
      </c>
      <c r="E77" s="247">
        <f>SUM(E49:E75)</f>
        <v>2659</v>
      </c>
    </row>
    <row r="78" spans="1:5" ht="12.75">
      <c r="A78" s="271" t="s">
        <v>201</v>
      </c>
      <c r="B78" s="272"/>
      <c r="C78" s="310">
        <f>C46-C77</f>
        <v>0</v>
      </c>
      <c r="D78" s="310">
        <f>D46-D77</f>
        <v>0</v>
      </c>
      <c r="E78" s="310">
        <f>E46-E77</f>
        <v>0</v>
      </c>
    </row>
    <row r="79" spans="1:5" ht="12.75">
      <c r="A79" s="271" t="s">
        <v>169</v>
      </c>
      <c r="B79" s="272"/>
      <c r="C79" s="310">
        <f>C77+C78</f>
        <v>2659</v>
      </c>
      <c r="D79" s="310">
        <f>D77+D78</f>
        <v>0</v>
      </c>
      <c r="E79" s="310">
        <f>E77+E78</f>
        <v>2659</v>
      </c>
    </row>
    <row r="80" ht="12.75">
      <c r="A80" s="65"/>
    </row>
    <row r="81" ht="12.75">
      <c r="A81" s="65" t="s">
        <v>144</v>
      </c>
    </row>
    <row r="82" spans="1:7" ht="12.75">
      <c r="A82" s="65" t="s">
        <v>145</v>
      </c>
      <c r="B82" s="7" t="s">
        <v>187</v>
      </c>
      <c r="C82" s="289">
        <f>23474-23474</f>
        <v>0</v>
      </c>
      <c r="D82" s="289"/>
      <c r="E82" s="247">
        <f>C82-D82</f>
        <v>0</v>
      </c>
      <c r="G82" s="494"/>
    </row>
    <row r="83" spans="1:5" ht="12.75">
      <c r="A83" s="69" t="s">
        <v>151</v>
      </c>
      <c r="B83" s="7" t="s">
        <v>187</v>
      </c>
      <c r="C83" s="289"/>
      <c r="D83" s="289"/>
      <c r="E83" s="247">
        <f aca="true" t="shared" si="4" ref="E83:E98">C83-D83</f>
        <v>0</v>
      </c>
    </row>
    <row r="84" spans="1:5" ht="12.75">
      <c r="A84" s="69" t="s">
        <v>146</v>
      </c>
      <c r="B84" s="7" t="s">
        <v>187</v>
      </c>
      <c r="C84" s="289"/>
      <c r="D84" s="289"/>
      <c r="E84" s="247">
        <f t="shared" si="4"/>
        <v>0</v>
      </c>
    </row>
    <row r="85" spans="1:5" ht="12.75">
      <c r="A85" s="69" t="s">
        <v>253</v>
      </c>
      <c r="B85" s="7" t="s">
        <v>187</v>
      </c>
      <c r="C85" s="289"/>
      <c r="D85" s="289"/>
      <c r="E85" s="247">
        <f t="shared" si="4"/>
        <v>0</v>
      </c>
    </row>
    <row r="86" spans="1:5" ht="12.75">
      <c r="A86" s="65" t="s">
        <v>193</v>
      </c>
      <c r="B86" s="7" t="s">
        <v>187</v>
      </c>
      <c r="C86" s="289"/>
      <c r="D86" s="289"/>
      <c r="E86" s="247">
        <f t="shared" si="4"/>
        <v>0</v>
      </c>
    </row>
    <row r="87" spans="1:5" ht="12.75">
      <c r="A87" s="65" t="s">
        <v>374</v>
      </c>
      <c r="B87" s="7" t="s">
        <v>187</v>
      </c>
      <c r="C87" s="289"/>
      <c r="D87" s="289"/>
      <c r="E87" s="247">
        <f t="shared" si="4"/>
        <v>0</v>
      </c>
    </row>
    <row r="88" spans="1:5" ht="12.75">
      <c r="A88" s="65" t="s">
        <v>194</v>
      </c>
      <c r="B88" s="7" t="s">
        <v>187</v>
      </c>
      <c r="C88" s="289"/>
      <c r="D88" s="289"/>
      <c r="E88" s="247">
        <f t="shared" si="4"/>
        <v>0</v>
      </c>
    </row>
    <row r="89" spans="1:5" ht="12.75">
      <c r="A89" s="65" t="s">
        <v>166</v>
      </c>
      <c r="B89" s="7" t="s">
        <v>187</v>
      </c>
      <c r="C89" s="289"/>
      <c r="D89" s="289"/>
      <c r="E89" s="247">
        <f t="shared" si="4"/>
        <v>0</v>
      </c>
    </row>
    <row r="90" spans="1:5" ht="12.75">
      <c r="A90" s="65" t="s">
        <v>167</v>
      </c>
      <c r="B90" s="7" t="s">
        <v>187</v>
      </c>
      <c r="C90" s="289"/>
      <c r="D90" s="289"/>
      <c r="E90" s="247">
        <f t="shared" si="4"/>
        <v>0</v>
      </c>
    </row>
    <row r="91" spans="1:5" ht="12.75">
      <c r="A91" s="65" t="s">
        <v>168</v>
      </c>
      <c r="B91" s="7" t="s">
        <v>187</v>
      </c>
      <c r="C91" s="289"/>
      <c r="D91" s="289"/>
      <c r="E91" s="247">
        <f t="shared" si="4"/>
        <v>0</v>
      </c>
    </row>
    <row r="92" spans="2:5" ht="12.75">
      <c r="B92" s="7" t="s">
        <v>187</v>
      </c>
      <c r="C92" s="289"/>
      <c r="D92" s="289"/>
      <c r="E92" s="247"/>
    </row>
    <row r="93" spans="1:5" ht="12.75">
      <c r="A93" s="65"/>
      <c r="B93" s="7" t="s">
        <v>187</v>
      </c>
      <c r="C93" s="289"/>
      <c r="D93" s="289"/>
      <c r="E93" s="247">
        <f t="shared" si="4"/>
        <v>0</v>
      </c>
    </row>
    <row r="94" spans="1:5" ht="12.75">
      <c r="A94" s="65"/>
      <c r="B94" s="7" t="s">
        <v>187</v>
      </c>
      <c r="C94" s="289"/>
      <c r="D94" s="289"/>
      <c r="E94" s="247">
        <f t="shared" si="4"/>
        <v>0</v>
      </c>
    </row>
    <row r="95" spans="1:5" ht="12.75">
      <c r="A95" s="66" t="s">
        <v>203</v>
      </c>
      <c r="B95" s="7" t="s">
        <v>187</v>
      </c>
      <c r="C95" s="289"/>
      <c r="D95" s="289"/>
      <c r="E95" s="247">
        <f t="shared" si="4"/>
        <v>0</v>
      </c>
    </row>
    <row r="96" spans="1:5" ht="12.75">
      <c r="A96" s="65" t="s">
        <v>470</v>
      </c>
      <c r="B96" s="7" t="s">
        <v>187</v>
      </c>
      <c r="C96" s="289">
        <v>0</v>
      </c>
      <c r="D96" s="289"/>
      <c r="E96" s="247">
        <f t="shared" si="4"/>
        <v>0</v>
      </c>
    </row>
    <row r="97" spans="1:5" ht="12.75">
      <c r="A97" s="65"/>
      <c r="B97" s="7" t="s">
        <v>187</v>
      </c>
      <c r="C97" s="289"/>
      <c r="D97" s="289"/>
      <c r="E97" s="247">
        <f t="shared" si="4"/>
        <v>0</v>
      </c>
    </row>
    <row r="98" spans="1:5" ht="12.75">
      <c r="A98" s="65"/>
      <c r="B98" s="7" t="s">
        <v>187</v>
      </c>
      <c r="C98" s="289"/>
      <c r="D98" s="289"/>
      <c r="E98" s="247">
        <f t="shared" si="4"/>
        <v>0</v>
      </c>
    </row>
    <row r="99" spans="1:5" ht="12.75">
      <c r="A99" s="65" t="s">
        <v>170</v>
      </c>
      <c r="B99" s="7" t="s">
        <v>188</v>
      </c>
      <c r="C99" s="247">
        <f>SUM(C82:C98)</f>
        <v>0</v>
      </c>
      <c r="D99" s="247">
        <f>SUM(D82:D98)</f>
        <v>0</v>
      </c>
      <c r="E99" s="247">
        <f>SUM(E82:E98)</f>
        <v>0</v>
      </c>
    </row>
    <row r="100" ht="12.75">
      <c r="A100" s="65"/>
    </row>
    <row r="101" ht="12.75">
      <c r="A101" s="65" t="s">
        <v>173</v>
      </c>
    </row>
    <row r="102" spans="1:5" ht="12.75">
      <c r="A102" s="270" t="str">
        <f aca="true" t="shared" si="5" ref="A102:A111">IF($E82&gt;$C$11,A82," ")</f>
        <v> </v>
      </c>
      <c r="B102" s="268"/>
      <c r="C102" s="247">
        <f aca="true" t="shared" si="6" ref="C102:E118">IF($E82&gt;$C$11,C82,)</f>
        <v>0</v>
      </c>
      <c r="D102" s="247">
        <f t="shared" si="6"/>
        <v>0</v>
      </c>
      <c r="E102" s="247">
        <f t="shared" si="6"/>
        <v>0</v>
      </c>
    </row>
    <row r="103" spans="1:5" ht="12.75">
      <c r="A103" s="270" t="str">
        <f t="shared" si="5"/>
        <v> </v>
      </c>
      <c r="B103" s="268"/>
      <c r="C103" s="247">
        <f t="shared" si="6"/>
        <v>0</v>
      </c>
      <c r="D103" s="247">
        <f t="shared" si="6"/>
        <v>0</v>
      </c>
      <c r="E103" s="247">
        <f t="shared" si="6"/>
        <v>0</v>
      </c>
    </row>
    <row r="104" spans="1:5" ht="12.75">
      <c r="A104" s="270" t="str">
        <f t="shared" si="5"/>
        <v> </v>
      </c>
      <c r="B104" s="268"/>
      <c r="C104" s="247">
        <f t="shared" si="6"/>
        <v>0</v>
      </c>
      <c r="D104" s="247">
        <f t="shared" si="6"/>
        <v>0</v>
      </c>
      <c r="E104" s="247">
        <f t="shared" si="6"/>
        <v>0</v>
      </c>
    </row>
    <row r="105" spans="1:5" ht="12.75">
      <c r="A105" s="270" t="str">
        <f t="shared" si="5"/>
        <v> </v>
      </c>
      <c r="B105" s="268"/>
      <c r="C105" s="247">
        <f t="shared" si="6"/>
        <v>0</v>
      </c>
      <c r="D105" s="247">
        <f t="shared" si="6"/>
        <v>0</v>
      </c>
      <c r="E105" s="247">
        <f t="shared" si="6"/>
        <v>0</v>
      </c>
    </row>
    <row r="106" spans="1:5" ht="12.75">
      <c r="A106" s="270" t="str">
        <f t="shared" si="5"/>
        <v> </v>
      </c>
      <c r="B106" s="268"/>
      <c r="C106" s="247">
        <f t="shared" si="6"/>
        <v>0</v>
      </c>
      <c r="D106" s="247">
        <f t="shared" si="6"/>
        <v>0</v>
      </c>
      <c r="E106" s="247">
        <f t="shared" si="6"/>
        <v>0</v>
      </c>
    </row>
    <row r="107" spans="1:5" ht="12.75">
      <c r="A107" s="270" t="str">
        <f t="shared" si="5"/>
        <v> </v>
      </c>
      <c r="B107" s="268"/>
      <c r="C107" s="247">
        <f t="shared" si="6"/>
        <v>0</v>
      </c>
      <c r="D107" s="247">
        <f t="shared" si="6"/>
        <v>0</v>
      </c>
      <c r="E107" s="247">
        <f t="shared" si="6"/>
        <v>0</v>
      </c>
    </row>
    <row r="108" spans="1:5" ht="12.75">
      <c r="A108" s="270" t="str">
        <f t="shared" si="5"/>
        <v> </v>
      </c>
      <c r="B108" s="268"/>
      <c r="C108" s="247">
        <f t="shared" si="6"/>
        <v>0</v>
      </c>
      <c r="D108" s="247">
        <f t="shared" si="6"/>
        <v>0</v>
      </c>
      <c r="E108" s="247">
        <f t="shared" si="6"/>
        <v>0</v>
      </c>
    </row>
    <row r="109" spans="1:5" ht="12.75">
      <c r="A109" s="270" t="str">
        <f t="shared" si="5"/>
        <v> </v>
      </c>
      <c r="B109" s="268"/>
      <c r="C109" s="247">
        <f t="shared" si="6"/>
        <v>0</v>
      </c>
      <c r="D109" s="247">
        <f t="shared" si="6"/>
        <v>0</v>
      </c>
      <c r="E109" s="247">
        <f t="shared" si="6"/>
        <v>0</v>
      </c>
    </row>
    <row r="110" spans="1:5" ht="12.75">
      <c r="A110" s="270" t="str">
        <f t="shared" si="5"/>
        <v> </v>
      </c>
      <c r="B110" s="268"/>
      <c r="C110" s="247">
        <f t="shared" si="6"/>
        <v>0</v>
      </c>
      <c r="D110" s="247">
        <f t="shared" si="6"/>
        <v>0</v>
      </c>
      <c r="E110" s="247">
        <f t="shared" si="6"/>
        <v>0</v>
      </c>
    </row>
    <row r="111" spans="1:5" ht="12.75">
      <c r="A111" s="270" t="str">
        <f t="shared" si="5"/>
        <v> </v>
      </c>
      <c r="B111" s="268"/>
      <c r="C111" s="247">
        <f t="shared" si="6"/>
        <v>0</v>
      </c>
      <c r="D111" s="247">
        <f t="shared" si="6"/>
        <v>0</v>
      </c>
      <c r="E111" s="247">
        <f t="shared" si="6"/>
        <v>0</v>
      </c>
    </row>
    <row r="112" spans="1:5" ht="12.75">
      <c r="A112" s="270" t="str">
        <f>IF($E92&gt;$C$11,A95," ")</f>
        <v> </v>
      </c>
      <c r="B112" s="268"/>
      <c r="C112" s="247">
        <f t="shared" si="6"/>
        <v>0</v>
      </c>
      <c r="D112" s="247">
        <f t="shared" si="6"/>
        <v>0</v>
      </c>
      <c r="E112" s="247">
        <f t="shared" si="6"/>
        <v>0</v>
      </c>
    </row>
    <row r="113" spans="1:5" ht="12.75">
      <c r="A113" s="270" t="str">
        <f>IF($E93&gt;$C$11,#REF!," ")</f>
        <v> </v>
      </c>
      <c r="B113" s="268"/>
      <c r="C113" s="247">
        <f t="shared" si="6"/>
        <v>0</v>
      </c>
      <c r="D113" s="247">
        <f t="shared" si="6"/>
        <v>0</v>
      </c>
      <c r="E113" s="247">
        <f t="shared" si="6"/>
        <v>0</v>
      </c>
    </row>
    <row r="114" spans="1:5" ht="12.75">
      <c r="A114" s="270" t="str">
        <f>IF($E94&gt;$C$11,A94," ")</f>
        <v> </v>
      </c>
      <c r="B114" s="268"/>
      <c r="C114" s="247">
        <f t="shared" si="6"/>
        <v>0</v>
      </c>
      <c r="D114" s="247">
        <f t="shared" si="6"/>
        <v>0</v>
      </c>
      <c r="E114" s="247">
        <f t="shared" si="6"/>
        <v>0</v>
      </c>
    </row>
    <row r="115" spans="1:5" ht="12.75">
      <c r="A115" s="270" t="str">
        <f>IF($E95&gt;$C$11,A93," ")</f>
        <v> </v>
      </c>
      <c r="B115" s="268"/>
      <c r="C115" s="247">
        <f t="shared" si="6"/>
        <v>0</v>
      </c>
      <c r="D115" s="247">
        <f t="shared" si="6"/>
        <v>0</v>
      </c>
      <c r="E115" s="247">
        <f t="shared" si="6"/>
        <v>0</v>
      </c>
    </row>
    <row r="116" spans="1:5" ht="12.75">
      <c r="A116" s="270" t="str">
        <f>IF($E96&gt;$C$11,A96," ")</f>
        <v> </v>
      </c>
      <c r="B116" s="268"/>
      <c r="C116" s="247">
        <f t="shared" si="6"/>
        <v>0</v>
      </c>
      <c r="D116" s="247">
        <f t="shared" si="6"/>
        <v>0</v>
      </c>
      <c r="E116" s="247">
        <f t="shared" si="6"/>
        <v>0</v>
      </c>
    </row>
    <row r="117" spans="1:5" ht="12.75">
      <c r="A117" s="270" t="str">
        <f>IF($E97&gt;$C$11,A97," ")</f>
        <v> </v>
      </c>
      <c r="B117" s="268"/>
      <c r="C117" s="247">
        <f t="shared" si="6"/>
        <v>0</v>
      </c>
      <c r="D117" s="247">
        <f t="shared" si="6"/>
        <v>0</v>
      </c>
      <c r="E117" s="247">
        <f t="shared" si="6"/>
        <v>0</v>
      </c>
    </row>
    <row r="118" spans="1:5" ht="12.75">
      <c r="A118" s="270" t="str">
        <f>IF($E98&gt;$C$11,A98," ")</f>
        <v> </v>
      </c>
      <c r="B118" s="268"/>
      <c r="C118" s="247">
        <f t="shared" si="6"/>
        <v>0</v>
      </c>
      <c r="D118" s="247">
        <f t="shared" si="6"/>
        <v>0</v>
      </c>
      <c r="E118" s="247">
        <f t="shared" si="6"/>
        <v>0</v>
      </c>
    </row>
    <row r="119" spans="1:5" ht="12.75">
      <c r="A119" s="273" t="s">
        <v>200</v>
      </c>
      <c r="B119" s="268"/>
      <c r="C119" s="247">
        <f>SUM(C102:C118)</f>
        <v>0</v>
      </c>
      <c r="D119" s="247">
        <f>SUM(D102:D118)</f>
        <v>0</v>
      </c>
      <c r="E119" s="247">
        <f>SUM(E102:E118)</f>
        <v>0</v>
      </c>
    </row>
    <row r="120" spans="1:5" ht="12.75">
      <c r="A120" s="273" t="s">
        <v>199</v>
      </c>
      <c r="B120" s="268"/>
      <c r="C120" s="247">
        <f>C99-C119</f>
        <v>0</v>
      </c>
      <c r="D120" s="247">
        <f>D99-D119</f>
        <v>0</v>
      </c>
      <c r="E120" s="247">
        <f>E99-E119</f>
        <v>0</v>
      </c>
    </row>
    <row r="121" spans="1:5" ht="12.75">
      <c r="A121" s="273" t="s">
        <v>170</v>
      </c>
      <c r="B121" s="268"/>
      <c r="C121" s="247">
        <f>C119+C120</f>
        <v>0</v>
      </c>
      <c r="D121" s="247">
        <f>D119+D120</f>
        <v>0</v>
      </c>
      <c r="E121" s="247">
        <f>E119+E120</f>
        <v>0</v>
      </c>
    </row>
    <row r="122" ht="12.75">
      <c r="A122" s="3"/>
    </row>
    <row r="123" ht="12.75">
      <c r="A123" s="3"/>
    </row>
    <row r="124" ht="12.75">
      <c r="A124" s="3"/>
    </row>
    <row r="125" ht="12.75">
      <c r="A125" s="3"/>
    </row>
    <row r="126" ht="12.75">
      <c r="A126" s="3"/>
    </row>
    <row r="127" ht="12.75">
      <c r="A127" s="3"/>
    </row>
    <row r="128" ht="12.75">
      <c r="A128" s="3"/>
    </row>
    <row r="129" ht="12.75">
      <c r="A129" s="3"/>
    </row>
    <row r="130" ht="12.75">
      <c r="A130" s="3"/>
    </row>
    <row r="131" ht="12.75">
      <c r="A131" s="3"/>
    </row>
    <row r="132" ht="12.75">
      <c r="A132" s="3"/>
    </row>
    <row r="133" ht="12.75">
      <c r="A133" s="3"/>
    </row>
    <row r="134" ht="12.75">
      <c r="A134" s="3"/>
    </row>
    <row r="135" ht="12.75">
      <c r="A135" s="3"/>
    </row>
    <row r="136" ht="12.75">
      <c r="A136" s="3"/>
    </row>
    <row r="137" ht="12.75">
      <c r="A137" s="3"/>
    </row>
    <row r="138" ht="12.75">
      <c r="A138" s="3"/>
    </row>
    <row r="139" ht="12.75">
      <c r="A139" s="3"/>
    </row>
  </sheetData>
  <sheetProtection/>
  <printOptions gridLines="1" headings="1" horizontalCentered="1"/>
  <pageMargins left="0.35433070866141736" right="0.03937007874015748" top="0.8267716535433072" bottom="0.5905511811023623" header="0.2755905511811024" footer="0.1968503937007874"/>
  <pageSetup fitToHeight="2" horizontalDpi="600" verticalDpi="600" orientation="portrait" scale="60" r:id="rId1"/>
  <headerFooter alignWithMargins="0">
    <oddFooter>&amp;LHaldimand County Hydro Inc.
Page &amp;P of &amp;N&amp;C&amp;F
&amp;"Arial,Bold"&amp;A&amp;RJ. Scott
DRO Revised:  September 13, 2012</oddFooter>
  </headerFooter>
  <rowBreaks count="1" manualBreakCount="1">
    <brk id="79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/>
  <dimension ref="A2:F92"/>
  <sheetViews>
    <sheetView zoomScale="80" zoomScaleNormal="80" workbookViewId="0" topLeftCell="A47">
      <selection activeCell="H23" sqref="H23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2" ht="26.25">
      <c r="A2" s="482" t="str">
        <f>REGINFO!A1</f>
        <v>SIMPIL MODEL 
(Halton Hills Version per Board Decision in EB-2008-0381)</v>
      </c>
    </row>
    <row r="3" spans="1:5" ht="12.75">
      <c r="A3" s="1" t="s">
        <v>382</v>
      </c>
      <c r="E3" s="90"/>
    </row>
    <row r="4" spans="1:6" ht="15">
      <c r="A4" s="449" t="s">
        <v>442</v>
      </c>
      <c r="B4" s="7" t="s">
        <v>43</v>
      </c>
      <c r="C4" s="7" t="s">
        <v>23</v>
      </c>
      <c r="D4" s="7" t="s">
        <v>0</v>
      </c>
      <c r="E4" s="20" t="s">
        <v>1</v>
      </c>
      <c r="F4" s="7"/>
    </row>
    <row r="5" spans="1:6" ht="17.25">
      <c r="A5" s="451" t="s">
        <v>383</v>
      </c>
      <c r="B5" s="7"/>
      <c r="C5" s="7" t="s">
        <v>47</v>
      </c>
      <c r="D5" s="7" t="s">
        <v>39</v>
      </c>
      <c r="E5" s="20" t="s">
        <v>3</v>
      </c>
      <c r="F5" s="7"/>
    </row>
    <row r="6" spans="1:6" ht="12.75">
      <c r="A6" s="3" t="s">
        <v>40</v>
      </c>
      <c r="B6" s="7"/>
      <c r="C6" s="7" t="s">
        <v>3</v>
      </c>
      <c r="D6" s="7"/>
      <c r="E6" s="20" t="s">
        <v>2</v>
      </c>
      <c r="F6" s="7"/>
    </row>
    <row r="7" spans="1:6" ht="12.75">
      <c r="A7" s="1">
        <f>REGINFO!E2</f>
        <v>0</v>
      </c>
      <c r="B7" s="7"/>
      <c r="C7" s="7" t="s">
        <v>2</v>
      </c>
      <c r="D7" s="7"/>
      <c r="E7" s="7"/>
      <c r="F7" s="7"/>
    </row>
    <row r="8" spans="1:6" ht="15">
      <c r="A8" s="487" t="str">
        <f>REGINFO!A3</f>
        <v>Utility Name: HALDIMAND COUNTY HYDRO INC.</v>
      </c>
      <c r="B8" s="7"/>
      <c r="C8" s="7"/>
      <c r="D8" s="7"/>
      <c r="E8" s="20" t="str">
        <f>REGINFO!E1</f>
        <v>Version 2009.1</v>
      </c>
      <c r="F8" s="7"/>
    </row>
    <row r="9" ht="12.75">
      <c r="F9" s="19"/>
    </row>
    <row r="10" spans="2:6" ht="12.75">
      <c r="B10" s="19"/>
      <c r="C10" s="24"/>
      <c r="D10" s="24"/>
      <c r="E10" s="24"/>
      <c r="F10" s="19"/>
    </row>
    <row r="11" spans="1:6" ht="15">
      <c r="A11" s="487" t="str">
        <f>REGINFO!A4</f>
        <v>Reporting period:  January 1, 2004 to December 31, 2004</v>
      </c>
      <c r="B11" s="19"/>
      <c r="C11" s="24"/>
      <c r="D11" s="24"/>
      <c r="E11" s="24"/>
      <c r="F11" s="19"/>
    </row>
    <row r="12" spans="1:6" ht="12.75">
      <c r="A12" s="1" t="s">
        <v>122</v>
      </c>
      <c r="B12" s="19"/>
      <c r="C12" s="266">
        <f>TAXREC!C11</f>
        <v>366</v>
      </c>
      <c r="D12" s="58"/>
      <c r="E12" s="24"/>
      <c r="F12" s="19"/>
    </row>
    <row r="13" spans="1:6" ht="13.5" thickBot="1">
      <c r="A13" s="1"/>
      <c r="B13" s="19"/>
      <c r="C13" s="230"/>
      <c r="D13" s="24"/>
      <c r="E13" s="24"/>
      <c r="F13" s="19"/>
    </row>
    <row r="14" spans="1:6" ht="13.5" thickTop="1">
      <c r="A14" s="6"/>
      <c r="B14" s="8"/>
      <c r="C14" s="23"/>
      <c r="D14" s="23"/>
      <c r="E14" s="23"/>
      <c r="F14" s="19"/>
    </row>
    <row r="15" spans="1:6" ht="12.75">
      <c r="A15" s="1"/>
      <c r="B15" s="19"/>
      <c r="C15" s="88"/>
      <c r="D15" s="24"/>
      <c r="E15" s="24"/>
      <c r="F15" s="19"/>
    </row>
    <row r="16" spans="1:6" ht="12.75">
      <c r="A16" s="35" t="s">
        <v>176</v>
      </c>
      <c r="B16" s="19"/>
      <c r="C16" s="24"/>
      <c r="D16" s="24"/>
      <c r="E16" s="25"/>
      <c r="F16" s="7"/>
    </row>
    <row r="17" spans="1:6" ht="12.75">
      <c r="A17" s="1" t="s">
        <v>123</v>
      </c>
      <c r="B17" s="19"/>
      <c r="C17" s="24"/>
      <c r="D17" s="24"/>
      <c r="E17" s="25"/>
      <c r="F17" s="7"/>
    </row>
    <row r="19" spans="1:5" ht="12.75">
      <c r="A19" s="65" t="s">
        <v>132</v>
      </c>
      <c r="B19" t="s">
        <v>186</v>
      </c>
      <c r="C19" s="290"/>
      <c r="D19" s="290"/>
      <c r="E19" s="308">
        <f aca="true" t="shared" si="0" ref="E19:E45">C19-D19</f>
        <v>0</v>
      </c>
    </row>
    <row r="20" spans="1:5" ht="12.75">
      <c r="A20" t="s">
        <v>385</v>
      </c>
      <c r="B20" t="s">
        <v>186</v>
      </c>
      <c r="C20" s="290"/>
      <c r="D20" s="290"/>
      <c r="E20" s="308">
        <f t="shared" si="0"/>
        <v>0</v>
      </c>
    </row>
    <row r="21" spans="1:5" ht="12.75">
      <c r="A21" t="s">
        <v>449</v>
      </c>
      <c r="B21" t="s">
        <v>186</v>
      </c>
      <c r="C21" s="290"/>
      <c r="D21" s="290"/>
      <c r="E21" s="308">
        <f t="shared" si="0"/>
        <v>0</v>
      </c>
    </row>
    <row r="22" spans="1:5" ht="12.75">
      <c r="A22" s="65" t="s">
        <v>388</v>
      </c>
      <c r="B22" t="s">
        <v>186</v>
      </c>
      <c r="C22" s="290"/>
      <c r="D22" s="309"/>
      <c r="E22" s="308">
        <f t="shared" si="0"/>
        <v>0</v>
      </c>
    </row>
    <row r="23" spans="1:5" ht="12.75">
      <c r="A23" s="65" t="s">
        <v>389</v>
      </c>
      <c r="B23" t="s">
        <v>186</v>
      </c>
      <c r="C23" s="290"/>
      <c r="D23" s="290"/>
      <c r="E23" s="308">
        <f t="shared" si="0"/>
        <v>0</v>
      </c>
    </row>
    <row r="24" spans="1:5" ht="12.75">
      <c r="A24" s="65" t="s">
        <v>450</v>
      </c>
      <c r="B24" t="s">
        <v>186</v>
      </c>
      <c r="C24" s="290">
        <v>3156</v>
      </c>
      <c r="D24" s="290"/>
      <c r="E24" s="308">
        <f t="shared" si="0"/>
        <v>3156</v>
      </c>
    </row>
    <row r="25" spans="1:5" ht="12.75">
      <c r="A25" s="65" t="s">
        <v>125</v>
      </c>
      <c r="B25" t="s">
        <v>186</v>
      </c>
      <c r="C25" s="290"/>
      <c r="D25" s="290"/>
      <c r="E25" s="308">
        <f t="shared" si="0"/>
        <v>0</v>
      </c>
    </row>
    <row r="26" spans="1:5" ht="12.75">
      <c r="A26" s="65" t="s">
        <v>133</v>
      </c>
      <c r="B26" t="s">
        <v>186</v>
      </c>
      <c r="C26" s="290"/>
      <c r="D26" s="290"/>
      <c r="E26" s="308">
        <f t="shared" si="0"/>
        <v>0</v>
      </c>
    </row>
    <row r="27" spans="1:5" ht="12.75">
      <c r="A27" s="65" t="s">
        <v>435</v>
      </c>
      <c r="B27" t="s">
        <v>186</v>
      </c>
      <c r="C27" s="290">
        <v>8980</v>
      </c>
      <c r="D27" s="290"/>
      <c r="E27" s="308">
        <f t="shared" si="0"/>
        <v>8980</v>
      </c>
    </row>
    <row r="28" spans="1:5" ht="12.75">
      <c r="A28" s="65" t="s">
        <v>387</v>
      </c>
      <c r="B28" t="s">
        <v>186</v>
      </c>
      <c r="C28" s="290"/>
      <c r="D28" s="290"/>
      <c r="E28" s="308">
        <f t="shared" si="0"/>
        <v>0</v>
      </c>
    </row>
    <row r="29" spans="1:5" ht="12.75">
      <c r="A29" s="65" t="s">
        <v>135</v>
      </c>
      <c r="B29" t="s">
        <v>186</v>
      </c>
      <c r="C29" s="290"/>
      <c r="D29" s="290"/>
      <c r="E29" s="308">
        <f t="shared" si="0"/>
        <v>0</v>
      </c>
    </row>
    <row r="30" spans="1:5" ht="12.75">
      <c r="A30" s="65" t="s">
        <v>386</v>
      </c>
      <c r="B30" t="s">
        <v>186</v>
      </c>
      <c r="C30" s="290"/>
      <c r="D30" s="290"/>
      <c r="E30" s="308">
        <f t="shared" si="0"/>
        <v>0</v>
      </c>
    </row>
    <row r="31" spans="1:5" ht="12.75">
      <c r="A31" s="65" t="s">
        <v>191</v>
      </c>
      <c r="B31" t="s">
        <v>186</v>
      </c>
      <c r="C31" s="290"/>
      <c r="D31" s="290"/>
      <c r="E31" s="308">
        <f t="shared" si="0"/>
        <v>0</v>
      </c>
    </row>
    <row r="32" spans="1:5" ht="12.75">
      <c r="A32" s="65" t="s">
        <v>430</v>
      </c>
      <c r="B32" t="s">
        <v>186</v>
      </c>
      <c r="C32" s="290"/>
      <c r="D32" s="290"/>
      <c r="E32" s="308">
        <f t="shared" si="0"/>
        <v>0</v>
      </c>
    </row>
    <row r="33" spans="1:5" ht="12.75">
      <c r="A33" s="65" t="s">
        <v>431</v>
      </c>
      <c r="B33" t="s">
        <v>186</v>
      </c>
      <c r="C33" s="290"/>
      <c r="D33" s="290"/>
      <c r="E33" s="308">
        <f t="shared" si="0"/>
        <v>0</v>
      </c>
    </row>
    <row r="34" spans="1:5" ht="12.75">
      <c r="A34" s="65" t="s">
        <v>446</v>
      </c>
      <c r="B34" t="s">
        <v>186</v>
      </c>
      <c r="C34" s="290"/>
      <c r="D34" s="290"/>
      <c r="E34" s="308">
        <f t="shared" si="0"/>
        <v>0</v>
      </c>
    </row>
    <row r="35" spans="1:5" ht="12.75">
      <c r="A35" s="79" t="s">
        <v>447</v>
      </c>
      <c r="C35" s="290"/>
      <c r="D35" s="290"/>
      <c r="E35" s="308">
        <f t="shared" si="0"/>
        <v>0</v>
      </c>
    </row>
    <row r="36" spans="1:5" ht="12.75">
      <c r="A36" s="65" t="s">
        <v>432</v>
      </c>
      <c r="C36" s="290"/>
      <c r="D36" s="290"/>
      <c r="E36" s="308">
        <f t="shared" si="0"/>
        <v>0</v>
      </c>
    </row>
    <row r="37" spans="1:5" ht="12.75">
      <c r="A37" s="65" t="s">
        <v>433</v>
      </c>
      <c r="C37" s="290"/>
      <c r="D37" s="290"/>
      <c r="E37" s="308">
        <f t="shared" si="0"/>
        <v>0</v>
      </c>
    </row>
    <row r="38" spans="1:5" ht="12.75">
      <c r="A38" s="79" t="s">
        <v>390</v>
      </c>
      <c r="C38" s="290"/>
      <c r="D38" s="290"/>
      <c r="E38" s="308">
        <f t="shared" si="0"/>
        <v>0</v>
      </c>
    </row>
    <row r="39" spans="2:5" ht="12.75">
      <c r="B39" t="s">
        <v>186</v>
      </c>
      <c r="C39" s="290"/>
      <c r="D39" s="290"/>
      <c r="E39" s="308">
        <f t="shared" si="0"/>
        <v>0</v>
      </c>
    </row>
    <row r="40" spans="1:5" ht="12.75">
      <c r="A40" s="79" t="s">
        <v>384</v>
      </c>
      <c r="B40" t="s">
        <v>186</v>
      </c>
      <c r="C40" s="289">
        <v>3954667</v>
      </c>
      <c r="D40" s="290"/>
      <c r="E40" s="308">
        <f t="shared" si="0"/>
        <v>3954667</v>
      </c>
    </row>
    <row r="41" spans="1:5" ht="12.75">
      <c r="A41" s="65" t="s">
        <v>453</v>
      </c>
      <c r="B41" t="s">
        <v>186</v>
      </c>
      <c r="C41" s="290"/>
      <c r="D41" s="290"/>
      <c r="E41" s="308">
        <f t="shared" si="0"/>
        <v>0</v>
      </c>
    </row>
    <row r="42" spans="2:5" ht="12.75">
      <c r="B42" t="s">
        <v>186</v>
      </c>
      <c r="C42" s="290"/>
      <c r="D42" s="290"/>
      <c r="E42" s="308">
        <f t="shared" si="0"/>
        <v>0</v>
      </c>
    </row>
    <row r="43" spans="1:5" ht="12.75">
      <c r="A43" s="66" t="s">
        <v>202</v>
      </c>
      <c r="B43" t="s">
        <v>186</v>
      </c>
      <c r="C43" s="290"/>
      <c r="D43" s="290"/>
      <c r="E43" s="308">
        <f t="shared" si="0"/>
        <v>0</v>
      </c>
    </row>
    <row r="44" spans="2:5" ht="12.75">
      <c r="B44" t="s">
        <v>186</v>
      </c>
      <c r="C44" s="289"/>
      <c r="D44" s="289"/>
      <c r="E44" s="247">
        <f t="shared" si="0"/>
        <v>0</v>
      </c>
    </row>
    <row r="45" spans="2:5" ht="12.75">
      <c r="B45" t="s">
        <v>186</v>
      </c>
      <c r="C45" s="289"/>
      <c r="D45" s="289"/>
      <c r="E45" s="247">
        <f t="shared" si="0"/>
        <v>0</v>
      </c>
    </row>
    <row r="46" spans="1:5" ht="12.75">
      <c r="A46" s="65"/>
      <c r="B46" t="s">
        <v>186</v>
      </c>
      <c r="C46" s="289"/>
      <c r="D46" s="289"/>
      <c r="E46" s="274"/>
    </row>
    <row r="47" spans="1:5" ht="12.75">
      <c r="A47" s="435" t="s">
        <v>394</v>
      </c>
      <c r="B47" t="s">
        <v>188</v>
      </c>
      <c r="C47" s="247">
        <f>SUM(C19:C46)</f>
        <v>3966803</v>
      </c>
      <c r="D47" s="247">
        <f>SUM(D19:D46)</f>
        <v>0</v>
      </c>
      <c r="E47" s="247">
        <f>SUM(E19:E46)</f>
        <v>3966803</v>
      </c>
    </row>
    <row r="48" ht="12.75">
      <c r="A48" s="65"/>
    </row>
    <row r="49" ht="12.75">
      <c r="A49" s="79" t="s">
        <v>144</v>
      </c>
    </row>
    <row r="51" spans="1:5" ht="12.75">
      <c r="A51" s="69" t="s">
        <v>385</v>
      </c>
      <c r="B51" s="7" t="s">
        <v>187</v>
      </c>
      <c r="C51" s="289"/>
      <c r="D51" s="289"/>
      <c r="E51" s="247">
        <f aca="true" t="shared" si="1" ref="E51:E61">C51-D51</f>
        <v>0</v>
      </c>
    </row>
    <row r="52" spans="1:5" ht="12.75">
      <c r="A52" s="65" t="s">
        <v>449</v>
      </c>
      <c r="B52" s="7" t="s">
        <v>187</v>
      </c>
      <c r="C52" s="289"/>
      <c r="D52" s="289"/>
      <c r="E52" s="247">
        <f t="shared" si="1"/>
        <v>0</v>
      </c>
    </row>
    <row r="53" spans="1:5" ht="12.75">
      <c r="A53" t="s">
        <v>386</v>
      </c>
      <c r="B53" s="7" t="s">
        <v>187</v>
      </c>
      <c r="C53" s="289"/>
      <c r="D53" s="289"/>
      <c r="E53" s="247">
        <f t="shared" si="1"/>
        <v>0</v>
      </c>
    </row>
    <row r="54" spans="1:5" ht="12.75">
      <c r="A54" t="s">
        <v>434</v>
      </c>
      <c r="B54" s="7" t="s">
        <v>187</v>
      </c>
      <c r="C54" s="289">
        <v>23474</v>
      </c>
      <c r="D54" s="289"/>
      <c r="E54" s="247">
        <f t="shared" si="1"/>
        <v>23474</v>
      </c>
    </row>
    <row r="55" spans="1:5" ht="12.75">
      <c r="A55" s="65" t="s">
        <v>441</v>
      </c>
      <c r="B55" s="7" t="s">
        <v>187</v>
      </c>
      <c r="C55" s="289"/>
      <c r="D55" s="289"/>
      <c r="E55" s="247">
        <f t="shared" si="1"/>
        <v>0</v>
      </c>
    </row>
    <row r="56" spans="1:5" ht="12.75">
      <c r="A56" s="65" t="s">
        <v>452</v>
      </c>
      <c r="B56" s="7" t="s">
        <v>187</v>
      </c>
      <c r="C56" s="289"/>
      <c r="D56" s="289"/>
      <c r="E56" s="247">
        <f t="shared" si="1"/>
        <v>0</v>
      </c>
    </row>
    <row r="57" spans="1:5" ht="12.75">
      <c r="A57" s="1" t="s">
        <v>448</v>
      </c>
      <c r="B57" s="7" t="s">
        <v>187</v>
      </c>
      <c r="C57" s="289"/>
      <c r="D57" s="289"/>
      <c r="E57" s="247">
        <f t="shared" si="1"/>
        <v>0</v>
      </c>
    </row>
    <row r="58" spans="1:5" ht="12.75">
      <c r="A58" s="65" t="s">
        <v>451</v>
      </c>
      <c r="B58" s="7" t="s">
        <v>187</v>
      </c>
      <c r="C58" s="289"/>
      <c r="D58" s="289"/>
      <c r="E58" s="247">
        <f t="shared" si="1"/>
        <v>0</v>
      </c>
    </row>
    <row r="59" spans="1:5" ht="12.75">
      <c r="A59" s="65"/>
      <c r="B59" s="7" t="s">
        <v>187</v>
      </c>
      <c r="C59" s="289"/>
      <c r="D59" s="289"/>
      <c r="E59" s="247">
        <f t="shared" si="1"/>
        <v>0</v>
      </c>
    </row>
    <row r="60" spans="1:5" ht="12.75">
      <c r="A60" s="453" t="s">
        <v>391</v>
      </c>
      <c r="B60" s="7" t="s">
        <v>187</v>
      </c>
      <c r="C60" s="289"/>
      <c r="D60" s="289"/>
      <c r="E60" s="247">
        <f t="shared" si="1"/>
        <v>0</v>
      </c>
    </row>
    <row r="61" spans="2:5" ht="12.75">
      <c r="B61" s="7" t="s">
        <v>187</v>
      </c>
      <c r="C61" s="289"/>
      <c r="D61" s="289"/>
      <c r="E61" s="247">
        <f t="shared" si="1"/>
        <v>0</v>
      </c>
    </row>
    <row r="62" spans="1:5" ht="12.75">
      <c r="A62" s="453" t="s">
        <v>384</v>
      </c>
      <c r="B62" s="7" t="s">
        <v>187</v>
      </c>
      <c r="C62" s="289">
        <v>1924076</v>
      </c>
      <c r="D62" s="289"/>
      <c r="E62" s="247">
        <f aca="true" t="shared" si="2" ref="E62:E72">C62-D62</f>
        <v>1924076</v>
      </c>
    </row>
    <row r="63" spans="2:5" ht="12.75">
      <c r="B63" s="7" t="s">
        <v>187</v>
      </c>
      <c r="C63" s="289"/>
      <c r="D63" s="289"/>
      <c r="E63" s="247">
        <f t="shared" si="2"/>
        <v>0</v>
      </c>
    </row>
    <row r="64" spans="1:5" ht="12.75">
      <c r="A64" t="s">
        <v>489</v>
      </c>
      <c r="B64" s="7" t="s">
        <v>187</v>
      </c>
      <c r="C64" s="289"/>
      <c r="D64" s="289"/>
      <c r="E64" s="247">
        <f t="shared" si="2"/>
        <v>0</v>
      </c>
    </row>
    <row r="65" spans="2:5" ht="12.75">
      <c r="B65" s="7" t="s">
        <v>187</v>
      </c>
      <c r="C65" s="289"/>
      <c r="D65" s="289"/>
      <c r="E65" s="247">
        <f t="shared" si="2"/>
        <v>0</v>
      </c>
    </row>
    <row r="66" spans="2:5" ht="12.75">
      <c r="B66" s="7" t="s">
        <v>187</v>
      </c>
      <c r="C66" s="289"/>
      <c r="D66" s="289"/>
      <c r="E66" s="247">
        <f t="shared" si="2"/>
        <v>0</v>
      </c>
    </row>
    <row r="67" spans="1:5" ht="12.75">
      <c r="A67" s="65"/>
      <c r="B67" s="7" t="s">
        <v>187</v>
      </c>
      <c r="C67" s="289"/>
      <c r="D67" s="289"/>
      <c r="E67" s="247">
        <f t="shared" si="2"/>
        <v>0</v>
      </c>
    </row>
    <row r="68" spans="1:5" ht="12.75">
      <c r="A68" s="66" t="s">
        <v>203</v>
      </c>
      <c r="B68" s="7" t="s">
        <v>187</v>
      </c>
      <c r="C68" s="289"/>
      <c r="D68" s="289"/>
      <c r="E68" s="247">
        <f t="shared" si="2"/>
        <v>0</v>
      </c>
    </row>
    <row r="69" spans="1:5" ht="12.75">
      <c r="A69" s="65"/>
      <c r="B69" s="7" t="s">
        <v>187</v>
      </c>
      <c r="C69" s="289"/>
      <c r="D69" s="289"/>
      <c r="E69" s="247">
        <f t="shared" si="2"/>
        <v>0</v>
      </c>
    </row>
    <row r="70" spans="1:5" ht="12.75">
      <c r="A70" s="65"/>
      <c r="B70" s="7" t="s">
        <v>187</v>
      </c>
      <c r="C70" s="289"/>
      <c r="D70" s="289"/>
      <c r="E70" s="247">
        <f t="shared" si="2"/>
        <v>0</v>
      </c>
    </row>
    <row r="71" spans="1:5" ht="12.75">
      <c r="A71" s="65"/>
      <c r="B71" s="7" t="s">
        <v>187</v>
      </c>
      <c r="C71" s="289"/>
      <c r="D71" s="289"/>
      <c r="E71" s="247">
        <f t="shared" si="2"/>
        <v>0</v>
      </c>
    </row>
    <row r="72" spans="1:5" ht="12.75">
      <c r="A72" s="65"/>
      <c r="B72" s="7" t="s">
        <v>187</v>
      </c>
      <c r="C72" s="289"/>
      <c r="D72" s="289"/>
      <c r="E72" s="274">
        <f t="shared" si="2"/>
        <v>0</v>
      </c>
    </row>
    <row r="73" spans="1:5" ht="12.75">
      <c r="A73" s="434" t="s">
        <v>393</v>
      </c>
      <c r="B73" s="7" t="s">
        <v>188</v>
      </c>
      <c r="C73" s="247">
        <f>SUM(C51:C72)</f>
        <v>1947550</v>
      </c>
      <c r="D73" s="247">
        <f>SUM(D51:D72)</f>
        <v>0</v>
      </c>
      <c r="E73" s="247">
        <f>SUM(E51:E72)</f>
        <v>1947550</v>
      </c>
    </row>
    <row r="74" ht="12.75">
      <c r="A74" s="65"/>
    </row>
    <row r="75" ht="12.75">
      <c r="A75" s="3"/>
    </row>
    <row r="76" ht="12.75">
      <c r="A76" s="3"/>
    </row>
    <row r="77" ht="12.75">
      <c r="A77" s="3"/>
    </row>
    <row r="78" ht="12.75">
      <c r="A78" s="3"/>
    </row>
    <row r="79" ht="12.75">
      <c r="A79" s="3"/>
    </row>
    <row r="80" ht="12.75">
      <c r="A80" s="3"/>
    </row>
    <row r="81" ht="12.75">
      <c r="A81" s="3"/>
    </row>
    <row r="82" ht="12.75">
      <c r="A82" s="3"/>
    </row>
    <row r="83" ht="12.75">
      <c r="A83" s="3"/>
    </row>
    <row r="84" ht="12.75">
      <c r="A84" s="3"/>
    </row>
    <row r="85" ht="12.75">
      <c r="A85" s="3"/>
    </row>
    <row r="86" ht="12.75">
      <c r="A86" s="3"/>
    </row>
    <row r="87" ht="12.75">
      <c r="A87" s="3"/>
    </row>
    <row r="88" ht="12.75">
      <c r="A88" s="3"/>
    </row>
    <row r="89" ht="12.75">
      <c r="A89" s="3"/>
    </row>
    <row r="90" ht="12.75">
      <c r="A90" s="3"/>
    </row>
    <row r="91" ht="12.75">
      <c r="A91" s="3"/>
    </row>
    <row r="92" ht="12.75">
      <c r="A92" s="3"/>
    </row>
  </sheetData>
  <sheetProtection/>
  <printOptions gridLines="1" headings="1" horizontalCentered="1"/>
  <pageMargins left="0.35433070866141736" right="0.03937007874015748" top="0.8267716535433072" bottom="0.5905511811023623" header="0.2755905511811024" footer="0.1968503937007874"/>
  <pageSetup horizontalDpi="600" verticalDpi="600" orientation="portrait" scale="60" r:id="rId1"/>
  <headerFooter alignWithMargins="0">
    <oddFooter>&amp;LHaldimand County Hydro Inc.
Page &amp;P of &amp;N&amp;C&amp;F
&amp;"Arial,Bold"&amp;A&amp;RJ. Scott
DRO Revised:  September 13, 2012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R98"/>
  <sheetViews>
    <sheetView workbookViewId="0" topLeftCell="A13">
      <selection activeCell="A13" sqref="A13"/>
    </sheetView>
  </sheetViews>
  <sheetFormatPr defaultColWidth="9.140625" defaultRowHeight="12.75"/>
  <cols>
    <col min="1" max="1" width="23.8515625" style="0" customWidth="1"/>
    <col min="2" max="2" width="9.7109375" style="7" bestFit="1" customWidth="1"/>
    <col min="3" max="3" width="10.8515625" style="7" customWidth="1"/>
    <col min="4" max="4" width="11.28125" style="7" bestFit="1" customWidth="1"/>
    <col min="5" max="5" width="9.7109375" style="7" customWidth="1"/>
    <col min="6" max="6" width="14.421875" style="7" bestFit="1" customWidth="1"/>
    <col min="8" max="8" width="10.140625" style="0" bestFit="1" customWidth="1"/>
    <col min="10" max="10" width="2.00390625" style="0" customWidth="1"/>
    <col min="13" max="13" width="18.57421875" style="0" customWidth="1"/>
  </cols>
  <sheetData>
    <row r="1" spans="1:16" ht="28.5" customHeight="1">
      <c r="A1" s="510" t="str">
        <f>REGINFO!A1</f>
        <v>SIMPIL MODEL 
(Halton Hills Version per Board Decision in EB-2008-0381)</v>
      </c>
      <c r="B1" s="510"/>
      <c r="C1" s="510"/>
      <c r="D1" s="510"/>
      <c r="E1" s="338"/>
      <c r="F1" s="338"/>
      <c r="G1" s="186"/>
      <c r="H1" s="186"/>
      <c r="I1" s="186"/>
      <c r="J1" s="186"/>
      <c r="K1" s="186"/>
      <c r="L1" s="186"/>
      <c r="M1" s="186"/>
      <c r="N1" s="186"/>
      <c r="O1" s="186"/>
      <c r="P1" s="186"/>
    </row>
    <row r="2" spans="1:18" ht="12.75">
      <c r="A2" s="339" t="s">
        <v>107</v>
      </c>
      <c r="B2" s="338"/>
      <c r="C2" s="338"/>
      <c r="D2" s="338"/>
      <c r="E2" s="338"/>
      <c r="F2" s="340" t="str">
        <f>REGINFO!E1</f>
        <v>Version 2009.1</v>
      </c>
      <c r="G2" s="187"/>
      <c r="H2" s="187"/>
      <c r="I2" s="187"/>
      <c r="J2" s="187"/>
      <c r="K2" s="235"/>
      <c r="L2" s="187"/>
      <c r="M2" s="187"/>
      <c r="N2" s="187"/>
      <c r="O2" s="187"/>
      <c r="P2" s="187"/>
      <c r="Q2" s="33"/>
      <c r="R2" s="33"/>
    </row>
    <row r="3" spans="1:18" ht="12.75">
      <c r="A3" s="339" t="s">
        <v>305</v>
      </c>
      <c r="B3" s="338"/>
      <c r="C3" s="338"/>
      <c r="D3" s="338"/>
      <c r="E3" s="338"/>
      <c r="F3" s="340"/>
      <c r="G3" s="187"/>
      <c r="H3" s="187"/>
      <c r="I3" s="187"/>
      <c r="J3" s="187"/>
      <c r="K3" s="235"/>
      <c r="L3" s="187"/>
      <c r="M3" s="187"/>
      <c r="N3" s="187"/>
      <c r="O3" s="187"/>
      <c r="P3" s="187"/>
      <c r="Q3" s="33"/>
      <c r="R3" s="33"/>
    </row>
    <row r="4" spans="1:18" ht="15">
      <c r="A4" s="488" t="str">
        <f>REGINFO!A3</f>
        <v>Utility Name: HALDIMAND COUNTY HYDRO INC.</v>
      </c>
      <c r="B4" s="338"/>
      <c r="C4" s="338"/>
      <c r="D4" s="338"/>
      <c r="E4" s="338"/>
      <c r="F4" s="338"/>
      <c r="G4" s="187"/>
      <c r="H4" s="187"/>
      <c r="I4" s="187"/>
      <c r="J4" s="187"/>
      <c r="K4" s="235"/>
      <c r="L4" s="187"/>
      <c r="M4" s="187"/>
      <c r="N4" s="187"/>
      <c r="O4" s="187"/>
      <c r="P4" s="187"/>
      <c r="Q4" s="33"/>
      <c r="R4" s="33"/>
    </row>
    <row r="5" spans="1:18" ht="15">
      <c r="A5" s="488" t="str">
        <f>REGINFO!A4</f>
        <v>Reporting period:  January 1, 2004 to December 31, 2004</v>
      </c>
      <c r="B5" s="338"/>
      <c r="C5" s="338"/>
      <c r="D5" s="338"/>
      <c r="E5" s="338"/>
      <c r="F5" s="338"/>
      <c r="G5" s="187"/>
      <c r="H5" s="187"/>
      <c r="I5" s="187"/>
      <c r="J5" s="187"/>
      <c r="K5" s="235"/>
      <c r="L5" s="187"/>
      <c r="M5" s="187"/>
      <c r="N5" s="187"/>
      <c r="O5" s="187"/>
      <c r="P5" s="187"/>
      <c r="Q5" s="33"/>
      <c r="R5" s="33"/>
    </row>
    <row r="6" spans="1:18" ht="12.75">
      <c r="A6" s="339"/>
      <c r="B6" s="338"/>
      <c r="C6" s="338"/>
      <c r="D6" s="338"/>
      <c r="E6" s="338"/>
      <c r="F6" s="338"/>
      <c r="G6" s="187"/>
      <c r="H6" s="187"/>
      <c r="I6" s="187"/>
      <c r="J6" s="187"/>
      <c r="K6" s="235"/>
      <c r="L6" s="187"/>
      <c r="M6" s="187"/>
      <c r="N6" s="187"/>
      <c r="O6" s="187"/>
      <c r="P6" s="187"/>
      <c r="Q6" s="33"/>
      <c r="R6" s="33"/>
    </row>
    <row r="7" spans="1:18" ht="12.75">
      <c r="A7" s="339"/>
      <c r="B7" s="338"/>
      <c r="C7" s="338"/>
      <c r="D7" s="338"/>
      <c r="E7" s="338"/>
      <c r="F7" s="398" t="s">
        <v>335</v>
      </c>
      <c r="G7" s="187"/>
      <c r="H7" s="187"/>
      <c r="I7" s="187"/>
      <c r="J7" s="187"/>
      <c r="K7" s="235"/>
      <c r="L7" s="187"/>
      <c r="M7" s="187"/>
      <c r="N7" s="187"/>
      <c r="O7" s="187"/>
      <c r="P7" s="187"/>
      <c r="Q7" s="33"/>
      <c r="R7" s="33"/>
    </row>
    <row r="8" spans="1:18" ht="13.5" thickBot="1">
      <c r="A8" s="517" t="s">
        <v>473</v>
      </c>
      <c r="B8" s="518"/>
      <c r="C8" s="518"/>
      <c r="D8" s="518"/>
      <c r="E8" s="338"/>
      <c r="F8" s="378"/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33"/>
      <c r="R8" s="33"/>
    </row>
    <row r="9" spans="1:16" ht="12.75">
      <c r="A9" s="316" t="s">
        <v>112</v>
      </c>
      <c r="B9" s="321"/>
      <c r="C9" s="369">
        <v>0</v>
      </c>
      <c r="D9" s="369"/>
      <c r="E9" s="369">
        <v>200001</v>
      </c>
      <c r="F9" s="370"/>
      <c r="G9" s="188"/>
      <c r="H9" s="188"/>
      <c r="I9" s="188"/>
      <c r="J9" s="188"/>
      <c r="K9" s="186"/>
      <c r="L9" s="186"/>
      <c r="M9" s="186"/>
      <c r="N9" s="186"/>
      <c r="O9" s="186"/>
      <c r="P9" s="186"/>
    </row>
    <row r="10" spans="1:16" ht="12.75">
      <c r="A10" s="317" t="s">
        <v>462</v>
      </c>
      <c r="B10" s="322"/>
      <c r="C10" s="371" t="s">
        <v>111</v>
      </c>
      <c r="D10" s="371"/>
      <c r="E10" s="371" t="s">
        <v>111</v>
      </c>
      <c r="F10" s="372" t="s">
        <v>475</v>
      </c>
      <c r="G10" s="189"/>
      <c r="H10" s="189"/>
      <c r="I10" s="189"/>
      <c r="J10" s="189"/>
      <c r="K10" s="186"/>
      <c r="L10" s="186"/>
      <c r="M10" s="186"/>
      <c r="N10" s="186"/>
      <c r="O10" s="186"/>
      <c r="P10" s="186"/>
    </row>
    <row r="11" spans="1:16" ht="13.5" thickBot="1">
      <c r="A11" s="317"/>
      <c r="B11" s="322" t="s">
        <v>116</v>
      </c>
      <c r="C11" s="373">
        <v>200000</v>
      </c>
      <c r="D11" s="373"/>
      <c r="E11" s="373">
        <v>700000</v>
      </c>
      <c r="F11" s="374"/>
      <c r="G11" s="188"/>
      <c r="H11" s="188"/>
      <c r="I11" s="188"/>
      <c r="J11" s="188"/>
      <c r="K11" s="186"/>
      <c r="L11" s="186"/>
      <c r="M11" s="186"/>
      <c r="N11" s="186"/>
      <c r="O11" s="186"/>
      <c r="P11" s="186"/>
    </row>
    <row r="12" spans="1:16" ht="13.5" thickBot="1">
      <c r="A12" s="318" t="s">
        <v>108</v>
      </c>
      <c r="B12" s="231"/>
      <c r="C12" s="232"/>
      <c r="D12" s="232"/>
      <c r="E12" s="238"/>
      <c r="F12" s="238"/>
      <c r="G12" s="190"/>
      <c r="H12" s="190"/>
      <c r="I12" s="190"/>
      <c r="J12" s="190"/>
      <c r="K12" s="186"/>
      <c r="L12" s="186"/>
      <c r="M12" s="186"/>
      <c r="N12" s="186"/>
      <c r="O12" s="186"/>
      <c r="P12" s="186"/>
    </row>
    <row r="13" spans="1:18" ht="13.5" thickBot="1">
      <c r="A13" s="319" t="s">
        <v>298</v>
      </c>
      <c r="B13" s="397">
        <v>2002</v>
      </c>
      <c r="C13" s="233"/>
      <c r="D13" s="233"/>
      <c r="E13" s="239"/>
      <c r="F13" s="239"/>
      <c r="G13" s="191"/>
      <c r="H13" s="191"/>
      <c r="I13" s="191"/>
      <c r="J13" s="191"/>
      <c r="K13" s="186"/>
      <c r="L13" s="186"/>
      <c r="M13" s="186"/>
      <c r="N13" s="186"/>
      <c r="O13" s="186"/>
      <c r="P13" s="186"/>
      <c r="R13" s="38"/>
    </row>
    <row r="14" spans="1:16" ht="13.5" thickBot="1">
      <c r="A14" s="319" t="s">
        <v>297</v>
      </c>
      <c r="B14" s="241"/>
      <c r="C14" s="323">
        <v>0.1312</v>
      </c>
      <c r="D14" s="323"/>
      <c r="E14" s="324">
        <v>0.2612</v>
      </c>
      <c r="F14" s="324">
        <v>0.2612</v>
      </c>
      <c r="G14" s="191"/>
      <c r="H14" s="191"/>
      <c r="I14" s="191"/>
      <c r="J14" s="191"/>
      <c r="K14" s="186"/>
      <c r="L14" s="186"/>
      <c r="M14" s="186"/>
      <c r="N14" s="186"/>
      <c r="O14" s="186"/>
      <c r="P14" s="186"/>
    </row>
    <row r="15" spans="1:16" ht="13.5" thickBot="1">
      <c r="A15" s="319" t="s">
        <v>302</v>
      </c>
      <c r="B15" s="241"/>
      <c r="C15" s="325">
        <v>0.06</v>
      </c>
      <c r="D15" s="325"/>
      <c r="E15" s="326">
        <v>0.06</v>
      </c>
      <c r="F15" s="326">
        <v>0.125</v>
      </c>
      <c r="G15" s="191"/>
      <c r="H15" s="191"/>
      <c r="I15" s="191"/>
      <c r="J15" s="191"/>
      <c r="K15" s="186"/>
      <c r="L15" s="186"/>
      <c r="M15" s="186"/>
      <c r="N15" s="186"/>
      <c r="O15" s="186"/>
      <c r="P15" s="186"/>
    </row>
    <row r="16" spans="1:16" ht="13.5" thickBot="1">
      <c r="A16" s="319" t="s">
        <v>258</v>
      </c>
      <c r="B16" s="241"/>
      <c r="C16" s="327">
        <f>SUM(C14:C15)</f>
        <v>0.1912</v>
      </c>
      <c r="D16" s="327"/>
      <c r="E16" s="328">
        <v>0.3412</v>
      </c>
      <c r="F16" s="328">
        <f>SUM(F14:F15)</f>
        <v>0.3862</v>
      </c>
      <c r="G16" s="191"/>
      <c r="H16" s="191"/>
      <c r="I16" s="191"/>
      <c r="J16" s="191"/>
      <c r="K16" s="186"/>
      <c r="L16" s="186"/>
      <c r="M16" s="186"/>
      <c r="N16" s="186"/>
      <c r="O16" s="186"/>
      <c r="P16" s="186"/>
    </row>
    <row r="17" spans="1:16" ht="13.5" thickBot="1">
      <c r="A17" s="319"/>
      <c r="B17" s="241"/>
      <c r="C17" s="323"/>
      <c r="D17" s="323"/>
      <c r="E17" s="324"/>
      <c r="F17" s="324"/>
      <c r="G17" s="191"/>
      <c r="H17" s="191"/>
      <c r="I17" s="191"/>
      <c r="J17" s="191"/>
      <c r="K17" s="186"/>
      <c r="L17" s="186"/>
      <c r="M17" s="186"/>
      <c r="N17" s="186"/>
      <c r="O17" s="186"/>
      <c r="P17" s="186"/>
    </row>
    <row r="18" spans="1:16" ht="13.5" thickBot="1">
      <c r="A18" s="318" t="s">
        <v>109</v>
      </c>
      <c r="B18" s="240"/>
      <c r="C18" s="329">
        <v>0.003</v>
      </c>
      <c r="D18" s="323"/>
      <c r="E18" s="324"/>
      <c r="F18" s="324"/>
      <c r="G18" s="191"/>
      <c r="H18" s="191"/>
      <c r="I18" s="191"/>
      <c r="J18" s="191"/>
      <c r="K18" s="186"/>
      <c r="L18" s="186"/>
      <c r="M18" s="186"/>
      <c r="N18" s="186"/>
      <c r="O18" s="186"/>
      <c r="P18" s="186"/>
    </row>
    <row r="19" spans="1:16" ht="13.5" thickBot="1">
      <c r="A19" s="318" t="s">
        <v>110</v>
      </c>
      <c r="B19" s="234"/>
      <c r="C19" s="330">
        <v>0.00225</v>
      </c>
      <c r="D19" s="331"/>
      <c r="E19" s="332"/>
      <c r="F19" s="332"/>
      <c r="G19" s="191"/>
      <c r="H19" s="191"/>
      <c r="I19" s="191"/>
      <c r="J19" s="191"/>
      <c r="K19" s="186"/>
      <c r="L19" s="186"/>
      <c r="M19" s="186"/>
      <c r="N19" s="186"/>
      <c r="O19" s="186"/>
      <c r="P19" s="186"/>
    </row>
    <row r="20" spans="1:16" ht="13.5" thickBot="1">
      <c r="A20" s="318" t="s">
        <v>113</v>
      </c>
      <c r="B20" s="234"/>
      <c r="C20" s="331">
        <v>0.0112</v>
      </c>
      <c r="D20" s="333"/>
      <c r="E20" s="334"/>
      <c r="F20" s="334"/>
      <c r="G20" s="190"/>
      <c r="H20" s="190"/>
      <c r="I20" s="190"/>
      <c r="J20" s="190"/>
      <c r="K20" s="186"/>
      <c r="L20" s="186"/>
      <c r="M20" s="186"/>
      <c r="N20" s="186"/>
      <c r="O20" s="186"/>
      <c r="P20" s="186"/>
    </row>
    <row r="21" spans="1:16" ht="27" thickBot="1">
      <c r="A21" s="320" t="s">
        <v>330</v>
      </c>
      <c r="B21" s="394" t="s">
        <v>466</v>
      </c>
      <c r="C21" s="357">
        <v>5000000</v>
      </c>
      <c r="D21" s="333"/>
      <c r="E21" s="334"/>
      <c r="F21" s="334"/>
      <c r="G21" s="190"/>
      <c r="H21" s="190"/>
      <c r="I21" s="190"/>
      <c r="J21" s="190"/>
      <c r="K21" s="186"/>
      <c r="L21" s="186"/>
      <c r="M21" s="186"/>
      <c r="N21" s="186"/>
      <c r="O21" s="186"/>
      <c r="P21" s="186"/>
    </row>
    <row r="22" spans="1:16" ht="39.75" thickBot="1">
      <c r="A22" s="320" t="s">
        <v>331</v>
      </c>
      <c r="B22" s="395" t="s">
        <v>467</v>
      </c>
      <c r="C22" s="358">
        <v>10000000</v>
      </c>
      <c r="D22" s="335"/>
      <c r="E22" s="336"/>
      <c r="F22" s="336"/>
      <c r="G22" s="190"/>
      <c r="H22" s="190"/>
      <c r="I22" s="190"/>
      <c r="J22" s="190"/>
      <c r="K22" s="186"/>
      <c r="L22" s="186"/>
      <c r="M22" s="186"/>
      <c r="N22" s="186"/>
      <c r="O22" s="186"/>
      <c r="P22" s="186"/>
    </row>
    <row r="23" spans="1:16" ht="41.25" customHeight="1">
      <c r="A23" s="511" t="s">
        <v>487</v>
      </c>
      <c r="B23" s="512"/>
      <c r="C23" s="512"/>
      <c r="D23" s="512"/>
      <c r="E23" s="512"/>
      <c r="F23" s="512"/>
      <c r="G23" s="424"/>
      <c r="H23" s="406"/>
      <c r="I23" s="190"/>
      <c r="J23" s="190"/>
      <c r="K23" s="186"/>
      <c r="L23" s="186"/>
      <c r="M23" s="186"/>
      <c r="N23" s="186"/>
      <c r="O23" s="186"/>
      <c r="P23" s="186"/>
    </row>
    <row r="24" spans="1:16" ht="12.75">
      <c r="A24" s="399"/>
      <c r="B24" s="400"/>
      <c r="C24" s="400"/>
      <c r="D24" s="400"/>
      <c r="E24" s="400"/>
      <c r="F24" s="400"/>
      <c r="G24" s="190"/>
      <c r="H24" s="190"/>
      <c r="I24" s="190"/>
      <c r="J24" s="190"/>
      <c r="K24" s="186"/>
      <c r="L24" s="186"/>
      <c r="M24" s="186"/>
      <c r="N24" s="186"/>
      <c r="O24" s="186"/>
      <c r="P24" s="186"/>
    </row>
    <row r="25" spans="1:16" ht="12.75">
      <c r="A25" s="375"/>
      <c r="B25" s="376"/>
      <c r="C25" s="379"/>
      <c r="D25" s="338"/>
      <c r="E25" s="338"/>
      <c r="F25" s="398" t="s">
        <v>336</v>
      </c>
      <c r="G25" s="190"/>
      <c r="H25" s="190"/>
      <c r="I25" s="190"/>
      <c r="J25" s="190"/>
      <c r="K25" s="186"/>
      <c r="L25" s="186"/>
      <c r="M25" s="186"/>
      <c r="N25" s="186"/>
      <c r="O25" s="186"/>
      <c r="P25" s="186"/>
    </row>
    <row r="26" spans="1:16" ht="13.5" thickBot="1">
      <c r="A26" s="517" t="s">
        <v>483</v>
      </c>
      <c r="B26" s="518"/>
      <c r="C26" s="518"/>
      <c r="D26" s="518"/>
      <c r="E26" s="518"/>
      <c r="F26" s="518"/>
      <c r="G26" s="190"/>
      <c r="H26" s="190"/>
      <c r="I26" s="190"/>
      <c r="J26" s="190"/>
      <c r="K26" s="186"/>
      <c r="L26" s="186"/>
      <c r="M26" s="186"/>
      <c r="N26" s="186"/>
      <c r="O26" s="186"/>
      <c r="P26" s="186"/>
    </row>
    <row r="27" spans="1:16" ht="12.75">
      <c r="A27" s="316" t="s">
        <v>112</v>
      </c>
      <c r="B27" s="321"/>
      <c r="C27" s="363">
        <v>0</v>
      </c>
      <c r="D27" s="363">
        <v>250001</v>
      </c>
      <c r="E27" s="363">
        <v>400001</v>
      </c>
      <c r="F27" s="364"/>
      <c r="G27" s="190"/>
      <c r="H27" s="190"/>
      <c r="I27" s="190"/>
      <c r="J27" s="190"/>
      <c r="K27" s="186"/>
      <c r="L27" s="186"/>
      <c r="M27" s="186"/>
      <c r="N27" s="186"/>
      <c r="O27" s="186"/>
      <c r="P27" s="186"/>
    </row>
    <row r="28" spans="1:16" ht="12.75">
      <c r="A28" s="317" t="s">
        <v>437</v>
      </c>
      <c r="B28" s="322"/>
      <c r="C28" s="365" t="s">
        <v>111</v>
      </c>
      <c r="D28" s="365" t="s">
        <v>111</v>
      </c>
      <c r="E28" s="365" t="s">
        <v>111</v>
      </c>
      <c r="F28" s="366" t="s">
        <v>486</v>
      </c>
      <c r="G28" s="190"/>
      <c r="H28" s="190"/>
      <c r="I28" s="190"/>
      <c r="J28" s="190"/>
      <c r="K28" s="186"/>
      <c r="L28" s="186"/>
      <c r="M28" s="186"/>
      <c r="N28" s="186"/>
      <c r="O28" s="186"/>
      <c r="P28" s="186"/>
    </row>
    <row r="29" spans="1:16" ht="13.5" thickBot="1">
      <c r="A29" s="317"/>
      <c r="B29" s="322" t="s">
        <v>116</v>
      </c>
      <c r="C29" s="367">
        <v>250000</v>
      </c>
      <c r="D29" s="367">
        <v>400000</v>
      </c>
      <c r="E29" s="367">
        <v>1128000</v>
      </c>
      <c r="F29" s="368"/>
      <c r="G29" s="190"/>
      <c r="H29" s="190"/>
      <c r="I29" s="190"/>
      <c r="J29" s="190"/>
      <c r="K29" s="186"/>
      <c r="L29" s="186"/>
      <c r="M29" s="186"/>
      <c r="N29" s="186"/>
      <c r="O29" s="186"/>
      <c r="P29" s="186"/>
    </row>
    <row r="30" spans="1:16" ht="13.5" thickBot="1">
      <c r="A30" s="318" t="s">
        <v>108</v>
      </c>
      <c r="B30" s="231"/>
      <c r="C30" s="232"/>
      <c r="D30" s="232"/>
      <c r="E30" s="238"/>
      <c r="F30" s="238"/>
      <c r="G30" s="190"/>
      <c r="H30" s="190"/>
      <c r="I30" s="190"/>
      <c r="J30" s="190"/>
      <c r="K30" s="186"/>
      <c r="L30" s="186"/>
      <c r="M30" s="186"/>
      <c r="N30" s="186"/>
      <c r="O30" s="186"/>
      <c r="P30" s="186"/>
    </row>
    <row r="31" spans="1:16" ht="13.5" thickBot="1">
      <c r="A31" s="319" t="s">
        <v>115</v>
      </c>
      <c r="B31" s="397">
        <v>2004</v>
      </c>
      <c r="C31" s="233"/>
      <c r="D31" s="233"/>
      <c r="E31" s="239"/>
      <c r="F31" s="239"/>
      <c r="G31" s="190"/>
      <c r="H31" s="190"/>
      <c r="I31" s="190"/>
      <c r="J31" s="190"/>
      <c r="K31" s="186"/>
      <c r="L31" s="186"/>
      <c r="M31" s="186"/>
      <c r="N31" s="186"/>
      <c r="O31" s="186"/>
      <c r="P31" s="186"/>
    </row>
    <row r="32" spans="1:16" ht="13.5" thickBot="1">
      <c r="A32" s="319" t="s">
        <v>297</v>
      </c>
      <c r="B32" s="397">
        <v>2004</v>
      </c>
      <c r="C32" s="323">
        <v>0.1312</v>
      </c>
      <c r="D32" s="323">
        <v>0.2212</v>
      </c>
      <c r="E32" s="324">
        <v>0.2212</v>
      </c>
      <c r="F32" s="324">
        <v>0.2212</v>
      </c>
      <c r="G32" s="190"/>
      <c r="H32" s="190"/>
      <c r="I32" s="190"/>
      <c r="J32" s="190"/>
      <c r="K32" s="186"/>
      <c r="L32" s="186"/>
      <c r="M32" s="186"/>
      <c r="N32" s="186"/>
      <c r="O32" s="186"/>
      <c r="P32" s="186"/>
    </row>
    <row r="33" spans="1:16" ht="13.5" thickBot="1">
      <c r="A33" s="319" t="s">
        <v>29</v>
      </c>
      <c r="B33" s="397">
        <v>2004</v>
      </c>
      <c r="C33" s="325">
        <v>0.055</v>
      </c>
      <c r="D33" s="325">
        <v>0.055</v>
      </c>
      <c r="E33" s="326">
        <v>0.0975</v>
      </c>
      <c r="F33" s="326">
        <v>0.14</v>
      </c>
      <c r="G33" s="190"/>
      <c r="H33" s="190"/>
      <c r="I33" s="190"/>
      <c r="J33" s="190"/>
      <c r="K33" s="186"/>
      <c r="L33" s="186"/>
      <c r="M33" s="186"/>
      <c r="N33" s="186"/>
      <c r="O33" s="186"/>
      <c r="P33" s="186"/>
    </row>
    <row r="34" spans="1:16" ht="13.5" thickBot="1">
      <c r="A34" s="319" t="s">
        <v>258</v>
      </c>
      <c r="B34" s="397">
        <v>2004</v>
      </c>
      <c r="C34" s="327">
        <f>SUM(C32:C33)</f>
        <v>0.1862</v>
      </c>
      <c r="D34" s="327">
        <f>SUM(D32:D33)</f>
        <v>0.2762</v>
      </c>
      <c r="E34" s="328">
        <f>SUM(E32:E33)</f>
        <v>0.3187</v>
      </c>
      <c r="F34" s="328">
        <f>SUM(F32:F33)</f>
        <v>0.3612</v>
      </c>
      <c r="G34" s="190"/>
      <c r="H34" s="190"/>
      <c r="I34" s="190"/>
      <c r="J34" s="190"/>
      <c r="K34" s="186"/>
      <c r="L34" s="186"/>
      <c r="M34" s="186"/>
      <c r="N34" s="186"/>
      <c r="O34" s="186"/>
      <c r="P34" s="186"/>
    </row>
    <row r="35" spans="1:16" ht="13.5" thickBot="1">
      <c r="A35" s="319"/>
      <c r="B35" s="241"/>
      <c r="C35" s="323"/>
      <c r="D35" s="323"/>
      <c r="E35" s="324"/>
      <c r="F35" s="324"/>
      <c r="G35" s="190"/>
      <c r="H35" s="190"/>
      <c r="I35" s="190"/>
      <c r="J35" s="190"/>
      <c r="K35" s="186"/>
      <c r="L35" s="186"/>
      <c r="M35" s="186"/>
      <c r="N35" s="186"/>
      <c r="O35" s="186"/>
      <c r="P35" s="186"/>
    </row>
    <row r="36" spans="1:16" ht="13.5" thickBot="1">
      <c r="A36" s="318" t="s">
        <v>109</v>
      </c>
      <c r="B36" s="397">
        <v>2004</v>
      </c>
      <c r="C36" s="329">
        <v>0.003</v>
      </c>
      <c r="D36" s="323"/>
      <c r="E36" s="324"/>
      <c r="F36" s="324"/>
      <c r="G36" s="190"/>
      <c r="H36" s="190"/>
      <c r="I36" s="190"/>
      <c r="J36" s="190"/>
      <c r="K36" s="186"/>
      <c r="L36" s="186"/>
      <c r="M36" s="186"/>
      <c r="N36" s="186"/>
      <c r="O36" s="186"/>
      <c r="P36" s="186"/>
    </row>
    <row r="37" spans="1:16" ht="13.5" thickBot="1">
      <c r="A37" s="318" t="s">
        <v>110</v>
      </c>
      <c r="B37" s="397">
        <v>2004</v>
      </c>
      <c r="C37" s="330">
        <v>0.002</v>
      </c>
      <c r="D37" s="331"/>
      <c r="E37" s="332"/>
      <c r="F37" s="332"/>
      <c r="G37" s="190"/>
      <c r="H37" s="190"/>
      <c r="I37" s="190"/>
      <c r="J37" s="190"/>
      <c r="K37" s="186"/>
      <c r="L37" s="186"/>
      <c r="M37" s="186"/>
      <c r="N37" s="186"/>
      <c r="O37" s="186"/>
      <c r="P37" s="186"/>
    </row>
    <row r="38" spans="1:16" ht="13.5" thickBot="1">
      <c r="A38" s="318" t="s">
        <v>113</v>
      </c>
      <c r="B38" s="397">
        <v>2004</v>
      </c>
      <c r="C38" s="331">
        <v>0.0112</v>
      </c>
      <c r="D38" s="333"/>
      <c r="E38" s="334"/>
      <c r="F38" s="334"/>
      <c r="G38" s="190"/>
      <c r="H38" s="190"/>
      <c r="I38" s="190"/>
      <c r="J38" s="190"/>
      <c r="K38" s="186"/>
      <c r="L38" s="186"/>
      <c r="M38" s="186"/>
      <c r="N38" s="186"/>
      <c r="O38" s="186"/>
      <c r="P38" s="186"/>
    </row>
    <row r="39" spans="1:16" ht="27" thickBot="1">
      <c r="A39" s="320" t="s">
        <v>484</v>
      </c>
      <c r="B39" s="394" t="s">
        <v>466</v>
      </c>
      <c r="C39" s="357">
        <v>5000000</v>
      </c>
      <c r="D39" s="333"/>
      <c r="E39" s="334"/>
      <c r="F39" s="334"/>
      <c r="G39" s="190"/>
      <c r="H39" s="190"/>
      <c r="I39" s="190"/>
      <c r="J39" s="190"/>
      <c r="K39" s="186"/>
      <c r="L39" s="186"/>
      <c r="M39" s="186"/>
      <c r="N39" s="186"/>
      <c r="O39" s="186"/>
      <c r="P39" s="186"/>
    </row>
    <row r="40" spans="1:16" ht="39.75" thickBot="1">
      <c r="A40" s="320" t="s">
        <v>485</v>
      </c>
      <c r="B40" s="395" t="s">
        <v>482</v>
      </c>
      <c r="C40" s="358">
        <v>50000000</v>
      </c>
      <c r="D40" s="335"/>
      <c r="E40" s="336"/>
      <c r="F40" s="336"/>
      <c r="G40" s="190"/>
      <c r="H40" s="190"/>
      <c r="I40" s="190"/>
      <c r="J40" s="190"/>
      <c r="K40" s="186"/>
      <c r="L40" s="186"/>
      <c r="M40" s="186"/>
      <c r="N40" s="186"/>
      <c r="O40" s="186"/>
      <c r="P40" s="186"/>
    </row>
    <row r="41" spans="1:16" ht="12.75">
      <c r="A41" s="513" t="s">
        <v>333</v>
      </c>
      <c r="B41" s="512"/>
      <c r="C41" s="512"/>
      <c r="D41" s="512"/>
      <c r="E41" s="512"/>
      <c r="F41" s="512"/>
      <c r="G41" s="190"/>
      <c r="H41" s="190"/>
      <c r="I41" s="190"/>
      <c r="J41" s="190"/>
      <c r="K41" s="186"/>
      <c r="L41" s="186"/>
      <c r="M41" s="186"/>
      <c r="N41" s="186"/>
      <c r="O41" s="186"/>
      <c r="P41" s="186"/>
    </row>
    <row r="42" spans="1:16" ht="23.25" customHeight="1">
      <c r="A42" s="514"/>
      <c r="B42" s="514"/>
      <c r="C42" s="514"/>
      <c r="D42" s="514"/>
      <c r="E42" s="514"/>
      <c r="F42" s="514"/>
      <c r="G42" s="190"/>
      <c r="H42" s="190"/>
      <c r="I42" s="190"/>
      <c r="J42" s="190"/>
      <c r="K42" s="186"/>
      <c r="L42" s="186"/>
      <c r="M42" s="186"/>
      <c r="N42" s="186"/>
      <c r="O42" s="186"/>
      <c r="P42" s="186"/>
    </row>
    <row r="43" spans="1:16" ht="12.75">
      <c r="A43" s="375"/>
      <c r="B43" s="376"/>
      <c r="C43" s="377"/>
      <c r="D43" s="376"/>
      <c r="E43" s="376"/>
      <c r="F43" s="398" t="s">
        <v>337</v>
      </c>
      <c r="G43" s="190"/>
      <c r="H43" s="190"/>
      <c r="I43" s="190"/>
      <c r="J43" s="190"/>
      <c r="K43" s="186"/>
      <c r="L43" s="186"/>
      <c r="M43" s="186"/>
      <c r="N43" s="186"/>
      <c r="O43" s="186"/>
      <c r="P43" s="186"/>
    </row>
    <row r="44" spans="1:16" ht="13.5" thickBot="1">
      <c r="A44" s="396" t="s">
        <v>481</v>
      </c>
      <c r="B44" s="361"/>
      <c r="C44" s="362"/>
      <c r="D44" s="361"/>
      <c r="E44" s="338"/>
      <c r="F44" s="378"/>
      <c r="G44" s="190"/>
      <c r="H44" s="190"/>
      <c r="I44" s="190"/>
      <c r="J44" s="190"/>
      <c r="K44" s="186"/>
      <c r="L44" s="186"/>
      <c r="M44" s="186"/>
      <c r="N44" s="186"/>
      <c r="O44" s="186"/>
      <c r="P44" s="186"/>
    </row>
    <row r="45" spans="1:16" ht="12.75">
      <c r="A45" s="316" t="s">
        <v>112</v>
      </c>
      <c r="B45" s="321"/>
      <c r="C45" s="363">
        <v>0</v>
      </c>
      <c r="D45" s="363">
        <v>250001</v>
      </c>
      <c r="E45" s="363">
        <v>400001</v>
      </c>
      <c r="F45" s="364"/>
      <c r="G45" s="192"/>
      <c r="H45" s="192"/>
      <c r="I45" s="192"/>
      <c r="J45" s="192"/>
      <c r="K45" s="186"/>
      <c r="L45" s="186"/>
      <c r="M45" s="186"/>
      <c r="N45" s="186"/>
      <c r="O45" s="186"/>
      <c r="P45" s="186"/>
    </row>
    <row r="46" spans="1:16" ht="12.75">
      <c r="A46" s="317"/>
      <c r="B46" s="322"/>
      <c r="C46" s="365" t="s">
        <v>111</v>
      </c>
      <c r="D46" s="365" t="s">
        <v>111</v>
      </c>
      <c r="E46" s="365" t="s">
        <v>111</v>
      </c>
      <c r="F46" s="366" t="s">
        <v>486</v>
      </c>
      <c r="G46" s="189"/>
      <c r="H46" s="189"/>
      <c r="I46" s="189"/>
      <c r="J46" s="189"/>
      <c r="K46" s="186"/>
      <c r="L46" s="187"/>
      <c r="M46" s="187"/>
      <c r="N46" s="187"/>
      <c r="O46" s="187"/>
      <c r="P46" s="187"/>
    </row>
    <row r="47" spans="1:16" ht="13.5" thickBot="1">
      <c r="A47" s="317"/>
      <c r="B47" s="337" t="s">
        <v>116</v>
      </c>
      <c r="C47" s="367">
        <v>250000</v>
      </c>
      <c r="D47" s="367">
        <v>400000</v>
      </c>
      <c r="E47" s="367">
        <v>1128000</v>
      </c>
      <c r="F47" s="368"/>
      <c r="G47" s="192"/>
      <c r="H47" s="192"/>
      <c r="I47" s="192"/>
      <c r="J47" s="192"/>
      <c r="K47" s="186"/>
      <c r="L47" s="187"/>
      <c r="M47" s="187"/>
      <c r="N47" s="187"/>
      <c r="O47" s="187"/>
      <c r="P47" s="187"/>
    </row>
    <row r="48" spans="1:16" ht="13.5" thickBot="1">
      <c r="A48" s="318" t="s">
        <v>108</v>
      </c>
      <c r="B48" s="231"/>
      <c r="C48" s="232"/>
      <c r="D48" s="232"/>
      <c r="E48" s="238"/>
      <c r="F48" s="238"/>
      <c r="G48" s="192"/>
      <c r="H48" s="192"/>
      <c r="I48" s="192"/>
      <c r="J48" s="192"/>
      <c r="K48" s="186"/>
      <c r="L48" s="187"/>
      <c r="M48" s="187"/>
      <c r="N48" s="187"/>
      <c r="O48" s="187"/>
      <c r="P48" s="187"/>
    </row>
    <row r="49" spans="1:16" ht="13.5" thickBot="1">
      <c r="A49" s="319" t="s">
        <v>115</v>
      </c>
      <c r="B49" s="397">
        <v>2004</v>
      </c>
      <c r="C49" s="233"/>
      <c r="D49" s="233"/>
      <c r="E49" s="239"/>
      <c r="F49" s="239"/>
      <c r="G49" s="192"/>
      <c r="H49" s="192"/>
      <c r="I49" s="192"/>
      <c r="J49" s="192"/>
      <c r="K49" s="186"/>
      <c r="L49" s="187"/>
      <c r="M49" s="187"/>
      <c r="N49" s="187"/>
      <c r="O49" s="187"/>
      <c r="P49" s="187"/>
    </row>
    <row r="50" spans="1:16" ht="13.5" thickBot="1">
      <c r="A50" s="319" t="s">
        <v>297</v>
      </c>
      <c r="B50" s="241"/>
      <c r="C50" s="347">
        <v>0.1312</v>
      </c>
      <c r="D50" s="347">
        <v>0.2212</v>
      </c>
      <c r="E50" s="348">
        <v>0.2229</v>
      </c>
      <c r="F50" s="348">
        <v>0.2212</v>
      </c>
      <c r="G50" s="192"/>
      <c r="H50" s="475">
        <v>0.2212</v>
      </c>
      <c r="I50" s="475">
        <f>+H50-F50</f>
        <v>0</v>
      </c>
      <c r="J50" s="192"/>
      <c r="K50" s="186"/>
      <c r="L50" s="187"/>
      <c r="M50" s="187"/>
      <c r="N50" s="187"/>
      <c r="O50" s="187"/>
      <c r="P50" s="187"/>
    </row>
    <row r="51" spans="1:16" ht="13.5" thickBot="1">
      <c r="A51" s="319" t="s">
        <v>29</v>
      </c>
      <c r="B51" s="241"/>
      <c r="C51" s="349">
        <v>0.055</v>
      </c>
      <c r="D51" s="349">
        <v>0.055</v>
      </c>
      <c r="E51" s="350">
        <v>0.1377</v>
      </c>
      <c r="F51" s="350">
        <v>0.14</v>
      </c>
      <c r="G51" s="192"/>
      <c r="H51" s="475">
        <v>0.14</v>
      </c>
      <c r="I51" s="475">
        <f>+H51-F51</f>
        <v>0</v>
      </c>
      <c r="J51" s="192"/>
      <c r="K51" s="186"/>
      <c r="L51" s="187"/>
      <c r="M51" s="187"/>
      <c r="N51" s="187"/>
      <c r="O51" s="187"/>
      <c r="P51" s="187"/>
    </row>
    <row r="52" spans="1:16" ht="13.5" thickBot="1">
      <c r="A52" s="319" t="s">
        <v>258</v>
      </c>
      <c r="B52" s="241"/>
      <c r="C52" s="327">
        <f>SUM(C50:C51)</f>
        <v>0.1862</v>
      </c>
      <c r="D52" s="327">
        <f>SUM(D50:D51)</f>
        <v>0.2762</v>
      </c>
      <c r="E52" s="328">
        <f>SUM(E50:E51)</f>
        <v>0.3606</v>
      </c>
      <c r="F52" s="328">
        <f>SUM(F50:F51)</f>
        <v>0.3612</v>
      </c>
      <c r="G52" s="192"/>
      <c r="H52" s="475">
        <f>+H50+H51</f>
        <v>0.3612</v>
      </c>
      <c r="I52" s="475">
        <f>+H52-F52</f>
        <v>0</v>
      </c>
      <c r="J52" s="192"/>
      <c r="K52" s="186"/>
      <c r="L52" s="187"/>
      <c r="M52" s="187"/>
      <c r="N52" s="187"/>
      <c r="O52" s="187"/>
      <c r="P52" s="187"/>
    </row>
    <row r="53" spans="1:16" ht="13.5" thickBot="1">
      <c r="A53" s="319"/>
      <c r="B53" s="241"/>
      <c r="C53" s="347"/>
      <c r="D53" s="347"/>
      <c r="E53" s="348"/>
      <c r="F53" s="348"/>
      <c r="G53" s="192"/>
      <c r="H53" s="192"/>
      <c r="I53" s="192"/>
      <c r="J53" s="192"/>
      <c r="K53" s="186"/>
      <c r="L53" s="187"/>
      <c r="M53" s="187"/>
      <c r="N53" s="187"/>
      <c r="O53" s="187"/>
      <c r="P53" s="187"/>
    </row>
    <row r="54" spans="1:16" ht="13.5" thickBot="1">
      <c r="A54" s="318" t="s">
        <v>109</v>
      </c>
      <c r="B54" s="240"/>
      <c r="C54" s="351">
        <v>0.003</v>
      </c>
      <c r="D54" s="347"/>
      <c r="E54" s="348"/>
      <c r="F54" s="348"/>
      <c r="G54" s="192"/>
      <c r="H54" s="192"/>
      <c r="I54" s="192"/>
      <c r="J54" s="192"/>
      <c r="K54" s="186"/>
      <c r="L54" s="187"/>
      <c r="M54" s="187"/>
      <c r="N54" s="187"/>
      <c r="O54" s="187"/>
      <c r="P54" s="187"/>
    </row>
    <row r="55" spans="1:16" ht="13.5" thickBot="1">
      <c r="A55" s="318" t="s">
        <v>110</v>
      </c>
      <c r="B55" s="234"/>
      <c r="C55" s="352">
        <v>0.002</v>
      </c>
      <c r="D55" s="353"/>
      <c r="E55" s="354"/>
      <c r="F55" s="354"/>
      <c r="G55" s="192"/>
      <c r="H55" s="192"/>
      <c r="I55" s="192"/>
      <c r="J55" s="192"/>
      <c r="K55" s="186"/>
      <c r="L55" s="187"/>
      <c r="M55" s="187"/>
      <c r="N55" s="187"/>
      <c r="O55" s="187"/>
      <c r="P55" s="187"/>
    </row>
    <row r="56" spans="1:16" ht="13.5" thickBot="1">
      <c r="A56" s="318" t="s">
        <v>113</v>
      </c>
      <c r="B56" s="234"/>
      <c r="C56" s="353">
        <v>0.0112</v>
      </c>
      <c r="D56" s="355"/>
      <c r="E56" s="356"/>
      <c r="F56" s="356"/>
      <c r="G56" s="192"/>
      <c r="H56" s="192"/>
      <c r="I56" s="192"/>
      <c r="J56" s="192"/>
      <c r="K56" s="186"/>
      <c r="L56" s="187"/>
      <c r="M56" s="187"/>
      <c r="N56" s="187"/>
      <c r="O56" s="187"/>
      <c r="P56" s="187"/>
    </row>
    <row r="57" spans="1:16" ht="27" thickBot="1">
      <c r="A57" s="320" t="s">
        <v>346</v>
      </c>
      <c r="B57" s="394" t="s">
        <v>466</v>
      </c>
      <c r="C57" s="357">
        <v>4991258</v>
      </c>
      <c r="D57" s="355"/>
      <c r="E57" s="356"/>
      <c r="F57" s="356"/>
      <c r="G57" s="192"/>
      <c r="H57" s="192"/>
      <c r="I57" s="192"/>
      <c r="J57" s="192"/>
      <c r="K57" s="186"/>
      <c r="L57" s="187"/>
      <c r="M57" s="187"/>
      <c r="N57" s="187"/>
      <c r="O57" s="187"/>
      <c r="P57" s="187"/>
    </row>
    <row r="58" spans="1:16" ht="39.75" thickBot="1">
      <c r="A58" s="320" t="s">
        <v>347</v>
      </c>
      <c r="B58" s="395" t="s">
        <v>482</v>
      </c>
      <c r="C58" s="358">
        <v>50000000</v>
      </c>
      <c r="D58" s="359"/>
      <c r="E58" s="360"/>
      <c r="F58" s="360"/>
      <c r="G58" s="192"/>
      <c r="H58" s="192"/>
      <c r="I58" s="192"/>
      <c r="J58" s="192"/>
      <c r="K58" s="186"/>
      <c r="L58" s="187"/>
      <c r="M58" s="187"/>
      <c r="N58" s="187"/>
      <c r="O58" s="187"/>
      <c r="P58" s="187"/>
    </row>
    <row r="59" spans="1:16" ht="12.75">
      <c r="A59" s="511" t="s">
        <v>348</v>
      </c>
      <c r="B59" s="515"/>
      <c r="C59" s="515"/>
      <c r="D59" s="515"/>
      <c r="E59" s="515"/>
      <c r="F59" s="515"/>
      <c r="G59" s="190"/>
      <c r="H59" s="190"/>
      <c r="I59" s="190"/>
      <c r="J59" s="190"/>
      <c r="K59" s="186"/>
      <c r="L59" s="186"/>
      <c r="M59" s="186"/>
      <c r="N59" s="186"/>
      <c r="O59" s="186"/>
      <c r="P59" s="186"/>
    </row>
    <row r="60" spans="1:16" ht="25.5" customHeight="1">
      <c r="A60" s="516"/>
      <c r="B60" s="516"/>
      <c r="C60" s="516"/>
      <c r="D60" s="516"/>
      <c r="E60" s="516"/>
      <c r="F60" s="516"/>
      <c r="G60" s="192"/>
      <c r="H60" s="192"/>
      <c r="I60" s="192"/>
      <c r="J60" s="192"/>
      <c r="K60" s="186"/>
      <c r="L60" s="186"/>
      <c r="M60" s="186"/>
      <c r="N60" s="186"/>
      <c r="O60" s="186"/>
      <c r="P60" s="186"/>
    </row>
    <row r="61" spans="1:16" ht="12.75">
      <c r="A61" s="339"/>
      <c r="B61" s="340"/>
      <c r="C61" s="340"/>
      <c r="D61" s="340"/>
      <c r="E61" s="340"/>
      <c r="F61" s="342"/>
      <c r="G61" s="189"/>
      <c r="H61" s="189"/>
      <c r="I61" s="189"/>
      <c r="J61" s="189"/>
      <c r="K61" s="186"/>
      <c r="L61" s="186"/>
      <c r="M61" s="186"/>
      <c r="N61" s="186"/>
      <c r="O61" s="186"/>
      <c r="P61" s="186"/>
    </row>
    <row r="62" spans="1:16" ht="12.75">
      <c r="A62" s="339"/>
      <c r="B62" s="340"/>
      <c r="C62" s="341"/>
      <c r="D62" s="341"/>
      <c r="E62" s="341"/>
      <c r="F62" s="343"/>
      <c r="G62" s="192"/>
      <c r="H62" s="192"/>
      <c r="I62" s="192"/>
      <c r="J62" s="192"/>
      <c r="K62" s="186"/>
      <c r="L62" s="186"/>
      <c r="M62" s="186"/>
      <c r="N62" s="186"/>
      <c r="O62" s="186"/>
      <c r="P62" s="186"/>
    </row>
    <row r="63" spans="1:16" ht="12.75">
      <c r="A63" s="339"/>
      <c r="B63" s="338"/>
      <c r="C63" s="338"/>
      <c r="D63" s="338"/>
      <c r="E63" s="338"/>
      <c r="F63" s="338"/>
      <c r="G63" s="190"/>
      <c r="H63" s="190"/>
      <c r="I63" s="190"/>
      <c r="J63" s="190"/>
      <c r="K63" s="186"/>
      <c r="L63" s="186"/>
      <c r="M63" s="186"/>
      <c r="N63" s="186"/>
      <c r="O63" s="186"/>
      <c r="P63" s="186"/>
    </row>
    <row r="64" spans="1:16" ht="64.5" customHeight="1">
      <c r="A64" s="344"/>
      <c r="B64" s="345"/>
      <c r="C64" s="346"/>
      <c r="D64" s="346"/>
      <c r="E64" s="346"/>
      <c r="F64" s="346"/>
      <c r="G64" s="191"/>
      <c r="H64" s="191"/>
      <c r="I64" s="191"/>
      <c r="J64" s="191"/>
      <c r="K64" s="186"/>
      <c r="L64" s="186"/>
      <c r="M64" s="186"/>
      <c r="N64" s="186"/>
      <c r="O64" s="186"/>
      <c r="P64" s="186"/>
    </row>
    <row r="65" spans="1:16" ht="3.75" customHeight="1">
      <c r="A65" s="193"/>
      <c r="B65" s="194"/>
      <c r="C65" s="194"/>
      <c r="D65" s="194"/>
      <c r="E65" s="194"/>
      <c r="F65" s="194"/>
      <c r="G65" s="190"/>
      <c r="H65" s="190"/>
      <c r="I65" s="190"/>
      <c r="J65" s="190"/>
      <c r="K65" s="186"/>
      <c r="L65" s="186"/>
      <c r="M65" s="186"/>
      <c r="N65" s="186"/>
      <c r="O65" s="186"/>
      <c r="P65" s="186"/>
    </row>
    <row r="66" spans="1:16" ht="12.75">
      <c r="A66" s="186"/>
      <c r="B66" s="236"/>
      <c r="C66" s="236"/>
      <c r="D66" s="236"/>
      <c r="E66" s="236"/>
      <c r="F66" s="236"/>
      <c r="G66" s="186"/>
      <c r="H66" s="186"/>
      <c r="I66" s="186"/>
      <c r="J66" s="186"/>
      <c r="K66" s="186"/>
      <c r="L66" s="186"/>
      <c r="M66" s="186"/>
      <c r="N66" s="186"/>
      <c r="O66" s="186"/>
      <c r="P66" s="186"/>
    </row>
    <row r="67" spans="1:16" ht="12.75">
      <c r="A67" s="186"/>
      <c r="B67" s="236"/>
      <c r="C67" s="236"/>
      <c r="D67" s="236"/>
      <c r="E67" s="236"/>
      <c r="F67" s="236"/>
      <c r="G67" s="186"/>
      <c r="H67" s="186"/>
      <c r="I67" s="186"/>
      <c r="J67" s="186"/>
      <c r="K67" s="186"/>
      <c r="L67" s="186"/>
      <c r="M67" s="186"/>
      <c r="N67" s="186"/>
      <c r="O67" s="186"/>
      <c r="P67" s="186"/>
    </row>
    <row r="68" spans="1:16" ht="12.75">
      <c r="A68" s="186"/>
      <c r="B68" s="236"/>
      <c r="C68" s="236"/>
      <c r="D68" s="236"/>
      <c r="E68" s="236"/>
      <c r="F68" s="236"/>
      <c r="G68" s="186"/>
      <c r="H68" s="186"/>
      <c r="I68" s="186"/>
      <c r="J68" s="186"/>
      <c r="K68" s="186"/>
      <c r="L68" s="186"/>
      <c r="M68" s="186"/>
      <c r="N68" s="186"/>
      <c r="O68" s="186"/>
      <c r="P68" s="186"/>
    </row>
    <row r="69" spans="1:16" ht="12.75">
      <c r="A69" s="186"/>
      <c r="B69" s="236"/>
      <c r="C69" s="236"/>
      <c r="D69" s="236"/>
      <c r="E69" s="236"/>
      <c r="F69" s="236"/>
      <c r="G69" s="186"/>
      <c r="H69" s="186"/>
      <c r="I69" s="186"/>
      <c r="J69" s="186"/>
      <c r="K69" s="186"/>
      <c r="L69" s="186"/>
      <c r="M69" s="186"/>
      <c r="N69" s="186"/>
      <c r="O69" s="186"/>
      <c r="P69" s="186"/>
    </row>
    <row r="70" spans="1:16" ht="12.75">
      <c r="A70" s="186"/>
      <c r="B70" s="236"/>
      <c r="C70" s="236"/>
      <c r="D70" s="236"/>
      <c r="E70" s="236"/>
      <c r="F70" s="236"/>
      <c r="G70" s="186"/>
      <c r="H70" s="186"/>
      <c r="I70" s="186"/>
      <c r="J70" s="186"/>
      <c r="K70" s="186"/>
      <c r="L70" s="186"/>
      <c r="M70" s="186"/>
      <c r="N70" s="186"/>
      <c r="O70" s="186"/>
      <c r="P70" s="186"/>
    </row>
    <row r="71" spans="1:16" ht="12.75">
      <c r="A71" s="186"/>
      <c r="B71" s="236"/>
      <c r="C71" s="236"/>
      <c r="D71" s="236"/>
      <c r="E71" s="236"/>
      <c r="F71" s="236"/>
      <c r="G71" s="186"/>
      <c r="H71" s="186"/>
      <c r="I71" s="186"/>
      <c r="J71" s="186"/>
      <c r="K71" s="186"/>
      <c r="L71" s="186"/>
      <c r="M71" s="186"/>
      <c r="N71" s="186"/>
      <c r="O71" s="186"/>
      <c r="P71" s="186"/>
    </row>
    <row r="72" spans="1:16" ht="12.75">
      <c r="A72" s="186"/>
      <c r="B72" s="236"/>
      <c r="C72" s="236"/>
      <c r="D72" s="236"/>
      <c r="E72" s="236"/>
      <c r="F72" s="236"/>
      <c r="G72" s="186"/>
      <c r="H72" s="186"/>
      <c r="I72" s="186"/>
      <c r="J72" s="186"/>
      <c r="K72" s="186"/>
      <c r="L72" s="186"/>
      <c r="M72" s="186"/>
      <c r="N72" s="186"/>
      <c r="O72" s="186"/>
      <c r="P72" s="186"/>
    </row>
    <row r="73" spans="1:16" ht="12.75">
      <c r="A73" s="186"/>
      <c r="B73" s="236"/>
      <c r="C73" s="236"/>
      <c r="D73" s="236"/>
      <c r="E73" s="236"/>
      <c r="F73" s="236"/>
      <c r="G73" s="186"/>
      <c r="H73" s="186"/>
      <c r="I73" s="186"/>
      <c r="J73" s="186"/>
      <c r="K73" s="186"/>
      <c r="L73" s="186"/>
      <c r="M73" s="186"/>
      <c r="N73" s="186"/>
      <c r="O73" s="186"/>
      <c r="P73" s="186"/>
    </row>
    <row r="74" spans="1:16" ht="12.75">
      <c r="A74" s="186"/>
      <c r="B74" s="236"/>
      <c r="C74" s="236"/>
      <c r="D74" s="236"/>
      <c r="E74" s="236"/>
      <c r="F74" s="236"/>
      <c r="G74" s="186"/>
      <c r="H74" s="186"/>
      <c r="I74" s="186"/>
      <c r="J74" s="186"/>
      <c r="K74" s="186"/>
      <c r="L74" s="186"/>
      <c r="M74" s="186"/>
      <c r="N74" s="186"/>
      <c r="O74" s="186"/>
      <c r="P74" s="186"/>
    </row>
    <row r="75" spans="1:16" ht="12.75">
      <c r="A75" s="186"/>
      <c r="B75" s="236"/>
      <c r="C75" s="236"/>
      <c r="D75" s="236"/>
      <c r="E75" s="236"/>
      <c r="F75" s="236"/>
      <c r="G75" s="186"/>
      <c r="H75" s="186"/>
      <c r="I75" s="186"/>
      <c r="J75" s="186"/>
      <c r="K75" s="186"/>
      <c r="L75" s="186"/>
      <c r="M75" s="186"/>
      <c r="N75" s="186"/>
      <c r="O75" s="186"/>
      <c r="P75" s="186"/>
    </row>
    <row r="76" spans="1:16" ht="12.75">
      <c r="A76" s="186"/>
      <c r="B76" s="236"/>
      <c r="C76" s="236"/>
      <c r="D76" s="236"/>
      <c r="E76" s="236"/>
      <c r="F76" s="236"/>
      <c r="G76" s="186"/>
      <c r="H76" s="186"/>
      <c r="I76" s="186"/>
      <c r="J76" s="186"/>
      <c r="K76" s="186"/>
      <c r="L76" s="186"/>
      <c r="M76" s="186"/>
      <c r="N76" s="186"/>
      <c r="O76" s="186"/>
      <c r="P76" s="186"/>
    </row>
    <row r="77" spans="1:16" ht="12.75">
      <c r="A77" s="186"/>
      <c r="B77" s="236"/>
      <c r="C77" s="236"/>
      <c r="D77" s="236"/>
      <c r="E77" s="236"/>
      <c r="F77" s="236"/>
      <c r="G77" s="186"/>
      <c r="H77" s="186"/>
      <c r="I77" s="186"/>
      <c r="J77" s="186"/>
      <c r="K77" s="186"/>
      <c r="L77" s="186"/>
      <c r="M77" s="186"/>
      <c r="N77" s="186"/>
      <c r="O77" s="186"/>
      <c r="P77" s="186"/>
    </row>
    <row r="78" spans="1:16" ht="12.75">
      <c r="A78" s="186"/>
      <c r="B78" s="236"/>
      <c r="C78" s="236"/>
      <c r="D78" s="236"/>
      <c r="E78" s="236"/>
      <c r="F78" s="236"/>
      <c r="G78" s="186"/>
      <c r="H78" s="186"/>
      <c r="I78" s="186"/>
      <c r="J78" s="186"/>
      <c r="K78" s="186"/>
      <c r="L78" s="186"/>
      <c r="M78" s="186"/>
      <c r="N78" s="186"/>
      <c r="O78" s="186"/>
      <c r="P78" s="186"/>
    </row>
    <row r="79" spans="1:16" ht="12.75">
      <c r="A79" s="186"/>
      <c r="B79" s="236"/>
      <c r="C79" s="236"/>
      <c r="D79" s="236"/>
      <c r="E79" s="236"/>
      <c r="F79" s="236"/>
      <c r="G79" s="186"/>
      <c r="H79" s="186"/>
      <c r="I79" s="186"/>
      <c r="J79" s="186"/>
      <c r="K79" s="186"/>
      <c r="L79" s="186"/>
      <c r="M79" s="186"/>
      <c r="N79" s="186"/>
      <c r="O79" s="186"/>
      <c r="P79" s="186"/>
    </row>
    <row r="80" spans="1:16" ht="12.75">
      <c r="A80" s="186"/>
      <c r="B80" s="236"/>
      <c r="C80" s="236"/>
      <c r="D80" s="236"/>
      <c r="E80" s="236"/>
      <c r="F80" s="236"/>
      <c r="G80" s="186"/>
      <c r="H80" s="186"/>
      <c r="I80" s="186"/>
      <c r="J80" s="186"/>
      <c r="K80" s="186"/>
      <c r="L80" s="186"/>
      <c r="M80" s="186"/>
      <c r="N80" s="186"/>
      <c r="O80" s="186"/>
      <c r="P80" s="186"/>
    </row>
    <row r="81" spans="1:16" ht="12.75">
      <c r="A81" s="186"/>
      <c r="B81" s="236"/>
      <c r="C81" s="236"/>
      <c r="D81" s="236"/>
      <c r="E81" s="236"/>
      <c r="F81" s="236"/>
      <c r="G81" s="186"/>
      <c r="H81" s="186"/>
      <c r="I81" s="186"/>
      <c r="J81" s="186"/>
      <c r="K81" s="186"/>
      <c r="L81" s="186"/>
      <c r="M81" s="186"/>
      <c r="N81" s="186"/>
      <c r="O81" s="186"/>
      <c r="P81" s="186"/>
    </row>
    <row r="82" spans="1:16" ht="12.75">
      <c r="A82" s="186"/>
      <c r="B82" s="236"/>
      <c r="C82" s="236"/>
      <c r="D82" s="236"/>
      <c r="E82" s="236"/>
      <c r="F82" s="236"/>
      <c r="G82" s="186"/>
      <c r="H82" s="186"/>
      <c r="I82" s="186"/>
      <c r="J82" s="186"/>
      <c r="K82" s="186"/>
      <c r="L82" s="186"/>
      <c r="M82" s="186"/>
      <c r="N82" s="186"/>
      <c r="O82" s="186"/>
      <c r="P82" s="186"/>
    </row>
    <row r="83" spans="1:16" ht="12.75">
      <c r="A83" s="186"/>
      <c r="B83" s="236"/>
      <c r="C83" s="236"/>
      <c r="D83" s="236"/>
      <c r="E83" s="236"/>
      <c r="F83" s="236"/>
      <c r="G83" s="186"/>
      <c r="H83" s="186"/>
      <c r="I83" s="186"/>
      <c r="J83" s="186"/>
      <c r="K83" s="186"/>
      <c r="L83" s="186"/>
      <c r="M83" s="186"/>
      <c r="N83" s="186"/>
      <c r="O83" s="186"/>
      <c r="P83" s="186"/>
    </row>
    <row r="84" spans="1:16" ht="12.75">
      <c r="A84" s="186"/>
      <c r="B84" s="236"/>
      <c r="C84" s="236"/>
      <c r="D84" s="236"/>
      <c r="E84" s="236"/>
      <c r="F84" s="236"/>
      <c r="G84" s="186"/>
      <c r="H84" s="186"/>
      <c r="I84" s="186"/>
      <c r="J84" s="186"/>
      <c r="K84" s="186"/>
      <c r="L84" s="186"/>
      <c r="M84" s="186"/>
      <c r="N84" s="186"/>
      <c r="O84" s="186"/>
      <c r="P84" s="186"/>
    </row>
    <row r="85" spans="1:16" ht="12.75">
      <c r="A85" s="186"/>
      <c r="B85" s="236"/>
      <c r="C85" s="236"/>
      <c r="D85" s="236"/>
      <c r="E85" s="236"/>
      <c r="F85" s="236"/>
      <c r="G85" s="186"/>
      <c r="H85" s="186"/>
      <c r="I85" s="186"/>
      <c r="J85" s="186"/>
      <c r="K85" s="186"/>
      <c r="L85" s="186"/>
      <c r="M85" s="186"/>
      <c r="N85" s="186"/>
      <c r="O85" s="186"/>
      <c r="P85" s="186"/>
    </row>
    <row r="86" spans="1:16" ht="12.75">
      <c r="A86" s="186"/>
      <c r="B86" s="236"/>
      <c r="C86" s="236"/>
      <c r="D86" s="236"/>
      <c r="E86" s="236"/>
      <c r="F86" s="236"/>
      <c r="G86" s="186"/>
      <c r="H86" s="186"/>
      <c r="I86" s="186"/>
      <c r="J86" s="186"/>
      <c r="K86" s="186"/>
      <c r="L86" s="186"/>
      <c r="M86" s="186"/>
      <c r="N86" s="186"/>
      <c r="O86" s="186"/>
      <c r="P86" s="186"/>
    </row>
    <row r="87" spans="1:16" ht="12.75">
      <c r="A87" s="186"/>
      <c r="B87" s="236"/>
      <c r="C87" s="236"/>
      <c r="D87" s="236"/>
      <c r="E87" s="236"/>
      <c r="F87" s="236"/>
      <c r="G87" s="186"/>
      <c r="H87" s="186"/>
      <c r="I87" s="186"/>
      <c r="J87" s="186"/>
      <c r="K87" s="186"/>
      <c r="L87" s="186"/>
      <c r="M87" s="186"/>
      <c r="N87" s="186"/>
      <c r="O87" s="186"/>
      <c r="P87" s="186"/>
    </row>
    <row r="88" spans="1:16" ht="12.75">
      <c r="A88" s="186"/>
      <c r="B88" s="236"/>
      <c r="C88" s="236"/>
      <c r="D88" s="236"/>
      <c r="E88" s="236"/>
      <c r="F88" s="236"/>
      <c r="G88" s="186"/>
      <c r="H88" s="186"/>
      <c r="I88" s="186"/>
      <c r="J88" s="186"/>
      <c r="K88" s="186"/>
      <c r="L88" s="186"/>
      <c r="M88" s="186"/>
      <c r="N88" s="186"/>
      <c r="O88" s="186"/>
      <c r="P88" s="186"/>
    </row>
    <row r="89" spans="1:16" ht="12.75">
      <c r="A89" s="186"/>
      <c r="B89" s="236"/>
      <c r="C89" s="236"/>
      <c r="D89" s="236"/>
      <c r="E89" s="236"/>
      <c r="F89" s="236"/>
      <c r="G89" s="186"/>
      <c r="H89" s="186"/>
      <c r="I89" s="186"/>
      <c r="J89" s="186"/>
      <c r="K89" s="186"/>
      <c r="L89" s="186"/>
      <c r="M89" s="186"/>
      <c r="N89" s="186"/>
      <c r="O89" s="186"/>
      <c r="P89" s="186"/>
    </row>
    <row r="90" spans="1:16" ht="12.75">
      <c r="A90" s="186"/>
      <c r="B90" s="236"/>
      <c r="C90" s="236"/>
      <c r="D90" s="236"/>
      <c r="E90" s="236"/>
      <c r="F90" s="236"/>
      <c r="G90" s="186"/>
      <c r="H90" s="186"/>
      <c r="I90" s="186"/>
      <c r="J90" s="186"/>
      <c r="K90" s="186"/>
      <c r="L90" s="186"/>
      <c r="M90" s="186"/>
      <c r="N90" s="186"/>
      <c r="O90" s="186"/>
      <c r="P90" s="186"/>
    </row>
    <row r="91" spans="1:16" ht="12.75">
      <c r="A91" s="186"/>
      <c r="B91" s="236"/>
      <c r="C91" s="236"/>
      <c r="D91" s="236"/>
      <c r="E91" s="236"/>
      <c r="F91" s="236"/>
      <c r="G91" s="186"/>
      <c r="H91" s="186"/>
      <c r="I91" s="186"/>
      <c r="J91" s="186"/>
      <c r="K91" s="186"/>
      <c r="L91" s="186"/>
      <c r="M91" s="186"/>
      <c r="N91" s="186"/>
      <c r="O91" s="186"/>
      <c r="P91" s="186"/>
    </row>
    <row r="92" spans="1:16" ht="12.75">
      <c r="A92" s="186"/>
      <c r="B92" s="236"/>
      <c r="C92" s="236"/>
      <c r="D92" s="236"/>
      <c r="E92" s="236"/>
      <c r="F92" s="236"/>
      <c r="G92" s="186"/>
      <c r="H92" s="186"/>
      <c r="I92" s="186"/>
      <c r="J92" s="186"/>
      <c r="K92" s="186"/>
      <c r="L92" s="186"/>
      <c r="M92" s="186"/>
      <c r="N92" s="186"/>
      <c r="O92" s="186"/>
      <c r="P92" s="186"/>
    </row>
    <row r="93" spans="1:16" ht="12.75">
      <c r="A93" s="186"/>
      <c r="B93" s="236"/>
      <c r="C93" s="236"/>
      <c r="D93" s="236"/>
      <c r="E93" s="236"/>
      <c r="F93" s="236"/>
      <c r="G93" s="186"/>
      <c r="H93" s="186"/>
      <c r="I93" s="186"/>
      <c r="J93" s="186"/>
      <c r="K93" s="186"/>
      <c r="L93" s="186"/>
      <c r="M93" s="186"/>
      <c r="N93" s="186"/>
      <c r="O93" s="186"/>
      <c r="P93" s="186"/>
    </row>
    <row r="94" spans="1:16" ht="12.75">
      <c r="A94" s="186"/>
      <c r="B94" s="236"/>
      <c r="C94" s="236"/>
      <c r="D94" s="236"/>
      <c r="E94" s="236"/>
      <c r="F94" s="236"/>
      <c r="G94" s="186"/>
      <c r="H94" s="186"/>
      <c r="I94" s="186"/>
      <c r="J94" s="186"/>
      <c r="K94" s="186"/>
      <c r="L94" s="186"/>
      <c r="M94" s="186"/>
      <c r="N94" s="186"/>
      <c r="O94" s="186"/>
      <c r="P94" s="186"/>
    </row>
    <row r="95" spans="1:16" ht="12.75">
      <c r="A95" s="186"/>
      <c r="B95" s="236"/>
      <c r="C95" s="236"/>
      <c r="D95" s="236"/>
      <c r="E95" s="236"/>
      <c r="F95" s="236"/>
      <c r="G95" s="186"/>
      <c r="H95" s="186"/>
      <c r="I95" s="186"/>
      <c r="J95" s="186"/>
      <c r="K95" s="186"/>
      <c r="L95" s="186"/>
      <c r="M95" s="186"/>
      <c r="N95" s="186"/>
      <c r="O95" s="186"/>
      <c r="P95" s="186"/>
    </row>
    <row r="96" spans="1:16" ht="12.75">
      <c r="A96" s="186"/>
      <c r="B96" s="236"/>
      <c r="C96" s="236"/>
      <c r="D96" s="236"/>
      <c r="E96" s="236"/>
      <c r="F96" s="236"/>
      <c r="G96" s="186"/>
      <c r="H96" s="186"/>
      <c r="I96" s="186"/>
      <c r="J96" s="186"/>
      <c r="K96" s="186"/>
      <c r="L96" s="186"/>
      <c r="M96" s="186"/>
      <c r="N96" s="186"/>
      <c r="O96" s="186"/>
      <c r="P96" s="186"/>
    </row>
    <row r="97" spans="1:16" ht="12.75">
      <c r="A97" s="186"/>
      <c r="B97" s="236"/>
      <c r="C97" s="236"/>
      <c r="D97" s="236"/>
      <c r="E97" s="236"/>
      <c r="F97" s="236"/>
      <c r="G97" s="186"/>
      <c r="H97" s="186"/>
      <c r="I97" s="186"/>
      <c r="J97" s="186"/>
      <c r="K97" s="186"/>
      <c r="L97" s="186"/>
      <c r="M97" s="186"/>
      <c r="N97" s="186"/>
      <c r="O97" s="186"/>
      <c r="P97" s="186"/>
    </row>
    <row r="98" spans="1:6" ht="12.75">
      <c r="A98" s="186"/>
      <c r="B98" s="236"/>
      <c r="C98" s="236"/>
      <c r="D98" s="236"/>
      <c r="E98" s="236"/>
      <c r="F98" s="236"/>
    </row>
  </sheetData>
  <sheetProtection/>
  <mergeCells count="6">
    <mergeCell ref="A1:D1"/>
    <mergeCell ref="A23:F23"/>
    <mergeCell ref="A41:F42"/>
    <mergeCell ref="A59:F60"/>
    <mergeCell ref="A8:D8"/>
    <mergeCell ref="A26:F26"/>
  </mergeCells>
  <printOptions gridLines="1" headings="1" horizontalCentered="1"/>
  <pageMargins left="0.35433070866141736" right="0.03937007874015748" top="0.8267716535433072" bottom="0.5905511811023623" header="0.2755905511811024" footer="0.1968503937007874"/>
  <pageSetup horizontalDpi="600" verticalDpi="600" orientation="portrait" scale="60" r:id="rId1"/>
  <headerFooter alignWithMargins="0">
    <oddFooter>&amp;LHaldimand County Hydro Inc.
Page &amp;P of &amp;N&amp;C&amp;F
&amp;"Arial,Bold"&amp;A&amp;RJ. Scott
DRO Revised:  September 13, 2012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/>
  <dimension ref="A1:S108"/>
  <sheetViews>
    <sheetView tabSelected="1" zoomScale="80" zoomScaleNormal="80" workbookViewId="0" topLeftCell="A1">
      <selection activeCell="E12" sqref="E12:I19"/>
    </sheetView>
  </sheetViews>
  <sheetFormatPr defaultColWidth="9.140625" defaultRowHeight="12.75"/>
  <cols>
    <col min="1" max="1" width="25.28125" style="0" customWidth="1"/>
    <col min="2" max="2" width="5.28125" style="0" customWidth="1"/>
    <col min="3" max="3" width="12.7109375" style="0" customWidth="1"/>
    <col min="4" max="4" width="3.140625" style="0" customWidth="1"/>
    <col min="5" max="5" width="12.7109375" style="0" customWidth="1"/>
    <col min="6" max="6" width="3.7109375" style="0" customWidth="1"/>
    <col min="7" max="7" width="12.7109375" style="0" customWidth="1"/>
    <col min="8" max="8" width="3.28125" style="0" customWidth="1"/>
    <col min="9" max="9" width="12.7109375" style="0" customWidth="1"/>
    <col min="10" max="10" width="3.28125" style="0" customWidth="1"/>
    <col min="11" max="11" width="12.7109375" style="0" customWidth="1"/>
    <col min="12" max="12" width="3.57421875" style="0" customWidth="1"/>
    <col min="13" max="13" width="12.7109375" style="0" customWidth="1"/>
    <col min="14" max="14" width="3.28125" style="0" customWidth="1"/>
    <col min="15" max="15" width="13.57421875" style="0" bestFit="1" customWidth="1"/>
  </cols>
  <sheetData>
    <row r="1" spans="1:3" ht="27.75" customHeight="1">
      <c r="A1" s="519" t="str">
        <f>REGINFO!A1</f>
        <v>SIMPIL MODEL 
(Halton Hills Version per Board Decision in EB-2008-0381)</v>
      </c>
      <c r="B1" s="519"/>
      <c r="C1" s="519"/>
    </row>
    <row r="2" spans="1:2" ht="12.75">
      <c r="A2" s="1" t="s">
        <v>454</v>
      </c>
      <c r="B2" s="1"/>
    </row>
    <row r="3" spans="1:15" ht="15">
      <c r="A3" s="484" t="str">
        <f>REGINFO!A3</f>
        <v>Utility Name: HALDIMAND COUNTY HYDRO INC.</v>
      </c>
      <c r="O3" s="404" t="str">
        <f>REGINFO!E1</f>
        <v>Version 2009.1</v>
      </c>
    </row>
    <row r="4" spans="1:15" ht="15">
      <c r="A4" s="484" t="str">
        <f>REGINFO!A4</f>
        <v>Reporting period:  January 1, 2004 to December 31, 2004</v>
      </c>
      <c r="F4" s="33"/>
      <c r="G4" s="405" t="s">
        <v>319</v>
      </c>
      <c r="H4" s="386"/>
      <c r="I4" s="386"/>
      <c r="J4" s="405"/>
      <c r="K4" s="405"/>
      <c r="O4" s="404">
        <f>REGINFO!E2</f>
        <v>0</v>
      </c>
    </row>
    <row r="5" spans="4:7" ht="12.75">
      <c r="D5" s="33"/>
      <c r="E5" s="33"/>
      <c r="F5" s="33"/>
      <c r="G5" s="33"/>
    </row>
    <row r="6" spans="1:15" ht="13.5" thickBot="1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</row>
    <row r="7" ht="13.5" thickTop="1"/>
    <row r="8" spans="1:13" ht="12.75">
      <c r="A8" s="1" t="s">
        <v>95</v>
      </c>
      <c r="C8" s="48">
        <v>37165</v>
      </c>
      <c r="E8" s="48">
        <v>37257</v>
      </c>
      <c r="G8" s="48">
        <v>37622</v>
      </c>
      <c r="I8" s="48">
        <v>37987</v>
      </c>
      <c r="K8" s="48">
        <v>38353</v>
      </c>
      <c r="M8" s="48">
        <v>38718</v>
      </c>
    </row>
    <row r="9" spans="1:15" ht="12.75">
      <c r="A9" s="1" t="s">
        <v>96</v>
      </c>
      <c r="C9" s="49">
        <v>37256</v>
      </c>
      <c r="E9" s="49">
        <v>37621</v>
      </c>
      <c r="G9" s="49">
        <v>37986</v>
      </c>
      <c r="I9" s="49">
        <v>38352</v>
      </c>
      <c r="K9" s="49">
        <v>38717</v>
      </c>
      <c r="M9" s="49">
        <v>38837</v>
      </c>
      <c r="O9" s="384" t="s">
        <v>104</v>
      </c>
    </row>
    <row r="10" spans="1:8" ht="12.75">
      <c r="A10" s="1"/>
      <c r="F10" s="33"/>
      <c r="H10" s="33"/>
    </row>
    <row r="11" spans="1:16" ht="20.25" customHeight="1">
      <c r="A11" s="79" t="s">
        <v>105</v>
      </c>
      <c r="B11" s="7" t="s">
        <v>188</v>
      </c>
      <c r="C11" s="496">
        <v>0</v>
      </c>
      <c r="D11" s="497"/>
      <c r="E11" s="498">
        <f>C22</f>
        <v>0</v>
      </c>
      <c r="F11" s="499"/>
      <c r="G11" s="498">
        <f>E22</f>
        <v>243420.66666666663</v>
      </c>
      <c r="H11" s="499"/>
      <c r="I11" s="498">
        <f>G22</f>
        <v>143006.6666666665</v>
      </c>
      <c r="J11" s="497"/>
      <c r="K11" s="498">
        <f>I22</f>
        <v>-99936.58333333349</v>
      </c>
      <c r="L11" s="497"/>
      <c r="M11" s="498">
        <f>K22</f>
        <v>-99936.58333333349</v>
      </c>
      <c r="N11" s="497"/>
      <c r="O11" s="498">
        <f>C11</f>
        <v>0</v>
      </c>
      <c r="P11" s="500"/>
    </row>
    <row r="12" spans="1:16" ht="27" customHeight="1">
      <c r="A12" s="79" t="s">
        <v>395</v>
      </c>
      <c r="B12" s="64" t="s">
        <v>189</v>
      </c>
      <c r="C12" s="501"/>
      <c r="D12" s="502"/>
      <c r="E12" s="501">
        <f>(334927/12*8)+(1096347/12*8)</f>
        <v>954182.6666666666</v>
      </c>
      <c r="F12" s="503"/>
      <c r="G12" s="501">
        <f>(334927)+(1096347)</f>
        <v>1431274</v>
      </c>
      <c r="H12" s="503"/>
      <c r="I12" s="501">
        <f>(334927/12*3)+(1096347)</f>
        <v>1180078.75</v>
      </c>
      <c r="J12" s="502"/>
      <c r="K12" s="504"/>
      <c r="L12" s="502"/>
      <c r="M12" s="504"/>
      <c r="N12" s="502"/>
      <c r="O12" s="498">
        <f aca="true" t="shared" si="0" ref="O12:O20">SUM(C12:N12)</f>
        <v>3565535.4166666665</v>
      </c>
      <c r="P12" s="500"/>
    </row>
    <row r="13" spans="1:16" ht="27" customHeight="1">
      <c r="A13" s="79" t="s">
        <v>436</v>
      </c>
      <c r="B13" s="64"/>
      <c r="C13" s="504"/>
      <c r="D13" s="502"/>
      <c r="E13" s="501"/>
      <c r="F13" s="503"/>
      <c r="G13" s="501"/>
      <c r="H13" s="503"/>
      <c r="I13" s="504"/>
      <c r="J13" s="502"/>
      <c r="K13" s="501"/>
      <c r="L13" s="502"/>
      <c r="M13" s="504"/>
      <c r="N13" s="502"/>
      <c r="O13" s="498">
        <f t="shared" si="0"/>
        <v>0</v>
      </c>
      <c r="P13" s="500"/>
    </row>
    <row r="14" spans="1:16" ht="26.25">
      <c r="A14" s="79" t="s">
        <v>396</v>
      </c>
      <c r="B14" s="64" t="s">
        <v>189</v>
      </c>
      <c r="C14" s="501"/>
      <c r="D14" s="502"/>
      <c r="E14" s="501"/>
      <c r="F14" s="503"/>
      <c r="G14" s="501"/>
      <c r="H14" s="503"/>
      <c r="I14" s="501"/>
      <c r="J14" s="502"/>
      <c r="K14" s="501"/>
      <c r="L14" s="502"/>
      <c r="M14" s="501"/>
      <c r="N14" s="502"/>
      <c r="O14" s="498">
        <f t="shared" si="0"/>
        <v>0</v>
      </c>
      <c r="P14" s="500"/>
    </row>
    <row r="15" spans="1:16" ht="27" customHeight="1">
      <c r="A15" s="79" t="s">
        <v>397</v>
      </c>
      <c r="B15" s="64" t="s">
        <v>189</v>
      </c>
      <c r="C15" s="504"/>
      <c r="D15" s="502"/>
      <c r="E15" s="504"/>
      <c r="F15" s="503"/>
      <c r="G15" s="504">
        <f>-111271</f>
        <v>-111271</v>
      </c>
      <c r="H15" s="503"/>
      <c r="I15" s="504">
        <v>-166158</v>
      </c>
      <c r="J15" s="502"/>
      <c r="K15" s="504"/>
      <c r="L15" s="502"/>
      <c r="M15" s="504"/>
      <c r="N15" s="502"/>
      <c r="O15" s="498">
        <f t="shared" si="0"/>
        <v>-277429</v>
      </c>
      <c r="P15" s="500"/>
    </row>
    <row r="16" spans="1:16" ht="27" customHeight="1">
      <c r="A16" s="79" t="s">
        <v>398</v>
      </c>
      <c r="B16" s="64"/>
      <c r="C16" s="501"/>
      <c r="D16" s="502"/>
      <c r="E16" s="501"/>
      <c r="F16" s="503"/>
      <c r="G16" s="501"/>
      <c r="H16" s="503"/>
      <c r="I16" s="501"/>
      <c r="J16" s="502"/>
      <c r="K16" s="501"/>
      <c r="L16" s="502"/>
      <c r="M16" s="501"/>
      <c r="N16" s="502"/>
      <c r="O16" s="498">
        <f t="shared" si="0"/>
        <v>0</v>
      </c>
      <c r="P16" s="500"/>
    </row>
    <row r="17" spans="1:16" ht="27.75" customHeight="1">
      <c r="A17" s="79" t="s">
        <v>399</v>
      </c>
      <c r="B17" s="64" t="s">
        <v>189</v>
      </c>
      <c r="C17" s="504"/>
      <c r="D17" s="502"/>
      <c r="E17" s="504"/>
      <c r="F17" s="503"/>
      <c r="G17" s="504">
        <v>0</v>
      </c>
      <c r="H17" s="503"/>
      <c r="I17" s="504"/>
      <c r="J17" s="502"/>
      <c r="K17" s="504"/>
      <c r="L17" s="502"/>
      <c r="M17" s="504"/>
      <c r="N17" s="502"/>
      <c r="O17" s="498">
        <f t="shared" si="0"/>
        <v>0</v>
      </c>
      <c r="P17" s="500"/>
    </row>
    <row r="18" spans="1:16" ht="26.25">
      <c r="A18" s="79" t="s">
        <v>400</v>
      </c>
      <c r="B18" s="64" t="s">
        <v>189</v>
      </c>
      <c r="C18" s="501"/>
      <c r="D18" s="502"/>
      <c r="E18" s="501"/>
      <c r="F18" s="503"/>
      <c r="G18" s="501"/>
      <c r="H18" s="503"/>
      <c r="I18" s="501"/>
      <c r="J18" s="502"/>
      <c r="K18" s="501"/>
      <c r="L18" s="502"/>
      <c r="M18" s="501"/>
      <c r="N18" s="502"/>
      <c r="O18" s="498">
        <f t="shared" si="0"/>
        <v>0</v>
      </c>
      <c r="P18" s="500"/>
    </row>
    <row r="19" spans="1:15" ht="24" customHeight="1">
      <c r="A19" s="418" t="s">
        <v>401</v>
      </c>
      <c r="B19" s="64" t="s">
        <v>189</v>
      </c>
      <c r="C19" s="501"/>
      <c r="D19" s="502"/>
      <c r="E19" s="501">
        <v>7288</v>
      </c>
      <c r="F19" s="503"/>
      <c r="G19" s="501">
        <v>11713</v>
      </c>
      <c r="H19" s="503"/>
      <c r="I19" s="501">
        <v>-1488</v>
      </c>
      <c r="J19" s="502"/>
      <c r="K19" s="501"/>
      <c r="L19" s="502"/>
      <c r="M19" s="501"/>
      <c r="N19" s="502"/>
      <c r="O19" s="498">
        <f t="shared" si="0"/>
        <v>17513</v>
      </c>
    </row>
    <row r="20" spans="1:16" ht="24.75" customHeight="1">
      <c r="A20" s="79" t="s">
        <v>465</v>
      </c>
      <c r="B20" s="64" t="s">
        <v>187</v>
      </c>
      <c r="C20" s="501">
        <v>0</v>
      </c>
      <c r="D20" s="502"/>
      <c r="E20" s="501">
        <v>-718050</v>
      </c>
      <c r="F20" s="503"/>
      <c r="G20" s="501">
        <v>-1432130</v>
      </c>
      <c r="H20" s="503"/>
      <c r="I20" s="501">
        <v>-1255376</v>
      </c>
      <c r="J20" s="502"/>
      <c r="K20" s="501"/>
      <c r="L20" s="502"/>
      <c r="M20" s="501"/>
      <c r="N20" s="502"/>
      <c r="O20" s="498">
        <f t="shared" si="0"/>
        <v>-3405556</v>
      </c>
      <c r="P20" s="500"/>
    </row>
    <row r="21" spans="1:16" ht="12.75">
      <c r="A21" s="63"/>
      <c r="C21" s="502"/>
      <c r="D21" s="503"/>
      <c r="E21" s="502"/>
      <c r="F21" s="503"/>
      <c r="G21" s="502"/>
      <c r="H21" s="503"/>
      <c r="I21" s="502"/>
      <c r="J21" s="502"/>
      <c r="K21" s="502"/>
      <c r="L21" s="502"/>
      <c r="M21" s="502"/>
      <c r="N21" s="502"/>
      <c r="O21" s="499"/>
      <c r="P21" s="500"/>
    </row>
    <row r="22" spans="1:16" ht="13.5" thickBot="1">
      <c r="A22" s="79" t="s">
        <v>371</v>
      </c>
      <c r="B22" s="33"/>
      <c r="C22" s="505">
        <f>SUM(C11:C20)</f>
        <v>0</v>
      </c>
      <c r="D22" s="499"/>
      <c r="E22" s="505">
        <f>SUM(E11:E20)</f>
        <v>243420.66666666663</v>
      </c>
      <c r="F22" s="499"/>
      <c r="G22" s="505">
        <f>SUM(G11:G20)</f>
        <v>143006.6666666665</v>
      </c>
      <c r="H22" s="499"/>
      <c r="I22" s="505">
        <f>SUM(I11:I20)</f>
        <v>-99936.58333333349</v>
      </c>
      <c r="J22" s="497"/>
      <c r="K22" s="505">
        <f>SUM(K11:K20)</f>
        <v>-99936.58333333349</v>
      </c>
      <c r="L22" s="497"/>
      <c r="M22" s="505">
        <f>SUM(M11:M21)</f>
        <v>-99936.58333333349</v>
      </c>
      <c r="N22" s="497"/>
      <c r="O22" s="506">
        <f>SUM(O11:O20)</f>
        <v>-99936.58333333349</v>
      </c>
      <c r="P22" s="502">
        <f>O22-O19</f>
        <v>-117449.58333333349</v>
      </c>
    </row>
    <row r="23" spans="1:15" ht="13.5" thickTop="1">
      <c r="A23" s="419"/>
      <c r="B23" s="420"/>
      <c r="C23" s="426"/>
      <c r="D23" s="427"/>
      <c r="E23" s="426"/>
      <c r="F23" s="427"/>
      <c r="G23" s="426"/>
      <c r="H23" s="427"/>
      <c r="I23" s="426"/>
      <c r="J23" s="420"/>
      <c r="K23" s="426"/>
      <c r="L23" s="186"/>
      <c r="M23" s="428"/>
      <c r="N23" s="186"/>
      <c r="O23" s="428"/>
    </row>
    <row r="24" spans="1:15" ht="12.75">
      <c r="A24" s="441"/>
      <c r="B24" s="442"/>
      <c r="C24" s="443"/>
      <c r="D24" s="443"/>
      <c r="E24" s="443"/>
      <c r="F24" s="443"/>
      <c r="G24" s="443"/>
      <c r="H24" s="443"/>
      <c r="I24" s="443"/>
      <c r="J24" s="443"/>
      <c r="K24" s="443"/>
      <c r="L24" s="443"/>
      <c r="M24" s="443"/>
      <c r="N24" s="443"/>
      <c r="O24" s="444"/>
    </row>
    <row r="25" spans="1:15" ht="12.75">
      <c r="A25" s="419"/>
      <c r="B25" s="420"/>
      <c r="C25" s="445"/>
      <c r="D25" s="445"/>
      <c r="E25" s="445"/>
      <c r="F25" s="445"/>
      <c r="G25" s="445"/>
      <c r="H25" s="445"/>
      <c r="I25" s="445"/>
      <c r="J25" s="446"/>
      <c r="K25" s="445"/>
      <c r="L25" s="447"/>
      <c r="M25" s="448"/>
      <c r="N25" s="447"/>
      <c r="O25" s="448"/>
    </row>
    <row r="26" spans="1:15" ht="12.75">
      <c r="A26" s="419" t="s">
        <v>402</v>
      </c>
      <c r="B26" s="420"/>
      <c r="C26" s="445"/>
      <c r="D26" s="445"/>
      <c r="E26" s="445"/>
      <c r="F26" s="445"/>
      <c r="G26" s="445"/>
      <c r="H26" s="445"/>
      <c r="I26" s="445"/>
      <c r="J26" s="446"/>
      <c r="K26" s="445"/>
      <c r="L26" s="447"/>
      <c r="M26" s="448"/>
      <c r="N26" s="447"/>
      <c r="O26" s="448"/>
    </row>
    <row r="27" spans="1:15" ht="9" customHeight="1">
      <c r="A27" s="419"/>
      <c r="B27" s="420"/>
      <c r="C27" s="420"/>
      <c r="D27" s="420"/>
      <c r="E27" s="420"/>
      <c r="F27" s="420"/>
      <c r="G27" s="420"/>
      <c r="H27" s="420"/>
      <c r="I27" s="420"/>
      <c r="J27" s="420"/>
      <c r="K27" s="421"/>
      <c r="L27" s="186"/>
      <c r="M27" s="186"/>
      <c r="N27" s="186"/>
      <c r="O27" s="186"/>
    </row>
    <row r="28" spans="1:15" ht="12.75">
      <c r="A28" s="419" t="s">
        <v>403</v>
      </c>
      <c r="B28" s="420"/>
      <c r="C28" s="420"/>
      <c r="D28" s="420"/>
      <c r="E28" s="420"/>
      <c r="F28" s="420"/>
      <c r="G28" s="420"/>
      <c r="H28" s="420"/>
      <c r="I28" s="420"/>
      <c r="J28" s="420"/>
      <c r="K28" s="420"/>
      <c r="L28" s="186"/>
      <c r="M28" s="186"/>
      <c r="N28" s="186"/>
      <c r="O28" s="186"/>
    </row>
    <row r="29" spans="1:15" ht="12.75">
      <c r="A29" s="422" t="s">
        <v>404</v>
      </c>
      <c r="B29" s="420"/>
      <c r="C29" s="420"/>
      <c r="D29" s="420"/>
      <c r="E29" s="420"/>
      <c r="F29" s="420"/>
      <c r="G29" s="420"/>
      <c r="H29" s="420"/>
      <c r="I29" s="420"/>
      <c r="J29" s="420"/>
      <c r="K29" s="420"/>
      <c r="L29" s="186"/>
      <c r="M29" s="186"/>
      <c r="N29" s="186"/>
      <c r="O29" s="186"/>
    </row>
    <row r="30" spans="1:15" ht="9" customHeight="1">
      <c r="A30" s="186"/>
      <c r="B30" s="420"/>
      <c r="C30" s="420"/>
      <c r="D30" s="420"/>
      <c r="E30" s="420"/>
      <c r="F30" s="420"/>
      <c r="G30" s="420"/>
      <c r="H30" s="420"/>
      <c r="I30" s="420"/>
      <c r="J30" s="420"/>
      <c r="K30" s="420"/>
      <c r="L30" s="186"/>
      <c r="M30" s="186"/>
      <c r="N30" s="186"/>
      <c r="O30" s="186"/>
    </row>
    <row r="31" spans="1:15" ht="12.75">
      <c r="A31" s="436" t="s">
        <v>405</v>
      </c>
      <c r="B31" s="78"/>
      <c r="C31" s="78"/>
      <c r="D31" s="78"/>
      <c r="E31" s="78"/>
      <c r="F31" s="78"/>
      <c r="G31" s="78"/>
      <c r="H31" s="78"/>
      <c r="I31" s="433"/>
      <c r="J31" s="433"/>
      <c r="K31" s="433"/>
      <c r="L31" s="433"/>
      <c r="M31" s="433"/>
      <c r="N31" s="433"/>
      <c r="O31" s="433"/>
    </row>
    <row r="32" spans="1:15" ht="9" customHeight="1">
      <c r="A32" s="437"/>
      <c r="B32" s="437"/>
      <c r="C32" s="437"/>
      <c r="D32" s="437"/>
      <c r="E32" s="437"/>
      <c r="F32" s="437"/>
      <c r="G32" s="437"/>
      <c r="H32" s="437"/>
      <c r="I32" s="437"/>
      <c r="J32" s="437"/>
      <c r="K32" s="437"/>
      <c r="L32" s="437"/>
      <c r="M32" s="437"/>
      <c r="N32" s="437"/>
      <c r="O32" s="437"/>
    </row>
    <row r="33" spans="1:19" ht="12.75">
      <c r="A33" s="521" t="s">
        <v>406</v>
      </c>
      <c r="B33" s="522"/>
      <c r="C33" s="522"/>
      <c r="D33" s="522"/>
      <c r="E33" s="522"/>
      <c r="F33" s="522"/>
      <c r="G33" s="522"/>
      <c r="H33" s="522"/>
      <c r="I33" s="522"/>
      <c r="J33" s="522"/>
      <c r="K33" s="522"/>
      <c r="L33" s="522"/>
      <c r="M33" s="522"/>
      <c r="N33" s="522"/>
      <c r="O33" s="522"/>
      <c r="P33" s="406"/>
      <c r="Q33" s="406"/>
      <c r="R33" s="406"/>
      <c r="S33" s="406"/>
    </row>
    <row r="34" spans="1:19" ht="12.75">
      <c r="A34" s="520" t="s">
        <v>407</v>
      </c>
      <c r="B34" s="523"/>
      <c r="C34" s="523"/>
      <c r="D34" s="523"/>
      <c r="E34" s="523"/>
      <c r="F34" s="523"/>
      <c r="G34" s="523"/>
      <c r="H34" s="523"/>
      <c r="I34" s="523"/>
      <c r="J34" s="523"/>
      <c r="K34" s="523"/>
      <c r="L34" s="523"/>
      <c r="M34" s="523"/>
      <c r="N34" s="523"/>
      <c r="O34" s="523"/>
      <c r="P34" s="406"/>
      <c r="Q34" s="406"/>
      <c r="R34" s="406"/>
      <c r="S34" s="406"/>
    </row>
    <row r="35" spans="1:19" ht="12.75">
      <c r="A35" s="520" t="s">
        <v>428</v>
      </c>
      <c r="B35" s="523"/>
      <c r="C35" s="523"/>
      <c r="D35" s="523"/>
      <c r="E35" s="523"/>
      <c r="F35" s="523"/>
      <c r="G35" s="523"/>
      <c r="H35" s="523"/>
      <c r="I35" s="523"/>
      <c r="J35" s="523"/>
      <c r="K35" s="523"/>
      <c r="L35" s="523"/>
      <c r="M35" s="523"/>
      <c r="N35" s="523"/>
      <c r="O35" s="523"/>
      <c r="P35" s="406"/>
      <c r="Q35" s="406"/>
      <c r="R35" s="406"/>
      <c r="S35" s="406"/>
    </row>
    <row r="36" spans="1:19" ht="12.75">
      <c r="A36" s="520" t="s">
        <v>408</v>
      </c>
      <c r="B36" s="522"/>
      <c r="C36" s="522"/>
      <c r="D36" s="522"/>
      <c r="E36" s="522"/>
      <c r="F36" s="522"/>
      <c r="G36" s="522"/>
      <c r="H36" s="522"/>
      <c r="I36" s="522"/>
      <c r="J36" s="522"/>
      <c r="K36" s="522"/>
      <c r="L36" s="522"/>
      <c r="M36" s="522"/>
      <c r="N36" s="522"/>
      <c r="O36" s="522"/>
      <c r="P36" s="406"/>
      <c r="Q36" s="406"/>
      <c r="R36" s="406"/>
      <c r="S36" s="406"/>
    </row>
    <row r="37" spans="1:19" ht="12.75">
      <c r="A37" s="423" t="s">
        <v>368</v>
      </c>
      <c r="B37" s="424"/>
      <c r="C37" s="424"/>
      <c r="D37" s="424"/>
      <c r="E37" s="424"/>
      <c r="F37" s="424"/>
      <c r="G37" s="424"/>
      <c r="H37" s="424"/>
      <c r="I37" s="424"/>
      <c r="J37" s="424"/>
      <c r="K37" s="424"/>
      <c r="L37" s="424"/>
      <c r="M37" s="424"/>
      <c r="N37" s="424"/>
      <c r="O37" s="424"/>
      <c r="P37" s="406"/>
      <c r="Q37" s="406"/>
      <c r="R37" s="406"/>
      <c r="S37" s="406"/>
    </row>
    <row r="38" spans="1:19" ht="12.75">
      <c r="A38" s="423" t="s">
        <v>369</v>
      </c>
      <c r="B38" s="424"/>
      <c r="C38" s="424"/>
      <c r="D38" s="424"/>
      <c r="E38" s="424"/>
      <c r="F38" s="424"/>
      <c r="G38" s="424"/>
      <c r="H38" s="424"/>
      <c r="I38" s="424"/>
      <c r="J38" s="424"/>
      <c r="K38" s="424"/>
      <c r="L38" s="424"/>
      <c r="M38" s="424"/>
      <c r="N38" s="424"/>
      <c r="O38" s="424"/>
      <c r="P38" s="406"/>
      <c r="Q38" s="406"/>
      <c r="R38" s="406"/>
      <c r="S38" s="406"/>
    </row>
    <row r="39" spans="1:19" ht="12.75">
      <c r="A39" s="423" t="s">
        <v>409</v>
      </c>
      <c r="B39" s="424"/>
      <c r="C39" s="424"/>
      <c r="D39" s="424"/>
      <c r="E39" s="424"/>
      <c r="F39" s="424"/>
      <c r="G39" s="424"/>
      <c r="H39" s="424"/>
      <c r="I39" s="424"/>
      <c r="J39" s="424"/>
      <c r="K39" s="424"/>
      <c r="L39" s="424"/>
      <c r="M39" s="424"/>
      <c r="N39" s="424"/>
      <c r="O39" s="424"/>
      <c r="P39" s="406"/>
      <c r="Q39" s="406"/>
      <c r="R39" s="406"/>
      <c r="S39" s="406"/>
    </row>
    <row r="40" spans="1:19" ht="12.75">
      <c r="A40" s="423" t="s">
        <v>410</v>
      </c>
      <c r="B40" s="424"/>
      <c r="C40" s="424"/>
      <c r="D40" s="424"/>
      <c r="E40" s="424"/>
      <c r="F40" s="424"/>
      <c r="G40" s="424"/>
      <c r="H40" s="424"/>
      <c r="I40" s="424"/>
      <c r="J40" s="424"/>
      <c r="K40" s="424"/>
      <c r="L40" s="424"/>
      <c r="M40" s="424"/>
      <c r="N40" s="424"/>
      <c r="O40" s="424"/>
      <c r="P40" s="406"/>
      <c r="Q40" s="406"/>
      <c r="R40" s="406"/>
      <c r="S40" s="406"/>
    </row>
    <row r="41" spans="2:19" ht="9" customHeight="1">
      <c r="B41" s="424"/>
      <c r="C41" s="424"/>
      <c r="D41" s="424"/>
      <c r="E41" s="424"/>
      <c r="F41" s="424"/>
      <c r="G41" s="424"/>
      <c r="H41" s="424"/>
      <c r="I41" s="424"/>
      <c r="J41" s="424"/>
      <c r="K41" s="424"/>
      <c r="L41" s="424"/>
      <c r="M41" s="424"/>
      <c r="N41" s="424"/>
      <c r="O41" s="424"/>
      <c r="P41" s="406"/>
      <c r="Q41" s="406"/>
      <c r="R41" s="406"/>
      <c r="S41" s="406"/>
    </row>
    <row r="42" spans="1:15" ht="12.75">
      <c r="A42" s="425" t="s">
        <v>411</v>
      </c>
      <c r="B42" s="420"/>
      <c r="C42" s="420"/>
      <c r="D42" s="420"/>
      <c r="E42" s="420"/>
      <c r="F42" s="420"/>
      <c r="G42" s="420"/>
      <c r="H42" s="420"/>
      <c r="I42" s="420"/>
      <c r="J42" s="420"/>
      <c r="K42" s="420"/>
      <c r="L42" s="186"/>
      <c r="M42" s="186"/>
      <c r="N42" s="186"/>
      <c r="O42" s="186"/>
    </row>
    <row r="43" spans="1:15" ht="12.75">
      <c r="A43" s="420" t="s">
        <v>412</v>
      </c>
      <c r="B43" s="420"/>
      <c r="C43" s="420"/>
      <c r="D43" s="420"/>
      <c r="E43" s="420"/>
      <c r="F43" s="420"/>
      <c r="G43" s="420"/>
      <c r="H43" s="420"/>
      <c r="I43" s="420"/>
      <c r="J43" s="420"/>
      <c r="K43" s="420"/>
      <c r="L43" s="186"/>
      <c r="M43" s="186"/>
      <c r="N43" s="186"/>
      <c r="O43" s="186"/>
    </row>
    <row r="44" spans="1:15" ht="9" customHeight="1">
      <c r="A44" s="420"/>
      <c r="B44" s="420"/>
      <c r="C44" s="420"/>
      <c r="D44" s="420"/>
      <c r="E44" s="420"/>
      <c r="F44" s="420"/>
      <c r="G44" s="420"/>
      <c r="H44" s="420"/>
      <c r="I44" s="420"/>
      <c r="J44" s="420"/>
      <c r="K44" s="420"/>
      <c r="L44" s="186"/>
      <c r="M44" s="186"/>
      <c r="N44" s="186"/>
      <c r="O44" s="186"/>
    </row>
    <row r="45" spans="1:15" ht="12.75">
      <c r="A45" s="425" t="s">
        <v>413</v>
      </c>
      <c r="B45" s="420"/>
      <c r="C45" s="420"/>
      <c r="D45" s="420"/>
      <c r="E45" s="420"/>
      <c r="F45" s="420"/>
      <c r="G45" s="420"/>
      <c r="H45" s="420"/>
      <c r="I45" s="420"/>
      <c r="J45" s="420"/>
      <c r="K45" s="420"/>
      <c r="L45" s="186"/>
      <c r="M45" s="186"/>
      <c r="N45" s="186"/>
      <c r="O45" s="186"/>
    </row>
    <row r="46" spans="1:15" ht="12.75">
      <c r="A46" s="420" t="s">
        <v>414</v>
      </c>
      <c r="B46" s="420"/>
      <c r="C46" s="420"/>
      <c r="D46" s="420"/>
      <c r="E46" s="420"/>
      <c r="F46" s="420"/>
      <c r="G46" s="420"/>
      <c r="H46" s="420"/>
      <c r="I46" s="420"/>
      <c r="J46" s="420"/>
      <c r="K46" s="420"/>
      <c r="L46" s="186"/>
      <c r="M46" s="186"/>
      <c r="N46" s="186"/>
      <c r="O46" s="186"/>
    </row>
    <row r="47" spans="1:15" ht="9" customHeight="1">
      <c r="A47" s="420"/>
      <c r="B47" s="420"/>
      <c r="C47" s="420"/>
      <c r="D47" s="420"/>
      <c r="E47" s="420"/>
      <c r="F47" s="420"/>
      <c r="G47" s="420"/>
      <c r="H47" s="420"/>
      <c r="I47" s="420"/>
      <c r="J47" s="420"/>
      <c r="K47" s="420"/>
      <c r="L47" s="186"/>
      <c r="M47" s="186"/>
      <c r="N47" s="186"/>
      <c r="O47" s="186"/>
    </row>
    <row r="48" spans="1:15" ht="12.75">
      <c r="A48" s="425" t="s">
        <v>415</v>
      </c>
      <c r="B48" s="420"/>
      <c r="C48" s="420"/>
      <c r="D48" s="420"/>
      <c r="E48" s="420"/>
      <c r="F48" s="420"/>
      <c r="G48" s="420"/>
      <c r="H48" s="420"/>
      <c r="I48" s="420"/>
      <c r="J48" s="420"/>
      <c r="K48" s="420"/>
      <c r="L48" s="186"/>
      <c r="M48" s="186"/>
      <c r="N48" s="186"/>
      <c r="O48" s="186"/>
    </row>
    <row r="49" spans="1:15" ht="12.75">
      <c r="A49" s="420" t="s">
        <v>416</v>
      </c>
      <c r="B49" s="420"/>
      <c r="C49" s="420"/>
      <c r="D49" s="420"/>
      <c r="E49" s="420"/>
      <c r="F49" s="420"/>
      <c r="G49" s="420"/>
      <c r="H49" s="420"/>
      <c r="I49" s="420"/>
      <c r="J49" s="420"/>
      <c r="K49" s="420"/>
      <c r="L49" s="186"/>
      <c r="M49" s="186"/>
      <c r="N49" s="186"/>
      <c r="O49" s="186"/>
    </row>
    <row r="50" spans="1:15" ht="9" customHeight="1">
      <c r="A50" s="420"/>
      <c r="B50" s="420"/>
      <c r="C50" s="420"/>
      <c r="D50" s="420"/>
      <c r="E50" s="420"/>
      <c r="F50" s="420"/>
      <c r="G50" s="420"/>
      <c r="H50" s="420"/>
      <c r="I50" s="420"/>
      <c r="J50" s="420"/>
      <c r="K50" s="420"/>
      <c r="L50" s="186"/>
      <c r="M50" s="186"/>
      <c r="N50" s="186"/>
      <c r="O50" s="186"/>
    </row>
    <row r="51" spans="1:15" ht="12.75">
      <c r="A51" s="425" t="s">
        <v>417</v>
      </c>
      <c r="B51" s="420"/>
      <c r="C51" s="420"/>
      <c r="D51" s="420"/>
      <c r="E51" s="420"/>
      <c r="F51" s="420"/>
      <c r="G51" s="420"/>
      <c r="H51" s="420"/>
      <c r="I51" s="420"/>
      <c r="J51" s="420"/>
      <c r="K51" s="420"/>
      <c r="L51" s="186"/>
      <c r="M51" s="186"/>
      <c r="N51" s="186"/>
      <c r="O51" s="186"/>
    </row>
    <row r="52" spans="1:15" ht="12.75">
      <c r="A52" s="420" t="s">
        <v>414</v>
      </c>
      <c r="B52" s="420"/>
      <c r="C52" s="420"/>
      <c r="D52" s="420"/>
      <c r="E52" s="420"/>
      <c r="F52" s="420"/>
      <c r="G52" s="420"/>
      <c r="H52" s="420"/>
      <c r="I52" s="420"/>
      <c r="J52" s="420"/>
      <c r="K52" s="420"/>
      <c r="L52" s="186"/>
      <c r="M52" s="186"/>
      <c r="N52" s="186"/>
      <c r="O52" s="186"/>
    </row>
    <row r="53" spans="1:15" ht="9" customHeight="1">
      <c r="A53" s="425"/>
      <c r="B53" s="420"/>
      <c r="C53" s="420"/>
      <c r="D53" s="420"/>
      <c r="E53" s="420"/>
      <c r="F53" s="420"/>
      <c r="G53" s="420"/>
      <c r="H53" s="420"/>
      <c r="I53" s="420"/>
      <c r="J53" s="420"/>
      <c r="K53" s="420"/>
      <c r="L53" s="186"/>
      <c r="M53" s="186"/>
      <c r="N53" s="186"/>
      <c r="O53" s="186"/>
    </row>
    <row r="54" spans="1:15" ht="12.75">
      <c r="A54" s="420" t="s">
        <v>418</v>
      </c>
      <c r="B54" s="420"/>
      <c r="C54" s="420"/>
      <c r="D54" s="420"/>
      <c r="E54" s="420"/>
      <c r="F54" s="420"/>
      <c r="G54" s="420"/>
      <c r="H54" s="420"/>
      <c r="I54" s="420"/>
      <c r="J54" s="420"/>
      <c r="K54" s="420"/>
      <c r="L54" s="186"/>
      <c r="M54" s="186"/>
      <c r="N54" s="186"/>
      <c r="O54" s="186"/>
    </row>
    <row r="55" spans="1:15" ht="9" customHeight="1">
      <c r="A55" s="420"/>
      <c r="B55" s="420"/>
      <c r="C55" s="420"/>
      <c r="D55" s="420"/>
      <c r="E55" s="420"/>
      <c r="F55" s="420"/>
      <c r="G55" s="420"/>
      <c r="H55" s="420"/>
      <c r="I55" s="420"/>
      <c r="J55" s="420"/>
      <c r="K55" s="420"/>
      <c r="L55" s="186"/>
      <c r="M55" s="186"/>
      <c r="N55" s="186"/>
      <c r="O55" s="186"/>
    </row>
    <row r="56" spans="1:15" ht="12.75" customHeight="1">
      <c r="A56" s="425" t="s">
        <v>419</v>
      </c>
      <c r="B56" s="420"/>
      <c r="C56" s="420"/>
      <c r="D56" s="420"/>
      <c r="E56" s="420"/>
      <c r="F56" s="420"/>
      <c r="G56" s="420"/>
      <c r="H56" s="420"/>
      <c r="I56" s="420"/>
      <c r="J56" s="420"/>
      <c r="K56" s="420"/>
      <c r="L56" s="186"/>
      <c r="M56" s="186"/>
      <c r="N56" s="186"/>
      <c r="O56" s="186"/>
    </row>
    <row r="57" spans="1:15" ht="9" customHeight="1">
      <c r="A57" s="420"/>
      <c r="B57" s="420"/>
      <c r="C57" s="420"/>
      <c r="D57" s="420"/>
      <c r="E57" s="420"/>
      <c r="F57" s="420"/>
      <c r="G57" s="420"/>
      <c r="H57" s="420"/>
      <c r="I57" s="420"/>
      <c r="J57" s="420"/>
      <c r="K57" s="420"/>
      <c r="L57" s="186"/>
      <c r="M57" s="186"/>
      <c r="N57" s="186"/>
      <c r="O57" s="186"/>
    </row>
    <row r="58" spans="1:15" ht="12.75">
      <c r="A58" s="420" t="s">
        <v>420</v>
      </c>
      <c r="B58" s="420"/>
      <c r="C58" s="420"/>
      <c r="D58" s="420"/>
      <c r="E58" s="420"/>
      <c r="F58" s="420"/>
      <c r="G58" s="420"/>
      <c r="H58" s="420"/>
      <c r="I58" s="420"/>
      <c r="J58" s="420"/>
      <c r="K58" s="420"/>
      <c r="L58" s="186"/>
      <c r="M58" s="186"/>
      <c r="N58" s="186"/>
      <c r="O58" s="186"/>
    </row>
    <row r="59" spans="1:15" ht="12.75">
      <c r="A59" s="420" t="s">
        <v>421</v>
      </c>
      <c r="B59" s="420"/>
      <c r="C59" s="420"/>
      <c r="D59" s="420"/>
      <c r="E59" s="420"/>
      <c r="F59" s="420"/>
      <c r="G59" s="420"/>
      <c r="H59" s="420"/>
      <c r="I59" s="420"/>
      <c r="J59" s="420"/>
      <c r="K59" s="420"/>
      <c r="L59" s="186"/>
      <c r="M59" s="186"/>
      <c r="N59" s="186"/>
      <c r="O59" s="186"/>
    </row>
    <row r="60" spans="1:15" ht="12.75">
      <c r="A60" s="420" t="s">
        <v>422</v>
      </c>
      <c r="B60" s="420"/>
      <c r="C60" s="420"/>
      <c r="D60" s="420"/>
      <c r="E60" s="420"/>
      <c r="F60" s="420"/>
      <c r="G60" s="420"/>
      <c r="H60" s="420"/>
      <c r="I60" s="420"/>
      <c r="J60" s="420"/>
      <c r="K60" s="420"/>
      <c r="L60" s="186"/>
      <c r="M60" s="186"/>
      <c r="N60" s="186"/>
      <c r="O60" s="186"/>
    </row>
    <row r="61" spans="1:15" ht="12.75">
      <c r="A61" s="420" t="s">
        <v>378</v>
      </c>
      <c r="B61" s="420"/>
      <c r="C61" s="420"/>
      <c r="D61" s="420"/>
      <c r="E61" s="420"/>
      <c r="F61" s="420"/>
      <c r="G61" s="420"/>
      <c r="H61" s="420"/>
      <c r="I61" s="420"/>
      <c r="J61" s="420"/>
      <c r="K61" s="420"/>
      <c r="L61" s="186"/>
      <c r="M61" s="186"/>
      <c r="N61" s="186"/>
      <c r="O61" s="186"/>
    </row>
    <row r="62" spans="1:15" ht="9" customHeight="1">
      <c r="A62" s="420"/>
      <c r="B62" s="420"/>
      <c r="C62" s="420"/>
      <c r="D62" s="420"/>
      <c r="E62" s="420"/>
      <c r="F62" s="420"/>
      <c r="G62" s="420"/>
      <c r="H62" s="420"/>
      <c r="I62" s="420"/>
      <c r="J62" s="420"/>
      <c r="K62" s="420"/>
      <c r="L62" s="186"/>
      <c r="M62" s="186"/>
      <c r="N62" s="186"/>
      <c r="O62" s="186"/>
    </row>
    <row r="63" spans="1:15" ht="12.75">
      <c r="A63" s="420" t="s">
        <v>423</v>
      </c>
      <c r="B63" s="420"/>
      <c r="C63" s="420"/>
      <c r="D63" s="420"/>
      <c r="E63" s="420"/>
      <c r="F63" s="420"/>
      <c r="G63" s="420"/>
      <c r="H63" s="420"/>
      <c r="I63" s="420"/>
      <c r="J63" s="420"/>
      <c r="K63" s="420"/>
      <c r="L63" s="186"/>
      <c r="M63" s="186"/>
      <c r="N63" s="186"/>
      <c r="O63" s="186"/>
    </row>
    <row r="64" spans="1:15" ht="12.75">
      <c r="A64" s="420" t="s">
        <v>424</v>
      </c>
      <c r="B64" s="420"/>
      <c r="C64" s="420"/>
      <c r="D64" s="420"/>
      <c r="E64" s="420"/>
      <c r="F64" s="420"/>
      <c r="G64" s="420"/>
      <c r="H64" s="420"/>
      <c r="I64" s="420"/>
      <c r="J64" s="420"/>
      <c r="K64" s="420"/>
      <c r="L64" s="186"/>
      <c r="M64" s="186"/>
      <c r="N64" s="186"/>
      <c r="O64" s="186"/>
    </row>
    <row r="65" spans="1:15" ht="12.75">
      <c r="A65" s="420" t="s">
        <v>380</v>
      </c>
      <c r="B65" s="420"/>
      <c r="C65" s="420"/>
      <c r="D65" s="420"/>
      <c r="E65" s="420"/>
      <c r="F65" s="420"/>
      <c r="G65" s="420"/>
      <c r="H65" s="420"/>
      <c r="I65" s="420"/>
      <c r="J65" s="420"/>
      <c r="K65" s="420"/>
      <c r="L65" s="186"/>
      <c r="M65" s="186"/>
      <c r="N65" s="186"/>
      <c r="O65" s="186"/>
    </row>
    <row r="66" spans="1:15" ht="3.75" customHeight="1">
      <c r="A66" s="420"/>
      <c r="B66" s="420"/>
      <c r="C66" s="420"/>
      <c r="D66" s="420"/>
      <c r="E66" s="420"/>
      <c r="F66" s="420"/>
      <c r="G66" s="420"/>
      <c r="H66" s="420"/>
      <c r="I66" s="420"/>
      <c r="J66" s="420"/>
      <c r="K66" s="420"/>
      <c r="L66" s="186"/>
      <c r="M66" s="186"/>
      <c r="N66" s="186"/>
      <c r="O66" s="186"/>
    </row>
    <row r="67" spans="1:15" ht="12.75">
      <c r="A67" s="420" t="s">
        <v>379</v>
      </c>
      <c r="B67" s="420"/>
      <c r="C67" s="420"/>
      <c r="D67" s="420"/>
      <c r="E67" s="420"/>
      <c r="F67" s="420"/>
      <c r="G67" s="420"/>
      <c r="H67" s="420"/>
      <c r="I67" s="420"/>
      <c r="J67" s="420"/>
      <c r="K67" s="420"/>
      <c r="L67" s="186"/>
      <c r="M67" s="186"/>
      <c r="N67" s="186"/>
      <c r="O67" s="186"/>
    </row>
    <row r="68" spans="1:15" ht="12.75">
      <c r="A68" s="420" t="s">
        <v>381</v>
      </c>
      <c r="B68" s="420"/>
      <c r="C68" s="420"/>
      <c r="D68" s="420"/>
      <c r="E68" s="420"/>
      <c r="F68" s="420"/>
      <c r="G68" s="420"/>
      <c r="H68" s="420"/>
      <c r="I68" s="420"/>
      <c r="J68" s="420"/>
      <c r="K68" s="420"/>
      <c r="L68" s="186"/>
      <c r="M68" s="186"/>
      <c r="N68" s="186"/>
      <c r="O68" s="186"/>
    </row>
    <row r="69" spans="1:15" ht="3.75" customHeight="1">
      <c r="A69" s="420"/>
      <c r="B69" s="420"/>
      <c r="C69" s="420"/>
      <c r="D69" s="420"/>
      <c r="E69" s="420"/>
      <c r="F69" s="420"/>
      <c r="G69" s="420"/>
      <c r="H69" s="420"/>
      <c r="I69" s="420"/>
      <c r="J69" s="420"/>
      <c r="K69" s="420"/>
      <c r="L69" s="186"/>
      <c r="M69" s="186"/>
      <c r="N69" s="186"/>
      <c r="O69" s="186"/>
    </row>
    <row r="70" spans="1:15" ht="12.75">
      <c r="A70" s="420" t="s">
        <v>425</v>
      </c>
      <c r="B70" s="420"/>
      <c r="C70" s="420"/>
      <c r="D70" s="420"/>
      <c r="E70" s="420"/>
      <c r="F70" s="420"/>
      <c r="G70" s="420"/>
      <c r="H70" s="420"/>
      <c r="I70" s="420"/>
      <c r="J70" s="420"/>
      <c r="K70" s="420"/>
      <c r="L70" s="186"/>
      <c r="M70" s="186"/>
      <c r="N70" s="186"/>
      <c r="O70" s="186"/>
    </row>
    <row r="71" spans="1:15" ht="12.75">
      <c r="A71" s="420" t="s">
        <v>426</v>
      </c>
      <c r="B71" s="420"/>
      <c r="C71" s="420"/>
      <c r="D71" s="420"/>
      <c r="E71" s="420"/>
      <c r="F71" s="420"/>
      <c r="G71" s="420"/>
      <c r="H71" s="420"/>
      <c r="I71" s="420"/>
      <c r="J71" s="420"/>
      <c r="K71" s="420"/>
      <c r="L71" s="186"/>
      <c r="M71" s="186"/>
      <c r="N71" s="186"/>
      <c r="O71" s="186"/>
    </row>
    <row r="72" spans="1:15" ht="12.75">
      <c r="A72" s="420" t="s">
        <v>427</v>
      </c>
      <c r="B72" s="420"/>
      <c r="C72" s="420"/>
      <c r="D72" s="420"/>
      <c r="E72" s="420"/>
      <c r="F72" s="420"/>
      <c r="G72" s="420"/>
      <c r="H72" s="420"/>
      <c r="I72" s="420"/>
      <c r="J72" s="420"/>
      <c r="K72" s="420"/>
      <c r="L72" s="186"/>
      <c r="M72" s="186"/>
      <c r="N72" s="186"/>
      <c r="O72" s="186"/>
    </row>
    <row r="73" spans="1:15" ht="9" customHeight="1">
      <c r="A73" s="420"/>
      <c r="B73" s="420"/>
      <c r="C73" s="420"/>
      <c r="D73" s="420"/>
      <c r="E73" s="420"/>
      <c r="F73" s="420"/>
      <c r="G73" s="420"/>
      <c r="H73" s="420"/>
      <c r="I73" s="420"/>
      <c r="J73" s="420"/>
      <c r="K73" s="420"/>
      <c r="L73" s="186"/>
      <c r="M73" s="186"/>
      <c r="N73" s="186"/>
      <c r="O73" s="186"/>
    </row>
    <row r="74" spans="1:15" ht="12.75" customHeight="1">
      <c r="A74" s="520" t="s">
        <v>455</v>
      </c>
      <c r="B74" s="520"/>
      <c r="C74" s="520"/>
      <c r="D74" s="520"/>
      <c r="E74" s="520"/>
      <c r="F74" s="520"/>
      <c r="G74" s="520"/>
      <c r="H74" s="520"/>
      <c r="I74" s="520"/>
      <c r="J74" s="520"/>
      <c r="K74" s="520"/>
      <c r="L74" s="520"/>
      <c r="M74" s="520"/>
      <c r="N74" s="520"/>
      <c r="O74" s="520"/>
    </row>
    <row r="75" spans="1:15" ht="12.75">
      <c r="A75" s="420" t="s">
        <v>370</v>
      </c>
      <c r="B75" s="420"/>
      <c r="C75" s="420"/>
      <c r="D75" s="420"/>
      <c r="E75" s="420"/>
      <c r="F75" s="420"/>
      <c r="G75" s="420"/>
      <c r="H75" s="420"/>
      <c r="I75" s="420"/>
      <c r="J75" s="420"/>
      <c r="K75" s="420"/>
      <c r="L75" s="186"/>
      <c r="M75" s="186"/>
      <c r="N75" s="186"/>
      <c r="O75" s="186"/>
    </row>
    <row r="76" spans="1:15" ht="12.75">
      <c r="A76" s="186"/>
      <c r="B76" s="420"/>
      <c r="C76" s="420"/>
      <c r="D76" s="420"/>
      <c r="E76" s="420"/>
      <c r="F76" s="420"/>
      <c r="G76" s="420"/>
      <c r="H76" s="420"/>
      <c r="I76" s="420"/>
      <c r="J76" s="420"/>
      <c r="K76" s="420"/>
      <c r="L76" s="186"/>
      <c r="M76" s="186"/>
      <c r="N76" s="186"/>
      <c r="O76" s="186"/>
    </row>
    <row r="77" spans="1:15" ht="12.75">
      <c r="A77" s="186"/>
      <c r="B77" s="420"/>
      <c r="C77" s="420"/>
      <c r="D77" s="420"/>
      <c r="E77" s="420"/>
      <c r="F77" s="420"/>
      <c r="G77" s="420"/>
      <c r="H77" s="420"/>
      <c r="I77" s="420"/>
      <c r="J77" s="420"/>
      <c r="K77" s="420"/>
      <c r="L77" s="186"/>
      <c r="M77" s="186"/>
      <c r="N77" s="186"/>
      <c r="O77" s="186"/>
    </row>
    <row r="78" spans="1:17" ht="12.75">
      <c r="A78" s="186"/>
      <c r="B78" s="420"/>
      <c r="C78" s="420"/>
      <c r="D78" s="420"/>
      <c r="E78" s="420"/>
      <c r="F78" s="420"/>
      <c r="G78" s="420"/>
      <c r="H78" s="420"/>
      <c r="I78" s="420"/>
      <c r="J78" s="420"/>
      <c r="K78" s="420"/>
      <c r="L78" s="420"/>
      <c r="M78" s="420"/>
      <c r="N78" s="186"/>
      <c r="O78" s="186"/>
      <c r="P78" s="186"/>
      <c r="Q78" s="186"/>
    </row>
    <row r="79" spans="1:17" ht="12.75">
      <c r="A79" s="186"/>
      <c r="B79" s="420"/>
      <c r="C79" s="420"/>
      <c r="D79" s="420"/>
      <c r="E79" s="420"/>
      <c r="F79" s="420"/>
      <c r="G79" s="420"/>
      <c r="H79" s="420"/>
      <c r="I79" s="420"/>
      <c r="J79" s="420"/>
      <c r="K79" s="420"/>
      <c r="L79" s="420"/>
      <c r="M79" s="420"/>
      <c r="N79" s="186"/>
      <c r="O79" s="186"/>
      <c r="P79" s="186"/>
      <c r="Q79" s="186"/>
    </row>
    <row r="80" spans="1:17" ht="12.75">
      <c r="A80" s="186"/>
      <c r="B80" s="420"/>
      <c r="C80" s="420"/>
      <c r="D80" s="420"/>
      <c r="E80" s="420"/>
      <c r="F80" s="420"/>
      <c r="G80" s="420"/>
      <c r="H80" s="420"/>
      <c r="I80" s="420"/>
      <c r="J80" s="420"/>
      <c r="K80" s="420"/>
      <c r="L80" s="420"/>
      <c r="M80" s="420"/>
      <c r="N80" s="186"/>
      <c r="O80" s="186"/>
      <c r="P80" s="186"/>
      <c r="Q80" s="186"/>
    </row>
    <row r="81" spans="1:17" ht="12.75">
      <c r="A81" s="420"/>
      <c r="B81" s="420"/>
      <c r="C81" s="420"/>
      <c r="D81" s="420"/>
      <c r="E81" s="420"/>
      <c r="F81" s="420"/>
      <c r="G81" s="420"/>
      <c r="H81" s="420"/>
      <c r="I81" s="420"/>
      <c r="J81" s="420"/>
      <c r="K81" s="420"/>
      <c r="L81" s="420"/>
      <c r="M81" s="420"/>
      <c r="N81" s="186"/>
      <c r="O81" s="186"/>
      <c r="P81" s="186"/>
      <c r="Q81" s="186"/>
    </row>
    <row r="82" spans="1:17" ht="12.75">
      <c r="A82" s="186"/>
      <c r="B82" s="186"/>
      <c r="C82" s="420"/>
      <c r="D82" s="420"/>
      <c r="E82" s="420"/>
      <c r="F82" s="420"/>
      <c r="G82" s="420"/>
      <c r="H82" s="420"/>
      <c r="I82" s="420"/>
      <c r="J82" s="420"/>
      <c r="K82" s="420"/>
      <c r="L82" s="420"/>
      <c r="M82" s="420"/>
      <c r="N82" s="186"/>
      <c r="O82" s="186"/>
      <c r="P82" s="186"/>
      <c r="Q82" s="186"/>
    </row>
    <row r="83" spans="1:17" ht="12.75">
      <c r="A83" s="186"/>
      <c r="B83" s="186"/>
      <c r="C83" s="420"/>
      <c r="D83" s="420"/>
      <c r="E83" s="420"/>
      <c r="F83" s="420"/>
      <c r="G83" s="420"/>
      <c r="H83" s="420"/>
      <c r="I83" s="420"/>
      <c r="J83" s="420"/>
      <c r="K83" s="420"/>
      <c r="L83" s="420"/>
      <c r="M83" s="420"/>
      <c r="N83" s="186"/>
      <c r="O83" s="186"/>
      <c r="P83" s="186"/>
      <c r="Q83" s="186"/>
    </row>
    <row r="84" spans="1:17" ht="12.75">
      <c r="A84" s="420"/>
      <c r="B84" s="420"/>
      <c r="C84" s="420"/>
      <c r="D84" s="420"/>
      <c r="E84" s="420"/>
      <c r="F84" s="420"/>
      <c r="G84" s="420"/>
      <c r="H84" s="420"/>
      <c r="I84" s="420"/>
      <c r="J84" s="420"/>
      <c r="K84" s="420"/>
      <c r="L84" s="420"/>
      <c r="M84" s="420"/>
      <c r="N84" s="186"/>
      <c r="O84" s="186"/>
      <c r="P84" s="186"/>
      <c r="Q84" s="186"/>
    </row>
    <row r="85" spans="1:17" ht="12.75">
      <c r="A85" s="186"/>
      <c r="B85" s="420"/>
      <c r="C85" s="420"/>
      <c r="D85" s="420"/>
      <c r="E85" s="420"/>
      <c r="F85" s="420"/>
      <c r="G85" s="420"/>
      <c r="H85" s="420"/>
      <c r="I85" s="420"/>
      <c r="J85" s="420"/>
      <c r="K85" s="420"/>
      <c r="L85" s="420"/>
      <c r="M85" s="420"/>
      <c r="N85" s="186"/>
      <c r="O85" s="186"/>
      <c r="P85" s="186"/>
      <c r="Q85" s="186"/>
    </row>
    <row r="86" spans="1:17" ht="12.75">
      <c r="A86" s="186"/>
      <c r="B86" s="420"/>
      <c r="C86" s="420"/>
      <c r="D86" s="420"/>
      <c r="E86" s="420"/>
      <c r="F86" s="420"/>
      <c r="G86" s="420"/>
      <c r="H86" s="420"/>
      <c r="I86" s="420"/>
      <c r="J86" s="420"/>
      <c r="K86" s="420"/>
      <c r="L86" s="420"/>
      <c r="M86" s="420"/>
      <c r="N86" s="186"/>
      <c r="O86" s="186"/>
      <c r="P86" s="186"/>
      <c r="Q86" s="186"/>
    </row>
    <row r="87" spans="1:17" ht="12.75">
      <c r="A87" s="186"/>
      <c r="B87" s="186"/>
      <c r="C87" s="420"/>
      <c r="D87" s="420"/>
      <c r="E87" s="420"/>
      <c r="F87" s="420"/>
      <c r="G87" s="420"/>
      <c r="H87" s="420"/>
      <c r="I87" s="420"/>
      <c r="J87" s="420"/>
      <c r="K87" s="420"/>
      <c r="L87" s="420"/>
      <c r="M87" s="420"/>
      <c r="N87" s="186"/>
      <c r="O87" s="186"/>
      <c r="P87" s="186"/>
      <c r="Q87" s="186"/>
    </row>
    <row r="88" spans="1:17" ht="12.75">
      <c r="A88" s="186"/>
      <c r="B88" s="186"/>
      <c r="C88" s="420"/>
      <c r="D88" s="420"/>
      <c r="E88" s="420"/>
      <c r="F88" s="420"/>
      <c r="G88" s="420"/>
      <c r="H88" s="420"/>
      <c r="I88" s="420"/>
      <c r="J88" s="420"/>
      <c r="K88" s="420"/>
      <c r="L88" s="420"/>
      <c r="M88" s="420"/>
      <c r="N88" s="186"/>
      <c r="O88" s="186"/>
      <c r="P88" s="186"/>
      <c r="Q88" s="186"/>
    </row>
    <row r="89" spans="1:17" ht="12.75">
      <c r="A89" s="186"/>
      <c r="B89" s="186"/>
      <c r="C89" s="420"/>
      <c r="D89" s="420"/>
      <c r="E89" s="420"/>
      <c r="F89" s="420"/>
      <c r="G89" s="420"/>
      <c r="H89" s="420"/>
      <c r="I89" s="420"/>
      <c r="J89" s="420"/>
      <c r="K89" s="420"/>
      <c r="L89" s="420"/>
      <c r="M89" s="420"/>
      <c r="N89" s="186"/>
      <c r="O89" s="186"/>
      <c r="P89" s="186"/>
      <c r="Q89" s="186"/>
    </row>
    <row r="90" spans="1:17" ht="12.75">
      <c r="A90" s="186"/>
      <c r="B90" s="186"/>
      <c r="C90" s="420"/>
      <c r="D90" s="420"/>
      <c r="E90" s="420"/>
      <c r="F90" s="420"/>
      <c r="G90" s="420"/>
      <c r="H90" s="420"/>
      <c r="I90" s="420"/>
      <c r="J90" s="420"/>
      <c r="K90" s="420"/>
      <c r="L90" s="420"/>
      <c r="M90" s="420"/>
      <c r="N90" s="186"/>
      <c r="O90" s="186"/>
      <c r="P90" s="186"/>
      <c r="Q90" s="186"/>
    </row>
    <row r="91" spans="1:17" ht="12.75">
      <c r="A91" s="186"/>
      <c r="B91" s="186"/>
      <c r="D91" s="420"/>
      <c r="E91" s="420"/>
      <c r="F91" s="420"/>
      <c r="G91" s="420"/>
      <c r="H91" s="420"/>
      <c r="I91" s="420"/>
      <c r="J91" s="420"/>
      <c r="K91" s="420"/>
      <c r="L91" s="420"/>
      <c r="M91" s="420"/>
      <c r="N91" s="186"/>
      <c r="O91" s="186"/>
      <c r="P91" s="186"/>
      <c r="Q91" s="186"/>
    </row>
    <row r="92" spans="1:17" ht="12.75">
      <c r="A92" s="186"/>
      <c r="B92" s="186"/>
      <c r="C92" s="520"/>
      <c r="D92" s="520"/>
      <c r="E92" s="520"/>
      <c r="F92" s="520"/>
      <c r="G92" s="520"/>
      <c r="H92" s="520"/>
      <c r="I92" s="520"/>
      <c r="J92" s="520"/>
      <c r="K92" s="520"/>
      <c r="L92" s="520"/>
      <c r="M92" s="520"/>
      <c r="N92" s="520"/>
      <c r="O92" s="520"/>
      <c r="P92" s="520"/>
      <c r="Q92" s="520"/>
    </row>
    <row r="93" spans="1:17" ht="12.75">
      <c r="A93" s="186"/>
      <c r="B93" s="186"/>
      <c r="C93" s="420"/>
      <c r="D93" s="420"/>
      <c r="E93" s="420"/>
      <c r="F93" s="420"/>
      <c r="G93" s="420"/>
      <c r="H93" s="420"/>
      <c r="I93" s="420"/>
      <c r="J93" s="420"/>
      <c r="K93" s="420"/>
      <c r="L93" s="420"/>
      <c r="M93" s="420"/>
      <c r="N93" s="186"/>
      <c r="O93" s="186"/>
      <c r="P93" s="186"/>
      <c r="Q93" s="186"/>
    </row>
    <row r="94" spans="1:15" ht="12.75">
      <c r="A94" s="186"/>
      <c r="B94" s="186"/>
      <c r="C94" s="186"/>
      <c r="D94" s="186"/>
      <c r="E94" s="186"/>
      <c r="F94" s="186"/>
      <c r="G94" s="186"/>
      <c r="H94" s="186"/>
      <c r="I94" s="186"/>
      <c r="J94" s="186"/>
      <c r="K94" s="186"/>
      <c r="L94" s="186"/>
      <c r="M94" s="186"/>
      <c r="N94" s="186"/>
      <c r="O94" s="186"/>
    </row>
    <row r="95" spans="1:15" ht="12.75">
      <c r="A95" s="186"/>
      <c r="B95" s="186"/>
      <c r="C95" s="186"/>
      <c r="D95" s="186"/>
      <c r="E95" s="186"/>
      <c r="F95" s="186"/>
      <c r="G95" s="186"/>
      <c r="H95" s="186"/>
      <c r="I95" s="186"/>
      <c r="J95" s="186"/>
      <c r="K95" s="186"/>
      <c r="L95" s="186"/>
      <c r="M95" s="186"/>
      <c r="N95" s="186"/>
      <c r="O95" s="186"/>
    </row>
    <row r="96" spans="1:15" ht="12.75">
      <c r="A96" s="186"/>
      <c r="B96" s="186"/>
      <c r="C96" s="186"/>
      <c r="D96" s="186"/>
      <c r="E96" s="186"/>
      <c r="F96" s="186"/>
      <c r="G96" s="186"/>
      <c r="H96" s="186"/>
      <c r="I96" s="186"/>
      <c r="J96" s="186"/>
      <c r="K96" s="186"/>
      <c r="L96" s="186"/>
      <c r="M96" s="186"/>
      <c r="N96" s="186"/>
      <c r="O96" s="186"/>
    </row>
    <row r="97" spans="1:15" ht="12.75">
      <c r="A97" s="186"/>
      <c r="B97" s="186"/>
      <c r="C97" s="186"/>
      <c r="D97" s="186"/>
      <c r="E97" s="186"/>
      <c r="F97" s="186"/>
      <c r="G97" s="186"/>
      <c r="H97" s="186"/>
      <c r="I97" s="186"/>
      <c r="J97" s="186"/>
      <c r="K97" s="186"/>
      <c r="L97" s="186"/>
      <c r="M97" s="186"/>
      <c r="N97" s="186"/>
      <c r="O97" s="186"/>
    </row>
    <row r="98" spans="1:15" ht="12.75">
      <c r="A98" s="186"/>
      <c r="B98" s="186"/>
      <c r="C98" s="186"/>
      <c r="D98" s="186"/>
      <c r="E98" s="186"/>
      <c r="F98" s="186"/>
      <c r="G98" s="186"/>
      <c r="H98" s="186"/>
      <c r="I98" s="186"/>
      <c r="J98" s="186"/>
      <c r="K98" s="186"/>
      <c r="L98" s="186"/>
      <c r="M98" s="186"/>
      <c r="N98" s="186"/>
      <c r="O98" s="186"/>
    </row>
    <row r="99" spans="1:15" ht="12.75">
      <c r="A99" s="186"/>
      <c r="B99" s="186"/>
      <c r="C99" s="186"/>
      <c r="D99" s="186"/>
      <c r="E99" s="186" t="s">
        <v>102</v>
      </c>
      <c r="F99" s="186"/>
      <c r="G99" s="186"/>
      <c r="H99" s="186"/>
      <c r="I99" s="186"/>
      <c r="J99" s="186"/>
      <c r="K99" s="186"/>
      <c r="L99" s="186"/>
      <c r="M99" s="186"/>
      <c r="N99" s="186"/>
      <c r="O99" s="186"/>
    </row>
    <row r="100" spans="1:15" ht="12.75">
      <c r="A100" s="186"/>
      <c r="B100" s="186"/>
      <c r="C100" s="186"/>
      <c r="D100" s="186"/>
      <c r="E100" s="186" t="s">
        <v>102</v>
      </c>
      <c r="F100" s="186"/>
      <c r="G100" s="186"/>
      <c r="H100" s="186"/>
      <c r="I100" s="186"/>
      <c r="J100" s="186"/>
      <c r="K100" s="186"/>
      <c r="L100" s="186"/>
      <c r="M100" s="186"/>
      <c r="N100" s="186"/>
      <c r="O100" s="186"/>
    </row>
    <row r="101" spans="1:15" ht="12.75">
      <c r="A101" s="186"/>
      <c r="B101" s="186"/>
      <c r="C101" s="186"/>
      <c r="D101" s="186"/>
      <c r="E101" s="186" t="s">
        <v>102</v>
      </c>
      <c r="F101" s="186"/>
      <c r="G101" s="186"/>
      <c r="H101" s="186"/>
      <c r="I101" s="186"/>
      <c r="J101" s="186"/>
      <c r="K101" s="186"/>
      <c r="L101" s="186"/>
      <c r="M101" s="186"/>
      <c r="N101" s="186"/>
      <c r="O101" s="186"/>
    </row>
    <row r="102" spans="1:15" ht="12.75">
      <c r="A102" s="186"/>
      <c r="B102" s="186"/>
      <c r="C102" s="186"/>
      <c r="D102" s="186"/>
      <c r="E102" s="186"/>
      <c r="F102" s="186"/>
      <c r="G102" s="186"/>
      <c r="H102" s="186"/>
      <c r="I102" s="186"/>
      <c r="J102" s="186"/>
      <c r="K102" s="186"/>
      <c r="L102" s="186"/>
      <c r="M102" s="186"/>
      <c r="N102" s="186"/>
      <c r="O102" s="186"/>
    </row>
    <row r="103" spans="1:15" ht="12.75">
      <c r="A103" s="186"/>
      <c r="B103" s="186"/>
      <c r="C103" s="186"/>
      <c r="D103" s="186"/>
      <c r="E103" s="186"/>
      <c r="F103" s="186"/>
      <c r="G103" s="186"/>
      <c r="H103" s="186"/>
      <c r="I103" s="186"/>
      <c r="J103" s="186"/>
      <c r="K103" s="186"/>
      <c r="L103" s="186"/>
      <c r="M103" s="186"/>
      <c r="N103" s="186"/>
      <c r="O103" s="186"/>
    </row>
    <row r="104" spans="1:15" ht="12.75">
      <c r="A104" s="186"/>
      <c r="B104" s="186"/>
      <c r="C104" s="186"/>
      <c r="D104" s="186"/>
      <c r="E104" s="186"/>
      <c r="F104" s="186"/>
      <c r="G104" s="186"/>
      <c r="H104" s="186"/>
      <c r="I104" s="186"/>
      <c r="J104" s="186"/>
      <c r="K104" s="186"/>
      <c r="L104" s="186"/>
      <c r="M104" s="186"/>
      <c r="N104" s="186"/>
      <c r="O104" s="186"/>
    </row>
    <row r="105" spans="1:15" ht="12.75">
      <c r="A105" s="186"/>
      <c r="B105" s="186"/>
      <c r="C105" s="186"/>
      <c r="D105" s="186"/>
      <c r="E105" s="186"/>
      <c r="F105" s="186"/>
      <c r="G105" s="186"/>
      <c r="H105" s="186"/>
      <c r="I105" s="186"/>
      <c r="J105" s="186"/>
      <c r="K105" s="186"/>
      <c r="L105" s="186"/>
      <c r="M105" s="186"/>
      <c r="N105" s="186"/>
      <c r="O105" s="186"/>
    </row>
    <row r="106" spans="1:15" ht="12.75">
      <c r="A106" s="186"/>
      <c r="B106" s="186"/>
      <c r="C106" s="186"/>
      <c r="D106" s="186"/>
      <c r="E106" s="186"/>
      <c r="F106" s="186"/>
      <c r="G106" s="186"/>
      <c r="H106" s="186"/>
      <c r="I106" s="186"/>
      <c r="J106" s="186"/>
      <c r="K106" s="186"/>
      <c r="L106" s="186"/>
      <c r="M106" s="186"/>
      <c r="N106" s="186"/>
      <c r="O106" s="186"/>
    </row>
    <row r="107" spans="1:15" ht="12.75">
      <c r="A107" s="186"/>
      <c r="B107" s="186"/>
      <c r="C107" s="186"/>
      <c r="D107" s="186"/>
      <c r="E107" s="186"/>
      <c r="F107" s="186"/>
      <c r="G107" s="186"/>
      <c r="H107" s="186"/>
      <c r="I107" s="186"/>
      <c r="J107" s="186"/>
      <c r="K107" s="186"/>
      <c r="L107" s="186"/>
      <c r="M107" s="186"/>
      <c r="N107" s="186"/>
      <c r="O107" s="186"/>
    </row>
    <row r="108" spans="1:15" ht="12.75">
      <c r="A108" s="186"/>
      <c r="B108" s="186"/>
      <c r="C108" s="186"/>
      <c r="D108" s="186"/>
      <c r="E108" s="186"/>
      <c r="F108" s="186"/>
      <c r="G108" s="186"/>
      <c r="H108" s="186"/>
      <c r="I108" s="186"/>
      <c r="J108" s="186"/>
      <c r="K108" s="186"/>
      <c r="L108" s="186"/>
      <c r="M108" s="186"/>
      <c r="N108" s="186"/>
      <c r="O108" s="186"/>
    </row>
  </sheetData>
  <sheetProtection/>
  <mergeCells count="7">
    <mergeCell ref="A1:C1"/>
    <mergeCell ref="C92:Q92"/>
    <mergeCell ref="A33:O33"/>
    <mergeCell ref="A36:O36"/>
    <mergeCell ref="A74:O74"/>
    <mergeCell ref="A34:O34"/>
    <mergeCell ref="A35:O35"/>
  </mergeCells>
  <printOptions gridLines="1" headings="1" horizontalCentered="1"/>
  <pageMargins left="0.35433070866141736" right="0.03937007874015748" top="0.8267716535433072" bottom="0.5905511811023623" header="0.2755905511811024" footer="0.1968503937007874"/>
  <pageSetup horizontalDpi="600" verticalDpi="600" orientation="portrait" scale="60" r:id="rId1"/>
  <headerFooter alignWithMargins="0">
    <oddFooter>&amp;LHaldimand County Hydro Inc.
Page &amp;P of &amp;N&amp;C&amp;F
&amp;"Arial,Bold"&amp;A&amp;RJ. Scott
DRO  Revised:  September 13, 2012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Jackie Scott</cp:lastModifiedBy>
  <cp:lastPrinted>2012-09-11T12:10:24Z</cp:lastPrinted>
  <dcterms:created xsi:type="dcterms:W3CDTF">2001-11-07T16:15:53Z</dcterms:created>
  <dcterms:modified xsi:type="dcterms:W3CDTF">2012-09-11T15:44:13Z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