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3770" yWindow="270" windowWidth="15030" windowHeight="11385"/>
  </bookViews>
  <sheets>
    <sheet name="Sheet1" sheetId="1" r:id="rId1"/>
    <sheet name="Sheet2" sheetId="2" r:id="rId2"/>
    <sheet name="Sheet3" sheetId="3" r:id="rId3"/>
  </sheets>
  <externalReferences>
    <externalReference r:id="rId4"/>
    <externalReference r:id="rId5"/>
    <externalReference r:id="rId6"/>
    <externalReference r:id="rId7"/>
    <externalReference r:id="rId8"/>
  </externalReferences>
  <calcPr calcId="145621"/>
</workbook>
</file>

<file path=xl/calcChain.xml><?xml version="1.0" encoding="utf-8"?>
<calcChain xmlns="http://schemas.openxmlformats.org/spreadsheetml/2006/main">
  <c r="S47" i="1" l="1"/>
  <c r="O47" i="1"/>
  <c r="X54" i="1"/>
  <c r="X53" i="1" l="1"/>
  <c r="X50" i="1"/>
  <c r="X51" i="1"/>
  <c r="X55" i="1"/>
  <c r="X52" i="1"/>
  <c r="F55" i="1"/>
  <c r="F54" i="1"/>
  <c r="F53" i="1"/>
  <c r="F52" i="1"/>
  <c r="F51" i="1"/>
  <c r="F50" i="1"/>
  <c r="F49" i="1"/>
  <c r="F48" i="1"/>
  <c r="F47" i="1"/>
  <c r="M52" i="1" l="1"/>
  <c r="A81" i="1" l="1"/>
  <c r="A105" i="1" s="1"/>
  <c r="A82" i="1"/>
  <c r="A83" i="1"/>
  <c r="A107" i="1" s="1"/>
  <c r="A84" i="1"/>
  <c r="A85" i="1"/>
  <c r="A109" i="1" s="1"/>
  <c r="A86" i="1"/>
  <c r="A87" i="1"/>
  <c r="A111" i="1" s="1"/>
  <c r="A88" i="1"/>
  <c r="A89" i="1"/>
  <c r="A113" i="1" s="1"/>
  <c r="D91" i="1"/>
  <c r="E91" i="1"/>
  <c r="F105" i="1"/>
  <c r="A106" i="1"/>
  <c r="F106" i="1"/>
  <c r="F107" i="1"/>
  <c r="A108" i="1"/>
  <c r="F108" i="1"/>
  <c r="F109" i="1"/>
  <c r="A110" i="1"/>
  <c r="F110" i="1"/>
  <c r="F111" i="1"/>
  <c r="A112" i="1"/>
  <c r="F112" i="1"/>
  <c r="F113" i="1"/>
  <c r="F114" i="1"/>
  <c r="C115" i="1"/>
  <c r="D25" i="1"/>
  <c r="E90" i="1" s="1"/>
  <c r="C114" i="1" s="1"/>
  <c r="D24" i="1"/>
  <c r="D23" i="1"/>
  <c r="D22" i="1"/>
  <c r="D21" i="1"/>
  <c r="D20" i="1"/>
  <c r="D90" i="1" l="1"/>
  <c r="D19" i="1"/>
  <c r="D18" i="1"/>
  <c r="D17" i="1"/>
  <c r="D27" i="1" l="1"/>
  <c r="C55" i="1" l="1"/>
  <c r="C54" i="1"/>
  <c r="C53" i="1"/>
  <c r="C52" i="1"/>
  <c r="C51" i="1"/>
  <c r="C50" i="1"/>
  <c r="C49" i="1"/>
  <c r="C48" i="1"/>
  <c r="C47" i="1"/>
  <c r="L4" i="1" l="1"/>
  <c r="M4" i="1"/>
  <c r="N4" i="1"/>
  <c r="O4" i="1"/>
  <c r="P4" i="1"/>
  <c r="Q4" i="1"/>
  <c r="R4" i="1"/>
  <c r="S4" i="1"/>
  <c r="T4" i="1"/>
  <c r="U4" i="1"/>
  <c r="V4" i="1"/>
  <c r="W4" i="1"/>
  <c r="X4" i="1"/>
  <c r="Y4" i="1"/>
  <c r="Z4" i="1"/>
  <c r="L5" i="1"/>
  <c r="M5" i="1"/>
  <c r="Q5" i="1"/>
  <c r="R5" i="1"/>
  <c r="S5" i="1"/>
  <c r="T5" i="1"/>
  <c r="U5" i="1"/>
  <c r="V5" i="1"/>
  <c r="W5" i="1"/>
  <c r="X5" i="1"/>
  <c r="Y5" i="1"/>
  <c r="Z5" i="1"/>
  <c r="L6" i="1"/>
  <c r="L7" i="1"/>
  <c r="L8" i="1"/>
  <c r="M8" i="1"/>
  <c r="N8" i="1"/>
  <c r="O8" i="1"/>
  <c r="P8" i="1"/>
  <c r="Q8" i="1"/>
  <c r="R8" i="1"/>
  <c r="S8" i="1"/>
  <c r="W8" i="1"/>
  <c r="L9" i="1"/>
  <c r="M9" i="1"/>
  <c r="N9" i="1"/>
  <c r="O9" i="1"/>
  <c r="P9" i="1"/>
  <c r="Q9" i="1"/>
  <c r="R9" i="1"/>
  <c r="S9" i="1"/>
  <c r="W9" i="1"/>
  <c r="L10" i="1"/>
  <c r="M10" i="1"/>
  <c r="N10" i="1"/>
  <c r="O10" i="1"/>
  <c r="P10" i="1"/>
  <c r="Q10" i="1"/>
  <c r="R10" i="1"/>
  <c r="S10" i="1"/>
  <c r="W10" i="1"/>
  <c r="L11" i="1"/>
  <c r="M11" i="1"/>
  <c r="N11" i="1"/>
  <c r="O11" i="1"/>
  <c r="P11" i="1"/>
  <c r="Q11" i="1"/>
  <c r="R11" i="1"/>
  <c r="S11" i="1"/>
  <c r="W11" i="1"/>
  <c r="L12" i="1"/>
  <c r="M12" i="1"/>
  <c r="N12" i="1"/>
  <c r="O12" i="1"/>
  <c r="P12" i="1"/>
  <c r="Q12" i="1"/>
  <c r="R12" i="1"/>
  <c r="S12" i="1"/>
  <c r="W12" i="1"/>
  <c r="L13" i="1"/>
  <c r="M13" i="1"/>
  <c r="N13" i="1"/>
  <c r="O13" i="1"/>
  <c r="P13" i="1"/>
  <c r="Q13" i="1"/>
  <c r="R13" i="1"/>
  <c r="S13" i="1"/>
  <c r="W13" i="1"/>
  <c r="L14" i="1"/>
  <c r="M14" i="1"/>
  <c r="N14" i="1"/>
  <c r="O14" i="1"/>
  <c r="P14" i="1"/>
  <c r="Q14" i="1"/>
  <c r="R14" i="1"/>
  <c r="S14" i="1"/>
  <c r="W14" i="1"/>
  <c r="L15" i="1"/>
  <c r="M15" i="1"/>
  <c r="N15" i="1"/>
  <c r="O15" i="1"/>
  <c r="P15" i="1"/>
  <c r="Q15" i="1"/>
  <c r="R15" i="1"/>
  <c r="S15" i="1"/>
  <c r="W15" i="1"/>
  <c r="L16" i="1"/>
  <c r="M16" i="1"/>
  <c r="N16" i="1"/>
  <c r="O16" i="1"/>
  <c r="P16" i="1"/>
  <c r="Q16" i="1"/>
  <c r="R16" i="1"/>
  <c r="S16" i="1"/>
  <c r="W16" i="1"/>
  <c r="L17" i="1"/>
  <c r="M17" i="1"/>
  <c r="N17" i="1"/>
  <c r="O17" i="1"/>
  <c r="P17" i="1"/>
  <c r="Q17" i="1"/>
  <c r="R17" i="1"/>
  <c r="S17" i="1"/>
  <c r="W17" i="1"/>
  <c r="L18" i="1"/>
  <c r="M18" i="1"/>
  <c r="N18" i="1"/>
  <c r="O18" i="1"/>
  <c r="P18" i="1"/>
  <c r="Q18" i="1"/>
  <c r="R18" i="1"/>
  <c r="S18" i="1"/>
  <c r="W18" i="1"/>
  <c r="L19" i="1"/>
  <c r="M19" i="1"/>
  <c r="N19" i="1"/>
  <c r="O19" i="1"/>
  <c r="P19" i="1"/>
  <c r="Q19" i="1"/>
  <c r="R19" i="1"/>
  <c r="S19" i="1"/>
  <c r="T19" i="1"/>
  <c r="U19" i="1"/>
  <c r="V19" i="1"/>
  <c r="W19" i="1"/>
  <c r="X19" i="1"/>
  <c r="Y19" i="1"/>
  <c r="Z19" i="1"/>
  <c r="A58" i="1" l="1"/>
  <c r="A55" i="1"/>
  <c r="A54" i="1"/>
  <c r="A53" i="1"/>
  <c r="A52" i="1"/>
  <c r="A51" i="1"/>
  <c r="A50" i="1"/>
  <c r="A49" i="1"/>
  <c r="A48" i="1"/>
  <c r="A47" i="1"/>
  <c r="C58" i="1" l="1"/>
  <c r="O20" i="1" l="1"/>
  <c r="P20" i="1"/>
  <c r="Q20" i="1"/>
  <c r="R20" i="1"/>
  <c r="S20" i="1"/>
  <c r="T20" i="1"/>
  <c r="U20" i="1"/>
  <c r="O21" i="1"/>
  <c r="P21" i="1"/>
  <c r="Q21" i="1"/>
  <c r="R21" i="1"/>
  <c r="S21" i="1"/>
  <c r="T21" i="1"/>
  <c r="U21" i="1"/>
  <c r="O22" i="1"/>
  <c r="P22" i="1"/>
  <c r="Q22" i="1"/>
  <c r="R22" i="1"/>
  <c r="S22" i="1"/>
  <c r="T22" i="1"/>
  <c r="U22" i="1"/>
  <c r="O23" i="1"/>
  <c r="P23" i="1"/>
  <c r="Q23" i="1"/>
  <c r="R23" i="1"/>
  <c r="S23" i="1"/>
  <c r="T23" i="1"/>
  <c r="U23" i="1"/>
  <c r="O24" i="1"/>
  <c r="P24" i="1"/>
  <c r="Q24" i="1"/>
  <c r="R24" i="1"/>
  <c r="S24" i="1"/>
  <c r="T24" i="1"/>
  <c r="U24" i="1"/>
  <c r="O25" i="1"/>
  <c r="P25" i="1"/>
  <c r="Q25" i="1"/>
  <c r="R25" i="1"/>
  <c r="S25" i="1"/>
  <c r="T25" i="1"/>
  <c r="U25" i="1"/>
  <c r="O26" i="1"/>
  <c r="P26" i="1"/>
  <c r="Q26" i="1"/>
  <c r="R26" i="1"/>
  <c r="S26" i="1"/>
  <c r="T26" i="1"/>
  <c r="U26" i="1"/>
  <c r="O27" i="1"/>
  <c r="P27" i="1"/>
  <c r="Q27" i="1"/>
  <c r="R27" i="1"/>
  <c r="S27" i="1"/>
  <c r="T27" i="1"/>
  <c r="U27" i="1"/>
  <c r="O28" i="1"/>
  <c r="P28" i="1"/>
  <c r="Q28" i="1"/>
  <c r="R28" i="1"/>
  <c r="S28" i="1"/>
  <c r="T28" i="1"/>
  <c r="U28" i="1"/>
  <c r="V28" i="1"/>
  <c r="W28" i="1"/>
  <c r="X28" i="1"/>
  <c r="B27" i="1" l="1"/>
  <c r="C25" i="1" s="1"/>
  <c r="F1" i="1"/>
  <c r="C18" i="1" l="1"/>
  <c r="C19" i="1"/>
  <c r="C22" i="1"/>
  <c r="C23" i="1"/>
  <c r="C20" i="1"/>
  <c r="C24" i="1"/>
  <c r="C17" i="1"/>
  <c r="C21" i="1"/>
  <c r="C27" i="1" l="1"/>
  <c r="V24" i="1" l="1"/>
  <c r="W24" i="1" l="1"/>
  <c r="V21" i="1" l="1"/>
  <c r="V27" i="1"/>
  <c r="V23" i="1"/>
  <c r="W21" i="1"/>
  <c r="V26" i="1" l="1"/>
  <c r="V22" i="1"/>
  <c r="W26" i="1"/>
  <c r="V25" i="1"/>
  <c r="W23" i="1"/>
  <c r="W27" i="1"/>
  <c r="W25" i="1" l="1"/>
  <c r="W22" i="1"/>
  <c r="V20" i="1" l="1"/>
  <c r="W20" i="1" l="1"/>
  <c r="F58" i="1" l="1"/>
  <c r="M53" i="1" l="1"/>
  <c r="M48" i="1"/>
  <c r="M51" i="1"/>
  <c r="M55" i="1"/>
  <c r="M54" i="1" l="1"/>
  <c r="M49" i="1"/>
  <c r="M47" i="1"/>
  <c r="M50" i="1"/>
  <c r="M58" i="1" l="1"/>
  <c r="E25" i="1"/>
  <c r="E17" i="1"/>
  <c r="E24" i="1"/>
  <c r="E22" i="1"/>
  <c r="E18" i="1"/>
  <c r="E20" i="1"/>
  <c r="E21" i="1"/>
  <c r="E23" i="1"/>
  <c r="E19" i="1"/>
  <c r="B60" i="1"/>
  <c r="D55" i="1" l="1"/>
  <c r="D89" i="1" s="1"/>
  <c r="D53" i="1"/>
  <c r="D87" i="1" s="1"/>
  <c r="D47" i="1"/>
  <c r="D81" i="1" s="1"/>
  <c r="D51" i="1"/>
  <c r="D85" i="1" s="1"/>
  <c r="D52" i="1"/>
  <c r="D86" i="1" s="1"/>
  <c r="D54" i="1"/>
  <c r="D88" i="1" s="1"/>
  <c r="D48" i="1"/>
  <c r="D82" i="1" s="1"/>
  <c r="D50" i="1"/>
  <c r="D84" i="1" s="1"/>
  <c r="D49" i="1"/>
  <c r="D83" i="1" s="1"/>
  <c r="E27" i="1"/>
  <c r="D58" i="1" l="1"/>
  <c r="L50" i="1"/>
  <c r="L51" i="1"/>
  <c r="L48" i="1"/>
  <c r="L47" i="1"/>
  <c r="L54" i="1"/>
  <c r="L53" i="1"/>
  <c r="L49" i="1"/>
  <c r="L52" i="1"/>
  <c r="L55" i="1"/>
  <c r="O52" i="1" l="1"/>
  <c r="S52" i="1"/>
  <c r="T52" i="1" s="1"/>
  <c r="U52" i="1" s="1"/>
  <c r="P52" i="1"/>
  <c r="N52" i="1"/>
  <c r="S53" i="1"/>
  <c r="T53" i="1" s="1"/>
  <c r="U53" i="1" s="1"/>
  <c r="O53" i="1"/>
  <c r="P53" i="1" s="1"/>
  <c r="N53" i="1"/>
  <c r="P47" i="1"/>
  <c r="R47" i="1" s="1"/>
  <c r="N47" i="1"/>
  <c r="T47" i="1"/>
  <c r="L58" i="1"/>
  <c r="S51" i="1"/>
  <c r="T51" i="1" s="1"/>
  <c r="U51" i="1" s="1"/>
  <c r="O51" i="1"/>
  <c r="P51" i="1" s="1"/>
  <c r="N51" i="1"/>
  <c r="S55" i="1"/>
  <c r="T55" i="1" s="1"/>
  <c r="U55" i="1" s="1"/>
  <c r="O55" i="1"/>
  <c r="P55" i="1" s="1"/>
  <c r="N55" i="1"/>
  <c r="O49" i="1"/>
  <c r="P49" i="1" s="1"/>
  <c r="S49" i="1"/>
  <c r="T49" i="1" s="1"/>
  <c r="U49" i="1" s="1"/>
  <c r="N49" i="1"/>
  <c r="O54" i="1"/>
  <c r="P54" i="1" s="1"/>
  <c r="S54" i="1"/>
  <c r="T54" i="1" s="1"/>
  <c r="U54" i="1" s="1"/>
  <c r="N54" i="1"/>
  <c r="N48" i="1"/>
  <c r="O48" i="1"/>
  <c r="S48" i="1"/>
  <c r="T48" i="1" s="1"/>
  <c r="U48" i="1" s="1"/>
  <c r="O50" i="1"/>
  <c r="P50" i="1" s="1"/>
  <c r="S50" i="1"/>
  <c r="T50" i="1" s="1"/>
  <c r="U50" i="1" s="1"/>
  <c r="N50" i="1"/>
  <c r="R55" i="1" l="1"/>
  <c r="Q55" i="1"/>
  <c r="C113" i="1" s="1"/>
  <c r="R52" i="1"/>
  <c r="Q52" i="1"/>
  <c r="C110" i="1" s="1"/>
  <c r="E111" i="1"/>
  <c r="D111" i="1"/>
  <c r="D108" i="1"/>
  <c r="E108" i="1"/>
  <c r="D109" i="1"/>
  <c r="E109" i="1"/>
  <c r="D107" i="1"/>
  <c r="E107" i="1"/>
  <c r="E113" i="1"/>
  <c r="D113" i="1"/>
  <c r="D106" i="1"/>
  <c r="E106" i="1"/>
  <c r="E112" i="1"/>
  <c r="D112" i="1"/>
  <c r="D110" i="1"/>
  <c r="E110" i="1"/>
  <c r="O58" i="1"/>
  <c r="V47" i="1"/>
  <c r="Q47" i="1"/>
  <c r="C105" i="1" s="1"/>
  <c r="E47" i="1"/>
  <c r="E81" i="1" s="1"/>
  <c r="V49" i="1"/>
  <c r="Q49" i="1"/>
  <c r="C107" i="1" s="1"/>
  <c r="E49" i="1"/>
  <c r="E83" i="1" s="1"/>
  <c r="R49" i="1"/>
  <c r="Q50" i="1"/>
  <c r="C108" i="1" s="1"/>
  <c r="E50" i="1"/>
  <c r="E84" i="1" s="1"/>
  <c r="V50" i="1"/>
  <c r="R54" i="1"/>
  <c r="Q54" i="1"/>
  <c r="C112" i="1" s="1"/>
  <c r="E54" i="1"/>
  <c r="E88" i="1" s="1"/>
  <c r="V54" i="1"/>
  <c r="R50" i="1"/>
  <c r="P48" i="1"/>
  <c r="P58" i="1" s="1"/>
  <c r="R51" i="1"/>
  <c r="E51" i="1"/>
  <c r="E85" i="1" s="1"/>
  <c r="Q51" i="1"/>
  <c r="C109" i="1" s="1"/>
  <c r="V51" i="1"/>
  <c r="U47" i="1"/>
  <c r="T58" i="1"/>
  <c r="R53" i="1"/>
  <c r="V53" i="1"/>
  <c r="E53" i="1"/>
  <c r="E87" i="1" s="1"/>
  <c r="Q53" i="1"/>
  <c r="C111" i="1" s="1"/>
  <c r="E52" i="1"/>
  <c r="E86" i="1" s="1"/>
  <c r="V52" i="1"/>
  <c r="S58" i="1"/>
  <c r="E55" i="1"/>
  <c r="E89" i="1" s="1"/>
  <c r="V55" i="1"/>
  <c r="E105" i="1" l="1"/>
  <c r="D105" i="1"/>
  <c r="H51" i="1"/>
  <c r="H49" i="1"/>
  <c r="H55" i="1"/>
  <c r="H53" i="1"/>
  <c r="H54" i="1"/>
  <c r="H50" i="1"/>
  <c r="R48" i="1"/>
  <c r="E48" i="1"/>
  <c r="E82" i="1" s="1"/>
  <c r="V48" i="1"/>
  <c r="Q48" i="1"/>
  <c r="C106" i="1" s="1"/>
  <c r="H52" i="1"/>
  <c r="H47" i="1"/>
  <c r="E58" i="1" l="1"/>
  <c r="I58" i="1" s="1"/>
  <c r="V58" i="1"/>
  <c r="R58" i="1"/>
  <c r="H48" i="1"/>
  <c r="X18" i="1" l="1"/>
  <c r="X14" i="1" l="1"/>
  <c r="X13" i="1"/>
  <c r="X16" i="1"/>
  <c r="Y18" i="1"/>
  <c r="X12" i="1"/>
  <c r="X10" i="1"/>
  <c r="X17" i="1"/>
  <c r="X11" i="1" l="1"/>
  <c r="Y10" i="1"/>
  <c r="Y12" i="1"/>
  <c r="Z18" i="1"/>
  <c r="Y16" i="1"/>
  <c r="X15" i="1"/>
  <c r="Y13" i="1"/>
  <c r="Y17" i="1"/>
  <c r="Y14" i="1"/>
  <c r="Z13" i="1" l="1"/>
  <c r="Y15" i="1"/>
  <c r="Z16" i="1"/>
  <c r="Z12" i="1"/>
  <c r="Y11" i="1"/>
  <c r="X8" i="1"/>
  <c r="X9" i="1"/>
  <c r="T18" i="1"/>
  <c r="Z14" i="1"/>
  <c r="Z17" i="1"/>
  <c r="Z10" i="1"/>
  <c r="T14" i="1" l="1"/>
  <c r="T13" i="1"/>
  <c r="Z15" i="1"/>
  <c r="Y9" i="1"/>
  <c r="U18" i="1"/>
  <c r="Y8" i="1"/>
  <c r="Z11" i="1"/>
  <c r="T10" i="1" l="1"/>
  <c r="T12" i="1"/>
  <c r="Z8" i="1"/>
  <c r="U13" i="1"/>
  <c r="T17" i="1"/>
  <c r="Z9" i="1"/>
  <c r="T16" i="1"/>
  <c r="U14" i="1"/>
  <c r="V18" i="1" l="1"/>
  <c r="X27" i="1"/>
  <c r="T15" i="1"/>
  <c r="U17" i="1"/>
  <c r="U10" i="1"/>
  <c r="V13" i="1"/>
  <c r="T11" i="1"/>
  <c r="U16" i="1"/>
  <c r="V14" i="1" l="1"/>
  <c r="X23" i="1"/>
  <c r="V12" i="1"/>
  <c r="U12" i="1"/>
  <c r="U15" i="1"/>
  <c r="U11" i="1"/>
  <c r="V10" i="1" l="1"/>
  <c r="X22" i="1"/>
  <c r="V16" i="1"/>
  <c r="X25" i="1"/>
  <c r="V17" i="1"/>
  <c r="X26" i="1"/>
  <c r="T9" i="1"/>
  <c r="V11" i="1"/>
  <c r="V15" i="1" l="1"/>
  <c r="X24" i="1"/>
  <c r="U8" i="1"/>
  <c r="T8" i="1"/>
  <c r="U9" i="1"/>
  <c r="V9" i="1" l="1"/>
  <c r="X21" i="1"/>
  <c r="V8" i="1"/>
  <c r="X20" i="1"/>
</calcChain>
</file>

<file path=xl/sharedStrings.xml><?xml version="1.0" encoding="utf-8"?>
<sst xmlns="http://schemas.openxmlformats.org/spreadsheetml/2006/main" count="170" uniqueCount="121">
  <si>
    <t>File Number:</t>
  </si>
  <si>
    <t>Exhibit:</t>
  </si>
  <si>
    <t>Tab:</t>
  </si>
  <si>
    <t>Schedule:</t>
  </si>
  <si>
    <t>Page:</t>
  </si>
  <si>
    <t>Date:</t>
  </si>
  <si>
    <t>Appendix 2-P</t>
  </si>
  <si>
    <t>Cost Allocation</t>
  </si>
  <si>
    <t>Please complete the following four tables.</t>
  </si>
  <si>
    <t>A)  Allocated Costs</t>
  </si>
  <si>
    <t>Classes</t>
  </si>
  <si>
    <t>%</t>
  </si>
  <si>
    <t>Residential</t>
  </si>
  <si>
    <t>GS &lt; 50 kW</t>
  </si>
  <si>
    <t>Total</t>
  </si>
  <si>
    <t>Notes</t>
  </si>
  <si>
    <r>
      <rPr>
        <sz val="10"/>
        <rFont val="Arial"/>
        <family val="2"/>
      </rPr>
      <t>1</t>
    </r>
    <r>
      <rPr>
        <b/>
        <sz val="10"/>
        <rFont val="Arial"/>
        <family val="2"/>
      </rPr>
      <t xml:space="preserve">     </t>
    </r>
    <r>
      <rPr>
        <sz val="10"/>
        <rFont val="Arial"/>
        <family val="2"/>
      </rPr>
      <t>Customer Classification - If proposed rate classes differ from those in place in the previous Cost Allocation study, modify the rate classes to match the current application as closely as possible.</t>
    </r>
  </si>
  <si>
    <t>2     Host Distributors -  Provide information on embedded distributor(s) as a separate class, if applicable.   If embedded distributor(s) are billed as customers in a General Service class, include the allocated cost and revenue of the embedded distributor(s) in the applicable class.  Also complete Appendix 2-Q.</t>
  </si>
  <si>
    <t xml:space="preserve">  </t>
  </si>
  <si>
    <t xml:space="preserve">3     Class Revenue Requirements - If using the Board-issued model, in column 7A enter the results from Worksheet O-1, Revenue Requirement (row 40 in the 2013 model).  This excludes costs in deferral and variance accounts.  Note to Embedded Distributor(s), it also does not include Account 4750 - Low Voltage (LV) Costs. </t>
  </si>
  <si>
    <t>B)  Calculated Class Revenues</t>
  </si>
  <si>
    <t>Column 7B</t>
  </si>
  <si>
    <t>Column 7C</t>
  </si>
  <si>
    <t>Column 7D</t>
  </si>
  <si>
    <t>Column 7E</t>
  </si>
  <si>
    <t>Classes (same as previous table)</t>
  </si>
  <si>
    <t>Load Forecast (LF) X current approved rates</t>
  </si>
  <si>
    <t>L.F. X current approved rates X (1 + d)</t>
  </si>
  <si>
    <t>LF X proposed rates</t>
  </si>
  <si>
    <t>Miscellaneous Revenue</t>
  </si>
  <si>
    <t>Notes:</t>
  </si>
  <si>
    <t xml:space="preserve">1     Columns 7B to 7D - LF means Load Forecast of Annual Billing Quantities (i.e. customers or connections X 12, (kWh or kW, as applicable).  Revenue Quantities should be net of Transfomrer Ownership Allowance.  Exclude revenue from rate adders and rate riders.  </t>
  </si>
  <si>
    <t>2     Columns 7C and 7D - Column total in each column should equal the Base Revenue Requirement</t>
  </si>
  <si>
    <t>3     Columns 7C - The Board cost allocation model calculates "1+d" in worksheet O-1, cell C21. "d" is defined as Revenue Deficiency/ Revenue at Current Rates.</t>
  </si>
  <si>
    <t>4     Columns 7E - If using the Board-issued Cost Allocation model, enter Miscellaneous Revenue as it appears in Worksheet O-1, row 19.</t>
  </si>
  <si>
    <t>C)  Rebalancing Revenue-to-Cost (R/C) Ratios</t>
  </si>
  <si>
    <t>Class</t>
  </si>
  <si>
    <t>Previously Approved Ratios</t>
  </si>
  <si>
    <t>Status Quo Ratios</t>
  </si>
  <si>
    <t>Proposed Ratios</t>
  </si>
  <si>
    <t>Policy Range</t>
  </si>
  <si>
    <t>Most Recent Year:</t>
  </si>
  <si>
    <t>(7C + 7E) / (7A)</t>
  </si>
  <si>
    <t>(7D + 7E) / (7A)</t>
  </si>
  <si>
    <t>85 - 115</t>
  </si>
  <si>
    <t>80 - 120</t>
  </si>
  <si>
    <t>70 - 120</t>
  </si>
  <si>
    <t>1     Previously Approved Revenue-to-Cost Ratios - For most applicants, Most Recent Year would be the third year of the IRM 3 period,  e.g. if the applicant rebased in 2009 with further adjustments over 2 years, the Most recent year is 2011.  For applicants that have had rates adjusted only under IRM 2, the Most Recent Year is 2006, and the applicant should enter the ratios from their Informational Filing.</t>
  </si>
  <si>
    <t>2     Status Quo Ratios - The Board's updated Cost Allocation Model yields the Status Quo Ratios in Worksheet O-1.  Status Quo means "Before Rebalancing".</t>
  </si>
  <si>
    <t>D)  Proposed Revenue-to-Cost Ratios</t>
  </si>
  <si>
    <t>Proposed Revenue-to-Cost Ratios</t>
  </si>
  <si>
    <t>Note</t>
  </si>
  <si>
    <t xml:space="preserve">1     The applicant should complete Table D if it is applying for approval of a revenue to cost ratio in 2012 that is outside the Board’s policy range for any customer class. Table (d) will show the information that the distributor would likely enter in the IRM model) in 2013.  In 2013 Table (d), enter the planned ratios for the classes that will be ‘Change’ and ‘No Change’ in 2013 (in the current Revenue Cost Ratio Adjustment Workform, Worksheet C1.1 ‘Decision – Cost Revenue Adjustment’, column d), and enter TBD for class(es) that will be entered as ‘Rebalance’. </t>
  </si>
  <si>
    <t xml:space="preserve">GS 50 to 4,999 kW (Co-Generation) </t>
  </si>
  <si>
    <t>Large Use &gt;5MW</t>
  </si>
  <si>
    <t>Street Light</t>
  </si>
  <si>
    <t>Sentinel</t>
  </si>
  <si>
    <t>Unmetered Scattered Load</t>
  </si>
  <si>
    <t>Standby</t>
  </si>
  <si>
    <t>GS &gt; 50 kW  &lt; GS &lt; 4,999 kW</t>
  </si>
  <si>
    <t>80  -120</t>
  </si>
  <si>
    <t xml:space="preserve">Costs Allocated from 2009 Study </t>
  </si>
  <si>
    <t>1 + d</t>
  </si>
  <si>
    <t>CA Rate Base</t>
  </si>
  <si>
    <t>Currect Approved</t>
  </si>
  <si>
    <t>A</t>
  </si>
  <si>
    <t>B</t>
  </si>
  <si>
    <t>C</t>
  </si>
  <si>
    <t>Ratio</t>
  </si>
  <si>
    <t>Adjusted</t>
  </si>
  <si>
    <t>D=A-B</t>
  </si>
  <si>
    <t>E=A+D</t>
  </si>
  <si>
    <t>Costs Allocated in 2013 Test Year Study                    (Column 7A)</t>
  </si>
  <si>
    <t>YEAR 2013</t>
  </si>
  <si>
    <t>YEAR 2014</t>
  </si>
  <si>
    <t>Net</t>
  </si>
  <si>
    <t>s/be 0</t>
  </si>
  <si>
    <t>EB-2012-0146</t>
  </si>
  <si>
    <t>Rate Base Assets</t>
  </si>
  <si>
    <t>GS &lt;50</t>
  </si>
  <si>
    <t>GS 50 to 4,999 kW</t>
  </si>
  <si>
    <t>GS&gt; 50-TOU</t>
  </si>
  <si>
    <t>Co Generation</t>
  </si>
  <si>
    <t>Embedded Distributor</t>
  </si>
  <si>
    <t>Back-up/Standby Power</t>
  </si>
  <si>
    <t>Rate Class 1</t>
  </si>
  <si>
    <t>Rate class 2</t>
  </si>
  <si>
    <t>Rate class 3</t>
  </si>
  <si>
    <t>Rate class 4</t>
  </si>
  <si>
    <t>Rate class 5</t>
  </si>
  <si>
    <t>Rate class 6</t>
  </si>
  <si>
    <t>Rate class 7</t>
  </si>
  <si>
    <t>Rate class 8</t>
  </si>
  <si>
    <t>Rate class 9</t>
  </si>
  <si>
    <t>crev</t>
  </si>
  <si>
    <t>Distribution Revenue at Existing Rates</t>
  </si>
  <si>
    <t>mi</t>
  </si>
  <si>
    <t>Miscellaneous Revenue (mi)</t>
  </si>
  <si>
    <t>Miscellaneous Revenue Input equals Output</t>
  </si>
  <si>
    <t>Total Revenue at Existing Rates</t>
  </si>
  <si>
    <t>Factor required to recover deficiency (1 + D)</t>
  </si>
  <si>
    <t>Distribution Revenue at Status Quo Rates</t>
  </si>
  <si>
    <t>Total Revenue at Status Quo Rates</t>
  </si>
  <si>
    <t>Expenses</t>
  </si>
  <si>
    <t>di</t>
  </si>
  <si>
    <t>Distribution Costs (di)</t>
  </si>
  <si>
    <t>cu</t>
  </si>
  <si>
    <t>Customer Related Costs (cu)</t>
  </si>
  <si>
    <t>ad</t>
  </si>
  <si>
    <t>General and Administration (ad)</t>
  </si>
  <si>
    <t>dep</t>
  </si>
  <si>
    <t>Depreciation and Amortization (dep)</t>
  </si>
  <si>
    <t>INPUT</t>
  </si>
  <si>
    <t>PILs  (INPUT)</t>
  </si>
  <si>
    <t>INT</t>
  </si>
  <si>
    <t>Interest</t>
  </si>
  <si>
    <t>Total Expenses</t>
  </si>
  <si>
    <t>Direct Allocation</t>
  </si>
  <si>
    <t>NI</t>
  </si>
  <si>
    <t>Allocated Net Income  (NI)</t>
  </si>
  <si>
    <t>Revenue Requirement (includes NI)</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</si>
</sst>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quot;$&quot;* #,##0.00_-;_-&quot;$&quot;* &quot;-&quot;??_-;_-@_-"/>
    <numFmt numFmtId="43" formatCode="_-* #,##0.00_-;\-* #,##0.00_-;_-* &quot;-&quot;??_-;_-@_-"/>
    <numFmt numFmtId="164" formatCode="_-&quot;$&quot;* #,##0_-;\-&quot;$&quot;* #,##0_-;_-&quot;$&quot;* &quot;-&quot;??_-;_-@_-"/>
    <numFmt numFmtId="165" formatCode="_(* #,##0_);_(* \(#,##0\);_(* &quot;-&quot;??_);_(@_)"/>
    <numFmt numFmtId="166" formatCode="0.0%"/>
    <numFmt numFmtId="167" formatCode="_(* #,##0.00_);_(* \(#,##0.00\);_(* &quot;-&quot;??_);_(@_)"/>
    <numFmt numFmtId="168" formatCode="0.000%"/>
    <numFmt numFmtId="169" formatCode="0.0000"/>
    <numFmt numFmtId="170" formatCode="&quot;$&quot;#,##0_);[Red]\(&quot;$&quot;#,##0\)"/>
  </numFmts>
  <fonts count="20" x14ac:knownFonts="1">
    <font>
      <sz val="11"/>
      <color theme="1"/>
      <name val="Calibri"/>
      <family val="2"/>
      <scheme val="minor"/>
    </font>
    <font>
      <sz val="11"/>
      <color theme="1"/>
      <name val="Calibri"/>
      <family val="2"/>
      <scheme val="minor"/>
    </font>
    <font>
      <b/>
      <sz val="10"/>
      <name val="Arial"/>
      <family val="2"/>
    </font>
    <font>
      <sz val="8"/>
      <name val="Arial"/>
      <family val="2"/>
    </font>
    <font>
      <b/>
      <sz val="14"/>
      <name val="Arial"/>
      <family val="2"/>
    </font>
    <font>
      <sz val="10"/>
      <name val="Arial"/>
      <family val="2"/>
    </font>
    <font>
      <sz val="10"/>
      <color indexed="10"/>
      <name val="Arial"/>
      <family val="2"/>
    </font>
    <font>
      <sz val="9"/>
      <name val="Arial"/>
      <family val="2"/>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2"/>
      <name val="Arial"/>
      <family val="2"/>
    </font>
    <font>
      <sz val="11"/>
      <name val="Albertus MT Lt"/>
      <family val="1"/>
    </font>
    <font>
      <sz val="11"/>
      <name val="Arial"/>
      <family val="2"/>
    </font>
    <font>
      <sz val="11"/>
      <name val="Calibri"/>
      <family val="2"/>
      <scheme val="minor"/>
    </font>
    <font>
      <sz val="11"/>
      <color theme="0"/>
      <name val="Calibri"/>
      <family val="2"/>
      <scheme val="minor"/>
    </font>
    <font>
      <b/>
      <sz val="8"/>
      <name val="Arial"/>
      <family val="2"/>
    </font>
    <font>
      <b/>
      <sz val="10"/>
      <color indexed="17"/>
      <name val="Arial"/>
      <family val="2"/>
    </font>
    <font>
      <b/>
      <sz val="10"/>
      <color indexed="12"/>
      <name val="Arial"/>
      <family val="2"/>
    </font>
  </fonts>
  <fills count="20">
    <fill>
      <patternFill patternType="none"/>
    </fill>
    <fill>
      <patternFill patternType="gray125"/>
    </fill>
    <fill>
      <patternFill patternType="solid">
        <fgColor theme="6" tint="0.79998168889431442"/>
        <bgColor indexed="64"/>
      </patternFill>
    </fill>
    <fill>
      <patternFill patternType="lightDown">
        <bgColor indexed="55"/>
      </patternFill>
    </fill>
    <fill>
      <patternFill patternType="lightDown">
        <bgColor theme="0" tint="-0.3499862666707357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FFFCC"/>
      </patternFill>
    </fill>
    <fill>
      <patternFill patternType="solid">
        <fgColor theme="9" tint="0.3999755851924192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9"/>
      </patternFill>
    </fill>
    <fill>
      <patternFill patternType="solid">
        <fgColor theme="5"/>
      </patternFill>
    </fill>
    <fill>
      <patternFill patternType="solid">
        <fgColor indexed="9"/>
        <bgColor indexed="64"/>
      </patternFill>
    </fill>
    <fill>
      <patternFill patternType="solid">
        <fgColor theme="5" tint="0.79998168889431442"/>
        <bgColor indexed="64"/>
      </patternFill>
    </fill>
    <fill>
      <patternFill patternType="solid">
        <fgColor indexed="45"/>
        <bgColor indexed="64"/>
      </patternFill>
    </fill>
    <fill>
      <patternFill patternType="solid">
        <fgColor indexed="22"/>
        <bgColor indexed="64"/>
      </patternFill>
    </fill>
    <fill>
      <patternFill patternType="solid">
        <fgColor theme="8"/>
      </patternFill>
    </fill>
  </fills>
  <borders count="69">
    <border>
      <left/>
      <right/>
      <top/>
      <bottom/>
      <diagonal/>
    </border>
    <border>
      <left/>
      <right/>
      <top/>
      <bottom style="thin">
        <color theme="0"/>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thin">
        <color indexed="64"/>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diagonal/>
    </border>
    <border>
      <left/>
      <right style="medium">
        <color rgb="FFC00000"/>
      </right>
      <top/>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right style="thin">
        <color indexed="64"/>
      </right>
      <top style="medium">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rgb="FFB2B2B2"/>
      </right>
      <top style="thin">
        <color rgb="FFB2B2B2"/>
      </top>
      <bottom style="thin">
        <color rgb="FFB2B2B2"/>
      </bottom>
      <diagonal/>
    </border>
  </borders>
  <cellStyleXfs count="12">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8" fillId="5" borderId="0" applyNumberFormat="0" applyBorder="0" applyAlignment="0" applyProtection="0"/>
    <xf numFmtId="0" fontId="9" fillId="6" borderId="0" applyNumberFormat="0" applyBorder="0" applyAlignment="0" applyProtection="0"/>
    <xf numFmtId="0" fontId="10" fillId="7" borderId="0" applyNumberFormat="0" applyBorder="0" applyAlignment="0" applyProtection="0"/>
    <xf numFmtId="0" fontId="11" fillId="8" borderId="28" applyNumberFormat="0" applyAlignment="0" applyProtection="0"/>
    <xf numFmtId="0" fontId="1" fillId="9" borderId="31" applyNumberFormat="0" applyFont="0" applyAlignment="0" applyProtection="0"/>
    <xf numFmtId="0" fontId="16" fillId="13" borderId="0" applyNumberFormat="0" applyBorder="0" applyAlignment="0" applyProtection="0"/>
    <xf numFmtId="0" fontId="16" fillId="14" borderId="0" applyNumberFormat="0" applyBorder="0" applyAlignment="0" applyProtection="0"/>
    <xf numFmtId="0" fontId="16" fillId="19" borderId="0" applyNumberFormat="0" applyBorder="0" applyAlignment="0" applyProtection="0"/>
  </cellStyleXfs>
  <cellXfs count="283">
    <xf numFmtId="0" fontId="0" fillId="0" borderId="0" xfId="0"/>
    <xf numFmtId="0" fontId="2" fillId="0" borderId="0" xfId="0" applyFont="1" applyAlignment="1">
      <alignment horizontal="left"/>
    </xf>
    <xf numFmtId="0" fontId="3" fillId="0" borderId="0" xfId="0" applyFont="1" applyAlignment="1">
      <alignment horizontal="right" vertical="top"/>
    </xf>
    <xf numFmtId="0" fontId="3" fillId="2" borderId="1" xfId="0" applyFont="1" applyFill="1" applyBorder="1" applyAlignment="1">
      <alignment horizontal="right" vertical="top"/>
    </xf>
    <xf numFmtId="0" fontId="3" fillId="2" borderId="0" xfId="0" applyFont="1" applyFill="1" applyAlignment="1">
      <alignment horizontal="right" vertical="top"/>
    </xf>
    <xf numFmtId="0" fontId="2" fillId="0" borderId="0" xfId="0" applyFont="1"/>
    <xf numFmtId="0" fontId="2" fillId="0" borderId="2" xfId="0" applyFont="1" applyFill="1" applyBorder="1" applyAlignment="1">
      <alignment vertical="center" wrapText="1"/>
    </xf>
    <xf numFmtId="0" fontId="2" fillId="0" borderId="3" xfId="0"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Border="1" applyAlignment="1">
      <alignment horizontal="left" vertical="center" wrapText="1"/>
    </xf>
    <xf numFmtId="164" fontId="0" fillId="2" borderId="6" xfId="2" applyNumberFormat="1" applyFont="1" applyFill="1" applyBorder="1"/>
    <xf numFmtId="10" fontId="0" fillId="0" borderId="6" xfId="3" applyNumberFormat="1" applyFont="1" applyBorder="1"/>
    <xf numFmtId="10" fontId="0" fillId="0" borderId="7" xfId="3" applyNumberFormat="1" applyFont="1" applyBorder="1"/>
    <xf numFmtId="0" fontId="0" fillId="2" borderId="5" xfId="0" applyFill="1" applyBorder="1" applyAlignment="1">
      <alignment horizontal="left" vertical="center" wrapText="1"/>
    </xf>
    <xf numFmtId="0" fontId="5" fillId="2" borderId="5" xfId="0" applyFont="1" applyFill="1" applyBorder="1" applyAlignment="1">
      <alignment horizontal="left" vertical="center" wrapText="1"/>
    </xf>
    <xf numFmtId="0" fontId="2" fillId="0" borderId="8" xfId="0" applyFont="1" applyBorder="1" applyAlignment="1"/>
    <xf numFmtId="164" fontId="0" fillId="0" borderId="9" xfId="2" applyNumberFormat="1" applyFont="1" applyBorder="1"/>
    <xf numFmtId="10" fontId="0" fillId="0" borderId="9" xfId="0" applyNumberFormat="1" applyBorder="1"/>
    <xf numFmtId="10" fontId="0" fillId="0" borderId="10" xfId="0" applyNumberFormat="1" applyBorder="1"/>
    <xf numFmtId="0" fontId="5" fillId="0" borderId="0" xfId="0" applyFont="1" applyFill="1" applyAlignment="1">
      <alignment vertical="top" wrapText="1"/>
    </xf>
    <xf numFmtId="0" fontId="5" fillId="0" borderId="0" xfId="0" applyFont="1" applyFill="1" applyAlignment="1">
      <alignment horizontal="left" vertical="top" wrapText="1"/>
    </xf>
    <xf numFmtId="0" fontId="5" fillId="0" borderId="0" xfId="0" applyFont="1" applyFill="1" applyAlignment="1">
      <alignment horizontal="left" vertical="top"/>
    </xf>
    <xf numFmtId="0" fontId="0" fillId="0" borderId="0" xfId="0" applyFill="1" applyAlignment="1">
      <alignment horizontal="left" vertical="top" wrapText="1"/>
    </xf>
    <xf numFmtId="0" fontId="2" fillId="0" borderId="0" xfId="0" applyFont="1" applyAlignment="1">
      <alignment vertical="top"/>
    </xf>
    <xf numFmtId="0" fontId="2" fillId="0" borderId="0" xfId="0" applyFont="1" applyAlignment="1">
      <alignment wrapText="1"/>
    </xf>
    <xf numFmtId="0" fontId="2" fillId="0" borderId="3" xfId="0" applyFont="1" applyFill="1" applyBorder="1" applyAlignment="1">
      <alignment horizontal="center"/>
    </xf>
    <xf numFmtId="0" fontId="2" fillId="0" borderId="4" xfId="0" applyFont="1" applyFill="1" applyBorder="1" applyAlignment="1">
      <alignment horizontal="center"/>
    </xf>
    <xf numFmtId="164" fontId="0" fillId="2" borderId="7" xfId="2" applyNumberFormat="1" applyFont="1" applyFill="1" applyBorder="1"/>
    <xf numFmtId="164" fontId="0" fillId="2" borderId="17" xfId="2" applyNumberFormat="1" applyFont="1" applyFill="1" applyBorder="1"/>
    <xf numFmtId="164" fontId="0" fillId="2" borderId="18" xfId="2" applyNumberFormat="1" applyFont="1" applyFill="1" applyBorder="1"/>
    <xf numFmtId="164" fontId="0" fillId="0" borderId="19" xfId="2" applyNumberFormat="1" applyFont="1" applyBorder="1"/>
    <xf numFmtId="164" fontId="0" fillId="0" borderId="20" xfId="2" applyNumberFormat="1" applyFont="1" applyBorder="1"/>
    <xf numFmtId="0" fontId="5" fillId="0" borderId="0" xfId="0" applyFont="1"/>
    <xf numFmtId="0" fontId="0" fillId="0" borderId="0" xfId="0" applyFill="1"/>
    <xf numFmtId="0" fontId="6" fillId="0" borderId="0" xfId="0" applyFont="1"/>
    <xf numFmtId="0" fontId="6" fillId="0" borderId="0" xfId="0" applyFont="1" applyFill="1"/>
    <xf numFmtId="0" fontId="5" fillId="0" borderId="0" xfId="0" applyFont="1" applyAlignment="1"/>
    <xf numFmtId="0" fontId="2" fillId="0" borderId="3" xfId="0" applyFont="1" applyFill="1" applyBorder="1" applyAlignment="1">
      <alignment horizontal="center" wrapText="1"/>
    </xf>
    <xf numFmtId="0" fontId="2" fillId="0" borderId="17" xfId="0" applyFont="1" applyFill="1" applyBorder="1" applyAlignment="1">
      <alignment horizontal="center" vertical="center" wrapText="1"/>
    </xf>
    <xf numFmtId="0" fontId="2" fillId="2" borderId="14" xfId="0" applyFont="1" applyFill="1" applyBorder="1" applyAlignment="1">
      <alignment horizontal="center" vertical="center"/>
    </xf>
    <xf numFmtId="0" fontId="2" fillId="0" borderId="14" xfId="0" applyFont="1" applyFill="1" applyBorder="1" applyAlignment="1">
      <alignment horizontal="center"/>
    </xf>
    <xf numFmtId="0" fontId="2" fillId="0" borderId="6" xfId="0" applyFont="1" applyFill="1" applyBorder="1" applyAlignment="1">
      <alignment horizontal="center" vertical="top" wrapText="1"/>
    </xf>
    <xf numFmtId="0" fontId="2" fillId="0" borderId="7" xfId="0" applyFont="1" applyFill="1" applyBorder="1" applyAlignment="1">
      <alignment horizontal="center" vertical="top" wrapText="1"/>
    </xf>
    <xf numFmtId="43" fontId="0" fillId="2" borderId="6" xfId="1" applyFont="1" applyFill="1" applyBorder="1"/>
    <xf numFmtId="43" fontId="0" fillId="0" borderId="6" xfId="1" applyFont="1" applyBorder="1"/>
    <xf numFmtId="0" fontId="0" fillId="0" borderId="7" xfId="0" applyBorder="1"/>
    <xf numFmtId="0" fontId="0" fillId="2" borderId="7" xfId="0" applyFill="1" applyBorder="1"/>
    <xf numFmtId="43" fontId="0" fillId="2" borderId="9" xfId="1" applyFont="1" applyFill="1" applyBorder="1"/>
    <xf numFmtId="43" fontId="0" fillId="0" borderId="9" xfId="1" applyFont="1" applyBorder="1"/>
    <xf numFmtId="0" fontId="0" fillId="3" borderId="10" xfId="0" applyFill="1" applyBorder="1"/>
    <xf numFmtId="0" fontId="5" fillId="0" borderId="0" xfId="0" applyFont="1" applyAlignment="1">
      <alignment vertical="top" wrapText="1"/>
    </xf>
    <xf numFmtId="0" fontId="2" fillId="0" borderId="0" xfId="0" applyFont="1" applyAlignment="1">
      <alignment horizontal="left" vertical="center"/>
    </xf>
    <xf numFmtId="0" fontId="2" fillId="0" borderId="0" xfId="0" applyFont="1" applyAlignment="1"/>
    <xf numFmtId="0" fontId="2" fillId="0" borderId="6" xfId="0" applyFont="1" applyFill="1" applyBorder="1" applyAlignment="1">
      <alignment horizontal="center"/>
    </xf>
    <xf numFmtId="0" fontId="2" fillId="0" borderId="7" xfId="0" applyFont="1" applyFill="1" applyBorder="1" applyAlignment="1">
      <alignment horizontal="center"/>
    </xf>
    <xf numFmtId="43" fontId="0" fillId="0" borderId="6" xfId="0" applyNumberFormat="1" applyBorder="1"/>
    <xf numFmtId="0" fontId="0" fillId="2" borderId="6" xfId="0" applyFill="1" applyBorder="1"/>
    <xf numFmtId="0" fontId="0" fillId="0" borderId="7" xfId="0" applyBorder="1" applyAlignment="1">
      <alignment horizontal="center"/>
    </xf>
    <xf numFmtId="0" fontId="0" fillId="0" borderId="7" xfId="0" applyFill="1" applyBorder="1" applyAlignment="1">
      <alignment horizontal="center"/>
    </xf>
    <xf numFmtId="43" fontId="0" fillId="0" borderId="9" xfId="0" applyNumberFormat="1" applyBorder="1"/>
    <xf numFmtId="0" fontId="0" fillId="2" borderId="9" xfId="0" applyFill="1" applyBorder="1"/>
    <xf numFmtId="0" fontId="0" fillId="4" borderId="10" xfId="0" applyFill="1" applyBorder="1" applyAlignment="1">
      <alignment horizontal="center"/>
    </xf>
    <xf numFmtId="37" fontId="7" fillId="0" borderId="25" xfId="0" applyNumberFormat="1" applyFont="1" applyBorder="1"/>
    <xf numFmtId="0" fontId="8" fillId="5" borderId="26" xfId="4" applyBorder="1" applyAlignment="1">
      <alignment horizontal="center"/>
    </xf>
    <xf numFmtId="0" fontId="9" fillId="6" borderId="0" xfId="5"/>
    <xf numFmtId="164" fontId="0" fillId="0" borderId="0" xfId="0" applyNumberFormat="1"/>
    <xf numFmtId="44" fontId="0" fillId="0" borderId="0" xfId="0" applyNumberFormat="1"/>
    <xf numFmtId="2" fontId="0" fillId="2" borderId="6" xfId="0" applyNumberFormat="1" applyFill="1" applyBorder="1"/>
    <xf numFmtId="164" fontId="8" fillId="5" borderId="0" xfId="4" applyNumberFormat="1"/>
    <xf numFmtId="164" fontId="8" fillId="5" borderId="9" xfId="4" applyNumberFormat="1" applyBorder="1"/>
    <xf numFmtId="2" fontId="0" fillId="0" borderId="6" xfId="0" applyNumberFormat="1" applyBorder="1"/>
    <xf numFmtId="0" fontId="13" fillId="0" borderId="32" xfId="0" applyFont="1" applyBorder="1"/>
    <xf numFmtId="0" fontId="14" fillId="0" borderId="33" xfId="0" applyFont="1" applyBorder="1"/>
    <xf numFmtId="0" fontId="14" fillId="0" borderId="34" xfId="0" applyFont="1" applyBorder="1"/>
    <xf numFmtId="165" fontId="14" fillId="0" borderId="0" xfId="1" applyNumberFormat="1" applyFont="1" applyFill="1" applyBorder="1" applyAlignment="1">
      <alignment horizontal="center"/>
    </xf>
    <xf numFmtId="165" fontId="14" fillId="0" borderId="38" xfId="1" applyNumberFormat="1" applyFont="1" applyFill="1" applyBorder="1" applyAlignment="1">
      <alignment horizontal="right"/>
    </xf>
    <xf numFmtId="44" fontId="14" fillId="0" borderId="35" xfId="2" applyFont="1" applyFill="1" applyBorder="1" applyAlignment="1">
      <alignment horizontal="right"/>
    </xf>
    <xf numFmtId="44" fontId="14" fillId="0" borderId="17" xfId="2" applyFont="1" applyFill="1" applyBorder="1" applyAlignment="1">
      <alignment horizontal="right"/>
    </xf>
    <xf numFmtId="0" fontId="13" fillId="11" borderId="36" xfId="0" applyFont="1" applyFill="1" applyBorder="1"/>
    <xf numFmtId="0" fontId="14" fillId="11" borderId="0" xfId="0" applyFont="1" applyFill="1" applyBorder="1"/>
    <xf numFmtId="0" fontId="14" fillId="11" borderId="37" xfId="0" applyFont="1" applyFill="1" applyBorder="1"/>
    <xf numFmtId="165" fontId="14" fillId="11" borderId="0" xfId="1" applyNumberFormat="1" applyFont="1" applyFill="1" applyBorder="1" applyAlignment="1">
      <alignment horizontal="center"/>
    </xf>
    <xf numFmtId="165" fontId="14" fillId="11" borderId="38" xfId="1" applyNumberFormat="1" applyFont="1" applyFill="1" applyBorder="1" applyAlignment="1">
      <alignment horizontal="right"/>
    </xf>
    <xf numFmtId="44" fontId="14" fillId="11" borderId="0" xfId="2" applyFont="1" applyFill="1" applyBorder="1" applyAlignment="1">
      <alignment horizontal="right"/>
    </xf>
    <xf numFmtId="44" fontId="14" fillId="11" borderId="38" xfId="2" applyFont="1" applyFill="1" applyBorder="1" applyAlignment="1">
      <alignment horizontal="right"/>
    </xf>
    <xf numFmtId="0" fontId="13" fillId="0" borderId="36" xfId="0" applyFont="1" applyFill="1" applyBorder="1"/>
    <xf numFmtId="0" fontId="14" fillId="0" borderId="0" xfId="0" applyFont="1" applyFill="1" applyBorder="1"/>
    <xf numFmtId="0" fontId="14" fillId="0" borderId="37" xfId="0" applyFont="1" applyFill="1" applyBorder="1"/>
    <xf numFmtId="44" fontId="14" fillId="0" borderId="0" xfId="2" applyFont="1" applyFill="1" applyBorder="1" applyAlignment="1">
      <alignment horizontal="right"/>
    </xf>
    <xf numFmtId="44" fontId="14" fillId="0" borderId="38" xfId="2" applyFont="1" applyFill="1" applyBorder="1" applyAlignment="1">
      <alignment horizontal="right"/>
    </xf>
    <xf numFmtId="167" fontId="14" fillId="11" borderId="38" xfId="1" applyNumberFormat="1" applyFont="1" applyFill="1" applyBorder="1" applyAlignment="1">
      <alignment horizontal="right"/>
    </xf>
    <xf numFmtId="167" fontId="14" fillId="0" borderId="38" xfId="1" applyNumberFormat="1" applyFont="1" applyFill="1" applyBorder="1" applyAlignment="1">
      <alignment horizontal="right"/>
    </xf>
    <xf numFmtId="0" fontId="14" fillId="0" borderId="39" xfId="0" applyFont="1" applyBorder="1"/>
    <xf numFmtId="0" fontId="14" fillId="0" borderId="40" xfId="0" applyFont="1" applyBorder="1"/>
    <xf numFmtId="0" fontId="14" fillId="0" borderId="41" xfId="0" applyFont="1" applyBorder="1"/>
    <xf numFmtId="164" fontId="14" fillId="0" borderId="42" xfId="0" applyNumberFormat="1" applyFont="1" applyBorder="1"/>
    <xf numFmtId="168" fontId="14" fillId="0" borderId="14" xfId="0" applyNumberFormat="1" applyFont="1" applyBorder="1"/>
    <xf numFmtId="44" fontId="14" fillId="0" borderId="42" xfId="0" applyNumberFormat="1" applyFont="1" applyBorder="1"/>
    <xf numFmtId="37" fontId="14" fillId="0" borderId="14" xfId="0" applyNumberFormat="1" applyFont="1" applyBorder="1"/>
    <xf numFmtId="37" fontId="14" fillId="0" borderId="42" xfId="0" applyNumberFormat="1" applyFont="1" applyBorder="1"/>
    <xf numFmtId="9" fontId="14" fillId="12" borderId="14" xfId="3" applyFont="1" applyFill="1" applyBorder="1"/>
    <xf numFmtId="169" fontId="8" fillId="5" borderId="27" xfId="4" applyNumberFormat="1" applyBorder="1"/>
    <xf numFmtId="0" fontId="15" fillId="0" borderId="0" xfId="0" applyFont="1" applyBorder="1"/>
    <xf numFmtId="0" fontId="15" fillId="5" borderId="0" xfId="4" applyFont="1" applyBorder="1"/>
    <xf numFmtId="0" fontId="15" fillId="8" borderId="0" xfId="7" applyFont="1" applyBorder="1"/>
    <xf numFmtId="0" fontId="15" fillId="7" borderId="0" xfId="6" applyFont="1" applyBorder="1"/>
    <xf numFmtId="0" fontId="15" fillId="6" borderId="0" xfId="5" applyFont="1" applyBorder="1"/>
    <xf numFmtId="164" fontId="15" fillId="7" borderId="0" xfId="6" applyNumberFormat="1" applyFont="1" applyBorder="1"/>
    <xf numFmtId="10" fontId="15" fillId="7" borderId="0" xfId="6" applyNumberFormat="1" applyFont="1" applyBorder="1"/>
    <xf numFmtId="10" fontId="15" fillId="5" borderId="0" xfId="4" applyNumberFormat="1" applyFont="1" applyBorder="1"/>
    <xf numFmtId="164" fontId="15" fillId="6" borderId="0" xfId="5" applyNumberFormat="1" applyFont="1" applyBorder="1"/>
    <xf numFmtId="0" fontId="15" fillId="0" borderId="7" xfId="0" applyFont="1" applyBorder="1"/>
    <xf numFmtId="0" fontId="15" fillId="2" borderId="7" xfId="0" applyFont="1" applyFill="1" applyBorder="1"/>
    <xf numFmtId="0" fontId="15" fillId="0" borderId="46" xfId="0" applyFont="1" applyBorder="1"/>
    <xf numFmtId="0" fontId="15" fillId="0" borderId="47" xfId="0" applyFont="1" applyBorder="1"/>
    <xf numFmtId="0" fontId="15" fillId="0" borderId="48" xfId="0" applyFont="1" applyBorder="1"/>
    <xf numFmtId="0" fontId="15" fillId="0" borderId="49" xfId="0" applyFont="1" applyBorder="1"/>
    <xf numFmtId="0" fontId="15" fillId="0" borderId="50" xfId="0" applyFont="1" applyBorder="1"/>
    <xf numFmtId="0" fontId="15" fillId="7" borderId="49" xfId="6" applyFont="1" applyBorder="1"/>
    <xf numFmtId="164" fontId="15" fillId="7" borderId="49" xfId="6" applyNumberFormat="1" applyFont="1" applyBorder="1"/>
    <xf numFmtId="10" fontId="15" fillId="7" borderId="49" xfId="6" applyNumberFormat="1" applyFont="1" applyBorder="1"/>
    <xf numFmtId="0" fontId="15" fillId="0" borderId="51" xfId="0" applyFont="1" applyBorder="1"/>
    <xf numFmtId="0" fontId="15" fillId="0" borderId="52" xfId="0" applyFont="1" applyBorder="1"/>
    <xf numFmtId="0" fontId="15" fillId="0" borderId="53" xfId="0" applyFont="1" applyBorder="1"/>
    <xf numFmtId="0" fontId="8" fillId="5" borderId="0" xfId="4"/>
    <xf numFmtId="0" fontId="10" fillId="7" borderId="0" xfId="6"/>
    <xf numFmtId="9" fontId="9" fillId="6" borderId="0" xfId="3" applyFont="1" applyFill="1"/>
    <xf numFmtId="165" fontId="14" fillId="0" borderId="17" xfId="1" applyNumberFormat="1" applyFont="1" applyFill="1" applyBorder="1" applyAlignment="1">
      <alignment horizontal="right"/>
    </xf>
    <xf numFmtId="166" fontId="14" fillId="0" borderId="17" xfId="3" applyNumberFormat="1" applyFont="1" applyFill="1" applyBorder="1" applyAlignment="1">
      <alignment horizontal="right"/>
    </xf>
    <xf numFmtId="0" fontId="13" fillId="0" borderId="36" xfId="0" applyFont="1" applyBorder="1"/>
    <xf numFmtId="0" fontId="14" fillId="0" borderId="0" xfId="0" applyFont="1" applyBorder="1"/>
    <xf numFmtId="0" fontId="14" fillId="0" borderId="37" xfId="0" applyFont="1" applyBorder="1"/>
    <xf numFmtId="166" fontId="14" fillId="0" borderId="38" xfId="3" applyNumberFormat="1" applyFont="1" applyFill="1" applyBorder="1" applyAlignment="1">
      <alignment horizontal="right"/>
    </xf>
    <xf numFmtId="166" fontId="14" fillId="11" borderId="38" xfId="3" applyNumberFormat="1" applyFont="1" applyFill="1" applyBorder="1" applyAlignment="1">
      <alignment horizontal="right"/>
    </xf>
    <xf numFmtId="9" fontId="14" fillId="0" borderId="14" xfId="3" applyFont="1" applyBorder="1"/>
    <xf numFmtId="166" fontId="16" fillId="13" borderId="17" xfId="9" applyNumberFormat="1" applyBorder="1" applyAlignment="1">
      <alignment horizontal="right"/>
    </xf>
    <xf numFmtId="166" fontId="16" fillId="13" borderId="38" xfId="9" applyNumberFormat="1" applyBorder="1" applyAlignment="1">
      <alignment horizontal="right"/>
    </xf>
    <xf numFmtId="9" fontId="16" fillId="13" borderId="14" xfId="9" applyNumberFormat="1" applyBorder="1"/>
    <xf numFmtId="0" fontId="11" fillId="8" borderId="28" xfId="7"/>
    <xf numFmtId="164" fontId="11" fillId="8" borderId="28" xfId="7" applyNumberFormat="1"/>
    <xf numFmtId="164" fontId="16" fillId="14" borderId="28" xfId="10" applyNumberFormat="1" applyBorder="1"/>
    <xf numFmtId="164" fontId="16" fillId="14" borderId="0" xfId="10" applyNumberFormat="1" applyBorder="1"/>
    <xf numFmtId="15" fontId="3" fillId="2" borderId="0" xfId="0" applyNumberFormat="1" applyFont="1" applyFill="1" applyAlignment="1">
      <alignment horizontal="right" vertical="top"/>
    </xf>
    <xf numFmtId="0" fontId="17" fillId="15" borderId="0" xfId="0" applyNumberFormat="1" applyFont="1" applyFill="1" applyBorder="1" applyAlignment="1" applyProtection="1">
      <alignment horizontal="left" vertical="center"/>
    </xf>
    <xf numFmtId="0" fontId="17" fillId="15" borderId="0" xfId="0" applyNumberFormat="1" applyFont="1" applyFill="1" applyBorder="1" applyAlignment="1" applyProtection="1">
      <alignment horizontal="center" vertical="center"/>
    </xf>
    <xf numFmtId="0" fontId="2" fillId="15" borderId="54" xfId="0" applyNumberFormat="1" applyFont="1" applyFill="1" applyBorder="1" applyAlignment="1">
      <alignment horizontal="center"/>
    </xf>
    <xf numFmtId="0" fontId="2" fillId="15" borderId="55" xfId="0" applyNumberFormat="1" applyFont="1" applyFill="1" applyBorder="1" applyAlignment="1">
      <alignment horizontal="center"/>
    </xf>
    <xf numFmtId="0" fontId="3" fillId="15" borderId="0" xfId="0" applyNumberFormat="1" applyFont="1" applyFill="1" applyBorder="1"/>
    <xf numFmtId="0" fontId="2" fillId="15" borderId="0" xfId="0" applyFont="1" applyFill="1" applyBorder="1" applyAlignment="1" applyProtection="1">
      <alignment horizontal="center" wrapText="1"/>
    </xf>
    <xf numFmtId="0" fontId="2" fillId="15" borderId="37" xfId="0" applyFont="1" applyFill="1" applyBorder="1" applyAlignment="1" applyProtection="1">
      <alignment horizontal="center" vertical="center" wrapText="1"/>
    </xf>
    <xf numFmtId="0" fontId="2" fillId="15" borderId="37" xfId="0" applyNumberFormat="1" applyFont="1" applyFill="1" applyBorder="1" applyAlignment="1">
      <alignment horizontal="center" vertical="center"/>
    </xf>
    <xf numFmtId="0" fontId="2" fillId="15" borderId="56" xfId="0" applyNumberFormat="1" applyFont="1" applyFill="1" applyBorder="1" applyAlignment="1">
      <alignment horizontal="center" vertical="center" wrapText="1"/>
    </xf>
    <xf numFmtId="0" fontId="3" fillId="15" borderId="0" xfId="0" applyFont="1" applyFill="1" applyBorder="1"/>
    <xf numFmtId="0" fontId="18" fillId="15" borderId="0" xfId="0" applyFont="1" applyFill="1" applyBorder="1" applyAlignment="1">
      <alignment horizontal="center"/>
    </xf>
    <xf numFmtId="0" fontId="5" fillId="15" borderId="37" xfId="0" applyFont="1" applyFill="1" applyBorder="1"/>
    <xf numFmtId="170" fontId="19" fillId="15" borderId="34" xfId="0" applyNumberFormat="1" applyFont="1" applyFill="1" applyBorder="1"/>
    <xf numFmtId="170" fontId="5" fillId="15" borderId="54" xfId="0" applyNumberFormat="1" applyFont="1" applyFill="1" applyBorder="1"/>
    <xf numFmtId="170" fontId="5" fillId="15" borderId="57" xfId="0" applyNumberFormat="1" applyFont="1" applyFill="1" applyBorder="1"/>
    <xf numFmtId="0" fontId="3" fillId="15" borderId="42" xfId="0" applyFont="1" applyFill="1" applyBorder="1"/>
    <xf numFmtId="170" fontId="5" fillId="15" borderId="58" xfId="0" applyNumberFormat="1" applyFont="1" applyFill="1" applyBorder="1"/>
    <xf numFmtId="0" fontId="2" fillId="18" borderId="37" xfId="0" applyFont="1" applyFill="1" applyBorder="1"/>
    <xf numFmtId="170" fontId="19" fillId="18" borderId="59" xfId="0" applyNumberFormat="1" applyFont="1" applyFill="1" applyBorder="1"/>
    <xf numFmtId="170" fontId="2" fillId="18" borderId="60" xfId="0" applyNumberFormat="1" applyFont="1" applyFill="1" applyBorder="1"/>
    <xf numFmtId="0" fontId="17" fillId="15" borderId="0" xfId="0" applyFont="1" applyFill="1" applyBorder="1"/>
    <xf numFmtId="170" fontId="17" fillId="15" borderId="0" xfId="0" applyNumberFormat="1" applyFont="1" applyFill="1" applyBorder="1"/>
    <xf numFmtId="169" fontId="19" fillId="15" borderId="37" xfId="3" applyNumberFormat="1" applyFont="1" applyFill="1" applyBorder="1" applyAlignment="1">
      <alignment horizontal="right"/>
    </xf>
    <xf numFmtId="0" fontId="5" fillId="15" borderId="57" xfId="0" applyFont="1" applyFill="1" applyBorder="1"/>
    <xf numFmtId="170" fontId="19" fillId="15" borderId="41" xfId="0" applyNumberFormat="1" applyFont="1" applyFill="1" applyBorder="1"/>
    <xf numFmtId="170" fontId="18" fillId="15" borderId="0" xfId="0" applyNumberFormat="1" applyFont="1" applyFill="1" applyBorder="1" applyAlignment="1">
      <alignment horizontal="center"/>
    </xf>
    <xf numFmtId="170" fontId="5" fillId="15" borderId="37" xfId="0" applyNumberFormat="1" applyFont="1" applyFill="1" applyBorder="1"/>
    <xf numFmtId="170" fontId="19" fillId="15" borderId="37" xfId="0" applyNumberFormat="1" applyFont="1" applyFill="1" applyBorder="1"/>
    <xf numFmtId="0" fontId="2" fillId="15" borderId="37" xfId="0" applyFont="1" applyFill="1" applyBorder="1"/>
    <xf numFmtId="170" fontId="3" fillId="15" borderId="0" xfId="0" applyNumberFormat="1" applyFont="1" applyFill="1" applyBorder="1"/>
    <xf numFmtId="170" fontId="5" fillId="15" borderId="57" xfId="0" applyNumberFormat="1" applyFont="1" applyFill="1" applyBorder="1" applyAlignment="1">
      <alignment horizontal="right"/>
    </xf>
    <xf numFmtId="170" fontId="2" fillId="15" borderId="57" xfId="0" applyNumberFormat="1" applyFont="1" applyFill="1" applyBorder="1"/>
    <xf numFmtId="170" fontId="10" fillId="7" borderId="37" xfId="6" applyNumberFormat="1" applyBorder="1"/>
    <xf numFmtId="170" fontId="10" fillId="7" borderId="57" xfId="6" applyNumberFormat="1" applyBorder="1"/>
    <xf numFmtId="0" fontId="10" fillId="7" borderId="0" xfId="6" applyBorder="1"/>
    <xf numFmtId="170" fontId="10" fillId="7" borderId="0" xfId="6" applyNumberFormat="1" applyBorder="1"/>
    <xf numFmtId="0" fontId="10" fillId="7" borderId="32" xfId="6" applyBorder="1" applyAlignment="1">
      <alignment horizontal="center"/>
    </xf>
    <xf numFmtId="0" fontId="10" fillId="7" borderId="34" xfId="6" applyBorder="1"/>
    <xf numFmtId="170" fontId="10" fillId="7" borderId="34" xfId="6" applyNumberFormat="1" applyBorder="1"/>
    <xf numFmtId="170" fontId="10" fillId="7" borderId="54" xfId="6" applyNumberFormat="1" applyBorder="1"/>
    <xf numFmtId="0" fontId="10" fillId="7" borderId="39" xfId="6" applyBorder="1"/>
    <xf numFmtId="0" fontId="10" fillId="7" borderId="40" xfId="6" applyBorder="1"/>
    <xf numFmtId="0" fontId="10" fillId="7" borderId="41" xfId="6" applyBorder="1"/>
    <xf numFmtId="0" fontId="15" fillId="5" borderId="32" xfId="4" applyFont="1" applyBorder="1"/>
    <xf numFmtId="0" fontId="15" fillId="8" borderId="34" xfId="7" applyFont="1" applyBorder="1"/>
    <xf numFmtId="0" fontId="15" fillId="5" borderId="36" xfId="4" applyFont="1" applyBorder="1"/>
    <xf numFmtId="0" fontId="15" fillId="8" borderId="37" xfId="7" applyFont="1" applyBorder="1"/>
    <xf numFmtId="0" fontId="15" fillId="6" borderId="36" xfId="5" applyFont="1" applyBorder="1"/>
    <xf numFmtId="0" fontId="15" fillId="9" borderId="68" xfId="8" applyFont="1" applyBorder="1"/>
    <xf numFmtId="0" fontId="15" fillId="5" borderId="39" xfId="4" applyFont="1" applyBorder="1"/>
    <xf numFmtId="0" fontId="15" fillId="8" borderId="41" xfId="7" applyFont="1" applyBorder="1"/>
    <xf numFmtId="10" fontId="16" fillId="19" borderId="17" xfId="11" applyNumberFormat="1" applyBorder="1" applyAlignment="1">
      <alignment horizontal="right"/>
    </xf>
    <xf numFmtId="0" fontId="16" fillId="19" borderId="32" xfId="11" applyBorder="1"/>
    <xf numFmtId="0" fontId="16" fillId="19" borderId="36" xfId="11" applyBorder="1"/>
    <xf numFmtId="0" fontId="2" fillId="16" borderId="39" xfId="0" applyFont="1" applyFill="1" applyBorder="1" applyAlignment="1">
      <alignment horizontal="center"/>
    </xf>
    <xf numFmtId="0" fontId="2" fillId="17" borderId="40" xfId="0" applyFont="1" applyFill="1" applyBorder="1" applyAlignment="1">
      <alignment horizontal="center"/>
    </xf>
    <xf numFmtId="0" fontId="2" fillId="17" borderId="41" xfId="0" applyFont="1" applyFill="1" applyBorder="1" applyAlignment="1">
      <alignment horizontal="center"/>
    </xf>
    <xf numFmtId="0" fontId="15" fillId="5" borderId="29" xfId="4" applyFont="1" applyBorder="1" applyAlignment="1">
      <alignment horizontal="left" vertical="center" wrapText="1"/>
    </xf>
    <xf numFmtId="0" fontId="15" fillId="5" borderId="17" xfId="4" applyFont="1" applyBorder="1" applyAlignment="1">
      <alignment horizontal="left" vertical="center" wrapText="1"/>
    </xf>
    <xf numFmtId="0" fontId="15" fillId="5" borderId="30" xfId="4" applyFont="1" applyBorder="1" applyAlignment="1">
      <alignment horizontal="left"/>
    </xf>
    <xf numFmtId="0" fontId="15" fillId="5" borderId="19" xfId="4" applyFont="1" applyBorder="1" applyAlignment="1">
      <alignment horizontal="left"/>
    </xf>
    <xf numFmtId="0" fontId="15" fillId="6" borderId="23" xfId="5" applyFont="1" applyBorder="1" applyAlignment="1">
      <alignment horizontal="left" vertical="center" wrapText="1"/>
    </xf>
    <xf numFmtId="0" fontId="15" fillId="6" borderId="6" xfId="5" applyFont="1" applyBorder="1" applyAlignment="1">
      <alignment horizontal="left" vertical="center" wrapText="1"/>
    </xf>
    <xf numFmtId="0" fontId="15" fillId="5" borderId="23" xfId="4" applyFont="1" applyBorder="1" applyAlignment="1">
      <alignment horizontal="left" vertical="center" wrapText="1"/>
    </xf>
    <xf numFmtId="0" fontId="15" fillId="5" borderId="6" xfId="4" applyFont="1" applyBorder="1" applyAlignment="1">
      <alignment horizontal="left" vertical="center" wrapText="1"/>
    </xf>
    <xf numFmtId="0" fontId="0" fillId="0" borderId="0" xfId="0" applyAlignment="1">
      <alignment horizontal="left" vertical="top" wrapText="1"/>
    </xf>
    <xf numFmtId="0" fontId="0" fillId="0" borderId="5" xfId="0" applyBorder="1" applyAlignment="1">
      <alignment horizontal="left" vertical="center" wrapText="1"/>
    </xf>
    <xf numFmtId="0" fontId="0" fillId="0" borderId="23" xfId="0" applyBorder="1" applyAlignment="1">
      <alignment horizontal="left" vertical="center" wrapText="1"/>
    </xf>
    <xf numFmtId="0" fontId="5" fillId="0" borderId="8" xfId="0" applyFont="1" applyFill="1" applyBorder="1" applyAlignment="1">
      <alignment vertical="center" wrapText="1"/>
    </xf>
    <xf numFmtId="0" fontId="5" fillId="0" borderId="24" xfId="0" applyFont="1" applyFill="1" applyBorder="1" applyAlignment="1">
      <alignment vertical="center" wrapText="1"/>
    </xf>
    <xf numFmtId="0" fontId="5" fillId="0" borderId="0" xfId="0" applyFont="1" applyAlignment="1">
      <alignment horizontal="left" vertical="center" wrapText="1"/>
    </xf>
    <xf numFmtId="0" fontId="0" fillId="0" borderId="5" xfId="0" applyBorder="1" applyAlignment="1">
      <alignment horizontal="left"/>
    </xf>
    <xf numFmtId="0" fontId="0" fillId="0" borderId="23" xfId="0" applyBorder="1" applyAlignment="1">
      <alignment horizontal="left"/>
    </xf>
    <xf numFmtId="0" fontId="0" fillId="0" borderId="5" xfId="0" applyBorder="1" applyAlignment="1">
      <alignment vertical="top" wrapText="1"/>
    </xf>
    <xf numFmtId="0" fontId="0" fillId="0" borderId="23" xfId="0" applyBorder="1" applyAlignment="1">
      <alignment vertical="top" wrapText="1"/>
    </xf>
    <xf numFmtId="0" fontId="5" fillId="0" borderId="8" xfId="0" applyFont="1" applyFill="1" applyBorder="1" applyAlignment="1">
      <alignment horizontal="left" vertical="top" wrapText="1"/>
    </xf>
    <xf numFmtId="0" fontId="5" fillId="0" borderId="24" xfId="0" applyFont="1" applyFill="1" applyBorder="1" applyAlignment="1">
      <alignment horizontal="left" vertical="top" wrapText="1"/>
    </xf>
    <xf numFmtId="0" fontId="5" fillId="0" borderId="0" xfId="0" applyFont="1" applyAlignment="1">
      <alignment horizontal="left" vertical="top" wrapText="1"/>
    </xf>
    <xf numFmtId="0" fontId="2" fillId="0" borderId="32" xfId="0" applyFont="1" applyFill="1" applyBorder="1" applyAlignment="1">
      <alignment vertical="top" wrapText="1"/>
    </xf>
    <xf numFmtId="0" fontId="2" fillId="0" borderId="61" xfId="0" applyFont="1" applyFill="1" applyBorder="1" applyAlignment="1">
      <alignment vertical="top" wrapText="1"/>
    </xf>
    <xf numFmtId="0" fontId="2" fillId="0" borderId="36" xfId="0" applyFont="1" applyFill="1" applyBorder="1" applyAlignment="1">
      <alignment vertical="top" wrapText="1"/>
    </xf>
    <xf numFmtId="0" fontId="2" fillId="0" borderId="62" xfId="0" applyFont="1" applyFill="1" applyBorder="1" applyAlignment="1">
      <alignment vertical="top" wrapText="1"/>
    </xf>
    <xf numFmtId="0" fontId="2" fillId="0" borderId="63" xfId="0" applyFont="1" applyFill="1" applyBorder="1" applyAlignment="1">
      <alignment vertical="top" wrapText="1"/>
    </xf>
    <xf numFmtId="0" fontId="2" fillId="0" borderId="64" xfId="0" applyFont="1" applyFill="1" applyBorder="1" applyAlignment="1">
      <alignment vertical="top" wrapText="1"/>
    </xf>
    <xf numFmtId="0" fontId="2" fillId="0" borderId="65" xfId="0" applyFont="1" applyFill="1" applyBorder="1" applyAlignment="1">
      <alignment horizontal="center"/>
    </xf>
    <xf numFmtId="0" fontId="2" fillId="0" borderId="66" xfId="0" applyFont="1" applyFill="1" applyBorder="1" applyAlignment="1">
      <alignment horizontal="center"/>
    </xf>
    <xf numFmtId="0" fontId="2" fillId="0" borderId="67" xfId="0" applyFont="1" applyFill="1" applyBorder="1" applyAlignment="1">
      <alignment horizontal="center"/>
    </xf>
    <xf numFmtId="0" fontId="2" fillId="0" borderId="21"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5" fillId="0" borderId="0" xfId="0" applyFont="1" applyFill="1" applyAlignment="1">
      <alignment horizontal="left" vertical="top"/>
    </xf>
    <xf numFmtId="0" fontId="2" fillId="0" borderId="32" xfId="0" applyFont="1" applyFill="1" applyBorder="1" applyAlignment="1">
      <alignment horizontal="left" vertical="center" wrapText="1"/>
    </xf>
    <xf numFmtId="0" fontId="2" fillId="0" borderId="61" xfId="0" applyFont="1" applyFill="1" applyBorder="1" applyAlignment="1">
      <alignment horizontal="left" vertical="center" wrapText="1"/>
    </xf>
    <xf numFmtId="0" fontId="2" fillId="0" borderId="36" xfId="0" applyFont="1" applyFill="1" applyBorder="1" applyAlignment="1">
      <alignment horizontal="left" vertical="center" wrapText="1"/>
    </xf>
    <xf numFmtId="0" fontId="2" fillId="0" borderId="62" xfId="0" applyFont="1" applyFill="1" applyBorder="1" applyAlignment="1">
      <alignment horizontal="left" vertical="center" wrapText="1"/>
    </xf>
    <xf numFmtId="0" fontId="2" fillId="0" borderId="63" xfId="0" applyFont="1" applyFill="1" applyBorder="1" applyAlignment="1">
      <alignment horizontal="left" vertical="center" wrapText="1"/>
    </xf>
    <xf numFmtId="0" fontId="2" fillId="0" borderId="64" xfId="0" applyFont="1" applyFill="1" applyBorder="1" applyAlignment="1">
      <alignment horizontal="left" vertical="center" wrapText="1"/>
    </xf>
    <xf numFmtId="0" fontId="2" fillId="0" borderId="22" xfId="0" applyFont="1" applyFill="1" applyBorder="1" applyAlignment="1">
      <alignment horizontal="center" vertical="center" wrapText="1"/>
    </xf>
    <xf numFmtId="0" fontId="2" fillId="0" borderId="17" xfId="0" applyFont="1" applyFill="1" applyBorder="1" applyAlignment="1">
      <alignment horizontal="center" vertical="center" wrapText="1"/>
    </xf>
    <xf numFmtId="0" fontId="2" fillId="0" borderId="14"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45" xfId="0" applyFont="1" applyBorder="1" applyAlignment="1">
      <alignment horizontal="left"/>
    </xf>
    <xf numFmtId="0" fontId="2" fillId="0" borderId="30" xfId="0" applyFont="1" applyBorder="1" applyAlignment="1">
      <alignment horizontal="left"/>
    </xf>
    <xf numFmtId="0" fontId="0" fillId="0" borderId="5" xfId="0" applyFill="1" applyBorder="1" applyAlignment="1">
      <alignment horizontal="left" vertical="center" wrapText="1"/>
    </xf>
    <xf numFmtId="0" fontId="0" fillId="0" borderId="23" xfId="0" applyFill="1" applyBorder="1" applyAlignment="1">
      <alignment horizontal="left" vertical="center" wrapText="1"/>
    </xf>
    <xf numFmtId="0" fontId="5" fillId="0" borderId="43" xfId="0" applyFont="1" applyBorder="1" applyAlignment="1">
      <alignment horizontal="left" vertical="center" wrapText="1"/>
    </xf>
    <xf numFmtId="0" fontId="5" fillId="0" borderId="44" xfId="0" applyFont="1" applyBorder="1" applyAlignment="1">
      <alignment horizontal="left" vertical="center" wrapText="1"/>
    </xf>
    <xf numFmtId="0" fontId="2" fillId="0" borderId="7" xfId="0" applyFont="1" applyFill="1" applyBorder="1" applyAlignment="1">
      <alignment horizontal="center" vertical="center" wrapText="1"/>
    </xf>
    <xf numFmtId="0" fontId="4" fillId="0" borderId="0" xfId="0" applyFont="1" applyAlignment="1">
      <alignment horizontal="center"/>
    </xf>
    <xf numFmtId="0" fontId="2" fillId="0" borderId="0" xfId="0" applyFont="1" applyFill="1" applyAlignment="1">
      <alignment horizontal="left" vertical="center" wrapText="1"/>
    </xf>
    <xf numFmtId="0" fontId="5" fillId="0" borderId="0" xfId="0" applyFont="1" applyFill="1" applyAlignment="1">
      <alignment horizontal="left" vertical="top" wrapText="1"/>
    </xf>
    <xf numFmtId="0" fontId="2" fillId="0" borderId="0" xfId="0" applyFont="1" applyAlignment="1">
      <alignment horizontal="left" wrapText="1"/>
    </xf>
    <xf numFmtId="0" fontId="2" fillId="0" borderId="11" xfId="0" applyFont="1" applyFill="1" applyBorder="1" applyAlignment="1">
      <alignment horizontal="left"/>
    </xf>
    <xf numFmtId="0" fontId="2" fillId="0" borderId="12" xfId="0" applyFont="1" applyFill="1" applyBorder="1" applyAlignment="1">
      <alignment horizontal="left"/>
    </xf>
    <xf numFmtId="0" fontId="2" fillId="0" borderId="13" xfId="0" applyFont="1" applyFill="1" applyBorder="1" applyAlignment="1">
      <alignment vertical="top" wrapText="1"/>
    </xf>
    <xf numFmtId="0" fontId="2" fillId="0" borderId="14" xfId="0" applyFont="1" applyFill="1" applyBorder="1" applyAlignment="1">
      <alignment vertical="top" wrapText="1"/>
    </xf>
    <xf numFmtId="0" fontId="2" fillId="0" borderId="16" xfId="0" applyFont="1" applyFill="1" applyBorder="1" applyAlignment="1">
      <alignment vertical="top" wrapText="1"/>
    </xf>
    <xf numFmtId="0" fontId="2" fillId="0" borderId="6" xfId="0" applyFont="1" applyFill="1" applyBorder="1" applyAlignment="1">
      <alignment vertical="top" wrapText="1"/>
    </xf>
    <xf numFmtId="0" fontId="2" fillId="0" borderId="6" xfId="0" applyFont="1" applyFill="1" applyBorder="1" applyAlignment="1">
      <alignment horizontal="center" vertical="center" wrapText="1"/>
    </xf>
    <xf numFmtId="0" fontId="12" fillId="10" borderId="32" xfId="0" applyFont="1" applyFill="1" applyBorder="1" applyAlignment="1">
      <alignment horizontal="center" vertical="center"/>
    </xf>
    <xf numFmtId="0" fontId="12" fillId="10" borderId="33" xfId="0" applyFont="1" applyFill="1" applyBorder="1" applyAlignment="1">
      <alignment horizontal="center" vertical="center"/>
    </xf>
    <xf numFmtId="0" fontId="12" fillId="10" borderId="34" xfId="0" applyFont="1" applyFill="1" applyBorder="1" applyAlignment="1">
      <alignment horizontal="center" vertical="center"/>
    </xf>
    <xf numFmtId="0" fontId="12" fillId="10" borderId="36" xfId="0" applyFont="1" applyFill="1" applyBorder="1" applyAlignment="1">
      <alignment horizontal="center" vertical="center"/>
    </xf>
    <xf numFmtId="0" fontId="12" fillId="10" borderId="0" xfId="0" applyFont="1" applyFill="1" applyBorder="1" applyAlignment="1">
      <alignment horizontal="center" vertical="center"/>
    </xf>
    <xf numFmtId="0" fontId="12" fillId="10" borderId="37" xfId="0" applyFont="1" applyFill="1" applyBorder="1" applyAlignment="1">
      <alignment horizontal="center" vertical="center"/>
    </xf>
    <xf numFmtId="0" fontId="12" fillId="10" borderId="39" xfId="0" applyFont="1" applyFill="1" applyBorder="1" applyAlignment="1">
      <alignment horizontal="center" vertical="center"/>
    </xf>
    <xf numFmtId="0" fontId="12" fillId="10" borderId="40" xfId="0" applyFont="1" applyFill="1" applyBorder="1" applyAlignment="1">
      <alignment horizontal="center" vertical="center"/>
    </xf>
    <xf numFmtId="0" fontId="12" fillId="10" borderId="41" xfId="0" applyFont="1" applyFill="1" applyBorder="1" applyAlignment="1">
      <alignment horizontal="center" vertical="center"/>
    </xf>
    <xf numFmtId="0" fontId="2" fillId="10" borderId="35" xfId="0" applyFont="1" applyFill="1" applyBorder="1" applyAlignment="1">
      <alignment horizontal="center" vertical="center" wrapText="1"/>
    </xf>
    <xf numFmtId="0" fontId="2" fillId="10" borderId="0" xfId="0" applyFont="1" applyFill="1" applyBorder="1" applyAlignment="1">
      <alignment horizontal="center" vertical="center" wrapText="1"/>
    </xf>
    <xf numFmtId="0" fontId="2" fillId="10" borderId="42" xfId="0" applyFont="1" applyFill="1" applyBorder="1" applyAlignment="1">
      <alignment horizontal="center" vertical="center" wrapText="1"/>
    </xf>
    <xf numFmtId="0" fontId="2" fillId="10" borderId="17" xfId="0" applyFont="1" applyFill="1" applyBorder="1" applyAlignment="1">
      <alignment horizontal="center" vertical="center" wrapText="1"/>
    </xf>
    <xf numFmtId="0" fontId="2" fillId="10" borderId="38" xfId="0" applyFont="1" applyFill="1" applyBorder="1" applyAlignment="1">
      <alignment horizontal="center" vertical="center" wrapText="1"/>
    </xf>
    <xf numFmtId="0" fontId="2" fillId="10" borderId="14" xfId="0" applyFont="1" applyFill="1" applyBorder="1" applyAlignment="1">
      <alignment horizontal="center" vertical="center" wrapText="1"/>
    </xf>
    <xf numFmtId="9" fontId="2" fillId="10" borderId="17" xfId="3" applyFont="1" applyFill="1" applyBorder="1" applyAlignment="1">
      <alignment horizontal="center" vertical="center" wrapText="1"/>
    </xf>
    <xf numFmtId="9" fontId="2" fillId="10" borderId="38" xfId="3" applyFont="1" applyFill="1" applyBorder="1" applyAlignment="1">
      <alignment horizontal="center" vertical="center" wrapText="1"/>
    </xf>
    <xf numFmtId="9" fontId="2" fillId="10" borderId="14" xfId="3" applyFont="1" applyFill="1" applyBorder="1" applyAlignment="1">
      <alignment horizontal="center" vertical="center" wrapText="1"/>
    </xf>
    <xf numFmtId="9" fontId="16" fillId="13" borderId="17" xfId="9" applyNumberFormat="1" applyBorder="1" applyAlignment="1">
      <alignment horizontal="center" vertical="center" wrapText="1"/>
    </xf>
    <xf numFmtId="9" fontId="16" fillId="13" borderId="38" xfId="9" applyNumberFormat="1" applyBorder="1" applyAlignment="1">
      <alignment horizontal="center" vertical="center" wrapText="1"/>
    </xf>
    <xf numFmtId="9" fontId="16" fillId="13" borderId="14" xfId="9" applyNumberFormat="1" applyBorder="1" applyAlignment="1">
      <alignment horizontal="center" vertical="center" wrapText="1"/>
    </xf>
  </cellXfs>
  <cellStyles count="12">
    <cellStyle name="Accent2" xfId="10" builtinId="33"/>
    <cellStyle name="Accent5" xfId="11" builtinId="45"/>
    <cellStyle name="Accent6" xfId="9" builtinId="49"/>
    <cellStyle name="Bad" xfId="5" builtinId="27"/>
    <cellStyle name="Comma" xfId="1" builtinId="3"/>
    <cellStyle name="Currency" xfId="2" builtinId="4"/>
    <cellStyle name="Good" xfId="4" builtinId="26"/>
    <cellStyle name="Input" xfId="7" builtinId="20"/>
    <cellStyle name="Neutral" xfId="6" builtinId="28"/>
    <cellStyle name="Normal" xfId="0" builtinId="0"/>
    <cellStyle name="Note" xfId="8" builtinId="10"/>
    <cellStyle name="Percent" xfId="3" builtinId="5"/>
  </cellStyles>
  <dxfs count="1">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nance/Regulatory%20files/Rate%20Applications/Year%202013%20Future%20Year%20Rate%20Application/OEB%20COS%20Templates%20-Should%20Use/Filing_Requirements_Chapter2_Appendice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nance/Regulatory%20files/Rate%20Applications/Year%202013%20Future%20Year%20Rate%20Application/2013%20COS-FINAL%20Submitted%20TO%20OEB/Revised%20Filing%20Request%20OEB%20November%206%202012/Appendix%202-W%20%20Bill%20Impacts%20%20Other%20Rang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nance/Regulatory%20files/Rate%20Applications/Year%202013%20Future%20Year%20Rate%20Application/Exhibit%208%20-%20Rate%20Design/Documents%20for%20Filing/Appendix%202-W%20%20Bill%20Impact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LondonHydro_Detailed_CA-Model_v3_FinalRun_20120930.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LondonHydro_APPL_Cost_Allocation_FirstRun_Final_2012110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App.2-A_Capital Projects"/>
      <sheetName val="App.2-B_Fixed Asset Continuity"/>
      <sheetName val="App.2-CA_CGAAP_DepExp_2011"/>
      <sheetName val="App.2-CB_MIFRS_DepExp_2011"/>
      <sheetName val="App.2-CC_MIFRS_DepExp_2012"/>
      <sheetName val="App.2-CD_MIFRS_DepExp_2013"/>
      <sheetName val="App.2-CE_CGAAP_DepExp_2011"/>
      <sheetName val="App.2-CF_CGAAP_DepExp_2012"/>
      <sheetName val="App.2-CG_MIFRS_DepExp_2012"/>
      <sheetName val="App.2-CH_MIFRS_DepExp_2013"/>
      <sheetName val="App.2-CI_AltAccStd_DepExp"/>
      <sheetName val="App.2-D_Overhead"/>
      <sheetName val="App.2-EA_PP&amp;E Deferral Account"/>
      <sheetName val="App.2-EB_PP&amp;E Deferral Account"/>
      <sheetName val="App.2-F_Other_Oper_Rev"/>
      <sheetName val="App.2-G_Detailed_OM&amp;A_Expenses"/>
      <sheetName val="App.2-H_OM&amp;A_Detailed_Analysis"/>
      <sheetName val="App.2-I_OM&amp;A_Summary_Analys"/>
      <sheetName val="App.2-J_OM&amp;A_Cost _Driver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_1592_Tax_Variance"/>
      <sheetName val="App.2-U_IFRS Transition Costs"/>
      <sheetName val="App.2-V_Rev_Reconciliation"/>
      <sheetName val="App.2-W_Bill Impacts"/>
      <sheetName val="App.2-X_CoS_Flowchart"/>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idential "/>
      <sheetName val="GS&lt; 50 "/>
      <sheetName val="GS&gt; 50 Interval"/>
      <sheetName val="GS&gt; 50 Non Interval"/>
      <sheetName val="GS Co Generation"/>
      <sheetName val="Large User"/>
      <sheetName val="USL  2013"/>
      <sheetName val="Sentinel Lighting"/>
      <sheetName val="Street Light 2013"/>
      <sheetName val="BI SUM"/>
      <sheetName val="Summary"/>
      <sheetName val="BkUpPower"/>
      <sheetName val="Sheet1"/>
    </sheetNames>
    <sheetDataSet>
      <sheetData sheetId="0"/>
      <sheetData sheetId="1"/>
      <sheetData sheetId="2"/>
      <sheetData sheetId="3"/>
      <sheetData sheetId="4"/>
      <sheetData sheetId="5"/>
      <sheetData sheetId="6"/>
      <sheetData sheetId="7"/>
      <sheetData sheetId="8"/>
      <sheetData sheetId="9"/>
      <sheetData sheetId="10">
        <row r="2">
          <cell r="H2" t="str">
            <v xml:space="preserve">                     </v>
          </cell>
          <cell r="J2" t="str">
            <v>Total Bill</v>
          </cell>
          <cell r="L2" t="str">
            <v xml:space="preserve">                                          Delivery</v>
          </cell>
        </row>
        <row r="3">
          <cell r="B3" t="str">
            <v>Rate Class</v>
          </cell>
          <cell r="F3" t="str">
            <v>Consumption kWh</v>
          </cell>
          <cell r="G3" t="str">
            <v>Demand kW</v>
          </cell>
          <cell r="H3" t="str">
            <v>Current</v>
          </cell>
          <cell r="I3" t="str">
            <v>Applied For 2013 COS</v>
          </cell>
          <cell r="J3" t="str">
            <v>Difference $</v>
          </cell>
          <cell r="K3" t="str">
            <v>Difference %</v>
          </cell>
          <cell r="L3" t="str">
            <v>Current</v>
          </cell>
          <cell r="M3" t="str">
            <v>Applied For 2013 COS</v>
          </cell>
          <cell r="N3" t="str">
            <v>Difference $</v>
          </cell>
          <cell r="O3" t="str">
            <v>Difference %</v>
          </cell>
        </row>
        <row r="6">
          <cell r="B6" t="str">
            <v>RESIDENTIAL RPP</v>
          </cell>
          <cell r="F6">
            <v>800</v>
          </cell>
          <cell r="G6">
            <v>0</v>
          </cell>
          <cell r="H6">
            <v>112.98164575999998</v>
          </cell>
          <cell r="I6">
            <v>113.04399076339996</v>
          </cell>
          <cell r="J6">
            <v>6.2345003399983057E-2</v>
          </cell>
          <cell r="K6">
            <v>5.518153234589868E-4</v>
          </cell>
          <cell r="L6">
            <v>34.514455999999996</v>
          </cell>
          <cell r="M6">
            <v>34.608214126902631</v>
          </cell>
          <cell r="N6">
            <v>9.3758126902635297E-2</v>
          </cell>
          <cell r="O6">
            <v>2.7164886186424411E-3</v>
          </cell>
        </row>
        <row r="7">
          <cell r="B7" t="str">
            <v>RESIDENTIAL  TOU</v>
          </cell>
          <cell r="F7">
            <v>800</v>
          </cell>
          <cell r="G7">
            <v>0</v>
          </cell>
          <cell r="H7">
            <v>114.69889953600001</v>
          </cell>
          <cell r="I7">
            <v>114.76124453939998</v>
          </cell>
          <cell r="J7">
            <v>6.2345003399968846E-2</v>
          </cell>
          <cell r="K7">
            <v>5.4355363174518438E-4</v>
          </cell>
          <cell r="L7">
            <v>34.514455999999996</v>
          </cell>
          <cell r="M7">
            <v>34.608214126902631</v>
          </cell>
          <cell r="N7">
            <v>9.3758126902635297E-2</v>
          </cell>
          <cell r="O7">
            <v>2.7164886186424411E-3</v>
          </cell>
        </row>
        <row r="8">
          <cell r="B8" t="str">
            <v>GENERAL SERVICE LESS THAN 50 KW RPP</v>
          </cell>
          <cell r="F8">
            <v>2000</v>
          </cell>
          <cell r="G8">
            <v>0</v>
          </cell>
          <cell r="H8">
            <v>287.08964359999993</v>
          </cell>
          <cell r="I8">
            <v>289.34136627895498</v>
          </cell>
          <cell r="J8">
            <v>2.2517226789550477</v>
          </cell>
          <cell r="K8">
            <v>7.8432737967112382E-3</v>
          </cell>
          <cell r="L8">
            <v>79.527979999999985</v>
          </cell>
          <cell r="M8">
            <v>81.816233875181382</v>
          </cell>
          <cell r="N8">
            <v>2.2882538751813968</v>
          </cell>
          <cell r="O8">
            <v>2.877294098481311E-2</v>
          </cell>
        </row>
        <row r="9">
          <cell r="B9" t="str">
            <v>GENERAL SERVICE LESS THAN 50 KW TOU</v>
          </cell>
          <cell r="F9">
            <v>2000</v>
          </cell>
          <cell r="G9">
            <v>0</v>
          </cell>
          <cell r="H9">
            <v>279.48677803999999</v>
          </cell>
          <cell r="I9">
            <v>281.73850071895498</v>
          </cell>
          <cell r="J9">
            <v>2.2517226789549909</v>
          </cell>
          <cell r="K9">
            <v>8.0566340016010544E-3</v>
          </cell>
          <cell r="L9">
            <v>79.527979999999985</v>
          </cell>
          <cell r="M9">
            <v>81.816233875181382</v>
          </cell>
          <cell r="N9">
            <v>2.2882538751813968</v>
          </cell>
          <cell r="O9">
            <v>2.877294098481311E-2</v>
          </cell>
        </row>
        <row r="10">
          <cell r="B10" t="str">
            <v>GENERAL SERVICE &gt;50 KW to 4,999 KW (Interval)</v>
          </cell>
          <cell r="F10">
            <v>1095000</v>
          </cell>
          <cell r="G10">
            <v>2500</v>
          </cell>
          <cell r="H10">
            <v>137273.22355530001</v>
          </cell>
          <cell r="I10">
            <v>137466.4970608007</v>
          </cell>
          <cell r="J10">
            <v>193.27350550069241</v>
          </cell>
          <cell r="K10">
            <v>1.4079475989199955E-3</v>
          </cell>
          <cell r="L10">
            <v>16853.926325</v>
          </cell>
          <cell r="M10">
            <v>17574.559560443075</v>
          </cell>
          <cell r="N10">
            <v>720.63323544307423</v>
          </cell>
          <cell r="O10">
            <v>4.2757587849077905E-2</v>
          </cell>
        </row>
        <row r="11">
          <cell r="B11" t="str">
            <v>GENERAL SERVICE &gt;50 KW to 4,999 KW (Non-Interval)</v>
          </cell>
          <cell r="F11">
            <v>1095000</v>
          </cell>
          <cell r="G11">
            <v>2500</v>
          </cell>
          <cell r="H11">
            <v>132920.27560805</v>
          </cell>
          <cell r="I11">
            <v>133108.90863377298</v>
          </cell>
          <cell r="J11">
            <v>188.63302572298562</v>
          </cell>
          <cell r="K11">
            <v>1.4191441061950484E-3</v>
          </cell>
          <cell r="L11">
            <v>13001.76</v>
          </cell>
          <cell r="M11">
            <v>13718.286616170775</v>
          </cell>
          <cell r="N11">
            <v>716.52661617077501</v>
          </cell>
          <cell r="O11">
            <v>5.5109970970912782E-2</v>
          </cell>
        </row>
        <row r="12">
          <cell r="B12" t="str">
            <v>GENERAL SERVICE &gt;50 KW to 4,999 KW (CoGeneration)</v>
          </cell>
          <cell r="F12">
            <v>1095000</v>
          </cell>
          <cell r="G12">
            <v>2500</v>
          </cell>
          <cell r="H12">
            <v>143720.72043945</v>
          </cell>
          <cell r="I12">
            <v>140890.72517600722</v>
          </cell>
          <cell r="J12">
            <v>-2829.9952634427755</v>
          </cell>
          <cell r="K12">
            <v>-1.9690934298058026E-2</v>
          </cell>
          <cell r="L12">
            <v>25056.14</v>
          </cell>
          <cell r="M12">
            <v>22598.295237882485</v>
          </cell>
          <cell r="N12">
            <v>-2457.8447621175146</v>
          </cell>
          <cell r="O12">
            <v>-9.8093511694838653E-2</v>
          </cell>
        </row>
        <row r="13">
          <cell r="B13" t="str">
            <v xml:space="preserve">LARGE USER </v>
          </cell>
          <cell r="F13">
            <v>5600000</v>
          </cell>
          <cell r="G13">
            <v>10700</v>
          </cell>
          <cell r="H13">
            <v>697733.27384600008</v>
          </cell>
          <cell r="I13">
            <v>688616.3548363389</v>
          </cell>
          <cell r="J13">
            <v>-9116.9190096611856</v>
          </cell>
          <cell r="K13">
            <v>-1.3066481636180967E-2</v>
          </cell>
          <cell r="L13">
            <v>95153.697</v>
          </cell>
          <cell r="M13">
            <v>87323.823079945927</v>
          </cell>
          <cell r="N13">
            <v>-7829.8739200540731</v>
          </cell>
          <cell r="O13">
            <v>-8.2286597020545332E-2</v>
          </cell>
        </row>
        <row r="14">
          <cell r="B14" t="str">
            <v>UNMETERED LOADS (SCATTERED)</v>
          </cell>
          <cell r="F14">
            <v>2000</v>
          </cell>
          <cell r="G14" t="str">
            <v xml:space="preserve"> </v>
          </cell>
          <cell r="H14">
            <v>267.21867777999995</v>
          </cell>
          <cell r="I14">
            <v>285.22826672796509</v>
          </cell>
          <cell r="J14">
            <v>18.009588947965142</v>
          </cell>
          <cell r="K14">
            <v>6.7396445104755606E-2</v>
          </cell>
          <cell r="L14">
            <v>45.127979999999994</v>
          </cell>
          <cell r="M14">
            <v>62.069495334482369</v>
          </cell>
          <cell r="N14">
            <v>16.941515334482375</v>
          </cell>
          <cell r="O14">
            <v>0.37541045122078093</v>
          </cell>
        </row>
        <row r="15">
          <cell r="B15" t="str">
            <v>SENTINEL LIGHTS</v>
          </cell>
          <cell r="F15">
            <v>180</v>
          </cell>
          <cell r="G15">
            <v>0.5</v>
          </cell>
          <cell r="H15">
            <v>30.626599434200003</v>
          </cell>
          <cell r="I15">
            <v>33.099264721132514</v>
          </cell>
          <cell r="J15">
            <v>2.4726652869325108</v>
          </cell>
          <cell r="K15">
            <v>8.0735874455958812E-2</v>
          </cell>
          <cell r="L15">
            <v>9.654300000000001</v>
          </cell>
          <cell r="M15">
            <v>11.932843708966825</v>
          </cell>
          <cell r="N15">
            <v>2.2785437089668239</v>
          </cell>
          <cell r="O15">
            <v>0.23601335249234265</v>
          </cell>
        </row>
        <row r="16">
          <cell r="B16" t="str">
            <v>STREET LIGHTING</v>
          </cell>
          <cell r="F16">
            <v>37</v>
          </cell>
          <cell r="G16">
            <v>0.1</v>
          </cell>
          <cell r="H16">
            <v>6.9931908070300004</v>
          </cell>
          <cell r="I16">
            <v>7.6077561153834603</v>
          </cell>
          <cell r="J16">
            <v>0.6145653083534599</v>
          </cell>
          <cell r="K16">
            <v>8.7880529119219758E-2</v>
          </cell>
          <cell r="L16">
            <v>2.4033380000000002</v>
          </cell>
          <cell r="M16">
            <v>2.9657718857375759</v>
          </cell>
          <cell r="N16">
            <v>0.56243388573757569</v>
          </cell>
          <cell r="O16">
            <v>0.23402196683844537</v>
          </cell>
        </row>
      </sheetData>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idential RPP"/>
      <sheetName val="Residential Non RPP"/>
      <sheetName val="GS&lt; 50 RPP"/>
      <sheetName val="GS&lt; 50 non RPP"/>
      <sheetName val="GS&gt; 50 Non Interval RPP"/>
      <sheetName val="GS&gt; 50 Non Interval"/>
      <sheetName val="GS&gt; 50 Interval RPP"/>
      <sheetName val="GS&gt; 50 Interval"/>
      <sheetName val="GS Co Generation"/>
      <sheetName val="Large User"/>
      <sheetName val="Unmetered Scattered Load RPP"/>
      <sheetName val="Unmetered Scattered Load nonRPP"/>
      <sheetName val="Sentinel Lighting RPP"/>
      <sheetName val="Sentinel Lighting non RPP"/>
      <sheetName val="Street Lighting"/>
      <sheetName val="BkUpPower"/>
      <sheetName val="Summary"/>
      <sheetName val="BI SUM"/>
      <sheetName val="Residential "/>
      <sheetName val="Residential 2014"/>
      <sheetName val="GS&lt; 50 "/>
      <sheetName val="USL  2013"/>
      <sheetName val="ULS  2014"/>
      <sheetName val="Sentinel Lighting"/>
      <sheetName val="Street Light 2013"/>
      <sheetName val="Streetlight 2014"/>
    </sheetNames>
    <sheetDataSet>
      <sheetData sheetId="0"/>
      <sheetData sheetId="1"/>
      <sheetData sheetId="2"/>
      <sheetData sheetId="3"/>
      <sheetData sheetId="4"/>
      <sheetData sheetId="5">
        <row r="45">
          <cell r="J45">
            <v>2.3132628775475936</v>
          </cell>
        </row>
      </sheetData>
      <sheetData sheetId="6"/>
      <sheetData sheetId="7">
        <row r="21">
          <cell r="J21">
            <v>310.5337176376915</v>
          </cell>
        </row>
      </sheetData>
      <sheetData sheetId="8">
        <row r="21">
          <cell r="J21">
            <v>2323.1000663361733</v>
          </cell>
        </row>
      </sheetData>
      <sheetData sheetId="9">
        <row r="21">
          <cell r="J21">
            <v>20361.861890148688</v>
          </cell>
        </row>
      </sheetData>
      <sheetData sheetId="10"/>
      <sheetData sheetId="11"/>
      <sheetData sheetId="12"/>
      <sheetData sheetId="13"/>
      <sheetData sheetId="14"/>
      <sheetData sheetId="15">
        <row r="27">
          <cell r="J27">
            <v>0</v>
          </cell>
        </row>
      </sheetData>
      <sheetData sheetId="16">
        <row r="3">
          <cell r="B3" t="str">
            <v>Rate Class</v>
          </cell>
        </row>
        <row r="6">
          <cell r="B6" t="str">
            <v xml:space="preserve">RESIDENTIAL </v>
          </cell>
          <cell r="F6">
            <v>800</v>
          </cell>
          <cell r="G6">
            <v>0</v>
          </cell>
          <cell r="H6">
            <v>46.389968959999997</v>
          </cell>
          <cell r="I6">
            <v>48.448943831600083</v>
          </cell>
          <cell r="J6">
            <v>2.0589748716000855</v>
          </cell>
        </row>
        <row r="7">
          <cell r="B7" t="str">
            <v xml:space="preserve">GENERAL SERVICE LESS THAN 50 KW </v>
          </cell>
          <cell r="F7">
            <v>2000</v>
          </cell>
          <cell r="G7">
            <v>0</v>
          </cell>
          <cell r="H7">
            <v>279.48677803999999</v>
          </cell>
          <cell r="I7">
            <v>273.47324433275622</v>
          </cell>
          <cell r="J7">
            <v>-6.0135337072437665</v>
          </cell>
        </row>
        <row r="8">
          <cell r="B8" t="str">
            <v>GENERAL SERVICE &gt;50 KW to 4,999 KW (Non-Interval)</v>
          </cell>
          <cell r="F8">
            <v>1095000</v>
          </cell>
          <cell r="G8">
            <v>2500</v>
          </cell>
          <cell r="H8">
            <v>31467.854274500001</v>
          </cell>
          <cell r="I8">
            <v>31793.044868178295</v>
          </cell>
          <cell r="J8">
            <v>325.19059367829323</v>
          </cell>
        </row>
        <row r="9">
          <cell r="B9" t="str">
            <v>GENERAL SERVICE &gt;50 KW to 4,999 KW (CoGeneration)</v>
          </cell>
          <cell r="F9">
            <v>1095000</v>
          </cell>
          <cell r="G9">
            <v>2500</v>
          </cell>
          <cell r="H9">
            <v>44880.389500500001</v>
          </cell>
          <cell r="I9">
            <v>44092.850687879392</v>
          </cell>
          <cell r="J9">
            <v>-787.53881262060895</v>
          </cell>
        </row>
        <row r="10">
          <cell r="B10" t="str">
            <v xml:space="preserve">LARGE USER </v>
          </cell>
          <cell r="F10">
            <v>1070000</v>
          </cell>
          <cell r="G10">
            <v>10700</v>
          </cell>
          <cell r="H10">
            <v>192248.47634999998</v>
          </cell>
          <cell r="I10">
            <v>189570.42414166461</v>
          </cell>
          <cell r="J10">
            <v>-2678.0522083353717</v>
          </cell>
        </row>
        <row r="11">
          <cell r="B11" t="str">
            <v>UNMETERED LOADS (SCATTERED)</v>
          </cell>
          <cell r="F11">
            <v>2000</v>
          </cell>
          <cell r="G11" t="str">
            <v xml:space="preserve"> </v>
          </cell>
          <cell r="H11">
            <v>81.917451599999978</v>
          </cell>
          <cell r="I11">
            <v>88.675928960026283</v>
          </cell>
          <cell r="J11">
            <v>6.7584773600263048</v>
          </cell>
        </row>
        <row r="12">
          <cell r="B12" t="str">
            <v>SENTINEL LIGHTS</v>
          </cell>
          <cell r="F12">
            <v>180</v>
          </cell>
          <cell r="G12">
            <v>0.5</v>
          </cell>
          <cell r="H12">
            <v>13.949489078000001</v>
          </cell>
          <cell r="I12">
            <v>15.137084480474263</v>
          </cell>
          <cell r="J12">
            <v>1.1875954024742619</v>
          </cell>
        </row>
        <row r="13">
          <cell r="B13" t="str">
            <v>STREET LIGHTING</v>
          </cell>
          <cell r="F13">
            <v>37</v>
          </cell>
          <cell r="G13">
            <v>0.1</v>
          </cell>
          <cell r="H13">
            <v>3.5651181226999999</v>
          </cell>
          <cell r="I13">
            <v>3.8840658295574411</v>
          </cell>
          <cell r="J13">
            <v>0.31894770685744112</v>
          </cell>
        </row>
      </sheetData>
      <sheetData sheetId="17"/>
      <sheetData sheetId="18">
        <row r="21">
          <cell r="L21">
            <v>13.727526448710602</v>
          </cell>
        </row>
      </sheetData>
      <sheetData sheetId="19" refreshError="1"/>
      <sheetData sheetId="20">
        <row r="21">
          <cell r="J21">
            <v>33.085082619226533</v>
          </cell>
        </row>
      </sheetData>
      <sheetData sheetId="21">
        <row r="21">
          <cell r="J21">
            <v>1.7203462848013817</v>
          </cell>
        </row>
      </sheetData>
      <sheetData sheetId="22" refreshError="1"/>
      <sheetData sheetId="23">
        <row r="21">
          <cell r="J21">
            <v>3.4648817868711488</v>
          </cell>
        </row>
      </sheetData>
      <sheetData sheetId="24">
        <row r="21">
          <cell r="J21">
            <v>1.576988789713067</v>
          </cell>
        </row>
      </sheetData>
      <sheetData sheetId="2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1 Intro"/>
      <sheetName val="I2 LDC class"/>
      <sheetName val="I3 TB Data"/>
      <sheetName val="I4 BO ASSETS"/>
      <sheetName val="I5.1 Misc Data"/>
      <sheetName val="I5.2 Weighting Factors"/>
      <sheetName val="I6.1 Revenue"/>
      <sheetName val="I6.2 Customer Data"/>
      <sheetName val="I7.1 Meter Capital"/>
      <sheetName val="I7.2 Meter Reading"/>
      <sheetName val="I8 Demand Data"/>
      <sheetName val="I9 Direct Allocation"/>
      <sheetName val="O1 Revenue to cost|RR"/>
      <sheetName val="O2 Fixed Charge|Floor|Ceiling"/>
      <sheetName val="O2.1 Line Tran PLCC Adj"/>
      <sheetName val="O2.2 Primary Cost PLCC Adj"/>
      <sheetName val="O2.3 Secondary Cost PLCC Adj"/>
      <sheetName val="O3.1 Line Tran Unit Cost"/>
      <sheetName val="O3.2 Substat Tran Unit Cost "/>
      <sheetName val="O3.3 Primary Cost Pool"/>
      <sheetName val="O3.4 Secondary Cost Pool"/>
      <sheetName val="O3.5 USL Metering Credit"/>
      <sheetName val="O3.6 MicroFIT Charge"/>
      <sheetName val="O4 Summary by Class &amp; Accounts"/>
      <sheetName val="O5 Details by Class &amp; Accounts"/>
      <sheetName val="O6 Source Data for E2"/>
      <sheetName val="O7 Amortization"/>
      <sheetName val="E1 Categorization"/>
      <sheetName val="E2 Allocators"/>
      <sheetName val="E3 PLCC"/>
      <sheetName val="E4 TB Allocation Details"/>
      <sheetName val="E5 Reconciliation"/>
      <sheetName val="Click here if complet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18">
          <cell r="D18">
            <v>36097049.776504971</v>
          </cell>
          <cell r="E18">
            <v>7785059.62611112</v>
          </cell>
          <cell r="F18">
            <v>12045905.438358162</v>
          </cell>
          <cell r="H18">
            <v>274161.01679999998</v>
          </cell>
          <cell r="I18">
            <v>1606433.9632572471</v>
          </cell>
          <cell r="J18">
            <v>1049340.2489784127</v>
          </cell>
          <cell r="K18">
            <v>46684.353791425237</v>
          </cell>
          <cell r="L18">
            <v>84250.87603329189</v>
          </cell>
          <cell r="N18">
            <v>366132.96</v>
          </cell>
        </row>
        <row r="22">
          <cell r="C22">
            <v>1.1080844501727261</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1 Intro"/>
      <sheetName val="I2 LDC class"/>
      <sheetName val="I3 TB Data"/>
      <sheetName val="I4 BO ASSETS"/>
      <sheetName val="I5.1 Misc Data"/>
      <sheetName val="I5.2 Weighting Factors"/>
      <sheetName val="I6.1 Revenue"/>
      <sheetName val="I6.2 Customer Data"/>
      <sheetName val="I7.1 Meter Capital"/>
      <sheetName val="I7.2 Meter Reading"/>
      <sheetName val="I8 Demand Data"/>
      <sheetName val="I9 Direct Allocation"/>
      <sheetName val="O1 Revenue to cost|RR"/>
      <sheetName val="O2 Fixed Charge|Floor|Ceiling"/>
      <sheetName val="O2.1 Line Tran PLCC Adj"/>
      <sheetName val="O2.2 Primary Cost PLCC Adj"/>
      <sheetName val="O2.3 Secondary Cost PLCC Adj"/>
      <sheetName val="O3.1 Line Tran Unit Cost"/>
      <sheetName val="O3.2 Substat Tran Unit Cost "/>
      <sheetName val="O3.3 Primary Cost Pool"/>
      <sheetName val="O3.4 Secondary Cost Pool"/>
      <sheetName val="O3.5 USL Metering Credit"/>
      <sheetName val="O3.6 MicroFIT Charge"/>
      <sheetName val="O4 Summary by Class &amp; Accounts"/>
      <sheetName val="O5 Details by Class &amp; Accounts"/>
      <sheetName val="O6 Source Data for E2"/>
      <sheetName val="O7 Amortization"/>
      <sheetName val="E1 Categorization"/>
      <sheetName val="E2 Allocators"/>
      <sheetName val="E3 PLCC"/>
      <sheetName val="E4 TB Allocation Details"/>
      <sheetName val="E5 Reconciliation"/>
      <sheetName val="Click here if complete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4">
          <cell r="D24">
            <v>2091150.3665377635</v>
          </cell>
          <cell r="E24">
            <v>470047.70201579103</v>
          </cell>
          <cell r="F24">
            <v>691790.53671541053</v>
          </cell>
          <cell r="H24">
            <v>5841.9885871952829</v>
          </cell>
          <cell r="I24">
            <v>36939.628646890138</v>
          </cell>
          <cell r="J24">
            <v>75794.214515751053</v>
          </cell>
          <cell r="K24">
            <v>3168.4437580059111</v>
          </cell>
          <cell r="L24">
            <v>7459.2299261762455</v>
          </cell>
          <cell r="N24">
            <v>15789.851277177953</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52"/>
  <sheetViews>
    <sheetView tabSelected="1" topLeftCell="A88" zoomScale="70" zoomScaleNormal="70" workbookViewId="0">
      <selection activeCell="A114" sqref="A114:B114"/>
    </sheetView>
  </sheetViews>
  <sheetFormatPr defaultRowHeight="15" x14ac:dyDescent="0.25"/>
  <cols>
    <col min="1" max="1" width="29" customWidth="1"/>
    <col min="2" max="2" width="16.42578125" customWidth="1"/>
    <col min="3" max="3" width="15.5703125" customWidth="1"/>
    <col min="4" max="4" width="16" customWidth="1"/>
    <col min="5" max="5" width="17" customWidth="1"/>
    <col min="6" max="6" width="16.28515625" customWidth="1"/>
    <col min="7" max="7" width="9.28515625" bestFit="1" customWidth="1"/>
    <col min="8" max="8" width="13.42578125" bestFit="1" customWidth="1"/>
    <col min="9" max="9" width="15.28515625" customWidth="1"/>
    <col min="10" max="10" width="11.7109375" bestFit="1" customWidth="1"/>
    <col min="11" max="11" width="10" bestFit="1" customWidth="1"/>
    <col min="12" max="12" width="16.140625" customWidth="1"/>
    <col min="13" max="13" width="21.85546875" customWidth="1"/>
    <col min="14" max="14" width="15.140625" customWidth="1"/>
    <col min="15" max="15" width="14.140625" customWidth="1"/>
    <col min="16" max="16" width="15.28515625" customWidth="1"/>
    <col min="17" max="17" width="9.28515625" bestFit="1" customWidth="1"/>
    <col min="18" max="18" width="15.28515625" customWidth="1"/>
    <col min="19" max="19" width="15.42578125" customWidth="1"/>
    <col min="20" max="20" width="15.28515625" customWidth="1"/>
    <col min="21" max="21" width="14.28515625" customWidth="1"/>
    <col min="22" max="22" width="14.7109375" customWidth="1"/>
    <col min="23" max="23" width="12.42578125" customWidth="1"/>
    <col min="25" max="25" width="14.140625" customWidth="1"/>
  </cols>
  <sheetData>
    <row r="1" spans="1:26" x14ac:dyDescent="0.25">
      <c r="E1" s="1" t="s">
        <v>0</v>
      </c>
      <c r="F1" s="2">
        <f>'[1]LDC Info'!$E$18</f>
        <v>0</v>
      </c>
    </row>
    <row r="2" spans="1:26" x14ac:dyDescent="0.25">
      <c r="E2" s="1" t="s">
        <v>1</v>
      </c>
      <c r="F2" s="3" t="s">
        <v>77</v>
      </c>
    </row>
    <row r="3" spans="1:26" x14ac:dyDescent="0.25">
      <c r="E3" s="1" t="s">
        <v>2</v>
      </c>
      <c r="F3" s="3"/>
    </row>
    <row r="4" spans="1:26" ht="15.75" thickBot="1" x14ac:dyDescent="0.3">
      <c r="E4" s="1" t="s">
        <v>3</v>
      </c>
      <c r="F4" s="3"/>
      <c r="L4">
        <f>[2]Summary!A2</f>
        <v>0</v>
      </c>
      <c r="M4" s="124">
        <f>[2]Summary!B2</f>
        <v>0</v>
      </c>
      <c r="N4">
        <f>[2]Summary!C2</f>
        <v>0</v>
      </c>
      <c r="O4">
        <f>[2]Summary!D2</f>
        <v>0</v>
      </c>
      <c r="P4">
        <f>[2]Summary!E2</f>
        <v>0</v>
      </c>
      <c r="Q4">
        <f>[2]Summary!F2</f>
        <v>0</v>
      </c>
      <c r="R4">
        <f>[2]Summary!G2</f>
        <v>0</v>
      </c>
      <c r="S4" s="125" t="str">
        <f>[2]Summary!H2</f>
        <v xml:space="preserve">                     </v>
      </c>
      <c r="T4" s="125">
        <f>[2]Summary!I2</f>
        <v>0</v>
      </c>
      <c r="U4" s="125" t="str">
        <f>[2]Summary!J2</f>
        <v>Total Bill</v>
      </c>
      <c r="V4" s="125">
        <f>[2]Summary!K2</f>
        <v>0</v>
      </c>
      <c r="W4" s="64" t="str">
        <f>[2]Summary!L2</f>
        <v xml:space="preserve">                                          Delivery</v>
      </c>
      <c r="X4" s="64">
        <f>[2]Summary!M2</f>
        <v>0</v>
      </c>
      <c r="Y4" s="64">
        <f>[2]Summary!N2</f>
        <v>0</v>
      </c>
      <c r="Z4" s="126">
        <f>[2]Summary!O2</f>
        <v>0</v>
      </c>
    </row>
    <row r="5" spans="1:26" x14ac:dyDescent="0.25">
      <c r="E5" s="1" t="s">
        <v>4</v>
      </c>
      <c r="F5" s="4"/>
      <c r="L5">
        <f>[2]Summary!A3</f>
        <v>0</v>
      </c>
      <c r="M5" s="262" t="str">
        <f>[2]Summary!B3</f>
        <v>Rate Class</v>
      </c>
      <c r="N5" s="263"/>
      <c r="O5" s="263"/>
      <c r="P5" s="264"/>
      <c r="Q5" s="271" t="str">
        <f>[2]Summary!F3</f>
        <v>Consumption kWh</v>
      </c>
      <c r="R5" s="274" t="str">
        <f>[2]Summary!G3</f>
        <v>Demand kW</v>
      </c>
      <c r="S5" s="271" t="str">
        <f>[2]Summary!H3</f>
        <v>Current</v>
      </c>
      <c r="T5" s="274" t="str">
        <f>[2]Summary!I3</f>
        <v>Applied For 2013 COS</v>
      </c>
      <c r="U5" s="271" t="str">
        <f>[2]Summary!J3</f>
        <v>Difference $</v>
      </c>
      <c r="V5" s="280" t="str">
        <f>[2]Summary!K3</f>
        <v>Difference %</v>
      </c>
      <c r="W5" s="274" t="str">
        <f>[2]Summary!L3</f>
        <v>Current</v>
      </c>
      <c r="X5" s="271" t="str">
        <f>[2]Summary!M3</f>
        <v>Applied For 2013 COS</v>
      </c>
      <c r="Y5" s="274" t="str">
        <f>[2]Summary!N3</f>
        <v>Difference $</v>
      </c>
      <c r="Z5" s="277" t="str">
        <f>[2]Summary!O3</f>
        <v>Difference %</v>
      </c>
    </row>
    <row r="6" spans="1:26" x14ac:dyDescent="0.25">
      <c r="E6" s="1"/>
      <c r="F6" s="2"/>
      <c r="L6">
        <f>[2]Summary!A4</f>
        <v>0</v>
      </c>
      <c r="M6" s="265"/>
      <c r="N6" s="266"/>
      <c r="O6" s="266"/>
      <c r="P6" s="267"/>
      <c r="Q6" s="272"/>
      <c r="R6" s="275"/>
      <c r="S6" s="272"/>
      <c r="T6" s="275"/>
      <c r="U6" s="272"/>
      <c r="V6" s="281"/>
      <c r="W6" s="275"/>
      <c r="X6" s="272"/>
      <c r="Y6" s="275"/>
      <c r="Z6" s="278"/>
    </row>
    <row r="7" spans="1:26" ht="15.75" thickBot="1" x14ac:dyDescent="0.3">
      <c r="E7" s="1" t="s">
        <v>5</v>
      </c>
      <c r="F7" s="142">
        <v>41219</v>
      </c>
      <c r="L7">
        <f>[2]Summary!A5</f>
        <v>0</v>
      </c>
      <c r="M7" s="268"/>
      <c r="N7" s="269"/>
      <c r="O7" s="269"/>
      <c r="P7" s="270"/>
      <c r="Q7" s="273"/>
      <c r="R7" s="276"/>
      <c r="S7" s="273"/>
      <c r="T7" s="276"/>
      <c r="U7" s="273"/>
      <c r="V7" s="282"/>
      <c r="W7" s="276"/>
      <c r="X7" s="273"/>
      <c r="Y7" s="276"/>
      <c r="Z7" s="279"/>
    </row>
    <row r="8" spans="1:26" x14ac:dyDescent="0.25">
      <c r="L8">
        <f>[2]Summary!A6</f>
        <v>0</v>
      </c>
      <c r="M8" s="71" t="str">
        <f>[2]Summary!B6</f>
        <v>RESIDENTIAL RPP</v>
      </c>
      <c r="N8" s="72">
        <f>[2]Summary!C6</f>
        <v>0</v>
      </c>
      <c r="O8" s="72">
        <f>[2]Summary!D6</f>
        <v>0</v>
      </c>
      <c r="P8" s="73">
        <f>[2]Summary!E6</f>
        <v>0</v>
      </c>
      <c r="Q8" s="74">
        <f>[2]Summary!F6</f>
        <v>800</v>
      </c>
      <c r="R8" s="127">
        <f>[2]Summary!G6</f>
        <v>0</v>
      </c>
      <c r="S8" s="76">
        <f>[2]Summary!H6</f>
        <v>112.98164575999998</v>
      </c>
      <c r="T8" s="77">
        <f>[2]Summary!I6</f>
        <v>113.04399076339996</v>
      </c>
      <c r="U8" s="76">
        <f>[2]Summary!J6</f>
        <v>6.2345003399983057E-2</v>
      </c>
      <c r="V8" s="135">
        <f>[2]Summary!K6</f>
        <v>5.518153234589868E-4</v>
      </c>
      <c r="W8" s="76">
        <f>[2]Summary!L6</f>
        <v>34.514455999999996</v>
      </c>
      <c r="X8" s="77">
        <f>[2]Summary!M6</f>
        <v>34.608214126902631</v>
      </c>
      <c r="Y8" s="76">
        <f>[2]Summary!N6</f>
        <v>9.3758126902635297E-2</v>
      </c>
      <c r="Z8" s="128">
        <f>[2]Summary!O6</f>
        <v>2.7164886186424411E-3</v>
      </c>
    </row>
    <row r="9" spans="1:26" ht="18" x14ac:dyDescent="0.25">
      <c r="A9" s="251" t="s">
        <v>6</v>
      </c>
      <c r="B9" s="251"/>
      <c r="C9" s="251"/>
      <c r="D9" s="251"/>
      <c r="E9" s="251"/>
      <c r="F9" s="251"/>
      <c r="L9">
        <f>[2]Summary!A7</f>
        <v>0</v>
      </c>
      <c r="M9" s="129" t="str">
        <f>[2]Summary!B7</f>
        <v>RESIDENTIAL  TOU</v>
      </c>
      <c r="N9" s="130">
        <f>[2]Summary!C7</f>
        <v>0</v>
      </c>
      <c r="O9" s="130">
        <f>[2]Summary!D7</f>
        <v>0</v>
      </c>
      <c r="P9" s="131">
        <f>[2]Summary!E7</f>
        <v>0</v>
      </c>
      <c r="Q9" s="74">
        <f>[2]Summary!F7</f>
        <v>800</v>
      </c>
      <c r="R9" s="75">
        <f>[2]Summary!G7</f>
        <v>0</v>
      </c>
      <c r="S9" s="88">
        <f>[2]Summary!H7</f>
        <v>114.69889953600001</v>
      </c>
      <c r="T9" s="89">
        <f>[2]Summary!I7</f>
        <v>114.76124453939998</v>
      </c>
      <c r="U9" s="88">
        <f>[2]Summary!J7</f>
        <v>6.2345003399968846E-2</v>
      </c>
      <c r="V9" s="136">
        <f>[2]Summary!K7</f>
        <v>5.4355363174518438E-4</v>
      </c>
      <c r="W9" s="88">
        <f>[2]Summary!L7</f>
        <v>34.514455999999996</v>
      </c>
      <c r="X9" s="89">
        <f>[2]Summary!M7</f>
        <v>34.608214126902631</v>
      </c>
      <c r="Y9" s="88">
        <f>[2]Summary!N7</f>
        <v>9.3758126902635297E-2</v>
      </c>
      <c r="Z9" s="132">
        <f>[2]Summary!O7</f>
        <v>2.7164886186424411E-3</v>
      </c>
    </row>
    <row r="10" spans="1:26" ht="18" x14ac:dyDescent="0.25">
      <c r="A10" s="251" t="s">
        <v>7</v>
      </c>
      <c r="B10" s="251"/>
      <c r="C10" s="251"/>
      <c r="D10" s="251"/>
      <c r="E10" s="251"/>
      <c r="F10" s="251"/>
      <c r="L10">
        <f>[2]Summary!A8</f>
        <v>0</v>
      </c>
      <c r="M10" s="78" t="str">
        <f>[2]Summary!B8</f>
        <v>GENERAL SERVICE LESS THAN 50 KW RPP</v>
      </c>
      <c r="N10" s="79">
        <f>[2]Summary!C8</f>
        <v>0</v>
      </c>
      <c r="O10" s="79">
        <f>[2]Summary!D8</f>
        <v>0</v>
      </c>
      <c r="P10" s="80">
        <f>[2]Summary!E8</f>
        <v>0</v>
      </c>
      <c r="Q10" s="81">
        <f>[2]Summary!F8</f>
        <v>2000</v>
      </c>
      <c r="R10" s="82">
        <f>[2]Summary!G8</f>
        <v>0</v>
      </c>
      <c r="S10" s="83">
        <f>[2]Summary!H8</f>
        <v>287.08964359999993</v>
      </c>
      <c r="T10" s="84">
        <f>[2]Summary!I8</f>
        <v>289.34136627895498</v>
      </c>
      <c r="U10" s="83">
        <f>[2]Summary!J8</f>
        <v>2.2517226789550477</v>
      </c>
      <c r="V10" s="136">
        <f>[2]Summary!K8</f>
        <v>7.8432737967112382E-3</v>
      </c>
      <c r="W10" s="83">
        <f>[2]Summary!L8</f>
        <v>79.527979999999985</v>
      </c>
      <c r="X10" s="84">
        <f>[2]Summary!M8</f>
        <v>81.816233875181382</v>
      </c>
      <c r="Y10" s="83">
        <f>[2]Summary!N8</f>
        <v>2.2882538751813968</v>
      </c>
      <c r="Z10" s="133">
        <f>[2]Summary!O8</f>
        <v>2.877294098481311E-2</v>
      </c>
    </row>
    <row r="11" spans="1:26" x14ac:dyDescent="0.25">
      <c r="L11">
        <f>[2]Summary!A9</f>
        <v>0</v>
      </c>
      <c r="M11" s="78" t="str">
        <f>[2]Summary!B9</f>
        <v>GENERAL SERVICE LESS THAN 50 KW TOU</v>
      </c>
      <c r="N11" s="79">
        <f>[2]Summary!C9</f>
        <v>0</v>
      </c>
      <c r="O11" s="79">
        <f>[2]Summary!D9</f>
        <v>0</v>
      </c>
      <c r="P11" s="80">
        <f>[2]Summary!E9</f>
        <v>0</v>
      </c>
      <c r="Q11" s="81">
        <f>[2]Summary!F9</f>
        <v>2000</v>
      </c>
      <c r="R11" s="82">
        <f>[2]Summary!G9</f>
        <v>0</v>
      </c>
      <c r="S11" s="83">
        <f>[2]Summary!H9</f>
        <v>279.48677803999999</v>
      </c>
      <c r="T11" s="84">
        <f>[2]Summary!I9</f>
        <v>281.73850071895498</v>
      </c>
      <c r="U11" s="83">
        <f>[2]Summary!J9</f>
        <v>2.2517226789549909</v>
      </c>
      <c r="V11" s="136">
        <f>[2]Summary!K9</f>
        <v>8.0566340016010544E-3</v>
      </c>
      <c r="W11" s="83">
        <f>[2]Summary!L9</f>
        <v>79.527979999999985</v>
      </c>
      <c r="X11" s="84">
        <f>[2]Summary!M9</f>
        <v>81.816233875181382</v>
      </c>
      <c r="Y11" s="83">
        <f>[2]Summary!N9</f>
        <v>2.2882538751813968</v>
      </c>
      <c r="Z11" s="133">
        <f>[2]Summary!O9</f>
        <v>2.877294098481311E-2</v>
      </c>
    </row>
    <row r="12" spans="1:26" x14ac:dyDescent="0.25">
      <c r="A12" t="s">
        <v>8</v>
      </c>
      <c r="L12">
        <f>[2]Summary!A10</f>
        <v>0</v>
      </c>
      <c r="M12" s="85" t="str">
        <f>[2]Summary!B10</f>
        <v>GENERAL SERVICE &gt;50 KW to 4,999 KW (Interval)</v>
      </c>
      <c r="N12" s="86">
        <f>[2]Summary!C10</f>
        <v>0</v>
      </c>
      <c r="O12" s="86">
        <f>[2]Summary!D10</f>
        <v>0</v>
      </c>
      <c r="P12" s="87">
        <f>[2]Summary!E10</f>
        <v>0</v>
      </c>
      <c r="Q12" s="74">
        <f>[2]Summary!F10</f>
        <v>1095000</v>
      </c>
      <c r="R12" s="75">
        <f>[2]Summary!G10</f>
        <v>2500</v>
      </c>
      <c r="S12" s="88">
        <f>[2]Summary!H10</f>
        <v>137273.22355530001</v>
      </c>
      <c r="T12" s="89">
        <f>[2]Summary!I10</f>
        <v>137466.4970608007</v>
      </c>
      <c r="U12" s="88">
        <f>[2]Summary!J10</f>
        <v>193.27350550069241</v>
      </c>
      <c r="V12" s="136">
        <f>[2]Summary!K10</f>
        <v>1.4079475989199955E-3</v>
      </c>
      <c r="W12" s="88">
        <f>[2]Summary!L10</f>
        <v>16853.926325</v>
      </c>
      <c r="X12" s="89">
        <f>[2]Summary!M10</f>
        <v>17574.559560443075</v>
      </c>
      <c r="Y12" s="88">
        <f>[2]Summary!N10</f>
        <v>720.63323544307423</v>
      </c>
      <c r="Z12" s="132">
        <f>[2]Summary!O10</f>
        <v>4.2757587849077905E-2</v>
      </c>
    </row>
    <row r="13" spans="1:26" x14ac:dyDescent="0.25">
      <c r="L13">
        <f>[2]Summary!A11</f>
        <v>0</v>
      </c>
      <c r="M13" s="85" t="str">
        <f>[2]Summary!B11</f>
        <v>GENERAL SERVICE &gt;50 KW to 4,999 KW (Non-Interval)</v>
      </c>
      <c r="N13" s="86">
        <f>[2]Summary!C11</f>
        <v>0</v>
      </c>
      <c r="O13" s="86">
        <f>[2]Summary!D11</f>
        <v>0</v>
      </c>
      <c r="P13" s="87">
        <f>[2]Summary!E11</f>
        <v>0</v>
      </c>
      <c r="Q13" s="74">
        <f>[2]Summary!F11</f>
        <v>1095000</v>
      </c>
      <c r="R13" s="75">
        <f>[2]Summary!G11</f>
        <v>2500</v>
      </c>
      <c r="S13" s="88">
        <f>[2]Summary!H11</f>
        <v>132920.27560805</v>
      </c>
      <c r="T13" s="89">
        <f>[2]Summary!I11</f>
        <v>133108.90863377298</v>
      </c>
      <c r="U13" s="88">
        <f>[2]Summary!J11</f>
        <v>188.63302572298562</v>
      </c>
      <c r="V13" s="136">
        <f>[2]Summary!K11</f>
        <v>1.4191441061950484E-3</v>
      </c>
      <c r="W13" s="88">
        <f>[2]Summary!L11</f>
        <v>13001.76</v>
      </c>
      <c r="X13" s="89">
        <f>[2]Summary!M11</f>
        <v>13718.286616170775</v>
      </c>
      <c r="Y13" s="88">
        <f>[2]Summary!N11</f>
        <v>716.52661617077501</v>
      </c>
      <c r="Z13" s="132">
        <f>[2]Summary!O11</f>
        <v>5.5109970970912782E-2</v>
      </c>
    </row>
    <row r="14" spans="1:26" x14ac:dyDescent="0.25">
      <c r="A14" s="5" t="s">
        <v>9</v>
      </c>
      <c r="B14" s="5"/>
      <c r="L14">
        <f>[2]Summary!A12</f>
        <v>0</v>
      </c>
      <c r="M14" s="78" t="str">
        <f>[2]Summary!B12</f>
        <v>GENERAL SERVICE &gt;50 KW to 4,999 KW (CoGeneration)</v>
      </c>
      <c r="N14" s="79">
        <f>[2]Summary!C12</f>
        <v>0</v>
      </c>
      <c r="O14" s="79">
        <f>[2]Summary!D12</f>
        <v>0</v>
      </c>
      <c r="P14" s="80">
        <f>[2]Summary!E12</f>
        <v>0</v>
      </c>
      <c r="Q14" s="81">
        <f>[2]Summary!F12</f>
        <v>1095000</v>
      </c>
      <c r="R14" s="82">
        <f>[2]Summary!G12</f>
        <v>2500</v>
      </c>
      <c r="S14" s="83">
        <f>[2]Summary!H12</f>
        <v>143720.72043945</v>
      </c>
      <c r="T14" s="84">
        <f>[2]Summary!I12</f>
        <v>140890.72517600722</v>
      </c>
      <c r="U14" s="83">
        <f>[2]Summary!J12</f>
        <v>-2829.9952634427755</v>
      </c>
      <c r="V14" s="136">
        <f>[2]Summary!K12</f>
        <v>-1.9690934298058026E-2</v>
      </c>
      <c r="W14" s="83">
        <f>[2]Summary!L12</f>
        <v>25056.14</v>
      </c>
      <c r="X14" s="84">
        <f>[2]Summary!M12</f>
        <v>22598.295237882485</v>
      </c>
      <c r="Y14" s="83">
        <f>[2]Summary!N12</f>
        <v>-2457.8447621175146</v>
      </c>
      <c r="Z14" s="133">
        <f>[2]Summary!O12</f>
        <v>-9.8093511694838653E-2</v>
      </c>
    </row>
    <row r="15" spans="1:26" ht="15.75" thickBot="1" x14ac:dyDescent="0.3">
      <c r="L15">
        <f>[2]Summary!A13</f>
        <v>0</v>
      </c>
      <c r="M15" s="85" t="str">
        <f>[2]Summary!B13</f>
        <v xml:space="preserve">LARGE USER </v>
      </c>
      <c r="N15" s="86">
        <f>[2]Summary!C13</f>
        <v>0</v>
      </c>
      <c r="O15" s="86">
        <f>[2]Summary!D13</f>
        <v>0</v>
      </c>
      <c r="P15" s="87">
        <f>[2]Summary!E13</f>
        <v>0</v>
      </c>
      <c r="Q15" s="74">
        <f>[2]Summary!F13</f>
        <v>5600000</v>
      </c>
      <c r="R15" s="75">
        <f>[2]Summary!G13</f>
        <v>10700</v>
      </c>
      <c r="S15" s="88">
        <f>[2]Summary!H13</f>
        <v>697733.27384600008</v>
      </c>
      <c r="T15" s="89">
        <f>[2]Summary!I13</f>
        <v>688616.3548363389</v>
      </c>
      <c r="U15" s="88">
        <f>[2]Summary!J13</f>
        <v>-9116.9190096611856</v>
      </c>
      <c r="V15" s="136">
        <f>[2]Summary!K13</f>
        <v>-1.3066481636180967E-2</v>
      </c>
      <c r="W15" s="88">
        <f>[2]Summary!L13</f>
        <v>95153.697</v>
      </c>
      <c r="X15" s="89">
        <f>[2]Summary!M13</f>
        <v>87323.823079945927</v>
      </c>
      <c r="Y15" s="88">
        <f>[2]Summary!N13</f>
        <v>-7829.8739200540731</v>
      </c>
      <c r="Z15" s="132">
        <f>[2]Summary!O13</f>
        <v>-8.2286597020545332E-2</v>
      </c>
    </row>
    <row r="16" spans="1:26" ht="51" x14ac:dyDescent="0.25">
      <c r="A16" s="6" t="s">
        <v>10</v>
      </c>
      <c r="B16" s="7" t="s">
        <v>61</v>
      </c>
      <c r="C16" s="7" t="s">
        <v>11</v>
      </c>
      <c r="D16" s="7" t="s">
        <v>72</v>
      </c>
      <c r="E16" s="8" t="s">
        <v>11</v>
      </c>
      <c r="L16">
        <f>[2]Summary!A14</f>
        <v>0</v>
      </c>
      <c r="M16" s="78" t="str">
        <f>[2]Summary!B14</f>
        <v>UNMETERED LOADS (SCATTERED)</v>
      </c>
      <c r="N16" s="79">
        <f>[2]Summary!C14</f>
        <v>0</v>
      </c>
      <c r="O16" s="79">
        <f>[2]Summary!D14</f>
        <v>0</v>
      </c>
      <c r="P16" s="80">
        <f>[2]Summary!E14</f>
        <v>0</v>
      </c>
      <c r="Q16" s="81">
        <f>[2]Summary!F14</f>
        <v>2000</v>
      </c>
      <c r="R16" s="90" t="str">
        <f>[2]Summary!G14</f>
        <v xml:space="preserve"> </v>
      </c>
      <c r="S16" s="83">
        <f>[2]Summary!H14</f>
        <v>267.21867777999995</v>
      </c>
      <c r="T16" s="84">
        <f>[2]Summary!I14</f>
        <v>285.22826672796509</v>
      </c>
      <c r="U16" s="83">
        <f>[2]Summary!J14</f>
        <v>18.009588947965142</v>
      </c>
      <c r="V16" s="136">
        <f>[2]Summary!K14</f>
        <v>6.7396445104755606E-2</v>
      </c>
      <c r="W16" s="83">
        <f>[2]Summary!L14</f>
        <v>45.127979999999994</v>
      </c>
      <c r="X16" s="84">
        <f>[2]Summary!M14</f>
        <v>62.069495334482369</v>
      </c>
      <c r="Y16" s="83">
        <f>[2]Summary!N14</f>
        <v>16.941515334482375</v>
      </c>
      <c r="Z16" s="133">
        <f>[2]Summary!O14</f>
        <v>0.37541045122078093</v>
      </c>
    </row>
    <row r="17" spans="1:26" ht="15" customHeight="1" x14ac:dyDescent="0.25">
      <c r="A17" s="9" t="s">
        <v>12</v>
      </c>
      <c r="B17" s="10">
        <v>31448713</v>
      </c>
      <c r="C17" s="11">
        <f t="shared" ref="C17:C25" si="0">IF(B$27=0,"",B17/B$27)</f>
        <v>0.57572742933919763</v>
      </c>
      <c r="D17" s="10">
        <f>+D$151</f>
        <v>38823592.755121589</v>
      </c>
      <c r="E17" s="12">
        <f t="shared" ref="E17:E25" si="1">IF(D$27=0,"",D17/D$27)</f>
        <v>0.56129125671408808</v>
      </c>
      <c r="L17">
        <f>[2]Summary!A15</f>
        <v>0</v>
      </c>
      <c r="M17" s="85" t="str">
        <f>[2]Summary!B15</f>
        <v>SENTINEL LIGHTS</v>
      </c>
      <c r="N17" s="86">
        <f>[2]Summary!C15</f>
        <v>0</v>
      </c>
      <c r="O17" s="86">
        <f>[2]Summary!D15</f>
        <v>0</v>
      </c>
      <c r="P17" s="87">
        <f>[2]Summary!E15</f>
        <v>0</v>
      </c>
      <c r="Q17" s="74">
        <f>[2]Summary!F15</f>
        <v>180</v>
      </c>
      <c r="R17" s="91">
        <f>[2]Summary!G15</f>
        <v>0.5</v>
      </c>
      <c r="S17" s="88">
        <f>[2]Summary!H15</f>
        <v>30.626599434200003</v>
      </c>
      <c r="T17" s="89">
        <f>[2]Summary!I15</f>
        <v>33.099264721132514</v>
      </c>
      <c r="U17" s="88">
        <f>[2]Summary!J15</f>
        <v>2.4726652869325108</v>
      </c>
      <c r="V17" s="136">
        <f>[2]Summary!K15</f>
        <v>8.0735874455958812E-2</v>
      </c>
      <c r="W17" s="88">
        <f>[2]Summary!L15</f>
        <v>9.654300000000001</v>
      </c>
      <c r="X17" s="89">
        <f>[2]Summary!M15</f>
        <v>11.932843708966825</v>
      </c>
      <c r="Y17" s="88">
        <f>[2]Summary!N15</f>
        <v>2.2785437089668239</v>
      </c>
      <c r="Z17" s="132">
        <f>[2]Summary!O15</f>
        <v>0.23601335249234265</v>
      </c>
    </row>
    <row r="18" spans="1:26" ht="15" customHeight="1" x14ac:dyDescent="0.25">
      <c r="A18" s="9" t="s">
        <v>13</v>
      </c>
      <c r="B18" s="10">
        <v>6897739</v>
      </c>
      <c r="C18" s="11">
        <f t="shared" si="0"/>
        <v>0.12627599554623198</v>
      </c>
      <c r="D18" s="10">
        <f>+E$151</f>
        <v>9924159.6239136569</v>
      </c>
      <c r="E18" s="12">
        <f t="shared" si="1"/>
        <v>0.14347832417964129</v>
      </c>
      <c r="L18">
        <f>[2]Summary!A16</f>
        <v>0</v>
      </c>
      <c r="M18" s="78" t="str">
        <f>[2]Summary!B16</f>
        <v>STREET LIGHTING</v>
      </c>
      <c r="N18" s="79">
        <f>[2]Summary!C16</f>
        <v>0</v>
      </c>
      <c r="O18" s="79">
        <f>[2]Summary!D16</f>
        <v>0</v>
      </c>
      <c r="P18" s="80">
        <f>[2]Summary!E16</f>
        <v>0</v>
      </c>
      <c r="Q18" s="81">
        <f>[2]Summary!F16</f>
        <v>37</v>
      </c>
      <c r="R18" s="90">
        <f>[2]Summary!G16</f>
        <v>0.1</v>
      </c>
      <c r="S18" s="83">
        <f>[2]Summary!H16</f>
        <v>6.9931908070300004</v>
      </c>
      <c r="T18" s="84">
        <f>[2]Summary!I16</f>
        <v>7.6077561153834603</v>
      </c>
      <c r="U18" s="83">
        <f>[2]Summary!J16</f>
        <v>0.6145653083534599</v>
      </c>
      <c r="V18" s="136">
        <f>[2]Summary!K16</f>
        <v>8.7880529119219758E-2</v>
      </c>
      <c r="W18" s="83">
        <f>[2]Summary!L16</f>
        <v>2.4033380000000002</v>
      </c>
      <c r="X18" s="84">
        <f>[2]Summary!M16</f>
        <v>2.9657718857375759</v>
      </c>
      <c r="Y18" s="83">
        <f>[2]Summary!N16</f>
        <v>0.56243388573757569</v>
      </c>
      <c r="Z18" s="133">
        <f>[2]Summary!O16</f>
        <v>0.23402196683844537</v>
      </c>
    </row>
    <row r="19" spans="1:26" ht="15.75" customHeight="1" thickBot="1" x14ac:dyDescent="0.3">
      <c r="A19" s="13" t="s">
        <v>59</v>
      </c>
      <c r="B19" s="10">
        <v>13083386</v>
      </c>
      <c r="C19" s="11">
        <f t="shared" si="0"/>
        <v>0.23951581703303559</v>
      </c>
      <c r="D19" s="10">
        <f>+F$151</f>
        <v>16287126.746862385</v>
      </c>
      <c r="E19" s="12">
        <f t="shared" si="1"/>
        <v>0.23547078441889027</v>
      </c>
      <c r="L19">
        <f>[2]Summary!A17</f>
        <v>0</v>
      </c>
      <c r="M19" s="92">
        <f>[2]Summary!B17</f>
        <v>0</v>
      </c>
      <c r="N19" s="93">
        <f>[2]Summary!C17</f>
        <v>0</v>
      </c>
      <c r="O19" s="93">
        <f>[2]Summary!D17</f>
        <v>0</v>
      </c>
      <c r="P19" s="94">
        <f>[2]Summary!E17</f>
        <v>0</v>
      </c>
      <c r="Q19" s="95">
        <f>[2]Summary!F17</f>
        <v>0</v>
      </c>
      <c r="R19" s="96">
        <f>[2]Summary!G17</f>
        <v>0</v>
      </c>
      <c r="S19" s="97">
        <f>[2]Summary!H17</f>
        <v>0</v>
      </c>
      <c r="T19" s="98">
        <f>[2]Summary!I17</f>
        <v>0</v>
      </c>
      <c r="U19" s="99">
        <f>[2]Summary!J17</f>
        <v>0</v>
      </c>
      <c r="V19" s="137">
        <f>[2]Summary!K17</f>
        <v>0</v>
      </c>
      <c r="W19" s="97">
        <f>[2]Summary!L17</f>
        <v>0</v>
      </c>
      <c r="X19" s="98">
        <f>[2]Summary!M17</f>
        <v>0</v>
      </c>
      <c r="Y19" s="99">
        <f>[2]Summary!N17</f>
        <v>0</v>
      </c>
      <c r="Z19" s="134">
        <f>[2]Summary!O17</f>
        <v>0</v>
      </c>
    </row>
    <row r="20" spans="1:26" x14ac:dyDescent="0.25">
      <c r="A20" s="62" t="s">
        <v>53</v>
      </c>
      <c r="B20" s="10">
        <v>102943</v>
      </c>
      <c r="C20" s="11">
        <f t="shared" si="0"/>
        <v>1.8845638852841142E-3</v>
      </c>
      <c r="D20" s="10">
        <f>+H151</f>
        <v>240876.98837991082</v>
      </c>
      <c r="E20" s="12">
        <f t="shared" si="1"/>
        <v>3.4824738754614393E-3</v>
      </c>
      <c r="O20" s="195" t="str">
        <f>[3]Summary!B6</f>
        <v xml:space="preserve">RESIDENTIAL </v>
      </c>
      <c r="P20" s="72">
        <f>[3]Summary!C6</f>
        <v>0</v>
      </c>
      <c r="Q20" s="72">
        <f>[3]Summary!D6</f>
        <v>0</v>
      </c>
      <c r="R20" s="73">
        <f>[3]Summary!E6</f>
        <v>0</v>
      </c>
      <c r="S20" s="74">
        <f>[3]Summary!F6</f>
        <v>800</v>
      </c>
      <c r="T20" s="75">
        <f>[3]Summary!G6</f>
        <v>0</v>
      </c>
      <c r="U20" s="76">
        <f>[3]Summary!H6</f>
        <v>46.389968959999997</v>
      </c>
      <c r="V20" s="77">
        <f>[3]Summary!I6</f>
        <v>48.448943831600083</v>
      </c>
      <c r="W20" s="76">
        <f>[3]Summary!J6</f>
        <v>2.0589748716000855</v>
      </c>
      <c r="X20" s="194">
        <f>+[2]Summary!$K6</f>
        <v>5.518153234589868E-4</v>
      </c>
    </row>
    <row r="21" spans="1:26" x14ac:dyDescent="0.25">
      <c r="A21" s="62" t="s">
        <v>54</v>
      </c>
      <c r="B21" s="10">
        <v>1148208</v>
      </c>
      <c r="C21" s="11">
        <f t="shared" si="0"/>
        <v>2.1020091988715135E-2</v>
      </c>
      <c r="D21" s="10">
        <f>+I$151</f>
        <v>1403970.2762383588</v>
      </c>
      <c r="E21" s="12">
        <f t="shared" si="1"/>
        <v>2.0297870053128879E-2</v>
      </c>
      <c r="O21" s="196" t="str">
        <f>[3]Summary!B7</f>
        <v xml:space="preserve">GENERAL SERVICE LESS THAN 50 KW </v>
      </c>
      <c r="P21" s="79">
        <f>[3]Summary!C7</f>
        <v>0</v>
      </c>
      <c r="Q21" s="79">
        <f>[3]Summary!D7</f>
        <v>0</v>
      </c>
      <c r="R21" s="80">
        <f>[3]Summary!E7</f>
        <v>0</v>
      </c>
      <c r="S21" s="81">
        <f>[3]Summary!F7</f>
        <v>2000</v>
      </c>
      <c r="T21" s="82">
        <f>[3]Summary!G7</f>
        <v>0</v>
      </c>
      <c r="U21" s="83">
        <f>[3]Summary!H7</f>
        <v>279.48677803999999</v>
      </c>
      <c r="V21" s="84">
        <f>[3]Summary!I7</f>
        <v>273.47324433275622</v>
      </c>
      <c r="W21" s="83">
        <f>[3]Summary!J7</f>
        <v>-6.0135337072437665</v>
      </c>
      <c r="X21" s="194">
        <f>+[2]Summary!$K7</f>
        <v>5.4355363174518438E-4</v>
      </c>
    </row>
    <row r="22" spans="1:26" x14ac:dyDescent="0.25">
      <c r="A22" s="62" t="s">
        <v>55</v>
      </c>
      <c r="B22" s="10">
        <v>1366580</v>
      </c>
      <c r="C22" s="11">
        <f t="shared" si="0"/>
        <v>2.5017799309827424E-2</v>
      </c>
      <c r="D22" s="10">
        <f>+J$151</f>
        <v>1650118.0994386543</v>
      </c>
      <c r="E22" s="12">
        <f t="shared" si="1"/>
        <v>2.3856546909569606E-2</v>
      </c>
      <c r="O22" s="196" t="str">
        <f>[3]Summary!B8</f>
        <v>GENERAL SERVICE &gt;50 KW to 4,999 KW (Non-Interval)</v>
      </c>
      <c r="P22" s="86">
        <f>[3]Summary!C8</f>
        <v>0</v>
      </c>
      <c r="Q22" s="86">
        <f>[3]Summary!D8</f>
        <v>0</v>
      </c>
      <c r="R22" s="87">
        <f>[3]Summary!E8</f>
        <v>0</v>
      </c>
      <c r="S22" s="74">
        <f>[3]Summary!F8</f>
        <v>1095000</v>
      </c>
      <c r="T22" s="75">
        <f>[3]Summary!G8</f>
        <v>2500</v>
      </c>
      <c r="U22" s="88">
        <f>[3]Summary!H8</f>
        <v>31467.854274500001</v>
      </c>
      <c r="V22" s="89">
        <f>[3]Summary!I8</f>
        <v>31793.044868178295</v>
      </c>
      <c r="W22" s="88">
        <f>[3]Summary!J8</f>
        <v>325.19059367829323</v>
      </c>
      <c r="X22" s="194">
        <f>+[2]Summary!$K8</f>
        <v>7.8432737967112382E-3</v>
      </c>
    </row>
    <row r="23" spans="1:26" x14ac:dyDescent="0.25">
      <c r="A23" s="62" t="s">
        <v>56</v>
      </c>
      <c r="B23" s="10">
        <v>73669</v>
      </c>
      <c r="C23" s="11">
        <f t="shared" si="0"/>
        <v>1.3486486391983466E-3</v>
      </c>
      <c r="D23" s="10">
        <f>+K$151</f>
        <v>68789.41959161991</v>
      </c>
      <c r="E23" s="12">
        <f t="shared" si="1"/>
        <v>9.9452155329234743E-4</v>
      </c>
      <c r="O23" s="196" t="str">
        <f>[3]Summary!B9</f>
        <v>GENERAL SERVICE &gt;50 KW to 4,999 KW (CoGeneration)</v>
      </c>
      <c r="P23" s="79">
        <f>[3]Summary!C9</f>
        <v>0</v>
      </c>
      <c r="Q23" s="79">
        <f>[3]Summary!D9</f>
        <v>0</v>
      </c>
      <c r="R23" s="80">
        <f>[3]Summary!E9</f>
        <v>0</v>
      </c>
      <c r="S23" s="81">
        <f>[3]Summary!F9</f>
        <v>1095000</v>
      </c>
      <c r="T23" s="82">
        <f>[3]Summary!G9</f>
        <v>2500</v>
      </c>
      <c r="U23" s="83">
        <f>[3]Summary!H9</f>
        <v>44880.389500500001</v>
      </c>
      <c r="V23" s="84">
        <f>[3]Summary!I9</f>
        <v>44092.850687879392</v>
      </c>
      <c r="W23" s="83">
        <f>[3]Summary!J9</f>
        <v>-787.53881262060895</v>
      </c>
      <c r="X23" s="194">
        <f>+[2]Summary!$K$12</f>
        <v>-1.9690934298058026E-2</v>
      </c>
    </row>
    <row r="24" spans="1:26" x14ac:dyDescent="0.25">
      <c r="A24" s="62" t="s">
        <v>57</v>
      </c>
      <c r="B24" s="10">
        <v>186056</v>
      </c>
      <c r="C24" s="11">
        <f t="shared" si="0"/>
        <v>3.406102583375471E-3</v>
      </c>
      <c r="D24" s="10">
        <f>+L$151</f>
        <v>163374.05968676263</v>
      </c>
      <c r="E24" s="12">
        <f t="shared" si="1"/>
        <v>2.3619769518617869E-3</v>
      </c>
      <c r="O24" s="196" t="str">
        <f>[3]Summary!B10</f>
        <v xml:space="preserve">LARGE USER </v>
      </c>
      <c r="P24" s="86">
        <f>[3]Summary!C10</f>
        <v>0</v>
      </c>
      <c r="Q24" s="86">
        <f>[3]Summary!D10</f>
        <v>0</v>
      </c>
      <c r="R24" s="87">
        <f>[3]Summary!E10</f>
        <v>0</v>
      </c>
      <c r="S24" s="74">
        <f>[3]Summary!F10</f>
        <v>1070000</v>
      </c>
      <c r="T24" s="75">
        <f>[3]Summary!G10</f>
        <v>10700</v>
      </c>
      <c r="U24" s="88">
        <f>[3]Summary!H10</f>
        <v>192248.47634999998</v>
      </c>
      <c r="V24" s="89">
        <f>[3]Summary!I10</f>
        <v>189570.42414166461</v>
      </c>
      <c r="W24" s="88">
        <f>[3]Summary!J10</f>
        <v>-2678.0522083353717</v>
      </c>
      <c r="X24" s="194">
        <f>+[2]Summary!$K$13</f>
        <v>-1.3066481636180967E-2</v>
      </c>
    </row>
    <row r="25" spans="1:26" x14ac:dyDescent="0.25">
      <c r="A25" s="13" t="s">
        <v>58</v>
      </c>
      <c r="B25" s="10">
        <v>317015</v>
      </c>
      <c r="C25" s="11">
        <f t="shared" si="0"/>
        <v>5.8035516751342338E-3</v>
      </c>
      <c r="D25" s="10">
        <f>+N151</f>
        <v>606346.76766908448</v>
      </c>
      <c r="E25" s="12">
        <f t="shared" si="1"/>
        <v>8.7662453440661686E-3</v>
      </c>
      <c r="O25" s="196" t="str">
        <f>[3]Summary!B11</f>
        <v>UNMETERED LOADS (SCATTERED)</v>
      </c>
      <c r="P25" s="79">
        <f>[3]Summary!C11</f>
        <v>0</v>
      </c>
      <c r="Q25" s="79">
        <f>[3]Summary!D11</f>
        <v>0</v>
      </c>
      <c r="R25" s="80">
        <f>[3]Summary!E11</f>
        <v>0</v>
      </c>
      <c r="S25" s="81">
        <f>[3]Summary!F11</f>
        <v>2000</v>
      </c>
      <c r="T25" s="90" t="str">
        <f>[3]Summary!G11</f>
        <v xml:space="preserve"> </v>
      </c>
      <c r="U25" s="83">
        <f>[3]Summary!H11</f>
        <v>81.917451599999978</v>
      </c>
      <c r="V25" s="84">
        <f>[3]Summary!I11</f>
        <v>88.675928960026283</v>
      </c>
      <c r="W25" s="83">
        <f>[3]Summary!J11</f>
        <v>6.7584773600263048</v>
      </c>
      <c r="X25" s="194">
        <f>+[2]Summary!$K$14</f>
        <v>6.7396445104755606E-2</v>
      </c>
    </row>
    <row r="26" spans="1:26" x14ac:dyDescent="0.25">
      <c r="A26" s="14"/>
      <c r="B26" s="10"/>
      <c r="C26" s="11"/>
      <c r="D26" s="10"/>
      <c r="E26" s="12"/>
      <c r="O26" s="196" t="str">
        <f>[3]Summary!B12</f>
        <v>SENTINEL LIGHTS</v>
      </c>
      <c r="P26" s="86">
        <f>[3]Summary!C12</f>
        <v>0</v>
      </c>
      <c r="Q26" s="86">
        <f>[3]Summary!D12</f>
        <v>0</v>
      </c>
      <c r="R26" s="87">
        <f>[3]Summary!E12</f>
        <v>0</v>
      </c>
      <c r="S26" s="74">
        <f>[3]Summary!F12</f>
        <v>180</v>
      </c>
      <c r="T26" s="91">
        <f>[3]Summary!G12</f>
        <v>0.5</v>
      </c>
      <c r="U26" s="88">
        <f>[3]Summary!H12</f>
        <v>13.949489078000001</v>
      </c>
      <c r="V26" s="89">
        <f>[3]Summary!I12</f>
        <v>15.137084480474263</v>
      </c>
      <c r="W26" s="88">
        <f>[3]Summary!J12</f>
        <v>1.1875954024742619</v>
      </c>
      <c r="X26" s="194">
        <f>+[2]Summary!$K$15</f>
        <v>8.0735874455958812E-2</v>
      </c>
    </row>
    <row r="27" spans="1:26" ht="15.75" thickBot="1" x14ac:dyDescent="0.3">
      <c r="A27" s="15" t="s">
        <v>14</v>
      </c>
      <c r="B27" s="16">
        <f>SUM(B17:B26)</f>
        <v>54624309</v>
      </c>
      <c r="C27" s="17">
        <f>SUM(C17:C26)</f>
        <v>1</v>
      </c>
      <c r="D27" s="69">
        <f>SUM(D17:D26)</f>
        <v>69168354.736902028</v>
      </c>
      <c r="E27" s="18">
        <f>SUM(E17:E26)</f>
        <v>0.99999999999999978</v>
      </c>
      <c r="O27" s="196" t="str">
        <f>[3]Summary!B13</f>
        <v>STREET LIGHTING</v>
      </c>
      <c r="P27" s="79">
        <f>[3]Summary!C13</f>
        <v>0</v>
      </c>
      <c r="Q27" s="79">
        <f>[3]Summary!D13</f>
        <v>0</v>
      </c>
      <c r="R27" s="80">
        <f>[3]Summary!E13</f>
        <v>0</v>
      </c>
      <c r="S27" s="81">
        <f>[3]Summary!F13</f>
        <v>37</v>
      </c>
      <c r="T27" s="90">
        <f>[3]Summary!G13</f>
        <v>0.1</v>
      </c>
      <c r="U27" s="83">
        <f>[3]Summary!H13</f>
        <v>3.5651181226999999</v>
      </c>
      <c r="V27" s="84">
        <f>[3]Summary!I13</f>
        <v>3.8840658295574411</v>
      </c>
      <c r="W27" s="83">
        <f>[3]Summary!J13</f>
        <v>0.31894770685744112</v>
      </c>
      <c r="X27" s="194">
        <f>+[2]Summary!$K$16</f>
        <v>8.7880529119219758E-2</v>
      </c>
    </row>
    <row r="28" spans="1:26" ht="15.75" thickBot="1" x14ac:dyDescent="0.3">
      <c r="O28" s="92">
        <f>[3]Summary!B14</f>
        <v>0</v>
      </c>
      <c r="P28" s="93">
        <f>[3]Summary!C14</f>
        <v>0</v>
      </c>
      <c r="Q28" s="93">
        <f>[3]Summary!D14</f>
        <v>0</v>
      </c>
      <c r="R28" s="94">
        <f>[3]Summary!E14</f>
        <v>0</v>
      </c>
      <c r="S28" s="95">
        <f>[3]Summary!F14</f>
        <v>0</v>
      </c>
      <c r="T28" s="96">
        <f>[3]Summary!G14</f>
        <v>0</v>
      </c>
      <c r="U28" s="97">
        <f>[3]Summary!H14</f>
        <v>0</v>
      </c>
      <c r="V28" s="98">
        <f>[3]Summary!I14</f>
        <v>0</v>
      </c>
      <c r="W28" s="99">
        <f>[3]Summary!J14</f>
        <v>0</v>
      </c>
      <c r="X28" s="100">
        <f>[3]Summary!K14</f>
        <v>0</v>
      </c>
    </row>
    <row r="29" spans="1:26" hidden="1" x14ac:dyDescent="0.25">
      <c r="A29" s="5" t="s">
        <v>15</v>
      </c>
    </row>
    <row r="30" spans="1:26" hidden="1" x14ac:dyDescent="0.25"/>
    <row r="31" spans="1:26" hidden="1" x14ac:dyDescent="0.25">
      <c r="A31" s="252" t="s">
        <v>16</v>
      </c>
      <c r="B31" s="252"/>
      <c r="C31" s="252"/>
      <c r="D31" s="252"/>
      <c r="E31" s="252"/>
    </row>
    <row r="32" spans="1:26" hidden="1" x14ac:dyDescent="0.25">
      <c r="A32" s="252"/>
      <c r="B32" s="252"/>
      <c r="C32" s="252"/>
      <c r="D32" s="252"/>
      <c r="E32" s="252"/>
    </row>
    <row r="33" spans="1:28" hidden="1" x14ac:dyDescent="0.25">
      <c r="B33" s="19"/>
      <c r="C33" s="19"/>
      <c r="D33" s="19"/>
      <c r="E33" s="19"/>
      <c r="F33" s="19"/>
    </row>
    <row r="34" spans="1:28" hidden="1" x14ac:dyDescent="0.25">
      <c r="A34" s="253" t="s">
        <v>17</v>
      </c>
      <c r="B34" s="253"/>
      <c r="C34" s="253"/>
      <c r="D34" s="253"/>
      <c r="E34" s="253"/>
      <c r="F34" s="19"/>
    </row>
    <row r="35" spans="1:28" hidden="1" x14ac:dyDescent="0.25">
      <c r="A35" s="253"/>
      <c r="B35" s="253"/>
      <c r="C35" s="253"/>
      <c r="D35" s="253"/>
      <c r="E35" s="253"/>
      <c r="F35" s="20"/>
    </row>
    <row r="36" spans="1:28" hidden="1" x14ac:dyDescent="0.25">
      <c r="A36" s="253"/>
      <c r="B36" s="253"/>
      <c r="C36" s="253"/>
      <c r="D36" s="253"/>
      <c r="E36" s="253"/>
      <c r="F36" s="20"/>
    </row>
    <row r="37" spans="1:28" hidden="1" x14ac:dyDescent="0.25">
      <c r="A37" s="21" t="s">
        <v>18</v>
      </c>
      <c r="B37" s="21"/>
      <c r="C37" s="21"/>
      <c r="D37" s="21"/>
      <c r="E37" s="21"/>
      <c r="F37" s="21"/>
    </row>
    <row r="38" spans="1:28" hidden="1" x14ac:dyDescent="0.25">
      <c r="A38" s="253" t="s">
        <v>19</v>
      </c>
      <c r="B38" s="253"/>
      <c r="C38" s="253"/>
      <c r="D38" s="253"/>
      <c r="E38" s="253"/>
      <c r="F38" s="22"/>
    </row>
    <row r="39" spans="1:28" ht="39.75" hidden="1" customHeight="1" x14ac:dyDescent="0.25">
      <c r="A39" s="253"/>
      <c r="B39" s="253"/>
      <c r="C39" s="253"/>
      <c r="D39" s="253"/>
      <c r="E39" s="253"/>
    </row>
    <row r="40" spans="1:28" ht="15.75" thickBot="1" x14ac:dyDescent="0.3"/>
    <row r="41" spans="1:28" x14ac:dyDescent="0.25">
      <c r="L41" s="113"/>
      <c r="M41" s="114"/>
      <c r="N41" s="114"/>
      <c r="O41" s="114"/>
      <c r="P41" s="114"/>
      <c r="Q41" s="114"/>
      <c r="R41" s="114"/>
      <c r="S41" s="114"/>
      <c r="T41" s="114"/>
      <c r="U41" s="114"/>
      <c r="V41" s="114"/>
      <c r="W41" s="114"/>
      <c r="X41" s="114"/>
      <c r="Y41" s="114"/>
      <c r="Z41" s="114"/>
      <c r="AA41" s="114"/>
      <c r="AB41" s="115"/>
    </row>
    <row r="42" spans="1:28" ht="15.75" thickBot="1" x14ac:dyDescent="0.3">
      <c r="A42" s="23" t="s">
        <v>20</v>
      </c>
      <c r="B42" s="254"/>
      <c r="C42" s="254"/>
      <c r="D42" s="254"/>
      <c r="E42" s="254"/>
      <c r="F42" s="254"/>
      <c r="L42" s="116"/>
      <c r="M42" s="102"/>
      <c r="N42" s="102"/>
      <c r="O42" s="102"/>
      <c r="P42" s="102"/>
      <c r="Q42" s="102"/>
      <c r="R42" s="102"/>
      <c r="S42" s="102"/>
      <c r="T42" s="102"/>
      <c r="U42" s="102"/>
      <c r="V42" s="102"/>
      <c r="W42" s="102"/>
      <c r="X42" s="102"/>
      <c r="Y42" s="102"/>
      <c r="Z42" s="102"/>
      <c r="AA42" s="102"/>
      <c r="AB42" s="117"/>
    </row>
    <row r="43" spans="1:28" ht="15.75" thickBot="1" x14ac:dyDescent="0.3">
      <c r="A43" s="23"/>
      <c r="B43" s="24"/>
      <c r="L43" s="116"/>
      <c r="M43" s="102"/>
      <c r="N43" s="102"/>
      <c r="O43" s="103"/>
      <c r="P43" s="103" t="s">
        <v>73</v>
      </c>
      <c r="Q43" s="103"/>
      <c r="R43" s="103"/>
      <c r="S43" s="104"/>
      <c r="T43" s="104" t="s">
        <v>74</v>
      </c>
      <c r="U43" s="104"/>
      <c r="V43" s="104"/>
      <c r="W43" s="186">
        <v>2013</v>
      </c>
      <c r="X43" s="187">
        <v>2014</v>
      </c>
      <c r="Y43" s="102"/>
      <c r="Z43" s="102"/>
      <c r="AA43" s="102"/>
      <c r="AB43" s="117"/>
    </row>
    <row r="44" spans="1:28" x14ac:dyDescent="0.25">
      <c r="A44" s="255"/>
      <c r="B44" s="256"/>
      <c r="C44" s="25" t="s">
        <v>21</v>
      </c>
      <c r="D44" s="25" t="s">
        <v>22</v>
      </c>
      <c r="E44" s="25" t="s">
        <v>23</v>
      </c>
      <c r="F44" s="26" t="s">
        <v>24</v>
      </c>
      <c r="L44" s="118"/>
      <c r="M44" s="105"/>
      <c r="N44" s="105"/>
      <c r="O44" s="105"/>
      <c r="P44" s="105"/>
      <c r="Q44" s="105"/>
      <c r="R44" s="105"/>
      <c r="S44" s="105"/>
      <c r="T44" s="105"/>
      <c r="U44" s="105"/>
      <c r="V44" s="105"/>
      <c r="W44" s="188"/>
      <c r="X44" s="189"/>
      <c r="Y44" s="102"/>
      <c r="Z44" s="102"/>
      <c r="AA44" s="102"/>
      <c r="AB44" s="117"/>
    </row>
    <row r="45" spans="1:28" x14ac:dyDescent="0.25">
      <c r="A45" s="257" t="s">
        <v>25</v>
      </c>
      <c r="B45" s="258"/>
      <c r="C45" s="241" t="s">
        <v>26</v>
      </c>
      <c r="D45" s="241" t="s">
        <v>27</v>
      </c>
      <c r="E45" s="241" t="s">
        <v>28</v>
      </c>
      <c r="F45" s="231" t="s">
        <v>29</v>
      </c>
      <c r="L45" s="118" t="s">
        <v>64</v>
      </c>
      <c r="M45" s="105" t="s">
        <v>63</v>
      </c>
      <c r="N45" s="105"/>
      <c r="O45" s="105"/>
      <c r="P45" s="105"/>
      <c r="Q45" s="105" t="s">
        <v>69</v>
      </c>
      <c r="R45" s="105"/>
      <c r="S45" s="105"/>
      <c r="T45" s="105"/>
      <c r="U45" s="105" t="s">
        <v>69</v>
      </c>
      <c r="V45" s="105"/>
      <c r="W45" s="188"/>
      <c r="X45" s="189"/>
      <c r="Y45" s="102"/>
      <c r="Z45" s="102"/>
      <c r="AA45" s="102"/>
      <c r="AB45" s="117"/>
    </row>
    <row r="46" spans="1:28" ht="56.25" customHeight="1" x14ac:dyDescent="0.25">
      <c r="A46" s="259"/>
      <c r="B46" s="260"/>
      <c r="C46" s="261"/>
      <c r="D46" s="261"/>
      <c r="E46" s="261"/>
      <c r="F46" s="250"/>
      <c r="L46" s="118" t="s">
        <v>65</v>
      </c>
      <c r="M46" s="105" t="s">
        <v>66</v>
      </c>
      <c r="N46" s="105" t="s">
        <v>67</v>
      </c>
      <c r="O46" s="105" t="s">
        <v>70</v>
      </c>
      <c r="P46" s="105" t="s">
        <v>71</v>
      </c>
      <c r="Q46" s="105" t="s">
        <v>68</v>
      </c>
      <c r="R46" s="106" t="s">
        <v>75</v>
      </c>
      <c r="S46" s="105" t="s">
        <v>70</v>
      </c>
      <c r="T46" s="105" t="s">
        <v>71</v>
      </c>
      <c r="U46" s="105" t="s">
        <v>68</v>
      </c>
      <c r="V46" s="106" t="s">
        <v>75</v>
      </c>
      <c r="W46" s="188"/>
      <c r="X46" s="189"/>
      <c r="Y46" s="102"/>
      <c r="Z46" s="102"/>
      <c r="AA46" s="102"/>
      <c r="AB46" s="117"/>
    </row>
    <row r="47" spans="1:28" ht="24" customHeight="1" x14ac:dyDescent="0.25">
      <c r="A47" s="209" t="str">
        <f>+A17</f>
        <v>Residential</v>
      </c>
      <c r="B47" s="210"/>
      <c r="C47" s="10">
        <f>+'[4]O1 Revenue to cost|RR'!$D$18</f>
        <v>36097049.776504971</v>
      </c>
      <c r="D47" s="10">
        <f t="shared" ref="D47:D55" si="2">+C47*$B$60</f>
        <v>39998579.554456033</v>
      </c>
      <c r="E47" s="10">
        <f>+P47-F47</f>
        <v>36984048.554456033</v>
      </c>
      <c r="F47" s="27">
        <f>+'[5]O1 Revenue to cost|RR'!$D$24</f>
        <v>2091150.3665377635</v>
      </c>
      <c r="H47" s="65">
        <f>+C47-E47</f>
        <v>-886998.77795106173</v>
      </c>
      <c r="I47" s="65"/>
      <c r="L47" s="119">
        <f>+D47+F47</f>
        <v>42089729.920993797</v>
      </c>
      <c r="M47" s="107">
        <f>+D17</f>
        <v>38823592.755121589</v>
      </c>
      <c r="N47" s="108">
        <f>+L47/M47</f>
        <v>1.0841276382243459</v>
      </c>
      <c r="O47" s="138">
        <f>111243-51977+2795639+154963-60634+70000+15945+3439-24067-20</f>
        <v>3014531</v>
      </c>
      <c r="P47" s="107">
        <f>(+L47-O47)*W47</f>
        <v>39075198.920993797</v>
      </c>
      <c r="Q47" s="109">
        <f>+P47/M47</f>
        <v>1.0064807543047138</v>
      </c>
      <c r="R47" s="110">
        <f>-L47+P47</f>
        <v>-3014531</v>
      </c>
      <c r="S47" s="139">
        <f>111243+2743662+0+2+159962-2-47482-10745-165012+164485+53755-60634+65297</f>
        <v>3014531</v>
      </c>
      <c r="T47" s="107">
        <f>(+L47-S47)*X47</f>
        <v>39075198.920993797</v>
      </c>
      <c r="U47" s="109">
        <f>+T47/M47</f>
        <v>1.0064807543047138</v>
      </c>
      <c r="V47" s="110">
        <f>+P47-T47</f>
        <v>0</v>
      </c>
      <c r="W47" s="188">
        <v>1</v>
      </c>
      <c r="X47" s="189">
        <v>1</v>
      </c>
      <c r="Y47" s="206" t="s">
        <v>12</v>
      </c>
      <c r="Z47" s="207"/>
      <c r="AA47" s="111" t="s">
        <v>44</v>
      </c>
      <c r="AB47" s="117"/>
    </row>
    <row r="48" spans="1:28" ht="15" customHeight="1" x14ac:dyDescent="0.25">
      <c r="A48" s="209" t="str">
        <f t="shared" ref="A48:A55" si="3">+A18</f>
        <v>GS &lt; 50 kW</v>
      </c>
      <c r="B48" s="210"/>
      <c r="C48" s="10">
        <f>+'[4]O1 Revenue to cost|RR'!$E$18</f>
        <v>7785059.62611112</v>
      </c>
      <c r="D48" s="10">
        <f t="shared" si="2"/>
        <v>8626503.515361229</v>
      </c>
      <c r="E48" s="10">
        <f t="shared" ref="E48:E55" si="4">+P48-F48</f>
        <v>9454111.9218978658</v>
      </c>
      <c r="F48" s="27">
        <f>+'[5]O1 Revenue to cost|RR'!$E$24</f>
        <v>470047.70201579103</v>
      </c>
      <c r="H48" s="65">
        <f t="shared" ref="H48:H55" si="5">+C48-E48</f>
        <v>-1669052.2957867458</v>
      </c>
      <c r="I48" s="65"/>
      <c r="L48" s="119">
        <f t="shared" ref="L48:L55" si="6">+D48+F48</f>
        <v>9096551.21737702</v>
      </c>
      <c r="M48" s="107">
        <f t="shared" ref="M48:M55" si="7">+D18</f>
        <v>9924159.6239136569</v>
      </c>
      <c r="N48" s="108">
        <f t="shared" ref="N48:N55" si="8">+L48/M48</f>
        <v>0.91660670143370149</v>
      </c>
      <c r="O48" s="107">
        <f>+L48-M48</f>
        <v>-827608.40653663687</v>
      </c>
      <c r="P48" s="107">
        <f t="shared" ref="P48:P54" si="9">(+L48-O48)*W48</f>
        <v>9924159.6239136569</v>
      </c>
      <c r="Q48" s="108">
        <f>+P48/M48</f>
        <v>1</v>
      </c>
      <c r="R48" s="110">
        <f t="shared" ref="R48:R55" si="10">-L48+P48</f>
        <v>827608.40653663687</v>
      </c>
      <c r="S48" s="107">
        <f t="shared" ref="S48:S55" si="11">+L48-M48</f>
        <v>-827608.40653663687</v>
      </c>
      <c r="T48" s="107">
        <f t="shared" ref="T48:T55" si="12">(+L48-S48)*X48</f>
        <v>9924159.6239136569</v>
      </c>
      <c r="U48" s="108">
        <f t="shared" ref="U48:U55" si="13">+T48/M48</f>
        <v>1</v>
      </c>
      <c r="V48" s="110">
        <f t="shared" ref="V48:V55" si="14">+P48-T48</f>
        <v>0</v>
      </c>
      <c r="W48" s="188">
        <v>1</v>
      </c>
      <c r="X48" s="189">
        <v>1</v>
      </c>
      <c r="Y48" s="206" t="s">
        <v>13</v>
      </c>
      <c r="Z48" s="207"/>
      <c r="AA48" s="111" t="s">
        <v>45</v>
      </c>
      <c r="AB48" s="117"/>
    </row>
    <row r="49" spans="1:28" x14ac:dyDescent="0.25">
      <c r="A49" s="209" t="str">
        <f t="shared" si="3"/>
        <v>GS &gt; 50 kW  &lt; GS &lt; 4,999 kW</v>
      </c>
      <c r="B49" s="210"/>
      <c r="C49" s="10">
        <f>+'[4]O1 Revenue to cost|RR'!$F$18</f>
        <v>12045905.438358162</v>
      </c>
      <c r="D49" s="10">
        <f t="shared" si="2"/>
        <v>13347880.504495755</v>
      </c>
      <c r="E49" s="10">
        <f t="shared" si="4"/>
        <v>15595336.210146975</v>
      </c>
      <c r="F49" s="27">
        <f>+'[5]O1 Revenue to cost|RR'!$F$24</f>
        <v>691790.53671541053</v>
      </c>
      <c r="H49" s="65">
        <f t="shared" si="5"/>
        <v>-3549430.7717888132</v>
      </c>
      <c r="I49" s="65"/>
      <c r="L49" s="119">
        <f t="shared" si="6"/>
        <v>14039671.041211165</v>
      </c>
      <c r="M49" s="107">
        <f t="shared" si="7"/>
        <v>16287126.746862385</v>
      </c>
      <c r="N49" s="108">
        <f t="shared" si="8"/>
        <v>0.86201030171978132</v>
      </c>
      <c r="O49" s="107">
        <f t="shared" ref="O49:O55" si="15">+L49-M49</f>
        <v>-2247455.7056512199</v>
      </c>
      <c r="P49" s="107">
        <f t="shared" si="9"/>
        <v>16287126.746862385</v>
      </c>
      <c r="Q49" s="108">
        <f t="shared" ref="Q49:Q55" si="16">+P49/M49</f>
        <v>1</v>
      </c>
      <c r="R49" s="110">
        <f t="shared" si="10"/>
        <v>2247455.7056512199</v>
      </c>
      <c r="S49" s="107">
        <f t="shared" si="11"/>
        <v>-2247455.7056512199</v>
      </c>
      <c r="T49" s="107">
        <f t="shared" si="12"/>
        <v>16287126.746862385</v>
      </c>
      <c r="U49" s="108">
        <f t="shared" si="13"/>
        <v>1</v>
      </c>
      <c r="V49" s="110">
        <f t="shared" si="14"/>
        <v>0</v>
      </c>
      <c r="W49" s="188">
        <v>1</v>
      </c>
      <c r="X49" s="189">
        <v>1</v>
      </c>
      <c r="Y49" s="206" t="s">
        <v>59</v>
      </c>
      <c r="Z49" s="207"/>
      <c r="AA49" s="111" t="s">
        <v>45</v>
      </c>
      <c r="AB49" s="117"/>
    </row>
    <row r="50" spans="1:28" ht="15" customHeight="1" x14ac:dyDescent="0.25">
      <c r="A50" s="209" t="str">
        <f t="shared" si="3"/>
        <v xml:space="preserve">GS 50 to 4,999 kW (Co-Generation) </v>
      </c>
      <c r="B50" s="210"/>
      <c r="C50" s="10">
        <f>+'[4]O1 Revenue to cost|RR'!$H$18</f>
        <v>274161.01679999998</v>
      </c>
      <c r="D50" s="10">
        <f t="shared" si="2"/>
        <v>303793.55955962348</v>
      </c>
      <c r="E50" s="10">
        <f t="shared" si="4"/>
        <v>235034.99979271553</v>
      </c>
      <c r="F50" s="27">
        <f>+'[5]O1 Revenue to cost|RR'!$H$24</f>
        <v>5841.9885871952829</v>
      </c>
      <c r="H50" s="65">
        <f t="shared" si="5"/>
        <v>39126.017007284448</v>
      </c>
      <c r="I50" s="65"/>
      <c r="L50" s="119">
        <f t="shared" si="6"/>
        <v>309635.54814681876</v>
      </c>
      <c r="M50" s="107">
        <f t="shared" si="7"/>
        <v>240876.98837991082</v>
      </c>
      <c r="N50" s="108">
        <f t="shared" si="8"/>
        <v>1.2854509275849217</v>
      </c>
      <c r="O50" s="107">
        <f t="shared" si="15"/>
        <v>68758.559766907943</v>
      </c>
      <c r="P50" s="107">
        <f t="shared" si="9"/>
        <v>240876.98837991082</v>
      </c>
      <c r="Q50" s="108">
        <f t="shared" si="16"/>
        <v>1</v>
      </c>
      <c r="R50" s="110">
        <f t="shared" si="10"/>
        <v>-68758.559766907943</v>
      </c>
      <c r="S50" s="107">
        <f t="shared" si="11"/>
        <v>68758.559766907943</v>
      </c>
      <c r="T50" s="107">
        <f t="shared" si="12"/>
        <v>240876.98837991082</v>
      </c>
      <c r="U50" s="108">
        <f t="shared" si="13"/>
        <v>1</v>
      </c>
      <c r="V50" s="110">
        <f t="shared" si="14"/>
        <v>0</v>
      </c>
      <c r="W50" s="188">
        <v>1</v>
      </c>
      <c r="X50" s="189">
        <f t="shared" ref="X50:X55" si="17">+W50</f>
        <v>1</v>
      </c>
      <c r="Y50" s="206" t="s">
        <v>53</v>
      </c>
      <c r="Z50" s="207"/>
      <c r="AA50" s="111" t="s">
        <v>45</v>
      </c>
      <c r="AB50" s="117"/>
    </row>
    <row r="51" spans="1:28" ht="15" customHeight="1" x14ac:dyDescent="0.25">
      <c r="A51" s="209" t="str">
        <f t="shared" si="3"/>
        <v>Large Use &gt;5MW</v>
      </c>
      <c r="B51" s="210"/>
      <c r="C51" s="10">
        <f>+'[4]O1 Revenue to cost|RR'!$I$18</f>
        <v>1606433.9632572471</v>
      </c>
      <c r="D51" s="10">
        <f t="shared" si="2"/>
        <v>1780064.4949146998</v>
      </c>
      <c r="E51" s="10">
        <f t="shared" si="4"/>
        <v>1507427.6752153046</v>
      </c>
      <c r="F51" s="27">
        <f>+'[5]O1 Revenue to cost|RR'!$I$24</f>
        <v>36939.628646890138</v>
      </c>
      <c r="H51" s="65">
        <f t="shared" si="5"/>
        <v>99006.28804194252</v>
      </c>
      <c r="I51" s="65"/>
      <c r="L51" s="119">
        <f t="shared" si="6"/>
        <v>1817004.12356159</v>
      </c>
      <c r="M51" s="107">
        <f t="shared" si="7"/>
        <v>1403970.2762383588</v>
      </c>
      <c r="N51" s="108">
        <f t="shared" si="8"/>
        <v>1.2941898801660303</v>
      </c>
      <c r="O51" s="107">
        <f t="shared" si="15"/>
        <v>413033.84732323117</v>
      </c>
      <c r="P51" s="107">
        <f t="shared" si="9"/>
        <v>1544367.3038621948</v>
      </c>
      <c r="Q51" s="108">
        <f t="shared" si="16"/>
        <v>1.1000000000000001</v>
      </c>
      <c r="R51" s="110">
        <f t="shared" si="10"/>
        <v>-272636.81969939522</v>
      </c>
      <c r="S51" s="107">
        <f t="shared" si="11"/>
        <v>413033.84732323117</v>
      </c>
      <c r="T51" s="107">
        <f t="shared" si="12"/>
        <v>1544367.3038621948</v>
      </c>
      <c r="U51" s="108">
        <f t="shared" si="13"/>
        <v>1.1000000000000001</v>
      </c>
      <c r="V51" s="110">
        <f t="shared" si="14"/>
        <v>0</v>
      </c>
      <c r="W51" s="188">
        <v>1.1000000000000001</v>
      </c>
      <c r="X51" s="189">
        <f t="shared" si="17"/>
        <v>1.1000000000000001</v>
      </c>
      <c r="Y51" s="206" t="s">
        <v>54</v>
      </c>
      <c r="Z51" s="207"/>
      <c r="AA51" s="111" t="s">
        <v>44</v>
      </c>
      <c r="AB51" s="117"/>
    </row>
    <row r="52" spans="1:28" x14ac:dyDescent="0.25">
      <c r="A52" s="209" t="str">
        <f t="shared" si="3"/>
        <v>Street Light</v>
      </c>
      <c r="B52" s="210"/>
      <c r="C52" s="10">
        <f>+'[4]O1 Revenue to cost|RR'!$J$18</f>
        <v>1049340.2489784127</v>
      </c>
      <c r="D52" s="10">
        <f t="shared" si="2"/>
        <v>1162757.612833356</v>
      </c>
      <c r="E52" s="10">
        <f t="shared" si="4"/>
        <v>1326806.170007105</v>
      </c>
      <c r="F52" s="27">
        <f>+'[5]O1 Revenue to cost|RR'!$J$24</f>
        <v>75794.214515751053</v>
      </c>
      <c r="H52" s="65">
        <f t="shared" si="5"/>
        <v>-277465.92102869228</v>
      </c>
      <c r="I52" s="65"/>
      <c r="L52" s="119">
        <f t="shared" si="6"/>
        <v>1238551.827349107</v>
      </c>
      <c r="M52" s="107">
        <f t="shared" si="7"/>
        <v>1650118.0994386543</v>
      </c>
      <c r="N52" s="108">
        <f t="shared" si="8"/>
        <v>0.75058374777565562</v>
      </c>
      <c r="O52" s="107">
        <f t="shared" si="15"/>
        <v>-411566.27208954724</v>
      </c>
      <c r="P52" s="107">
        <f t="shared" si="9"/>
        <v>1402600.384522856</v>
      </c>
      <c r="Q52" s="108">
        <f t="shared" si="16"/>
        <v>0.84999999999999987</v>
      </c>
      <c r="R52" s="110">
        <f t="shared" si="10"/>
        <v>164048.55717374897</v>
      </c>
      <c r="S52" s="107">
        <f t="shared" si="11"/>
        <v>-411566.27208954724</v>
      </c>
      <c r="T52" s="107">
        <f t="shared" si="12"/>
        <v>1402600.384522856</v>
      </c>
      <c r="U52" s="108">
        <f t="shared" si="13"/>
        <v>0.84999999999999987</v>
      </c>
      <c r="V52" s="110">
        <f t="shared" si="14"/>
        <v>0</v>
      </c>
      <c r="W52" s="190">
        <v>0.85</v>
      </c>
      <c r="X52" s="189">
        <f t="shared" si="17"/>
        <v>0.85</v>
      </c>
      <c r="Y52" s="204" t="s">
        <v>55</v>
      </c>
      <c r="Z52" s="205"/>
      <c r="AA52" s="111" t="s">
        <v>46</v>
      </c>
      <c r="AB52" s="117"/>
    </row>
    <row r="53" spans="1:28" ht="30" customHeight="1" x14ac:dyDescent="0.25">
      <c r="A53" s="209" t="str">
        <f t="shared" si="3"/>
        <v>Sentinel</v>
      </c>
      <c r="B53" s="210"/>
      <c r="C53" s="10">
        <f>+'[4]O1 Revenue to cost|RR'!$K$18</f>
        <v>46684.353791425237</v>
      </c>
      <c r="D53" s="10">
        <f t="shared" si="2"/>
        <v>51730.206502640453</v>
      </c>
      <c r="E53" s="10">
        <f t="shared" si="4"/>
        <v>58742.033874452012</v>
      </c>
      <c r="F53" s="27">
        <f>+'[5]O1 Revenue to cost|RR'!$K$24</f>
        <v>3168.4437580059111</v>
      </c>
      <c r="H53" s="65">
        <f t="shared" si="5"/>
        <v>-12057.680083026775</v>
      </c>
      <c r="I53" s="65"/>
      <c r="L53" s="119">
        <f t="shared" si="6"/>
        <v>54898.650260646362</v>
      </c>
      <c r="M53" s="107">
        <f t="shared" si="7"/>
        <v>68789.41959161991</v>
      </c>
      <c r="N53" s="108">
        <f t="shared" si="8"/>
        <v>0.79806822890150164</v>
      </c>
      <c r="O53" s="107">
        <f t="shared" si="15"/>
        <v>-13890.769330973548</v>
      </c>
      <c r="P53" s="107">
        <f t="shared" si="9"/>
        <v>61910.477632457922</v>
      </c>
      <c r="Q53" s="109">
        <f t="shared" si="16"/>
        <v>0.9</v>
      </c>
      <c r="R53" s="110">
        <f t="shared" si="10"/>
        <v>7011.8273718115597</v>
      </c>
      <c r="S53" s="107">
        <f t="shared" si="11"/>
        <v>-13890.769330973548</v>
      </c>
      <c r="T53" s="107">
        <f t="shared" si="12"/>
        <v>61910.477632457922</v>
      </c>
      <c r="U53" s="108">
        <f t="shared" si="13"/>
        <v>0.9</v>
      </c>
      <c r="V53" s="110">
        <f t="shared" si="14"/>
        <v>0</v>
      </c>
      <c r="W53" s="188">
        <v>0.9</v>
      </c>
      <c r="X53" s="189">
        <f t="shared" si="17"/>
        <v>0.9</v>
      </c>
      <c r="Y53" s="204" t="s">
        <v>56</v>
      </c>
      <c r="Z53" s="205"/>
      <c r="AA53" s="111" t="s">
        <v>45</v>
      </c>
      <c r="AB53" s="117"/>
    </row>
    <row r="54" spans="1:28" x14ac:dyDescent="0.25">
      <c r="A54" s="209" t="str">
        <f t="shared" si="3"/>
        <v>Unmetered Scattered Load</v>
      </c>
      <c r="B54" s="210"/>
      <c r="C54" s="10">
        <f>+'[4]O1 Revenue to cost|RR'!$L$18</f>
        <v>84250.87603329189</v>
      </c>
      <c r="D54" s="10">
        <f t="shared" si="2"/>
        <v>93357.085645920743</v>
      </c>
      <c r="E54" s="10">
        <f t="shared" si="4"/>
        <v>139577.42379191011</v>
      </c>
      <c r="F54" s="27">
        <f>+'[5]O1 Revenue to cost|RR'!$L$24</f>
        <v>7459.2299261762455</v>
      </c>
      <c r="H54" s="65">
        <f t="shared" si="5"/>
        <v>-55326.547758618224</v>
      </c>
      <c r="I54" s="65"/>
      <c r="L54" s="119">
        <f t="shared" si="6"/>
        <v>100816.315572097</v>
      </c>
      <c r="M54" s="107">
        <f t="shared" si="7"/>
        <v>163374.05968676263</v>
      </c>
      <c r="N54" s="108">
        <f t="shared" si="8"/>
        <v>0.61708888036076404</v>
      </c>
      <c r="O54" s="107">
        <f t="shared" si="15"/>
        <v>-62557.744114665635</v>
      </c>
      <c r="P54" s="107">
        <f t="shared" si="9"/>
        <v>147036.65371808637</v>
      </c>
      <c r="Q54" s="109">
        <f t="shared" si="16"/>
        <v>0.9</v>
      </c>
      <c r="R54" s="110">
        <f t="shared" si="10"/>
        <v>46220.338145989372</v>
      </c>
      <c r="S54" s="107">
        <f t="shared" si="11"/>
        <v>-62557.744114665635</v>
      </c>
      <c r="T54" s="107">
        <f t="shared" si="12"/>
        <v>147036.65371808637</v>
      </c>
      <c r="U54" s="109">
        <f t="shared" si="13"/>
        <v>0.9</v>
      </c>
      <c r="V54" s="110">
        <f t="shared" si="14"/>
        <v>0</v>
      </c>
      <c r="W54" s="191">
        <v>0.9</v>
      </c>
      <c r="X54" s="189">
        <f t="shared" si="17"/>
        <v>0.9</v>
      </c>
      <c r="Y54" s="204" t="s">
        <v>57</v>
      </c>
      <c r="Z54" s="205"/>
      <c r="AA54" s="111" t="s">
        <v>45</v>
      </c>
      <c r="AB54" s="117"/>
    </row>
    <row r="55" spans="1:28" x14ac:dyDescent="0.25">
      <c r="A55" s="209" t="str">
        <f t="shared" si="3"/>
        <v>Standby</v>
      </c>
      <c r="B55" s="210"/>
      <c r="C55" s="10">
        <f>+'[4]O1 Revenue to cost|RR'!$N$18</f>
        <v>366132.96</v>
      </c>
      <c r="D55" s="10">
        <f t="shared" si="2"/>
        <v>405706.23967171274</v>
      </c>
      <c r="E55" s="10">
        <f t="shared" si="4"/>
        <v>469287.56285808963</v>
      </c>
      <c r="F55" s="27">
        <f>+'[5]O1 Revenue to cost|RR'!$N$24</f>
        <v>15789.851277177953</v>
      </c>
      <c r="H55" s="65">
        <f t="shared" si="5"/>
        <v>-103154.60285808961</v>
      </c>
      <c r="I55" s="65"/>
      <c r="L55" s="119">
        <f t="shared" si="6"/>
        <v>421496.09094889072</v>
      </c>
      <c r="M55" s="107">
        <f t="shared" si="7"/>
        <v>606346.76766908448</v>
      </c>
      <c r="N55" s="108">
        <f t="shared" si="8"/>
        <v>0.69514032798295289</v>
      </c>
      <c r="O55" s="107">
        <f t="shared" si="15"/>
        <v>-184850.67672019376</v>
      </c>
      <c r="P55" s="107">
        <f>(+L55-O55)*W55</f>
        <v>485077.41413526761</v>
      </c>
      <c r="Q55" s="109">
        <f t="shared" si="16"/>
        <v>0.8</v>
      </c>
      <c r="R55" s="110">
        <f t="shared" si="10"/>
        <v>63581.323186376889</v>
      </c>
      <c r="S55" s="107">
        <f t="shared" si="11"/>
        <v>-184850.67672019376</v>
      </c>
      <c r="T55" s="107">
        <f t="shared" si="12"/>
        <v>485077.41413526761</v>
      </c>
      <c r="U55" s="108">
        <f t="shared" si="13"/>
        <v>0.8</v>
      </c>
      <c r="V55" s="110">
        <f t="shared" si="14"/>
        <v>0</v>
      </c>
      <c r="W55" s="188">
        <v>0.8</v>
      </c>
      <c r="X55" s="189">
        <f t="shared" si="17"/>
        <v>0.8</v>
      </c>
      <c r="Y55" s="206" t="s">
        <v>58</v>
      </c>
      <c r="Z55" s="207"/>
      <c r="AA55" s="112" t="s">
        <v>60</v>
      </c>
      <c r="AB55" s="117"/>
    </row>
    <row r="56" spans="1:28" x14ac:dyDescent="0.25">
      <c r="A56" s="246"/>
      <c r="B56" s="247"/>
      <c r="C56" s="10"/>
      <c r="D56" s="10"/>
      <c r="E56" s="10"/>
      <c r="F56" s="27"/>
      <c r="L56" s="120"/>
      <c r="M56" s="105"/>
      <c r="N56" s="105"/>
      <c r="O56" s="105"/>
      <c r="P56" s="105"/>
      <c r="Q56" s="105"/>
      <c r="R56" s="106"/>
      <c r="S56" s="105"/>
      <c r="T56" s="105"/>
      <c r="U56" s="105"/>
      <c r="V56" s="106"/>
      <c r="W56" s="188"/>
      <c r="X56" s="189"/>
      <c r="Y56" s="206"/>
      <c r="Z56" s="207"/>
      <c r="AA56" s="102"/>
      <c r="AB56" s="117"/>
    </row>
    <row r="57" spans="1:28" ht="15.75" thickBot="1" x14ac:dyDescent="0.3">
      <c r="A57" s="248"/>
      <c r="B57" s="249"/>
      <c r="C57" s="28"/>
      <c r="D57" s="28"/>
      <c r="E57" s="28"/>
      <c r="F57" s="29"/>
      <c r="L57" s="118"/>
      <c r="M57" s="105"/>
      <c r="N57" s="105"/>
      <c r="O57" s="105"/>
      <c r="P57" s="105"/>
      <c r="Q57" s="105"/>
      <c r="R57" s="106"/>
      <c r="S57" s="105"/>
      <c r="T57" s="105"/>
      <c r="U57" s="105"/>
      <c r="V57" s="106"/>
      <c r="W57" s="188"/>
      <c r="X57" s="189"/>
      <c r="Y57" s="200"/>
      <c r="Z57" s="201"/>
      <c r="AA57" s="102"/>
      <c r="AB57" s="117"/>
    </row>
    <row r="58" spans="1:28" ht="15.75" thickTop="1" x14ac:dyDescent="0.25">
      <c r="A58" s="244" t="str">
        <f>A27</f>
        <v>Total</v>
      </c>
      <c r="B58" s="245"/>
      <c r="C58" s="30">
        <f>SUM(C47:C57)</f>
        <v>59355018.259834632</v>
      </c>
      <c r="D58" s="30">
        <f>SUM(D47:D57)-1</f>
        <v>65770371.773440972</v>
      </c>
      <c r="E58" s="30">
        <f>SUM(E47:E57)-1</f>
        <v>65770371.55204045</v>
      </c>
      <c r="F58" s="31">
        <f>SUM(F47:F57)</f>
        <v>3397981.9619801617</v>
      </c>
      <c r="H58" s="65"/>
      <c r="I58" s="68">
        <f>+F58+E58</f>
        <v>69168353.514020607</v>
      </c>
      <c r="L58" s="119">
        <f>SUM(L47:L57)</f>
        <v>69168354.735421136</v>
      </c>
      <c r="M58" s="107">
        <f>SUM(M47:M57)</f>
        <v>69168354.736902028</v>
      </c>
      <c r="N58" s="105"/>
      <c r="O58" s="107">
        <f>SUM(O47:O57)</f>
        <v>-251606.16735309787</v>
      </c>
      <c r="P58" s="107">
        <f t="shared" ref="P58" si="18">SUM(P47:P57)</f>
        <v>69168354.514020607</v>
      </c>
      <c r="Q58" s="105"/>
      <c r="R58" s="140">
        <f>SUM(R47:R57)</f>
        <v>-0.22140051957103424</v>
      </c>
      <c r="S58" s="107">
        <f t="shared" ref="S58:T58" si="19">SUM(S47:S57)</f>
        <v>-251606.16735309787</v>
      </c>
      <c r="T58" s="107">
        <f t="shared" si="19"/>
        <v>69168354.514020607</v>
      </c>
      <c r="U58" s="105"/>
      <c r="V58" s="141">
        <f>SUM(V47:V57)</f>
        <v>0</v>
      </c>
      <c r="W58" s="188"/>
      <c r="X58" s="189"/>
      <c r="Y58" s="202" t="s">
        <v>14</v>
      </c>
      <c r="Z58" s="203"/>
      <c r="AA58" s="102"/>
      <c r="AB58" s="117"/>
    </row>
    <row r="59" spans="1:28" ht="15.75" thickBot="1" x14ac:dyDescent="0.3">
      <c r="L59" s="118"/>
      <c r="M59" s="105"/>
      <c r="N59" s="105"/>
      <c r="O59" s="105"/>
      <c r="P59" s="105"/>
      <c r="Q59" s="105"/>
      <c r="R59" s="105"/>
      <c r="S59" s="105"/>
      <c r="T59" s="105"/>
      <c r="U59" s="105"/>
      <c r="V59" s="105"/>
      <c r="W59" s="188"/>
      <c r="X59" s="189"/>
      <c r="Y59" s="102"/>
      <c r="Z59" s="102"/>
      <c r="AA59" s="102"/>
      <c r="AB59" s="117"/>
    </row>
    <row r="60" spans="1:28" ht="15.75" thickBot="1" x14ac:dyDescent="0.3">
      <c r="A60" s="63" t="s">
        <v>62</v>
      </c>
      <c r="B60" s="101">
        <f>+'[4]O1 Revenue to cost|RR'!$C$22</f>
        <v>1.1080844501727261</v>
      </c>
      <c r="L60" s="119"/>
      <c r="M60" s="105"/>
      <c r="N60" s="105"/>
      <c r="O60" s="105"/>
      <c r="P60" s="105"/>
      <c r="Q60" s="105"/>
      <c r="R60" s="105" t="s">
        <v>76</v>
      </c>
      <c r="S60" s="105"/>
      <c r="T60" s="105"/>
      <c r="U60" s="105"/>
      <c r="V60" s="105" t="s">
        <v>76</v>
      </c>
      <c r="W60" s="192"/>
      <c r="X60" s="193"/>
      <c r="Y60" s="102"/>
      <c r="Z60" s="102"/>
      <c r="AA60" s="102"/>
      <c r="AB60" s="117"/>
    </row>
    <row r="61" spans="1:28" x14ac:dyDescent="0.25">
      <c r="L61" s="118"/>
      <c r="M61" s="105"/>
      <c r="N61" s="105"/>
      <c r="O61" s="105"/>
      <c r="P61" s="105"/>
      <c r="Q61" s="105"/>
      <c r="R61" s="105"/>
      <c r="S61" s="105"/>
      <c r="T61" s="105"/>
      <c r="U61" s="105"/>
      <c r="V61" s="105"/>
      <c r="W61" s="103"/>
      <c r="X61" s="104"/>
      <c r="Y61" s="102"/>
      <c r="Z61" s="102"/>
      <c r="AA61" s="102"/>
      <c r="AB61" s="117"/>
    </row>
    <row r="62" spans="1:28" x14ac:dyDescent="0.25">
      <c r="A62" s="5" t="s">
        <v>30</v>
      </c>
      <c r="B62" s="32"/>
      <c r="C62" s="32"/>
      <c r="D62" s="32"/>
      <c r="E62" s="32"/>
      <c r="F62" s="32"/>
      <c r="L62" s="118"/>
      <c r="M62" s="105"/>
      <c r="N62" s="105"/>
      <c r="O62" s="105"/>
      <c r="P62" s="105"/>
      <c r="Q62" s="105"/>
      <c r="R62" s="105"/>
      <c r="S62" s="105"/>
      <c r="T62" s="105"/>
      <c r="U62" s="105"/>
      <c r="V62" s="105"/>
      <c r="W62" s="103"/>
      <c r="X62" s="104"/>
      <c r="Y62" s="102"/>
      <c r="Z62" s="102"/>
      <c r="AA62" s="102"/>
      <c r="AB62" s="117"/>
    </row>
    <row r="63" spans="1:28" x14ac:dyDescent="0.25">
      <c r="A63" s="32"/>
      <c r="B63" s="32"/>
      <c r="C63" s="32"/>
      <c r="D63" s="32"/>
      <c r="E63" s="32"/>
      <c r="F63" s="32"/>
      <c r="L63" s="118"/>
      <c r="M63" s="105"/>
      <c r="N63" s="105"/>
      <c r="O63" s="105"/>
      <c r="P63" s="105"/>
      <c r="Q63" s="105"/>
      <c r="R63" s="105"/>
      <c r="S63" s="105"/>
      <c r="T63" s="105"/>
      <c r="U63" s="105"/>
      <c r="V63" s="105"/>
      <c r="W63" s="103"/>
      <c r="X63" s="104"/>
      <c r="Y63" s="102"/>
      <c r="Z63" s="102"/>
      <c r="AA63" s="102"/>
      <c r="AB63" s="117"/>
    </row>
    <row r="64" spans="1:28" ht="22.5" customHeight="1" x14ac:dyDescent="0.25">
      <c r="A64" s="213" t="s">
        <v>31</v>
      </c>
      <c r="B64" s="213"/>
      <c r="C64" s="213"/>
      <c r="D64" s="213"/>
      <c r="E64" s="213"/>
      <c r="F64" s="213"/>
      <c r="L64" s="118"/>
      <c r="M64" s="105"/>
      <c r="N64" s="105"/>
      <c r="O64" s="105"/>
      <c r="P64" s="105"/>
      <c r="Q64" s="105"/>
      <c r="R64" s="105"/>
      <c r="S64" s="105"/>
      <c r="T64" s="105"/>
      <c r="U64" s="105"/>
      <c r="V64" s="105"/>
      <c r="W64" s="103"/>
      <c r="X64" s="104"/>
      <c r="Y64" s="102"/>
      <c r="Z64" s="102"/>
      <c r="AA64" s="102"/>
      <c r="AB64" s="117"/>
    </row>
    <row r="65" spans="1:28" x14ac:dyDescent="0.25">
      <c r="A65" s="213"/>
      <c r="B65" s="213"/>
      <c r="C65" s="213"/>
      <c r="D65" s="213"/>
      <c r="E65" s="213"/>
      <c r="F65" s="213"/>
      <c r="L65" s="116"/>
      <c r="M65" s="102"/>
      <c r="N65" s="102"/>
      <c r="O65" s="102"/>
      <c r="P65" s="102"/>
      <c r="Q65" s="102"/>
      <c r="R65" s="102"/>
      <c r="S65" s="102"/>
      <c r="T65" s="102"/>
      <c r="U65" s="102"/>
      <c r="V65" s="102"/>
      <c r="W65" s="102"/>
      <c r="X65" s="102"/>
      <c r="Y65" s="102"/>
      <c r="Z65" s="102"/>
      <c r="AA65" s="102"/>
      <c r="AB65" s="117"/>
    </row>
    <row r="66" spans="1:28" ht="15.75" thickBot="1" x14ac:dyDescent="0.3">
      <c r="A66" s="19"/>
      <c r="B66" s="19"/>
      <c r="C66" s="19"/>
      <c r="D66" s="19"/>
      <c r="E66" s="19"/>
      <c r="F66" s="19"/>
      <c r="L66" s="121"/>
      <c r="M66" s="122"/>
      <c r="N66" s="122"/>
      <c r="O66" s="122"/>
      <c r="P66" s="122"/>
      <c r="Q66" s="122"/>
      <c r="R66" s="122"/>
      <c r="S66" s="122"/>
      <c r="T66" s="122"/>
      <c r="U66" s="122"/>
      <c r="V66" s="122"/>
      <c r="W66" s="122"/>
      <c r="X66" s="122"/>
      <c r="Y66" s="122"/>
      <c r="Z66" s="122"/>
      <c r="AA66" s="122"/>
      <c r="AB66" s="123"/>
    </row>
    <row r="67" spans="1:28" ht="12.75" customHeight="1" x14ac:dyDescent="0.25">
      <c r="A67" s="232" t="s">
        <v>32</v>
      </c>
      <c r="B67" s="232"/>
      <c r="C67" s="232"/>
      <c r="D67" s="232"/>
      <c r="E67" s="232"/>
      <c r="F67" s="232"/>
      <c r="H67" s="33"/>
      <c r="I67" s="33"/>
      <c r="J67" s="33"/>
      <c r="K67" s="33"/>
      <c r="L67" s="33"/>
    </row>
    <row r="68" spans="1:28" x14ac:dyDescent="0.25">
      <c r="A68" s="34"/>
      <c r="B68" s="32"/>
      <c r="C68" s="32"/>
      <c r="D68" s="32"/>
      <c r="E68" s="32"/>
      <c r="F68" s="32"/>
      <c r="H68" s="33"/>
      <c r="I68" s="33"/>
      <c r="J68" s="33"/>
      <c r="K68" s="33"/>
      <c r="L68" s="33"/>
    </row>
    <row r="69" spans="1:28" x14ac:dyDescent="0.25">
      <c r="A69" s="220" t="s">
        <v>33</v>
      </c>
      <c r="B69" s="220"/>
      <c r="C69" s="220"/>
      <c r="D69" s="220"/>
      <c r="E69" s="220"/>
      <c r="F69" s="220"/>
      <c r="H69" s="33"/>
      <c r="I69" s="33"/>
      <c r="J69" s="33"/>
      <c r="K69" s="33"/>
      <c r="L69" s="33"/>
    </row>
    <row r="70" spans="1:28" ht="12.75" customHeight="1" x14ac:dyDescent="0.25">
      <c r="A70" s="220"/>
      <c r="B70" s="220"/>
      <c r="C70" s="220"/>
      <c r="D70" s="220"/>
      <c r="E70" s="220"/>
      <c r="F70" s="220"/>
      <c r="H70" s="35"/>
      <c r="I70" s="33"/>
      <c r="J70" s="33"/>
      <c r="K70" s="33"/>
      <c r="L70" s="33"/>
    </row>
    <row r="71" spans="1:28" x14ac:dyDescent="0.25">
      <c r="A71" s="32"/>
      <c r="B71" s="32"/>
      <c r="C71" s="32"/>
      <c r="D71" s="32"/>
      <c r="E71" s="32"/>
      <c r="F71" s="32"/>
    </row>
    <row r="72" spans="1:28" x14ac:dyDescent="0.25">
      <c r="A72" s="220" t="s">
        <v>34</v>
      </c>
      <c r="B72" s="220"/>
      <c r="C72" s="220"/>
      <c r="D72" s="220"/>
      <c r="E72" s="220"/>
      <c r="F72" s="220"/>
    </row>
    <row r="73" spans="1:28" ht="12.75" customHeight="1" x14ac:dyDescent="0.25">
      <c r="A73" s="220"/>
      <c r="B73" s="220"/>
      <c r="C73" s="220"/>
      <c r="D73" s="220"/>
      <c r="E73" s="220"/>
      <c r="F73" s="220"/>
    </row>
    <row r="74" spans="1:28" x14ac:dyDescent="0.25">
      <c r="A74" s="36"/>
      <c r="B74" s="36"/>
      <c r="C74" s="36"/>
      <c r="D74" s="36"/>
      <c r="E74" s="36"/>
      <c r="F74" s="36"/>
    </row>
    <row r="75" spans="1:28" x14ac:dyDescent="0.25">
      <c r="A75" s="5" t="s">
        <v>35</v>
      </c>
      <c r="B75" s="32"/>
      <c r="C75" s="32"/>
      <c r="D75" s="32"/>
      <c r="E75" s="32"/>
      <c r="F75" s="32"/>
    </row>
    <row r="76" spans="1:28" ht="15.75" thickBot="1" x14ac:dyDescent="0.3">
      <c r="A76" s="32"/>
      <c r="B76" s="32"/>
      <c r="C76" s="32"/>
      <c r="D76" s="32"/>
      <c r="E76" s="32"/>
      <c r="F76" s="32"/>
    </row>
    <row r="77" spans="1:28" ht="39" x14ac:dyDescent="0.25">
      <c r="A77" s="233" t="s">
        <v>36</v>
      </c>
      <c r="B77" s="234"/>
      <c r="C77" s="37" t="s">
        <v>37</v>
      </c>
      <c r="D77" s="37" t="s">
        <v>38</v>
      </c>
      <c r="E77" s="37" t="s">
        <v>39</v>
      </c>
      <c r="F77" s="230" t="s">
        <v>40</v>
      </c>
      <c r="I77" s="65"/>
    </row>
    <row r="78" spans="1:28" ht="25.5" x14ac:dyDescent="0.25">
      <c r="A78" s="235"/>
      <c r="B78" s="236"/>
      <c r="C78" s="38" t="s">
        <v>41</v>
      </c>
      <c r="D78" s="240" t="s">
        <v>42</v>
      </c>
      <c r="E78" s="240" t="s">
        <v>43</v>
      </c>
      <c r="F78" s="239"/>
      <c r="I78" s="66"/>
    </row>
    <row r="79" spans="1:28" x14ac:dyDescent="0.25">
      <c r="A79" s="237"/>
      <c r="B79" s="238"/>
      <c r="C79" s="39">
        <v>2010</v>
      </c>
      <c r="D79" s="241"/>
      <c r="E79" s="241"/>
      <c r="F79" s="231"/>
    </row>
    <row r="80" spans="1:28" x14ac:dyDescent="0.25">
      <c r="A80" s="242"/>
      <c r="B80" s="243"/>
      <c r="C80" s="40" t="s">
        <v>11</v>
      </c>
      <c r="D80" s="41" t="s">
        <v>11</v>
      </c>
      <c r="E80" s="41" t="s">
        <v>11</v>
      </c>
      <c r="F80" s="42" t="s">
        <v>11</v>
      </c>
    </row>
    <row r="81" spans="1:6" x14ac:dyDescent="0.25">
      <c r="A81" s="214" t="str">
        <f t="shared" ref="A81:A89" si="20">+A47</f>
        <v>Residential</v>
      </c>
      <c r="B81" s="215"/>
      <c r="C81" s="43">
        <v>108.1</v>
      </c>
      <c r="D81" s="44">
        <f>IF(D17=0,"",(D47+F47)/D17*100)</f>
        <v>108.41276382243458</v>
      </c>
      <c r="E81" s="44">
        <f>IF(D17=0,"",(E47+F47)/D17*100)</f>
        <v>100.64807543047138</v>
      </c>
      <c r="F81" s="45" t="s">
        <v>44</v>
      </c>
    </row>
    <row r="82" spans="1:6" x14ac:dyDescent="0.25">
      <c r="A82" s="214" t="str">
        <f t="shared" si="20"/>
        <v>GS &lt; 50 kW</v>
      </c>
      <c r="B82" s="215"/>
      <c r="C82" s="43">
        <v>108.8</v>
      </c>
      <c r="D82" s="44">
        <f t="shared" ref="D82:D89" si="21">IF(D18=0,"",(D48+F48)/D18*100)</f>
        <v>91.660670143370155</v>
      </c>
      <c r="E82" s="44">
        <f t="shared" ref="E82:E89" si="22">IF(D18=0,"",(E48+F48)/D18*100)</f>
        <v>100</v>
      </c>
      <c r="F82" s="45" t="s">
        <v>45</v>
      </c>
    </row>
    <row r="83" spans="1:6" x14ac:dyDescent="0.25">
      <c r="A83" s="214" t="str">
        <f t="shared" si="20"/>
        <v>GS &gt; 50 kW  &lt; GS &lt; 4,999 kW</v>
      </c>
      <c r="B83" s="215"/>
      <c r="C83" s="43">
        <v>80</v>
      </c>
      <c r="D83" s="44">
        <f t="shared" si="21"/>
        <v>86.201030171978132</v>
      </c>
      <c r="E83" s="44">
        <f t="shared" si="22"/>
        <v>100</v>
      </c>
      <c r="F83" s="45" t="s">
        <v>45</v>
      </c>
    </row>
    <row r="84" spans="1:6" x14ac:dyDescent="0.25">
      <c r="A84" s="214" t="str">
        <f t="shared" si="20"/>
        <v xml:space="preserve">GS 50 to 4,999 kW (Co-Generation) </v>
      </c>
      <c r="B84" s="215"/>
      <c r="C84" s="43">
        <v>180</v>
      </c>
      <c r="D84" s="44">
        <f t="shared" si="21"/>
        <v>128.54509275849216</v>
      </c>
      <c r="E84" s="44">
        <f t="shared" si="22"/>
        <v>100</v>
      </c>
      <c r="F84" s="45" t="s">
        <v>45</v>
      </c>
    </row>
    <row r="85" spans="1:6" x14ac:dyDescent="0.25">
      <c r="A85" s="214" t="str">
        <f t="shared" si="20"/>
        <v>Large Use &gt;5MW</v>
      </c>
      <c r="B85" s="215"/>
      <c r="C85" s="43">
        <v>80</v>
      </c>
      <c r="D85" s="44">
        <f t="shared" si="21"/>
        <v>129.41898801660304</v>
      </c>
      <c r="E85" s="44">
        <f t="shared" si="22"/>
        <v>110.00000000000001</v>
      </c>
      <c r="F85" s="45" t="s">
        <v>44</v>
      </c>
    </row>
    <row r="86" spans="1:6" x14ac:dyDescent="0.25">
      <c r="A86" s="214" t="str">
        <f t="shared" si="20"/>
        <v>Street Light</v>
      </c>
      <c r="B86" s="215"/>
      <c r="C86" s="43">
        <v>85</v>
      </c>
      <c r="D86" s="44">
        <f t="shared" si="21"/>
        <v>75.058374777565561</v>
      </c>
      <c r="E86" s="44">
        <f t="shared" si="22"/>
        <v>84.999999999999986</v>
      </c>
      <c r="F86" s="45" t="s">
        <v>46</v>
      </c>
    </row>
    <row r="87" spans="1:6" x14ac:dyDescent="0.25">
      <c r="A87" s="214" t="str">
        <f t="shared" si="20"/>
        <v>Sentinel</v>
      </c>
      <c r="B87" s="215"/>
      <c r="C87" s="43">
        <v>70</v>
      </c>
      <c r="D87" s="44">
        <f t="shared" si="21"/>
        <v>79.806822890150158</v>
      </c>
      <c r="E87" s="44">
        <f t="shared" si="22"/>
        <v>90</v>
      </c>
      <c r="F87" s="45" t="s">
        <v>45</v>
      </c>
    </row>
    <row r="88" spans="1:6" x14ac:dyDescent="0.25">
      <c r="A88" s="214" t="str">
        <f t="shared" si="20"/>
        <v>Unmetered Scattered Load</v>
      </c>
      <c r="B88" s="215"/>
      <c r="C88" s="43">
        <v>70</v>
      </c>
      <c r="D88" s="44">
        <f t="shared" si="21"/>
        <v>61.708888036076402</v>
      </c>
      <c r="E88" s="44">
        <f t="shared" si="22"/>
        <v>90</v>
      </c>
      <c r="F88" s="45" t="s">
        <v>45</v>
      </c>
    </row>
    <row r="89" spans="1:6" x14ac:dyDescent="0.25">
      <c r="A89" s="214" t="str">
        <f t="shared" si="20"/>
        <v>Standby</v>
      </c>
      <c r="B89" s="215"/>
      <c r="C89" s="43">
        <v>80</v>
      </c>
      <c r="D89" s="44">
        <f t="shared" si="21"/>
        <v>69.51403279829529</v>
      </c>
      <c r="E89" s="44">
        <f t="shared" si="22"/>
        <v>80</v>
      </c>
      <c r="F89" s="46" t="s">
        <v>60</v>
      </c>
    </row>
    <row r="90" spans="1:6" x14ac:dyDescent="0.25">
      <c r="A90" s="216"/>
      <c r="B90" s="217"/>
      <c r="C90" s="43"/>
      <c r="D90" s="44">
        <f>IF(D25=0,"",(D56+E56)/D25*100)</f>
        <v>0</v>
      </c>
      <c r="E90" s="44">
        <f>IF(D25=0,"",(E56+F56)/D25*100)</f>
        <v>0</v>
      </c>
      <c r="F90" s="46"/>
    </row>
    <row r="91" spans="1:6" ht="15.75" thickBot="1" x14ac:dyDescent="0.3">
      <c r="A91" s="218"/>
      <c r="B91" s="219"/>
      <c r="C91" s="47"/>
      <c r="D91" s="48" t="str">
        <f>IF(D26=0,"",(D57+E57)/D26*100)</f>
        <v/>
      </c>
      <c r="E91" s="48" t="str">
        <f>IF(D26=0,"",(E57+F57)/D26*100)</f>
        <v/>
      </c>
      <c r="F91" s="49"/>
    </row>
    <row r="93" spans="1:6" x14ac:dyDescent="0.25">
      <c r="A93" s="5" t="s">
        <v>15</v>
      </c>
      <c r="B93" s="32"/>
      <c r="C93" s="32"/>
      <c r="D93" s="32"/>
      <c r="E93" s="32"/>
      <c r="F93" s="32"/>
    </row>
    <row r="94" spans="1:6" x14ac:dyDescent="0.25">
      <c r="A94" s="32"/>
      <c r="B94" s="32"/>
      <c r="C94" s="32"/>
      <c r="D94" s="32"/>
      <c r="E94" s="32"/>
      <c r="F94" s="32"/>
    </row>
    <row r="95" spans="1:6" ht="15" customHeight="1" x14ac:dyDescent="0.25">
      <c r="A95" s="213" t="s">
        <v>47</v>
      </c>
      <c r="B95" s="213"/>
      <c r="C95" s="213"/>
      <c r="D95" s="213"/>
      <c r="E95" s="213"/>
      <c r="F95" s="213"/>
    </row>
    <row r="96" spans="1:6" ht="23.25" customHeight="1" x14ac:dyDescent="0.25">
      <c r="A96" s="213"/>
      <c r="B96" s="213"/>
      <c r="C96" s="213"/>
      <c r="D96" s="213"/>
      <c r="E96" s="213"/>
      <c r="F96" s="213"/>
    </row>
    <row r="97" spans="1:6" x14ac:dyDescent="0.25">
      <c r="A97" s="50"/>
      <c r="B97" s="50"/>
      <c r="C97" s="50"/>
      <c r="D97" s="50"/>
      <c r="E97" s="50"/>
      <c r="F97" s="50"/>
    </row>
    <row r="98" spans="1:6" ht="15" customHeight="1" x14ac:dyDescent="0.25">
      <c r="A98" s="220" t="s">
        <v>48</v>
      </c>
      <c r="B98" s="220"/>
      <c r="C98" s="220"/>
      <c r="D98" s="220"/>
      <c r="E98" s="220"/>
      <c r="F98" s="220"/>
    </row>
    <row r="99" spans="1:6" x14ac:dyDescent="0.25">
      <c r="A99" s="32"/>
      <c r="B99" s="32"/>
      <c r="C99" s="32"/>
      <c r="D99" s="32"/>
      <c r="E99" s="32"/>
      <c r="F99" s="32"/>
    </row>
    <row r="100" spans="1:6" x14ac:dyDescent="0.25">
      <c r="A100" s="51" t="s">
        <v>49</v>
      </c>
      <c r="B100" s="52"/>
      <c r="C100" s="52"/>
      <c r="D100" s="52"/>
      <c r="E100" s="52"/>
      <c r="F100" s="52"/>
    </row>
    <row r="101" spans="1:6" ht="15.75" thickBot="1" x14ac:dyDescent="0.3"/>
    <row r="102" spans="1:6" x14ac:dyDescent="0.25">
      <c r="A102" s="221" t="s">
        <v>36</v>
      </c>
      <c r="B102" s="222"/>
      <c r="C102" s="227" t="s">
        <v>50</v>
      </c>
      <c r="D102" s="228"/>
      <c r="E102" s="229"/>
      <c r="F102" s="230" t="s">
        <v>40</v>
      </c>
    </row>
    <row r="103" spans="1:6" x14ac:dyDescent="0.25">
      <c r="A103" s="223"/>
      <c r="B103" s="224"/>
      <c r="C103" s="53">
        <v>2013</v>
      </c>
      <c r="D103" s="53">
        <v>2014</v>
      </c>
      <c r="E103" s="53">
        <v>2015</v>
      </c>
      <c r="F103" s="231"/>
    </row>
    <row r="104" spans="1:6" x14ac:dyDescent="0.25">
      <c r="A104" s="225"/>
      <c r="B104" s="226"/>
      <c r="C104" s="53" t="s">
        <v>11</v>
      </c>
      <c r="D104" s="53" t="s">
        <v>11</v>
      </c>
      <c r="E104" s="53" t="s">
        <v>11</v>
      </c>
      <c r="F104" s="54" t="s">
        <v>11</v>
      </c>
    </row>
    <row r="105" spans="1:6" x14ac:dyDescent="0.25">
      <c r="A105" s="209" t="str">
        <f>A81</f>
        <v>Residential</v>
      </c>
      <c r="B105" s="210"/>
      <c r="C105" s="70">
        <f t="shared" ref="C105:C113" si="23">+Q47*100</f>
        <v>100.64807543047138</v>
      </c>
      <c r="D105" s="67">
        <f>+U47*100</f>
        <v>100.64807543047138</v>
      </c>
      <c r="E105" s="67">
        <f>+U47*100</f>
        <v>100.64807543047138</v>
      </c>
      <c r="F105" s="57" t="str">
        <f>F81</f>
        <v>85 - 115</v>
      </c>
    </row>
    <row r="106" spans="1:6" x14ac:dyDescent="0.25">
      <c r="A106" s="209" t="str">
        <f t="shared" ref="A106:A113" si="24">A82</f>
        <v>GS &lt; 50 kW</v>
      </c>
      <c r="B106" s="210"/>
      <c r="C106" s="70">
        <f t="shared" si="23"/>
        <v>100</v>
      </c>
      <c r="D106" s="67">
        <f t="shared" ref="D106:D113" si="25">+U48*100</f>
        <v>100</v>
      </c>
      <c r="E106" s="67">
        <f t="shared" ref="E106:E113" si="26">+U48*100</f>
        <v>100</v>
      </c>
      <c r="F106" s="57" t="str">
        <f t="shared" ref="F106:F112" si="27">F82</f>
        <v>80 - 120</v>
      </c>
    </row>
    <row r="107" spans="1:6" x14ac:dyDescent="0.25">
      <c r="A107" s="209" t="str">
        <f t="shared" si="24"/>
        <v>GS &gt; 50 kW  &lt; GS &lt; 4,999 kW</v>
      </c>
      <c r="B107" s="210"/>
      <c r="C107" s="70">
        <f t="shared" si="23"/>
        <v>100</v>
      </c>
      <c r="D107" s="67">
        <f t="shared" si="25"/>
        <v>100</v>
      </c>
      <c r="E107" s="67">
        <f t="shared" si="26"/>
        <v>100</v>
      </c>
      <c r="F107" s="57" t="str">
        <f t="shared" si="27"/>
        <v>80 - 120</v>
      </c>
    </row>
    <row r="108" spans="1:6" ht="15" customHeight="1" x14ac:dyDescent="0.25">
      <c r="A108" s="209" t="str">
        <f t="shared" si="24"/>
        <v xml:space="preserve">GS 50 to 4,999 kW (Co-Generation) </v>
      </c>
      <c r="B108" s="210"/>
      <c r="C108" s="70">
        <f t="shared" si="23"/>
        <v>100</v>
      </c>
      <c r="D108" s="67">
        <f t="shared" si="25"/>
        <v>100</v>
      </c>
      <c r="E108" s="67">
        <f t="shared" si="26"/>
        <v>100</v>
      </c>
      <c r="F108" s="57" t="str">
        <f t="shared" si="27"/>
        <v>80 - 120</v>
      </c>
    </row>
    <row r="109" spans="1:6" x14ac:dyDescent="0.25">
      <c r="A109" s="209" t="str">
        <f t="shared" si="24"/>
        <v>Large Use &gt;5MW</v>
      </c>
      <c r="B109" s="210"/>
      <c r="C109" s="70">
        <f t="shared" si="23"/>
        <v>110.00000000000001</v>
      </c>
      <c r="D109" s="67">
        <f t="shared" si="25"/>
        <v>110.00000000000001</v>
      </c>
      <c r="E109" s="67">
        <f t="shared" si="26"/>
        <v>110.00000000000001</v>
      </c>
      <c r="F109" s="57" t="str">
        <f t="shared" si="27"/>
        <v>85 - 115</v>
      </c>
    </row>
    <row r="110" spans="1:6" x14ac:dyDescent="0.25">
      <c r="A110" s="209" t="str">
        <f t="shared" si="24"/>
        <v>Street Light</v>
      </c>
      <c r="B110" s="210"/>
      <c r="C110" s="70">
        <f t="shared" si="23"/>
        <v>84.999999999999986</v>
      </c>
      <c r="D110" s="67">
        <f t="shared" si="25"/>
        <v>84.999999999999986</v>
      </c>
      <c r="E110" s="67">
        <f t="shared" si="26"/>
        <v>84.999999999999986</v>
      </c>
      <c r="F110" s="57" t="str">
        <f t="shared" si="27"/>
        <v>70 - 120</v>
      </c>
    </row>
    <row r="111" spans="1:6" x14ac:dyDescent="0.25">
      <c r="A111" s="209" t="str">
        <f t="shared" si="24"/>
        <v>Sentinel</v>
      </c>
      <c r="B111" s="210"/>
      <c r="C111" s="70">
        <f t="shared" si="23"/>
        <v>90</v>
      </c>
      <c r="D111" s="67">
        <f t="shared" si="25"/>
        <v>90</v>
      </c>
      <c r="E111" s="67">
        <f t="shared" si="26"/>
        <v>90</v>
      </c>
      <c r="F111" s="57" t="str">
        <f t="shared" si="27"/>
        <v>80 - 120</v>
      </c>
    </row>
    <row r="112" spans="1:6" x14ac:dyDescent="0.25">
      <c r="A112" s="209" t="str">
        <f t="shared" si="24"/>
        <v>Unmetered Scattered Load</v>
      </c>
      <c r="B112" s="210"/>
      <c r="C112" s="70">
        <f t="shared" si="23"/>
        <v>90</v>
      </c>
      <c r="D112" s="67">
        <f t="shared" si="25"/>
        <v>90</v>
      </c>
      <c r="E112" s="67">
        <f t="shared" si="26"/>
        <v>90</v>
      </c>
      <c r="F112" s="57" t="str">
        <f t="shared" si="27"/>
        <v>80 - 120</v>
      </c>
    </row>
    <row r="113" spans="1:23" x14ac:dyDescent="0.25">
      <c r="A113" s="209" t="str">
        <f t="shared" si="24"/>
        <v>Standby</v>
      </c>
      <c r="B113" s="210"/>
      <c r="C113" s="70">
        <f t="shared" si="23"/>
        <v>80</v>
      </c>
      <c r="D113" s="67">
        <f t="shared" si="25"/>
        <v>80</v>
      </c>
      <c r="E113" s="67">
        <f t="shared" si="26"/>
        <v>80</v>
      </c>
      <c r="F113" s="58" t="str">
        <f>F89</f>
        <v>80  -120</v>
      </c>
    </row>
    <row r="114" spans="1:23" x14ac:dyDescent="0.25">
      <c r="A114" s="209"/>
      <c r="B114" s="210"/>
      <c r="C114" s="55">
        <f t="shared" ref="C114:C115" si="28">E90</f>
        <v>0</v>
      </c>
      <c r="D114" s="56"/>
      <c r="E114" s="56"/>
      <c r="F114" s="58">
        <f>F90</f>
        <v>0</v>
      </c>
    </row>
    <row r="115" spans="1:23" ht="15.75" thickBot="1" x14ac:dyDescent="0.3">
      <c r="A115" s="211"/>
      <c r="B115" s="212"/>
      <c r="C115" s="59" t="str">
        <f t="shared" si="28"/>
        <v/>
      </c>
      <c r="D115" s="60"/>
      <c r="E115" s="60"/>
      <c r="F115" s="61"/>
    </row>
    <row r="117" spans="1:23" x14ac:dyDescent="0.25">
      <c r="A117" s="5" t="s">
        <v>51</v>
      </c>
    </row>
    <row r="118" spans="1:23" x14ac:dyDescent="0.25">
      <c r="A118" s="213" t="s">
        <v>52</v>
      </c>
      <c r="B118" s="213"/>
      <c r="C118" s="213"/>
      <c r="D118" s="213"/>
      <c r="E118" s="213"/>
      <c r="F118" s="213"/>
    </row>
    <row r="119" spans="1:23" x14ac:dyDescent="0.25">
      <c r="A119" s="213"/>
      <c r="B119" s="213"/>
      <c r="C119" s="213"/>
      <c r="D119" s="213"/>
      <c r="E119" s="213"/>
      <c r="F119" s="213"/>
    </row>
    <row r="120" spans="1:23" x14ac:dyDescent="0.25">
      <c r="A120" s="213"/>
      <c r="B120" s="213"/>
      <c r="C120" s="213"/>
      <c r="D120" s="213"/>
      <c r="E120" s="213"/>
      <c r="F120" s="213"/>
    </row>
    <row r="121" spans="1:23" x14ac:dyDescent="0.25">
      <c r="A121" s="213"/>
      <c r="B121" s="213"/>
      <c r="C121" s="213"/>
      <c r="D121" s="213"/>
      <c r="E121" s="213"/>
      <c r="F121" s="213"/>
    </row>
    <row r="123" spans="1:23" x14ac:dyDescent="0.25">
      <c r="A123" s="208"/>
      <c r="B123" s="208"/>
      <c r="C123" s="208"/>
      <c r="D123" s="208"/>
      <c r="E123" s="208"/>
      <c r="F123" s="208"/>
    </row>
    <row r="124" spans="1:23" x14ac:dyDescent="0.25">
      <c r="A124" s="208"/>
      <c r="B124" s="208"/>
      <c r="C124" s="208"/>
      <c r="D124" s="208"/>
      <c r="E124" s="208"/>
      <c r="F124" s="208"/>
    </row>
    <row r="125" spans="1:23" x14ac:dyDescent="0.25">
      <c r="A125" s="208"/>
      <c r="B125" s="208"/>
      <c r="C125" s="208"/>
      <c r="D125" s="208"/>
      <c r="E125" s="208"/>
      <c r="F125" s="208"/>
    </row>
    <row r="126" spans="1:23" ht="15.75" thickBot="1" x14ac:dyDescent="0.3"/>
    <row r="127" spans="1:23" s="147" customFormat="1" ht="4.5" customHeight="1" x14ac:dyDescent="0.2">
      <c r="A127" s="143"/>
      <c r="B127" s="144"/>
      <c r="C127" s="145"/>
      <c r="D127" s="146">
        <v>1</v>
      </c>
      <c r="E127" s="146">
        <v>2</v>
      </c>
      <c r="F127" s="146">
        <v>3</v>
      </c>
      <c r="G127" s="146">
        <v>4</v>
      </c>
      <c r="H127" s="146">
        <v>5</v>
      </c>
      <c r="I127" s="146">
        <v>6</v>
      </c>
      <c r="J127" s="146">
        <v>7</v>
      </c>
      <c r="K127" s="146">
        <v>8</v>
      </c>
      <c r="L127" s="146">
        <v>9</v>
      </c>
      <c r="M127" s="146">
        <v>10</v>
      </c>
      <c r="N127" s="146">
        <v>11</v>
      </c>
      <c r="O127" s="146">
        <v>12</v>
      </c>
      <c r="P127" s="146">
        <v>13</v>
      </c>
      <c r="Q127" s="146">
        <v>14</v>
      </c>
      <c r="R127" s="146">
        <v>15</v>
      </c>
      <c r="S127" s="146">
        <v>16</v>
      </c>
      <c r="T127" s="146">
        <v>17</v>
      </c>
      <c r="U127" s="146">
        <v>18</v>
      </c>
      <c r="V127" s="146">
        <v>19</v>
      </c>
      <c r="W127" s="146">
        <v>20</v>
      </c>
    </row>
    <row r="128" spans="1:23" s="152" customFormat="1" ht="4.5" customHeight="1" thickBot="1" x14ac:dyDescent="0.25">
      <c r="A128" s="148" t="s">
        <v>78</v>
      </c>
      <c r="B128" s="149"/>
      <c r="C128" s="150" t="s">
        <v>14</v>
      </c>
      <c r="D128" s="151" t="s">
        <v>12</v>
      </c>
      <c r="E128" s="151" t="s">
        <v>79</v>
      </c>
      <c r="F128" s="151" t="s">
        <v>80</v>
      </c>
      <c r="G128" s="151" t="s">
        <v>81</v>
      </c>
      <c r="H128" s="151" t="s">
        <v>82</v>
      </c>
      <c r="I128" s="151" t="s">
        <v>54</v>
      </c>
      <c r="J128" s="151" t="s">
        <v>55</v>
      </c>
      <c r="K128" s="151" t="s">
        <v>56</v>
      </c>
      <c r="L128" s="151" t="s">
        <v>57</v>
      </c>
      <c r="M128" s="151" t="s">
        <v>83</v>
      </c>
      <c r="N128" s="151" t="s">
        <v>84</v>
      </c>
      <c r="O128" s="151" t="s">
        <v>85</v>
      </c>
      <c r="P128" s="151" t="s">
        <v>86</v>
      </c>
      <c r="Q128" s="151" t="s">
        <v>87</v>
      </c>
      <c r="R128" s="151" t="s">
        <v>88</v>
      </c>
      <c r="S128" s="151" t="s">
        <v>89</v>
      </c>
      <c r="T128" s="151" t="s">
        <v>90</v>
      </c>
      <c r="U128" s="151" t="s">
        <v>91</v>
      </c>
      <c r="V128" s="151" t="s">
        <v>92</v>
      </c>
      <c r="W128" s="151" t="s">
        <v>93</v>
      </c>
    </row>
    <row r="129" spans="1:25" s="152" customFormat="1" ht="4.5" customHeight="1" thickBot="1" x14ac:dyDescent="0.25">
      <c r="A129" s="153" t="s">
        <v>94</v>
      </c>
      <c r="B129" s="154" t="s">
        <v>95</v>
      </c>
      <c r="C129" s="155">
        <v>59355018.259834632</v>
      </c>
      <c r="D129" s="156">
        <v>36097049.776504971</v>
      </c>
      <c r="E129" s="156">
        <v>7785059.62611112</v>
      </c>
      <c r="F129" s="156">
        <v>12045905.438358162</v>
      </c>
      <c r="G129" s="156">
        <v>0</v>
      </c>
      <c r="H129" s="156">
        <v>274161.01679999998</v>
      </c>
      <c r="I129" s="156">
        <v>1606433.9632572471</v>
      </c>
      <c r="J129" s="156">
        <v>1049340.2489784127</v>
      </c>
      <c r="K129" s="156">
        <v>46684.353791425237</v>
      </c>
      <c r="L129" s="156">
        <v>84250.87603329189</v>
      </c>
      <c r="M129" s="156">
        <v>0</v>
      </c>
      <c r="N129" s="156">
        <v>366132.96</v>
      </c>
      <c r="O129" s="156">
        <v>0</v>
      </c>
      <c r="P129" s="156">
        <v>0</v>
      </c>
      <c r="Q129" s="156">
        <v>0</v>
      </c>
      <c r="R129" s="156">
        <v>0</v>
      </c>
      <c r="S129" s="156">
        <v>0</v>
      </c>
      <c r="T129" s="156">
        <v>0</v>
      </c>
      <c r="U129" s="156">
        <v>0</v>
      </c>
      <c r="V129" s="156">
        <v>0</v>
      </c>
      <c r="W129" s="156">
        <v>0</v>
      </c>
    </row>
    <row r="130" spans="1:25" s="158" customFormat="1" ht="4.5" customHeight="1" x14ac:dyDescent="0.2">
      <c r="A130" s="153" t="s">
        <v>96</v>
      </c>
      <c r="B130" s="154" t="s">
        <v>97</v>
      </c>
      <c r="C130" s="155">
        <v>3397980.9619801627</v>
      </c>
      <c r="D130" s="157">
        <v>2091149.7809790324</v>
      </c>
      <c r="E130" s="157">
        <v>470047.55098192726</v>
      </c>
      <c r="F130" s="157">
        <v>691790.32252774399</v>
      </c>
      <c r="G130" s="157">
        <v>0</v>
      </c>
      <c r="H130" s="157">
        <v>5841.9855254500453</v>
      </c>
      <c r="I130" s="157">
        <v>36939.610935422381</v>
      </c>
      <c r="J130" s="157">
        <v>75794.196450513758</v>
      </c>
      <c r="K130" s="157">
        <v>3168.4429965586546</v>
      </c>
      <c r="L130" s="157">
        <v>7459.228064916786</v>
      </c>
      <c r="M130" s="157">
        <v>0</v>
      </c>
      <c r="N130" s="157">
        <v>15789.843518596928</v>
      </c>
      <c r="O130" s="157">
        <v>0</v>
      </c>
      <c r="P130" s="157">
        <v>0</v>
      </c>
      <c r="Q130" s="157">
        <v>0</v>
      </c>
      <c r="R130" s="157">
        <v>0</v>
      </c>
      <c r="S130" s="157">
        <v>0</v>
      </c>
      <c r="T130" s="157">
        <v>0</v>
      </c>
      <c r="U130" s="157">
        <v>0</v>
      </c>
      <c r="V130" s="157">
        <v>0</v>
      </c>
      <c r="W130" s="157">
        <v>0</v>
      </c>
    </row>
    <row r="131" spans="1:25" s="152" customFormat="1" ht="4.5" customHeight="1" thickBot="1" x14ac:dyDescent="0.25">
      <c r="A131" s="153"/>
      <c r="B131" s="154"/>
      <c r="C131" s="197" t="s">
        <v>98</v>
      </c>
      <c r="D131" s="198"/>
      <c r="E131" s="198"/>
      <c r="F131" s="199"/>
      <c r="G131" s="157"/>
      <c r="H131" s="157"/>
      <c r="I131" s="157"/>
      <c r="J131" s="157"/>
      <c r="K131" s="157"/>
      <c r="L131" s="157"/>
      <c r="M131" s="159"/>
      <c r="N131" s="159"/>
      <c r="O131" s="159"/>
      <c r="P131" s="159"/>
      <c r="Q131" s="159"/>
      <c r="R131" s="159"/>
      <c r="S131" s="159"/>
      <c r="T131" s="159"/>
      <c r="U131" s="159"/>
      <c r="V131" s="159"/>
      <c r="W131" s="159"/>
    </row>
    <row r="132" spans="1:25" s="163" customFormat="1" ht="4.5" customHeight="1" thickBot="1" x14ac:dyDescent="0.25">
      <c r="A132" s="153"/>
      <c r="B132" s="160" t="s">
        <v>99</v>
      </c>
      <c r="C132" s="161">
        <v>62752999.221814796</v>
      </c>
      <c r="D132" s="162">
        <v>38188199.557484001</v>
      </c>
      <c r="E132" s="162">
        <v>8255107.1770930476</v>
      </c>
      <c r="F132" s="162">
        <v>12737695.760885905</v>
      </c>
      <c r="G132" s="162">
        <v>0</v>
      </c>
      <c r="H132" s="162">
        <v>280003.00232545001</v>
      </c>
      <c r="I132" s="162">
        <v>1643373.5741926695</v>
      </c>
      <c r="J132" s="162">
        <v>1125134.4454289265</v>
      </c>
      <c r="K132" s="162">
        <v>49852.796787983891</v>
      </c>
      <c r="L132" s="162">
        <v>91710.104098208671</v>
      </c>
      <c r="M132" s="162">
        <v>0</v>
      </c>
      <c r="N132" s="162">
        <v>381922.80351859692</v>
      </c>
      <c r="O132" s="162">
        <v>0</v>
      </c>
      <c r="P132" s="162">
        <v>0</v>
      </c>
      <c r="Q132" s="162">
        <v>0</v>
      </c>
      <c r="R132" s="162">
        <v>0</v>
      </c>
      <c r="S132" s="162">
        <v>0</v>
      </c>
      <c r="T132" s="162">
        <v>0</v>
      </c>
      <c r="U132" s="162">
        <v>0</v>
      </c>
      <c r="V132" s="162">
        <v>0</v>
      </c>
      <c r="W132" s="162">
        <v>0</v>
      </c>
      <c r="Y132" s="164"/>
    </row>
    <row r="133" spans="1:25" s="152" customFormat="1" ht="4.5" customHeight="1" thickTop="1" thickBot="1" x14ac:dyDescent="0.25">
      <c r="A133" s="153"/>
      <c r="B133" s="154" t="s">
        <v>100</v>
      </c>
      <c r="C133" s="165">
        <v>1.1080844501976759</v>
      </c>
      <c r="D133" s="157"/>
      <c r="E133" s="157"/>
      <c r="F133" s="157"/>
      <c r="G133" s="157"/>
      <c r="H133" s="157"/>
      <c r="I133" s="157"/>
      <c r="J133" s="157"/>
      <c r="K133" s="157"/>
      <c r="L133" s="157"/>
      <c r="M133" s="166"/>
      <c r="N133" s="166"/>
      <c r="O133" s="166"/>
      <c r="P133" s="166"/>
      <c r="Q133" s="166"/>
      <c r="R133" s="166"/>
      <c r="S133" s="166"/>
      <c r="T133" s="166"/>
      <c r="U133" s="166"/>
      <c r="V133" s="166"/>
      <c r="W133" s="166"/>
    </row>
    <row r="134" spans="1:25" s="152" customFormat="1" ht="4.5" customHeight="1" x14ac:dyDescent="0.2">
      <c r="A134" s="153"/>
      <c r="B134" s="154" t="s">
        <v>101</v>
      </c>
      <c r="C134" s="155">
        <v>65770372.774921872</v>
      </c>
      <c r="D134" s="156">
        <v>39998579.555356652</v>
      </c>
      <c r="E134" s="156">
        <v>8626503.5155554637</v>
      </c>
      <c r="F134" s="156">
        <v>13347880.504796296</v>
      </c>
      <c r="G134" s="156">
        <v>0</v>
      </c>
      <c r="H134" s="156">
        <v>303793.55956646375</v>
      </c>
      <c r="I134" s="156">
        <v>1780064.4949547802</v>
      </c>
      <c r="J134" s="156">
        <v>1162757.6128595367</v>
      </c>
      <c r="K134" s="156">
        <v>51730.206503805217</v>
      </c>
      <c r="L134" s="156">
        <v>93357.085648022796</v>
      </c>
      <c r="M134" s="156">
        <v>0</v>
      </c>
      <c r="N134" s="156">
        <v>405706.23968084768</v>
      </c>
      <c r="O134" s="156">
        <v>0</v>
      </c>
      <c r="P134" s="156">
        <v>0</v>
      </c>
      <c r="Q134" s="156">
        <v>0</v>
      </c>
      <c r="R134" s="156">
        <v>0</v>
      </c>
      <c r="S134" s="156">
        <v>0</v>
      </c>
      <c r="T134" s="156">
        <v>0</v>
      </c>
      <c r="U134" s="156">
        <v>0</v>
      </c>
      <c r="V134" s="156">
        <v>0</v>
      </c>
      <c r="W134" s="156">
        <v>0</v>
      </c>
    </row>
    <row r="135" spans="1:25" s="158" customFormat="1" ht="4.5" customHeight="1" thickBot="1" x14ac:dyDescent="0.25">
      <c r="A135" s="153"/>
      <c r="B135" s="154" t="s">
        <v>97</v>
      </c>
      <c r="C135" s="167">
        <v>3397980.9619801627</v>
      </c>
      <c r="D135" s="159">
        <v>2091149.7809790324</v>
      </c>
      <c r="E135" s="159">
        <v>470047.55098192726</v>
      </c>
      <c r="F135" s="159">
        <v>691790.32252774399</v>
      </c>
      <c r="G135" s="159">
        <v>0</v>
      </c>
      <c r="H135" s="159">
        <v>5841.9855254500453</v>
      </c>
      <c r="I135" s="159">
        <v>36939.610935422381</v>
      </c>
      <c r="J135" s="159">
        <v>75794.196450513758</v>
      </c>
      <c r="K135" s="159">
        <v>3168.4429965586546</v>
      </c>
      <c r="L135" s="159">
        <v>7459.228064916786</v>
      </c>
      <c r="M135" s="159">
        <v>0</v>
      </c>
      <c r="N135" s="159">
        <v>15789.843518596928</v>
      </c>
      <c r="O135" s="159">
        <v>0</v>
      </c>
      <c r="P135" s="159">
        <v>0</v>
      </c>
      <c r="Q135" s="159">
        <v>0</v>
      </c>
      <c r="R135" s="159">
        <v>0</v>
      </c>
      <c r="S135" s="159">
        <v>0</v>
      </c>
      <c r="T135" s="159">
        <v>0</v>
      </c>
      <c r="U135" s="159">
        <v>0</v>
      </c>
      <c r="V135" s="159">
        <v>0</v>
      </c>
      <c r="W135" s="159">
        <v>0</v>
      </c>
    </row>
    <row r="136" spans="1:25" s="163" customFormat="1" ht="4.5" customHeight="1" thickBot="1" x14ac:dyDescent="0.25">
      <c r="A136" s="153"/>
      <c r="B136" s="160" t="s">
        <v>102</v>
      </c>
      <c r="C136" s="161">
        <v>69168353.736902028</v>
      </c>
      <c r="D136" s="162">
        <v>42089729.336335681</v>
      </c>
      <c r="E136" s="162">
        <v>9096551.0665373914</v>
      </c>
      <c r="F136" s="162">
        <v>14039670.82732404</v>
      </c>
      <c r="G136" s="162">
        <v>0</v>
      </c>
      <c r="H136" s="162">
        <v>309635.54509191378</v>
      </c>
      <c r="I136" s="162">
        <v>1817004.1058902026</v>
      </c>
      <c r="J136" s="162">
        <v>1238551.8093100504</v>
      </c>
      <c r="K136" s="162">
        <v>54898.64950036387</v>
      </c>
      <c r="L136" s="162">
        <v>100816.31371293958</v>
      </c>
      <c r="M136" s="162">
        <v>0</v>
      </c>
      <c r="N136" s="162">
        <v>421496.08319944458</v>
      </c>
      <c r="O136" s="162">
        <v>0</v>
      </c>
      <c r="P136" s="162">
        <v>0</v>
      </c>
      <c r="Q136" s="162">
        <v>0</v>
      </c>
      <c r="R136" s="162">
        <v>0</v>
      </c>
      <c r="S136" s="162">
        <v>0</v>
      </c>
      <c r="T136" s="162">
        <v>0</v>
      </c>
      <c r="U136" s="162">
        <v>0</v>
      </c>
      <c r="V136" s="162">
        <v>0</v>
      </c>
      <c r="W136" s="162">
        <v>0</v>
      </c>
      <c r="X136" s="164"/>
    </row>
    <row r="137" spans="1:25" s="152" customFormat="1" ht="4.5" customHeight="1" thickTop="1" x14ac:dyDescent="0.2">
      <c r="A137" s="168"/>
      <c r="B137" s="169"/>
      <c r="C137" s="170"/>
      <c r="D137" s="157"/>
      <c r="E137" s="157"/>
      <c r="F137" s="157"/>
      <c r="G137" s="157"/>
      <c r="H137" s="157"/>
      <c r="I137" s="157"/>
      <c r="J137" s="157"/>
      <c r="K137" s="157"/>
      <c r="L137" s="157"/>
      <c r="M137" s="166"/>
      <c r="N137" s="166"/>
      <c r="O137" s="166"/>
      <c r="P137" s="166"/>
      <c r="Q137" s="166"/>
      <c r="R137" s="166"/>
      <c r="S137" s="166"/>
      <c r="T137" s="166"/>
      <c r="U137" s="166"/>
      <c r="V137" s="166"/>
      <c r="W137" s="166"/>
    </row>
    <row r="138" spans="1:25" s="152" customFormat="1" ht="4.5" customHeight="1" x14ac:dyDescent="0.2">
      <c r="A138" s="153"/>
      <c r="B138" s="171" t="s">
        <v>103</v>
      </c>
      <c r="C138" s="170"/>
      <c r="D138" s="157"/>
      <c r="E138" s="157"/>
      <c r="F138" s="157"/>
      <c r="G138" s="157"/>
      <c r="H138" s="157"/>
      <c r="I138" s="157"/>
      <c r="J138" s="157"/>
      <c r="K138" s="157"/>
      <c r="L138" s="157"/>
      <c r="M138" s="166"/>
      <c r="N138" s="166"/>
      <c r="O138" s="166"/>
      <c r="P138" s="166"/>
      <c r="Q138" s="166"/>
      <c r="R138" s="166"/>
      <c r="S138" s="166"/>
      <c r="T138" s="166"/>
      <c r="U138" s="166"/>
      <c r="V138" s="166"/>
      <c r="W138" s="166"/>
    </row>
    <row r="139" spans="1:25" s="152" customFormat="1" ht="4.5" customHeight="1" x14ac:dyDescent="0.2">
      <c r="A139" s="153" t="s">
        <v>104</v>
      </c>
      <c r="B139" s="154" t="s">
        <v>105</v>
      </c>
      <c r="C139" s="170">
        <v>15566231.554861557</v>
      </c>
      <c r="D139" s="157">
        <v>8134046.1431514788</v>
      </c>
      <c r="E139" s="157">
        <v>2130786.794935253</v>
      </c>
      <c r="F139" s="157">
        <v>4181781.0711309235</v>
      </c>
      <c r="G139" s="157">
        <v>0</v>
      </c>
      <c r="H139" s="157">
        <v>62371.82069938846</v>
      </c>
      <c r="I139" s="157">
        <v>402423.58494773007</v>
      </c>
      <c r="J139" s="157">
        <v>416959.80195613974</v>
      </c>
      <c r="K139" s="157">
        <v>17248.8273738321</v>
      </c>
      <c r="L139" s="157">
        <v>40452.92867796716</v>
      </c>
      <c r="M139" s="157">
        <v>0</v>
      </c>
      <c r="N139" s="157">
        <v>180160.5819888454</v>
      </c>
      <c r="O139" s="157">
        <v>0</v>
      </c>
      <c r="P139" s="157">
        <v>0</v>
      </c>
      <c r="Q139" s="157">
        <v>0</v>
      </c>
      <c r="R139" s="157">
        <v>0</v>
      </c>
      <c r="S139" s="157">
        <v>0</v>
      </c>
      <c r="T139" s="157">
        <v>0</v>
      </c>
      <c r="U139" s="157">
        <v>0</v>
      </c>
      <c r="V139" s="157">
        <v>0</v>
      </c>
      <c r="W139" s="157">
        <v>0</v>
      </c>
    </row>
    <row r="140" spans="1:25" s="152" customFormat="1" ht="4.5" customHeight="1" x14ac:dyDescent="0.2">
      <c r="A140" s="153" t="s">
        <v>106</v>
      </c>
      <c r="B140" s="154" t="s">
        <v>107</v>
      </c>
      <c r="C140" s="170">
        <v>5686626.57819934</v>
      </c>
      <c r="D140" s="157">
        <v>4388204.0303019974</v>
      </c>
      <c r="E140" s="157">
        <v>740218.35434630793</v>
      </c>
      <c r="F140" s="157">
        <v>547154.85356118937</v>
      </c>
      <c r="G140" s="157">
        <v>0</v>
      </c>
      <c r="H140" s="157">
        <v>4060.6108140294718</v>
      </c>
      <c r="I140" s="157">
        <v>4060.6108140294718</v>
      </c>
      <c r="J140" s="157">
        <v>15.267088546765741</v>
      </c>
      <c r="K140" s="157">
        <v>334.50191005963745</v>
      </c>
      <c r="L140" s="157">
        <v>2578.3493631808378</v>
      </c>
      <c r="M140" s="157">
        <v>0</v>
      </c>
      <c r="N140" s="157">
        <v>0</v>
      </c>
      <c r="O140" s="157">
        <v>0</v>
      </c>
      <c r="P140" s="157">
        <v>0</v>
      </c>
      <c r="Q140" s="157">
        <v>0</v>
      </c>
      <c r="R140" s="157">
        <v>0</v>
      </c>
      <c r="S140" s="157">
        <v>0</v>
      </c>
      <c r="T140" s="157">
        <v>0</v>
      </c>
      <c r="U140" s="157">
        <v>0</v>
      </c>
      <c r="V140" s="157">
        <v>0</v>
      </c>
      <c r="W140" s="157">
        <v>0</v>
      </c>
      <c r="Y140" s="172"/>
    </row>
    <row r="141" spans="1:25" s="152" customFormat="1" ht="4.5" customHeight="1" x14ac:dyDescent="0.2">
      <c r="A141" s="153" t="s">
        <v>108</v>
      </c>
      <c r="B141" s="154" t="s">
        <v>109</v>
      </c>
      <c r="C141" s="170">
        <v>12591656.828471998</v>
      </c>
      <c r="D141" s="157">
        <v>7389610.7659993125</v>
      </c>
      <c r="E141" s="157">
        <v>1707292.1951228452</v>
      </c>
      <c r="F141" s="157">
        <v>2817197.3848425415</v>
      </c>
      <c r="G141" s="157">
        <v>0</v>
      </c>
      <c r="H141" s="157">
        <v>39753.00261681038</v>
      </c>
      <c r="I141" s="157">
        <v>242228.28730411074</v>
      </c>
      <c r="J141" s="157">
        <v>251908.37181734334</v>
      </c>
      <c r="K141" s="157">
        <v>10610.454393777443</v>
      </c>
      <c r="L141" s="157">
        <v>25887.628867741885</v>
      </c>
      <c r="M141" s="157">
        <v>0</v>
      </c>
      <c r="N141" s="157">
        <v>107168.73750751688</v>
      </c>
      <c r="O141" s="157">
        <v>0</v>
      </c>
      <c r="P141" s="157">
        <v>0</v>
      </c>
      <c r="Q141" s="157">
        <v>0</v>
      </c>
      <c r="R141" s="157">
        <v>0</v>
      </c>
      <c r="S141" s="157">
        <v>0</v>
      </c>
      <c r="T141" s="157">
        <v>0</v>
      </c>
      <c r="U141" s="157">
        <v>0</v>
      </c>
      <c r="V141" s="157">
        <v>0</v>
      </c>
      <c r="W141" s="157">
        <v>0</v>
      </c>
    </row>
    <row r="142" spans="1:25" s="152" customFormat="1" ht="4.5" customHeight="1" x14ac:dyDescent="0.2">
      <c r="A142" s="153" t="s">
        <v>110</v>
      </c>
      <c r="B142" s="154" t="s">
        <v>111</v>
      </c>
      <c r="C142" s="170">
        <v>15788218.999999996</v>
      </c>
      <c r="D142" s="173">
        <v>8407978.4638001435</v>
      </c>
      <c r="E142" s="173">
        <v>2436211.8272453835</v>
      </c>
      <c r="F142" s="173">
        <v>3915290.1915653218</v>
      </c>
      <c r="G142" s="173">
        <v>0</v>
      </c>
      <c r="H142" s="173">
        <v>59345.407295888566</v>
      </c>
      <c r="I142" s="173">
        <v>338383.60602499486</v>
      </c>
      <c r="J142" s="173">
        <v>427037.64577427594</v>
      </c>
      <c r="K142" s="173">
        <v>17671.638255413603</v>
      </c>
      <c r="L142" s="173">
        <v>41065.354045708249</v>
      </c>
      <c r="M142" s="173">
        <v>0</v>
      </c>
      <c r="N142" s="173">
        <v>145234.86599286663</v>
      </c>
      <c r="O142" s="173">
        <v>0</v>
      </c>
      <c r="P142" s="173">
        <v>0</v>
      </c>
      <c r="Q142" s="173">
        <v>0</v>
      </c>
      <c r="R142" s="173">
        <v>0</v>
      </c>
      <c r="S142" s="173">
        <v>0</v>
      </c>
      <c r="T142" s="173">
        <v>0</v>
      </c>
      <c r="U142" s="173">
        <v>0</v>
      </c>
      <c r="V142" s="173">
        <v>0</v>
      </c>
      <c r="W142" s="173">
        <v>0</v>
      </c>
    </row>
    <row r="143" spans="1:25" s="152" customFormat="1" ht="4.5" customHeight="1" x14ac:dyDescent="0.2">
      <c r="A143" s="153" t="s">
        <v>112</v>
      </c>
      <c r="B143" s="154" t="s">
        <v>113</v>
      </c>
      <c r="C143" s="170">
        <v>934483.71030550823</v>
      </c>
      <c r="D143" s="157">
        <v>502444.54533569101</v>
      </c>
      <c r="E143" s="157">
        <v>139183.04763104944</v>
      </c>
      <c r="F143" s="157">
        <v>230837.40961202356</v>
      </c>
      <c r="G143" s="157">
        <v>0</v>
      </c>
      <c r="H143" s="157">
        <v>3604.1812608847863</v>
      </c>
      <c r="I143" s="157">
        <v>19941.168270247515</v>
      </c>
      <c r="J143" s="157">
        <v>26510.002911849813</v>
      </c>
      <c r="K143" s="157">
        <v>1096.5689653275649</v>
      </c>
      <c r="L143" s="157">
        <v>2553.8999474562424</v>
      </c>
      <c r="M143" s="157">
        <v>0</v>
      </c>
      <c r="N143" s="157">
        <v>8312.8863709784346</v>
      </c>
      <c r="O143" s="157">
        <v>0</v>
      </c>
      <c r="P143" s="157">
        <v>0</v>
      </c>
      <c r="Q143" s="157">
        <v>0</v>
      </c>
      <c r="R143" s="157">
        <v>0</v>
      </c>
      <c r="S143" s="157">
        <v>0</v>
      </c>
      <c r="T143" s="157">
        <v>0</v>
      </c>
      <c r="U143" s="157">
        <v>0</v>
      </c>
      <c r="V143" s="157">
        <v>0</v>
      </c>
      <c r="W143" s="157">
        <v>0</v>
      </c>
    </row>
    <row r="144" spans="1:25" s="158" customFormat="1" ht="4.5" customHeight="1" thickBot="1" x14ac:dyDescent="0.25">
      <c r="A144" s="153" t="s">
        <v>114</v>
      </c>
      <c r="B144" s="154" t="s">
        <v>115</v>
      </c>
      <c r="C144" s="170">
        <v>8648455.4656832088</v>
      </c>
      <c r="D144" s="159">
        <v>4650021.4250824666</v>
      </c>
      <c r="E144" s="159">
        <v>1288110.6173821555</v>
      </c>
      <c r="F144" s="159">
        <v>2136352.9774003071</v>
      </c>
      <c r="G144" s="159">
        <v>0</v>
      </c>
      <c r="H144" s="159">
        <v>33355.959853833621</v>
      </c>
      <c r="I144" s="159">
        <v>184551.43071734087</v>
      </c>
      <c r="J144" s="159">
        <v>245344.65079472645</v>
      </c>
      <c r="K144" s="159">
        <v>10148.521324770125</v>
      </c>
      <c r="L144" s="159">
        <v>23635.821273080361</v>
      </c>
      <c r="M144" s="159">
        <v>0</v>
      </c>
      <c r="N144" s="159">
        <v>76934.061854527026</v>
      </c>
      <c r="O144" s="159">
        <v>0</v>
      </c>
      <c r="P144" s="159">
        <v>0</v>
      </c>
      <c r="Q144" s="159">
        <v>0</v>
      </c>
      <c r="R144" s="159">
        <v>0</v>
      </c>
      <c r="S144" s="159">
        <v>0</v>
      </c>
      <c r="T144" s="159">
        <v>0</v>
      </c>
      <c r="U144" s="159">
        <v>0</v>
      </c>
      <c r="V144" s="159">
        <v>0</v>
      </c>
      <c r="W144" s="159">
        <v>0</v>
      </c>
    </row>
    <row r="145" spans="1:25" s="163" customFormat="1" ht="4.5" customHeight="1" thickBot="1" x14ac:dyDescent="0.25">
      <c r="A145" s="153"/>
      <c r="B145" s="160" t="s">
        <v>116</v>
      </c>
      <c r="C145" s="161">
        <v>59215673.13752161</v>
      </c>
      <c r="D145" s="162">
        <v>33472305.373671092</v>
      </c>
      <c r="E145" s="162">
        <v>8441802.8366629947</v>
      </c>
      <c r="F145" s="162">
        <v>13828613.888112307</v>
      </c>
      <c r="G145" s="162">
        <v>0</v>
      </c>
      <c r="H145" s="162">
        <v>202490.98254083531</v>
      </c>
      <c r="I145" s="162">
        <v>1191588.6880784535</v>
      </c>
      <c r="J145" s="162">
        <v>1367775.740342882</v>
      </c>
      <c r="K145" s="162">
        <v>57110.512223180471</v>
      </c>
      <c r="L145" s="162">
        <v>136173.98217513473</v>
      </c>
      <c r="M145" s="162">
        <v>0</v>
      </c>
      <c r="N145" s="162">
        <v>517811.1337147344</v>
      </c>
      <c r="O145" s="162">
        <v>0</v>
      </c>
      <c r="P145" s="162">
        <v>0</v>
      </c>
      <c r="Q145" s="162">
        <v>0</v>
      </c>
      <c r="R145" s="162">
        <v>0</v>
      </c>
      <c r="S145" s="162">
        <v>0</v>
      </c>
      <c r="T145" s="162">
        <v>0</v>
      </c>
      <c r="U145" s="162">
        <v>0</v>
      </c>
      <c r="V145" s="162">
        <v>0</v>
      </c>
      <c r="W145" s="162">
        <v>0</v>
      </c>
      <c r="X145" s="164"/>
    </row>
    <row r="146" spans="1:25" s="163" customFormat="1" ht="4.5" customHeight="1" thickTop="1" x14ac:dyDescent="0.2">
      <c r="A146" s="153"/>
      <c r="B146" s="171"/>
      <c r="C146" s="170"/>
      <c r="D146" s="174"/>
      <c r="E146" s="174"/>
      <c r="F146" s="174"/>
      <c r="G146" s="174"/>
      <c r="H146" s="174"/>
      <c r="I146" s="174"/>
      <c r="J146" s="174"/>
      <c r="K146" s="174"/>
      <c r="L146" s="174"/>
      <c r="M146" s="174"/>
      <c r="N146" s="174"/>
      <c r="O146" s="174"/>
      <c r="P146" s="174"/>
      <c r="Q146" s="174"/>
      <c r="R146" s="174"/>
      <c r="S146" s="174"/>
      <c r="T146" s="174"/>
      <c r="U146" s="174"/>
      <c r="V146" s="174"/>
      <c r="W146" s="174"/>
    </row>
    <row r="147" spans="1:25" s="163" customFormat="1" ht="4.5" customHeight="1" x14ac:dyDescent="0.2">
      <c r="A147" s="153"/>
      <c r="B147" s="171" t="s">
        <v>117</v>
      </c>
      <c r="C147" s="170">
        <v>0</v>
      </c>
      <c r="D147" s="174">
        <v>0</v>
      </c>
      <c r="E147" s="174">
        <v>0</v>
      </c>
      <c r="F147" s="174">
        <v>0</v>
      </c>
      <c r="G147" s="174">
        <v>0</v>
      </c>
      <c r="H147" s="174">
        <v>0</v>
      </c>
      <c r="I147" s="174">
        <v>0</v>
      </c>
      <c r="J147" s="174">
        <v>0</v>
      </c>
      <c r="K147" s="174">
        <v>0</v>
      </c>
      <c r="L147" s="174">
        <v>0</v>
      </c>
      <c r="M147" s="174">
        <v>0</v>
      </c>
      <c r="N147" s="174">
        <v>0</v>
      </c>
      <c r="O147" s="174">
        <v>0</v>
      </c>
      <c r="P147" s="174">
        <v>0</v>
      </c>
      <c r="Q147" s="174">
        <v>0</v>
      </c>
      <c r="R147" s="174">
        <v>0</v>
      </c>
      <c r="S147" s="174">
        <v>0</v>
      </c>
      <c r="T147" s="174">
        <v>0</v>
      </c>
      <c r="U147" s="174">
        <v>0</v>
      </c>
      <c r="V147" s="174">
        <v>0</v>
      </c>
      <c r="W147" s="174">
        <v>0</v>
      </c>
    </row>
    <row r="148" spans="1:25" s="152" customFormat="1" ht="4.5" customHeight="1" x14ac:dyDescent="0.2">
      <c r="A148" s="153"/>
      <c r="B148" s="154"/>
      <c r="C148" s="170"/>
      <c r="D148" s="157"/>
      <c r="E148" s="157"/>
      <c r="F148" s="157"/>
      <c r="G148" s="157"/>
      <c r="H148" s="157"/>
      <c r="I148" s="157"/>
      <c r="J148" s="157"/>
      <c r="K148" s="157"/>
      <c r="L148" s="157"/>
      <c r="M148" s="166"/>
      <c r="N148" s="166"/>
      <c r="O148" s="166"/>
      <c r="P148" s="166"/>
      <c r="Q148" s="166"/>
      <c r="R148" s="166"/>
      <c r="S148" s="166"/>
      <c r="T148" s="166"/>
      <c r="U148" s="166"/>
      <c r="V148" s="166"/>
      <c r="W148" s="166"/>
    </row>
    <row r="149" spans="1:25" s="152" customFormat="1" ht="4.5" customHeight="1" x14ac:dyDescent="0.2">
      <c r="A149" s="153" t="s">
        <v>118</v>
      </c>
      <c r="B149" s="154" t="s">
        <v>119</v>
      </c>
      <c r="C149" s="170">
        <v>9952633.5993804056</v>
      </c>
      <c r="D149" s="157">
        <v>5351239.8435480073</v>
      </c>
      <c r="E149" s="157">
        <v>1482356.3653817719</v>
      </c>
      <c r="F149" s="157">
        <v>2458512.7954209787</v>
      </c>
      <c r="G149" s="157">
        <v>0</v>
      </c>
      <c r="H149" s="157">
        <v>38386.004078778344</v>
      </c>
      <c r="I149" s="157">
        <v>212381.59547209178</v>
      </c>
      <c r="J149" s="157">
        <v>282342.37022054766</v>
      </c>
      <c r="K149" s="157">
        <v>11678.907837557625</v>
      </c>
      <c r="L149" s="157">
        <v>27200.078659690069</v>
      </c>
      <c r="M149" s="157">
        <v>0</v>
      </c>
      <c r="N149" s="157">
        <v>88535.638760982838</v>
      </c>
      <c r="O149" s="157">
        <v>0</v>
      </c>
      <c r="P149" s="157">
        <v>0</v>
      </c>
      <c r="Q149" s="157">
        <v>0</v>
      </c>
      <c r="R149" s="157">
        <v>0</v>
      </c>
      <c r="S149" s="157">
        <v>0</v>
      </c>
      <c r="T149" s="157">
        <v>0</v>
      </c>
      <c r="U149" s="157">
        <v>0</v>
      </c>
      <c r="V149" s="157">
        <v>0</v>
      </c>
      <c r="W149" s="157">
        <v>0</v>
      </c>
    </row>
    <row r="150" spans="1:25" s="152" customFormat="1" ht="4.5" customHeight="1" thickBot="1" x14ac:dyDescent="0.25">
      <c r="A150" s="153"/>
      <c r="B150" s="154"/>
      <c r="C150" s="170"/>
      <c r="D150" s="157"/>
      <c r="E150" s="157"/>
      <c r="F150" s="157"/>
      <c r="G150" s="157"/>
      <c r="H150" s="157"/>
      <c r="I150" s="157"/>
      <c r="J150" s="157"/>
      <c r="K150" s="157"/>
      <c r="L150" s="157"/>
      <c r="M150" s="166"/>
      <c r="N150" s="166"/>
      <c r="O150" s="166"/>
      <c r="P150" s="166"/>
      <c r="Q150" s="166"/>
      <c r="R150" s="166"/>
      <c r="S150" s="166"/>
      <c r="T150" s="166"/>
      <c r="U150" s="166"/>
      <c r="V150" s="166"/>
      <c r="W150" s="166"/>
    </row>
    <row r="151" spans="1:25" s="177" customFormat="1" x14ac:dyDescent="0.25">
      <c r="A151" s="179"/>
      <c r="B151" s="180" t="s">
        <v>120</v>
      </c>
      <c r="C151" s="181">
        <v>69168354.736902028</v>
      </c>
      <c r="D151" s="182">
        <v>38823592.755121589</v>
      </c>
      <c r="E151" s="182">
        <v>9924159.6239136569</v>
      </c>
      <c r="F151" s="182">
        <v>16287126.746862385</v>
      </c>
      <c r="G151" s="182">
        <v>0</v>
      </c>
      <c r="H151" s="182">
        <v>240876.98837991082</v>
      </c>
      <c r="I151" s="182">
        <v>1403970.2762383588</v>
      </c>
      <c r="J151" s="182">
        <v>1650118.0994386543</v>
      </c>
      <c r="K151" s="182">
        <v>68789.41959161991</v>
      </c>
      <c r="L151" s="182">
        <v>163374.05968676263</v>
      </c>
      <c r="M151" s="182">
        <v>0</v>
      </c>
      <c r="N151" s="182">
        <v>606346.76766908448</v>
      </c>
      <c r="O151" s="175">
        <v>0</v>
      </c>
      <c r="P151" s="176">
        <v>0</v>
      </c>
      <c r="Q151" s="176">
        <v>0</v>
      </c>
      <c r="R151" s="176">
        <v>0</v>
      </c>
      <c r="S151" s="176">
        <v>0</v>
      </c>
      <c r="T151" s="176">
        <v>0</v>
      </c>
      <c r="U151" s="176">
        <v>0</v>
      </c>
      <c r="V151" s="176">
        <v>0</v>
      </c>
      <c r="W151" s="176">
        <v>0</v>
      </c>
      <c r="Y151" s="178"/>
    </row>
    <row r="152" spans="1:25" ht="15.75" thickBot="1" x14ac:dyDescent="0.3">
      <c r="A152" s="183"/>
      <c r="B152" s="184"/>
      <c r="C152" s="184"/>
      <c r="D152" s="184"/>
      <c r="E152" s="184"/>
      <c r="F152" s="184"/>
      <c r="G152" s="184"/>
      <c r="H152" s="184"/>
      <c r="I152" s="184"/>
      <c r="J152" s="184"/>
      <c r="K152" s="184"/>
      <c r="L152" s="184"/>
      <c r="M152" s="184"/>
      <c r="N152" s="185"/>
    </row>
  </sheetData>
  <mergeCells count="86">
    <mergeCell ref="Z5:Z7"/>
    <mergeCell ref="U5:U7"/>
    <mergeCell ref="V5:V7"/>
    <mergeCell ref="W5:W7"/>
    <mergeCell ref="X5:X7"/>
    <mergeCell ref="Y5:Y7"/>
    <mergeCell ref="M5:P7"/>
    <mergeCell ref="Q5:Q7"/>
    <mergeCell ref="R5:R7"/>
    <mergeCell ref="S5:S7"/>
    <mergeCell ref="T5:T7"/>
    <mergeCell ref="F45:F46"/>
    <mergeCell ref="A9:F9"/>
    <mergeCell ref="A10:F10"/>
    <mergeCell ref="A31:E32"/>
    <mergeCell ref="A34:E36"/>
    <mergeCell ref="A38:E39"/>
    <mergeCell ref="B42:F42"/>
    <mergeCell ref="A44:B44"/>
    <mergeCell ref="A45:B46"/>
    <mergeCell ref="C45:C46"/>
    <mergeCell ref="D45:D46"/>
    <mergeCell ref="E45:E46"/>
    <mergeCell ref="A58:B58"/>
    <mergeCell ref="A47:B47"/>
    <mergeCell ref="A48:B48"/>
    <mergeCell ref="A49:B49"/>
    <mergeCell ref="A50:B50"/>
    <mergeCell ref="A51:B51"/>
    <mergeCell ref="A52:B52"/>
    <mergeCell ref="A53:B53"/>
    <mergeCell ref="A54:B54"/>
    <mergeCell ref="A55:B55"/>
    <mergeCell ref="A56:B56"/>
    <mergeCell ref="A57:B57"/>
    <mergeCell ref="A85:B85"/>
    <mergeCell ref="A64:F65"/>
    <mergeCell ref="A67:F67"/>
    <mergeCell ref="A69:F70"/>
    <mergeCell ref="A72:F73"/>
    <mergeCell ref="A77:B79"/>
    <mergeCell ref="F77:F79"/>
    <mergeCell ref="D78:D79"/>
    <mergeCell ref="E78:E79"/>
    <mergeCell ref="A80:B80"/>
    <mergeCell ref="A81:B81"/>
    <mergeCell ref="A82:B82"/>
    <mergeCell ref="A83:B83"/>
    <mergeCell ref="A84:B84"/>
    <mergeCell ref="A91:B91"/>
    <mergeCell ref="A95:F96"/>
    <mergeCell ref="A98:F98"/>
    <mergeCell ref="A102:B104"/>
    <mergeCell ref="C102:E102"/>
    <mergeCell ref="F102:F103"/>
    <mergeCell ref="A86:B86"/>
    <mergeCell ref="A87:B87"/>
    <mergeCell ref="A88:B88"/>
    <mergeCell ref="A89:B89"/>
    <mergeCell ref="A90:B90"/>
    <mergeCell ref="A113:B113"/>
    <mergeCell ref="A114:B114"/>
    <mergeCell ref="A115:B115"/>
    <mergeCell ref="A118:F121"/>
    <mergeCell ref="A105:B105"/>
    <mergeCell ref="Y47:Z47"/>
    <mergeCell ref="Y48:Z48"/>
    <mergeCell ref="Y49:Z49"/>
    <mergeCell ref="Y50:Z50"/>
    <mergeCell ref="Y51:Z51"/>
    <mergeCell ref="C131:F131"/>
    <mergeCell ref="Y57:Z57"/>
    <mergeCell ref="Y58:Z58"/>
    <mergeCell ref="Y52:Z52"/>
    <mergeCell ref="Y53:Z53"/>
    <mergeCell ref="Y54:Z54"/>
    <mergeCell ref="Y55:Z55"/>
    <mergeCell ref="Y56:Z56"/>
    <mergeCell ref="A123:F125"/>
    <mergeCell ref="A106:B106"/>
    <mergeCell ref="A107:B107"/>
    <mergeCell ref="A108:B108"/>
    <mergeCell ref="A109:B109"/>
    <mergeCell ref="A110:B110"/>
    <mergeCell ref="A111:B111"/>
    <mergeCell ref="A112:B112"/>
  </mergeCells>
  <conditionalFormatting sqref="C131">
    <cfRule type="cellIs" dxfId="0" priority="1" stopIfTrue="1" operator="equal">
      <formula>"Error"</formula>
    </cfRule>
  </conditionalFormatting>
  <dataValidations count="1">
    <dataValidation allowBlank="1" showInputMessage="1" showErrorMessage="1" promptTitle="Date Format" prompt="E.g:  &quot;August 1, 2011&quot;" sqref="F7"/>
  </dataValidations>
  <pageMargins left="0.25" right="0.25" top="0.75" bottom="0.75" header="0.3" footer="0.3"/>
  <pageSetup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London Hydro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Chase, Mike</dc:creator>
  <cp:lastModifiedBy>Chase, Mike</cp:lastModifiedBy>
  <cp:lastPrinted>2012-08-21T18:48:42Z</cp:lastPrinted>
  <dcterms:created xsi:type="dcterms:W3CDTF">2012-08-20T12:23:15Z</dcterms:created>
  <dcterms:modified xsi:type="dcterms:W3CDTF">2012-11-09T15:18:40Z</dcterms:modified>
</cp:coreProperties>
</file>