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30" yWindow="-105" windowWidth="18840" windowHeight="1210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M22" i="1" l="1"/>
  <c r="M23" i="1"/>
  <c r="M24" i="1"/>
  <c r="M21" i="1"/>
  <c r="M20" i="1"/>
  <c r="J24" i="1" l="1"/>
  <c r="J22" i="1"/>
  <c r="J21" i="1"/>
  <c r="J20" i="1"/>
  <c r="J19" i="1"/>
  <c r="J18" i="1"/>
  <c r="I23" i="1"/>
  <c r="I17" i="1"/>
  <c r="I16" i="1"/>
  <c r="H24" i="1"/>
  <c r="H23" i="1"/>
  <c r="H22" i="1"/>
  <c r="H21" i="1"/>
  <c r="H20" i="1"/>
  <c r="H19" i="1"/>
  <c r="H18" i="1"/>
  <c r="H17" i="1"/>
  <c r="H16" i="1"/>
  <c r="N24" i="1" l="1"/>
  <c r="N19" i="1"/>
  <c r="N18" i="1"/>
  <c r="C24" i="1" l="1"/>
  <c r="G24" i="1" l="1"/>
  <c r="G19" i="1"/>
  <c r="D23" i="1"/>
  <c r="C23" i="1" s="1"/>
  <c r="D22" i="1"/>
  <c r="C22" i="1" s="1"/>
  <c r="D21" i="1"/>
  <c r="C21" i="1" s="1"/>
  <c r="D19" i="1"/>
  <c r="C19" i="1" s="1"/>
  <c r="E19" i="1" s="1"/>
  <c r="D20" i="1"/>
  <c r="C20" i="1" s="1"/>
  <c r="D18" i="1"/>
  <c r="C18" i="1" s="1"/>
  <c r="D17" i="1"/>
  <c r="C17" i="1" s="1"/>
  <c r="D16" i="1"/>
  <c r="C16" i="1" s="1"/>
  <c r="D30" i="1" l="1"/>
  <c r="C30" i="1"/>
  <c r="O28" i="1" l="1"/>
  <c r="E28" i="1"/>
  <c r="K28" i="1" s="1"/>
  <c r="P28" i="1" s="1"/>
  <c r="O27" i="1"/>
  <c r="E27" i="1"/>
  <c r="K27" i="1" s="1"/>
  <c r="O26" i="1"/>
  <c r="E26" i="1"/>
  <c r="K26" i="1" s="1"/>
  <c r="P26" i="1" s="1"/>
  <c r="O25" i="1"/>
  <c r="E25" i="1"/>
  <c r="K25" i="1" s="1"/>
  <c r="E24" i="1"/>
  <c r="E23" i="1"/>
  <c r="E22" i="1"/>
  <c r="E21" i="1"/>
  <c r="E20" i="1"/>
  <c r="E18" i="1"/>
  <c r="E17" i="1"/>
  <c r="E16" i="1"/>
  <c r="P1" i="1"/>
  <c r="E30" i="1" l="1"/>
  <c r="P25" i="1"/>
  <c r="P27" i="1"/>
  <c r="F17" i="1" l="1"/>
  <c r="F23" i="1"/>
  <c r="F16" i="1" l="1"/>
  <c r="F30" i="1" s="1"/>
  <c r="G22" i="1"/>
  <c r="G20" i="1"/>
  <c r="G18" i="1" l="1"/>
  <c r="G21" i="1"/>
  <c r="G30" i="1" l="1"/>
  <c r="N30" i="1" l="1"/>
  <c r="K18" i="1" l="1"/>
  <c r="K20" i="1" l="1"/>
  <c r="K24" i="1"/>
  <c r="K17" i="1"/>
  <c r="K23" i="1"/>
  <c r="I30" i="1"/>
  <c r="M18" i="1" l="1"/>
  <c r="O18" i="1" s="1"/>
  <c r="P18" i="1" s="1"/>
  <c r="K19" i="1"/>
  <c r="K21" i="1"/>
  <c r="K22" i="1"/>
  <c r="J30" i="1"/>
  <c r="O24" i="1" l="1"/>
  <c r="P24" i="1" s="1"/>
  <c r="K16" i="1"/>
  <c r="K30" i="1" s="1"/>
  <c r="H30" i="1"/>
  <c r="M17" i="1"/>
  <c r="O17" i="1" s="1"/>
  <c r="P17" i="1" s="1"/>
  <c r="O21" i="1"/>
  <c r="P21" i="1" s="1"/>
  <c r="O20" i="1"/>
  <c r="P20" i="1" s="1"/>
  <c r="M16" i="1" l="1"/>
  <c r="O22" i="1"/>
  <c r="P22" i="1" s="1"/>
  <c r="O23" i="1"/>
  <c r="P23" i="1" s="1"/>
  <c r="M19" i="1"/>
  <c r="O19" i="1" s="1"/>
  <c r="P19" i="1" s="1"/>
  <c r="M30" i="1" l="1"/>
  <c r="O30" i="1" s="1"/>
  <c r="P30" i="1" s="1"/>
  <c r="O16" i="1"/>
  <c r="P16" i="1" s="1"/>
</calcChain>
</file>

<file path=xl/sharedStrings.xml><?xml version="1.0" encoding="utf-8"?>
<sst xmlns="http://schemas.openxmlformats.org/spreadsheetml/2006/main" count="49" uniqueCount="39">
  <si>
    <t>File Number:</t>
  </si>
  <si>
    <t>Exhibit:</t>
  </si>
  <si>
    <t>Tab:</t>
  </si>
  <si>
    <t>Schedule:</t>
  </si>
  <si>
    <t>Page:</t>
  </si>
  <si>
    <t>Date:</t>
  </si>
  <si>
    <t>Appendix 2-V</t>
  </si>
  <si>
    <t>Revenue Reconciliation</t>
  </si>
  <si>
    <t>Rate Class</t>
  </si>
  <si>
    <t>Customers/ Connections</t>
  </si>
  <si>
    <t>Number of Customers/Connections</t>
  </si>
  <si>
    <t>Test Year Consumption</t>
  </si>
  <si>
    <t>Proposed Rates</t>
  </si>
  <si>
    <t>Revenues at Proposed Rates</t>
  </si>
  <si>
    <t>Class Specific Revenue Requirement</t>
  </si>
  <si>
    <t>Transformer Allowance Credit</t>
  </si>
  <si>
    <t>Total</t>
  </si>
  <si>
    <t>Difference</t>
  </si>
  <si>
    <t>Start of Test Year</t>
  </si>
  <si>
    <t>End of Test Year</t>
  </si>
  <si>
    <t>Average</t>
  </si>
  <si>
    <t>kWh</t>
  </si>
  <si>
    <t>kW</t>
  </si>
  <si>
    <t>Monthly Service Charge</t>
  </si>
  <si>
    <t>Volumetric</t>
  </si>
  <si>
    <t>Residential</t>
  </si>
  <si>
    <t>GS &lt; 50 kW</t>
  </si>
  <si>
    <t>GS &gt; 50 to 4,999 kW</t>
  </si>
  <si>
    <t>Large Use</t>
  </si>
  <si>
    <t>Streetlighting</t>
  </si>
  <si>
    <t>Sentinel Lighting</t>
  </si>
  <si>
    <t>Unmetered Scattered Load</t>
  </si>
  <si>
    <t>Standby Power</t>
  </si>
  <si>
    <t>Note</t>
  </si>
  <si>
    <t>1       The class specific revenue requirements in column N must be the amounts used in the final rate design process.  The total of column N should equate to the proposed base revenue requirement</t>
  </si>
  <si>
    <t>Customers</t>
  </si>
  <si>
    <t>Connections</t>
  </si>
  <si>
    <t>GS &gt; 50 to 4,999 kW Co-Gen</t>
  </si>
  <si>
    <t>EB-2012-0146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</si>
</sst>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2" xfId="0" applyFont="1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12" xfId="0" applyFill="1" applyBorder="1"/>
    <xf numFmtId="0" fontId="0" fillId="2" borderId="12" xfId="0" applyFill="1" applyBorder="1"/>
    <xf numFmtId="0" fontId="0" fillId="4" borderId="12" xfId="0" applyFill="1" applyBorder="1" applyAlignment="1">
      <alignment vertical="center"/>
    </xf>
    <xf numFmtId="43" fontId="1" fillId="2" borderId="12" xfId="1" applyFill="1" applyBorder="1"/>
    <xf numFmtId="43" fontId="1" fillId="0" borderId="12" xfId="1" applyBorder="1"/>
    <xf numFmtId="164" fontId="1" fillId="2" borderId="12" xfId="1" applyNumberFormat="1" applyFill="1" applyBorder="1"/>
    <xf numFmtId="164" fontId="1" fillId="2" borderId="13" xfId="1" applyNumberFormat="1" applyFill="1" applyBorder="1"/>
    <xf numFmtId="44" fontId="1" fillId="2" borderId="12" xfId="2" applyFill="1" applyBorder="1"/>
    <xf numFmtId="165" fontId="1" fillId="2" borderId="12" xfId="2" applyNumberFormat="1" applyFill="1" applyBorder="1"/>
    <xf numFmtId="44" fontId="1" fillId="0" borderId="12" xfId="2" applyNumberFormat="1" applyBorder="1"/>
    <xf numFmtId="166" fontId="1" fillId="2" borderId="12" xfId="2" applyNumberFormat="1" applyFill="1" applyBorder="1"/>
    <xf numFmtId="166" fontId="1" fillId="0" borderId="12" xfId="2" applyNumberFormat="1" applyBorder="1"/>
    <xf numFmtId="166" fontId="1" fillId="0" borderId="13" xfId="2" applyNumberFormat="1" applyBorder="1"/>
    <xf numFmtId="44" fontId="1" fillId="0" borderId="14" xfId="2" applyNumberFormat="1" applyBorder="1"/>
    <xf numFmtId="166" fontId="1" fillId="0" borderId="14" xfId="2" applyNumberFormat="1" applyBorder="1"/>
    <xf numFmtId="44" fontId="0" fillId="0" borderId="12" xfId="0" applyNumberFormat="1" applyBorder="1"/>
    <xf numFmtId="0" fontId="0" fillId="0" borderId="15" xfId="0" applyBorder="1"/>
    <xf numFmtId="0" fontId="2" fillId="0" borderId="9" xfId="0" applyFont="1" applyBorder="1"/>
    <xf numFmtId="0" fontId="0" fillId="0" borderId="9" xfId="0" applyBorder="1"/>
    <xf numFmtId="0" fontId="0" fillId="3" borderId="9" xfId="0" applyFill="1" applyBorder="1"/>
    <xf numFmtId="166" fontId="0" fillId="0" borderId="9" xfId="0" applyNumberFormat="1" applyBorder="1"/>
    <xf numFmtId="166" fontId="0" fillId="0" borderId="10" xfId="0" applyNumberForma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0" borderId="12" xfId="1" applyNumberFormat="1" applyBorder="1"/>
    <xf numFmtId="164" fontId="0" fillId="0" borderId="9" xfId="0" applyNumberFormat="1" applyBorder="1"/>
    <xf numFmtId="44" fontId="0" fillId="0" borderId="0" xfId="0" applyNumberFormat="1"/>
    <xf numFmtId="15" fontId="3" fillId="2" borderId="0" xfId="0" applyNumberFormat="1" applyFont="1" applyFill="1" applyAlignment="1">
      <alignment horizontal="right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OEB%20COS%20Templates%20-Should%20Use/Filing_Requirements_Chapter2_Appendic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gulatory%20files/Rate%20Applications/Year%202013%20Future%20Year%20Rate%20Application/Consolidated%20Models%20MC/Rate%20Design%20-%20London%20Hydro%20-August%2020%202012%20W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1 - T 3 "/>
      <sheetName val=" Ex 3 - T 1,2,3"/>
      <sheetName val=" Ex 9 - T 2 to 13"/>
      <sheetName val="1.  2013 Revenue Input"/>
      <sheetName val="2. Transformer Allowance"/>
      <sheetName val="3. Forecast Data 2013"/>
      <sheetName val="4. 2012 Existing Rates"/>
      <sheetName val="5. 2012 Normalized Fsct"/>
      <sheetName val="6. 2013 Test Yr Existing Rates"/>
      <sheetName val="9. 2013 Test Yr CA adj Revenue"/>
      <sheetName val=" Ex 8 - T 1 to 4"/>
      <sheetName val="7. Cost Allocation Adjustments"/>
      <sheetName val="8. Rev to Cost Ratios By Class"/>
      <sheetName val="10. Rates By Rate Class"/>
      <sheetName val="11. Distribution Rate Schedule"/>
      <sheetName val="12. LRAM and SSM Rate Rider"/>
      <sheetName val="13.  2009 Rate Rider"/>
      <sheetName val="14. Other Electriciy Rates"/>
      <sheetName val="15. BILL IMPACTS - Detail"/>
      <sheetName val="16. BILL IMPACTS  - Summary"/>
      <sheetName val="17. Rate Schedule (Part 1)"/>
      <sheetName val="NEW RATES"/>
      <sheetName val="18. Rate Schedule (Part 2)"/>
      <sheetName val="19. Dist. Rev. Reconciliation"/>
      <sheetName val="20. Revenue Deficiency Analysis"/>
    </sheetNames>
    <sheetDataSet>
      <sheetData sheetId="0"/>
      <sheetData sheetId="1"/>
      <sheetData sheetId="2"/>
      <sheetData sheetId="3"/>
      <sheetData sheetId="4"/>
      <sheetData sheetId="5">
        <row r="9">
          <cell r="H9">
            <v>138003.87623446152</v>
          </cell>
        </row>
        <row r="10">
          <cell r="H10">
            <v>1081449144.4659545</v>
          </cell>
        </row>
        <row r="11">
          <cell r="H11">
            <v>11970.002753970757</v>
          </cell>
        </row>
        <row r="12">
          <cell r="H12">
            <v>392909716.50685132</v>
          </cell>
        </row>
        <row r="13">
          <cell r="H13">
            <v>1661.7695065244129</v>
          </cell>
        </row>
        <row r="14">
          <cell r="H14">
            <v>3914574.6241101003</v>
          </cell>
        </row>
        <row r="16">
          <cell r="H16">
            <v>3</v>
          </cell>
        </row>
        <row r="17">
          <cell r="H17">
            <v>48666</v>
          </cell>
        </row>
        <row r="19">
          <cell r="H19">
            <v>154800</v>
          </cell>
        </row>
        <row r="22">
          <cell r="H22">
            <v>3</v>
          </cell>
        </row>
        <row r="23">
          <cell r="H23">
            <v>387521.89006653521</v>
          </cell>
        </row>
        <row r="25">
          <cell r="H25">
            <v>35004.260959231608</v>
          </cell>
        </row>
        <row r="26">
          <cell r="H26">
            <v>67255.241869442689</v>
          </cell>
        </row>
        <row r="28">
          <cell r="H28">
            <v>680.86630175997948</v>
          </cell>
        </row>
        <row r="29">
          <cell r="H29">
            <v>2130.0541818815273</v>
          </cell>
        </row>
        <row r="31">
          <cell r="H31">
            <v>1544.0717344193972</v>
          </cell>
        </row>
        <row r="32">
          <cell r="H32">
            <v>4994818.4205849459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>
            <v>-680652.50286500866</v>
          </cell>
        </row>
        <row r="13">
          <cell r="H13">
            <v>-29199.599999999999</v>
          </cell>
        </row>
        <row r="18">
          <cell r="H18">
            <v>-92880</v>
          </cell>
        </row>
      </sheetData>
      <sheetData sheetId="14">
        <row r="13">
          <cell r="D13">
            <v>12.631238972034751</v>
          </cell>
          <cell r="F13">
            <v>1.5019550568300434E-2</v>
          </cell>
        </row>
        <row r="14">
          <cell r="D14">
            <v>35.694428675082392</v>
          </cell>
          <cell r="F14">
            <v>1.1573276854126487E-2</v>
          </cell>
        </row>
        <row r="15">
          <cell r="D15">
            <v>366.53656145408411</v>
          </cell>
          <cell r="E15">
            <v>2.2128298925859302</v>
          </cell>
        </row>
        <row r="16">
          <cell r="D16">
            <v>2018.8800948899791</v>
          </cell>
          <cell r="E16">
            <v>3.1735570472009913</v>
          </cell>
        </row>
        <row r="17">
          <cell r="C17">
            <v>0</v>
          </cell>
          <cell r="E17">
            <v>3.0441718952674091</v>
          </cell>
        </row>
        <row r="18">
          <cell r="D18">
            <v>19114.956917830845</v>
          </cell>
          <cell r="E18">
            <v>2.0904203521530214</v>
          </cell>
        </row>
        <row r="19">
          <cell r="C19">
            <v>1.7748009358315793</v>
          </cell>
          <cell r="E19">
            <v>9.1809656853647024</v>
          </cell>
        </row>
        <row r="20">
          <cell r="C20">
            <v>3.9639584789924687</v>
          </cell>
          <cell r="E20">
            <v>13.108988014831874</v>
          </cell>
        </row>
        <row r="21">
          <cell r="C21">
            <v>2.3728684081553713</v>
          </cell>
          <cell r="F21">
            <v>2.0539007515474529E-2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G10">
            <v>37160799.389766738</v>
          </cell>
        </row>
        <row r="11">
          <cell r="G11">
            <v>9674401.8423159309</v>
          </cell>
        </row>
        <row r="12">
          <cell r="G12">
            <v>15290826.612332655</v>
          </cell>
        </row>
        <row r="13">
          <cell r="G13">
            <v>197924.41067512269</v>
          </cell>
        </row>
        <row r="14">
          <cell r="G14">
            <v>378357.80938739493</v>
          </cell>
        </row>
        <row r="15">
          <cell r="G15">
            <v>1498222.0949418014</v>
          </cell>
        </row>
        <row r="16">
          <cell r="G16">
            <v>1362975.2090667016</v>
          </cell>
        </row>
        <row r="17">
          <cell r="G17">
            <v>60309.96374028804</v>
          </cell>
        </row>
        <row r="18">
          <cell r="G18">
            <v>146555.16154117833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23.85546875" customWidth="1"/>
    <col min="2" max="2" width="12.5703125" customWidth="1"/>
    <col min="3" max="4" width="11.7109375" hidden="1" customWidth="1"/>
    <col min="5" max="5" width="13.7109375" customWidth="1"/>
    <col min="6" max="6" width="17.28515625" customWidth="1"/>
    <col min="7" max="7" width="12.7109375" customWidth="1"/>
    <col min="8" max="8" width="13" customWidth="1"/>
    <col min="9" max="9" width="10.7109375" customWidth="1"/>
    <col min="10" max="10" width="15.140625" customWidth="1"/>
    <col min="11" max="11" width="17.5703125" customWidth="1"/>
    <col min="12" max="12" width="0.85546875" customWidth="1"/>
    <col min="13" max="15" width="13.5703125" customWidth="1"/>
    <col min="16" max="16" width="16.140625" customWidth="1"/>
  </cols>
  <sheetData>
    <row r="1" spans="1:16" x14ac:dyDescent="0.25">
      <c r="O1" s="1" t="s">
        <v>0</v>
      </c>
      <c r="P1" s="2">
        <f>'[1]LDC Info'!$E$18</f>
        <v>0</v>
      </c>
    </row>
    <row r="2" spans="1:16" x14ac:dyDescent="0.25">
      <c r="O2" s="1" t="s">
        <v>1</v>
      </c>
      <c r="P2" s="3" t="s">
        <v>38</v>
      </c>
    </row>
    <row r="3" spans="1:16" x14ac:dyDescent="0.25">
      <c r="O3" s="1" t="s">
        <v>2</v>
      </c>
      <c r="P3" s="3"/>
    </row>
    <row r="4" spans="1:16" x14ac:dyDescent="0.25">
      <c r="O4" s="1" t="s">
        <v>3</v>
      </c>
      <c r="P4" s="3"/>
    </row>
    <row r="5" spans="1:16" x14ac:dyDescent="0.25">
      <c r="O5" s="1" t="s">
        <v>4</v>
      </c>
      <c r="P5" s="4"/>
    </row>
    <row r="6" spans="1:16" x14ac:dyDescent="0.25">
      <c r="O6" s="1"/>
      <c r="P6" s="2"/>
    </row>
    <row r="7" spans="1:16" x14ac:dyDescent="0.25">
      <c r="O7" s="1" t="s">
        <v>5</v>
      </c>
      <c r="P7" s="43">
        <v>41219</v>
      </c>
    </row>
    <row r="9" spans="1:16" ht="18" x14ac:dyDescent="0.25">
      <c r="A9" s="49" t="s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18" x14ac:dyDescent="0.25">
      <c r="A10" s="49" t="s">
        <v>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5.75" thickBot="1" x14ac:dyDescent="0.3"/>
    <row r="12" spans="1:16" ht="42.75" customHeight="1" thickBot="1" x14ac:dyDescent="0.3">
      <c r="A12" s="5" t="s">
        <v>8</v>
      </c>
      <c r="B12" s="50" t="s">
        <v>9</v>
      </c>
      <c r="C12" s="52" t="s">
        <v>10</v>
      </c>
      <c r="D12" s="53"/>
      <c r="E12" s="54"/>
      <c r="F12" s="55" t="s">
        <v>11</v>
      </c>
      <c r="G12" s="56"/>
      <c r="H12" s="57" t="s">
        <v>12</v>
      </c>
      <c r="I12" s="55"/>
      <c r="J12" s="56"/>
      <c r="K12" s="50" t="s">
        <v>13</v>
      </c>
      <c r="L12" s="6"/>
      <c r="M12" s="50" t="s">
        <v>14</v>
      </c>
      <c r="N12" s="50" t="s">
        <v>15</v>
      </c>
      <c r="O12" s="50" t="s">
        <v>16</v>
      </c>
      <c r="P12" s="44" t="s">
        <v>17</v>
      </c>
    </row>
    <row r="13" spans="1:16" ht="39" thickBot="1" x14ac:dyDescent="0.3">
      <c r="A13" s="7"/>
      <c r="B13" s="51"/>
      <c r="C13" s="8" t="s">
        <v>18</v>
      </c>
      <c r="D13" s="8" t="s">
        <v>19</v>
      </c>
      <c r="E13" s="9" t="s">
        <v>20</v>
      </c>
      <c r="F13" s="9" t="s">
        <v>21</v>
      </c>
      <c r="G13" s="10" t="s">
        <v>22</v>
      </c>
      <c r="H13" s="8" t="s">
        <v>23</v>
      </c>
      <c r="I13" s="46" t="s">
        <v>24</v>
      </c>
      <c r="J13" s="47"/>
      <c r="K13" s="51"/>
      <c r="L13" s="11"/>
      <c r="M13" s="51"/>
      <c r="N13" s="51"/>
      <c r="O13" s="51"/>
      <c r="P13" s="45"/>
    </row>
    <row r="14" spans="1:16" x14ac:dyDescent="0.25">
      <c r="A14" s="12"/>
      <c r="B14" s="12"/>
      <c r="C14" s="12"/>
      <c r="D14" s="12"/>
      <c r="E14" s="12"/>
      <c r="F14" s="12"/>
      <c r="G14" s="13"/>
      <c r="H14" s="12"/>
      <c r="I14" s="14" t="s">
        <v>21</v>
      </c>
      <c r="J14" s="14" t="s">
        <v>22</v>
      </c>
      <c r="K14" s="15"/>
      <c r="L14" s="16"/>
      <c r="M14" s="15"/>
      <c r="N14" s="15"/>
      <c r="O14" s="15"/>
      <c r="P14" s="13"/>
    </row>
    <row r="15" spans="1:16" x14ac:dyDescent="0.25">
      <c r="A15" s="12"/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16"/>
      <c r="M15" s="12"/>
      <c r="N15" s="12"/>
      <c r="O15" s="12"/>
      <c r="P15" s="13"/>
    </row>
    <row r="16" spans="1:16" x14ac:dyDescent="0.25">
      <c r="A16" s="17" t="s">
        <v>25</v>
      </c>
      <c r="B16" s="18" t="s">
        <v>35</v>
      </c>
      <c r="C16" s="21">
        <f>+D16</f>
        <v>138003.87623446152</v>
      </c>
      <c r="D16" s="21">
        <f>+'[2]3. Forecast Data 2013'!$H$9</f>
        <v>138003.87623446152</v>
      </c>
      <c r="E16" s="40">
        <f t="shared" ref="E16:E28" si="0">IF(SUM(C16:D16)=0,0,AVERAGE(C16:D16))</f>
        <v>138003.87623446152</v>
      </c>
      <c r="F16" s="21">
        <f>+'[2]3. Forecast Data 2013'!$H$10</f>
        <v>1081449144.4659545</v>
      </c>
      <c r="G16" s="22"/>
      <c r="H16" s="23">
        <f>+'[2]11. Distribution Rate Schedule'!$D$13</f>
        <v>12.631238972034751</v>
      </c>
      <c r="I16" s="24">
        <f>+'[2]11. Distribution Rate Schedule'!$F$13</f>
        <v>1.5019550568300434E-2</v>
      </c>
      <c r="J16" s="24"/>
      <c r="K16" s="25">
        <f t="shared" ref="K16:K28" si="1">H16*E16*12+I16*F16+J16*G16</f>
        <v>37160799.389766738</v>
      </c>
      <c r="L16" s="16"/>
      <c r="M16" s="26">
        <f>+'[2]19. Dist. Rev. Reconciliation'!$G10</f>
        <v>37160799.389766738</v>
      </c>
      <c r="N16" s="26"/>
      <c r="O16" s="27">
        <f t="shared" ref="O16:O28" si="2">SUM(M16:N16)</f>
        <v>37160799.389766738</v>
      </c>
      <c r="P16" s="28">
        <f t="shared" ref="P16:P28" si="3">O16-K16</f>
        <v>0</v>
      </c>
    </row>
    <row r="17" spans="1:16" x14ac:dyDescent="0.25">
      <c r="A17" s="17" t="s">
        <v>26</v>
      </c>
      <c r="B17" s="18" t="s">
        <v>35</v>
      </c>
      <c r="C17" s="21">
        <f t="shared" ref="C17:C24" si="4">+D17</f>
        <v>11970.002753970757</v>
      </c>
      <c r="D17" s="21">
        <f>+'[2]3. Forecast Data 2013'!$H$11</f>
        <v>11970.002753970757</v>
      </c>
      <c r="E17" s="40">
        <f t="shared" si="0"/>
        <v>11970.002753970757</v>
      </c>
      <c r="F17" s="21">
        <f>+'[2]3. Forecast Data 2013'!$H$12</f>
        <v>392909716.50685132</v>
      </c>
      <c r="G17" s="22"/>
      <c r="H17" s="23">
        <f>+'[2]11. Distribution Rate Schedule'!$D$14</f>
        <v>35.694428675082392</v>
      </c>
      <c r="I17" s="24">
        <f>+'[2]11. Distribution Rate Schedule'!$F$14</f>
        <v>1.1573276854126487E-2</v>
      </c>
      <c r="J17" s="24"/>
      <c r="K17" s="25">
        <f t="shared" si="1"/>
        <v>9674401.8423159309</v>
      </c>
      <c r="L17" s="16"/>
      <c r="M17" s="26">
        <f>+'[2]19. Dist. Rev. Reconciliation'!$G11</f>
        <v>9674401.8423159309</v>
      </c>
      <c r="N17" s="26"/>
      <c r="O17" s="27">
        <f t="shared" si="2"/>
        <v>9674401.8423159309</v>
      </c>
      <c r="P17" s="28">
        <f t="shared" si="3"/>
        <v>0</v>
      </c>
    </row>
    <row r="18" spans="1:16" x14ac:dyDescent="0.25">
      <c r="A18" s="17" t="s">
        <v>27</v>
      </c>
      <c r="B18" s="18" t="s">
        <v>35</v>
      </c>
      <c r="C18" s="21">
        <f t="shared" si="4"/>
        <v>1661.7695065244129</v>
      </c>
      <c r="D18" s="21">
        <f>+'[2]3. Forecast Data 2013'!$H$13</f>
        <v>1661.7695065244129</v>
      </c>
      <c r="E18" s="40">
        <f t="shared" si="0"/>
        <v>1661.7695065244129</v>
      </c>
      <c r="F18" s="21"/>
      <c r="G18" s="22">
        <f>+'[2]3. Forecast Data 2013'!$H$14</f>
        <v>3914574.6241101003</v>
      </c>
      <c r="H18" s="23">
        <f>+'[2]11. Distribution Rate Schedule'!$D$15</f>
        <v>366.53656145408411</v>
      </c>
      <c r="I18" s="24"/>
      <c r="J18" s="24">
        <f>+'[2]11. Distribution Rate Schedule'!$E$15</f>
        <v>2.2128298925859302</v>
      </c>
      <c r="K18" s="25">
        <f t="shared" si="1"/>
        <v>15971479.115197664</v>
      </c>
      <c r="L18" s="16"/>
      <c r="M18" s="26">
        <f>+'[2]19. Dist. Rev. Reconciliation'!$G12</f>
        <v>15290826.612332655</v>
      </c>
      <c r="N18" s="26">
        <f>-'[2]10. Rates By Rate Class'!$H$12</f>
        <v>680652.50286500866</v>
      </c>
      <c r="O18" s="27">
        <f t="shared" si="2"/>
        <v>15971479.115197664</v>
      </c>
      <c r="P18" s="28">
        <f t="shared" si="3"/>
        <v>0</v>
      </c>
    </row>
    <row r="19" spans="1:16" x14ac:dyDescent="0.25">
      <c r="A19" s="17" t="s">
        <v>37</v>
      </c>
      <c r="B19" s="18" t="s">
        <v>35</v>
      </c>
      <c r="C19" s="21">
        <f t="shared" si="4"/>
        <v>3</v>
      </c>
      <c r="D19" s="21">
        <f>+'[2]3. Forecast Data 2013'!$H$16</f>
        <v>3</v>
      </c>
      <c r="E19" s="40">
        <f t="shared" ref="E19" si="5">IF(SUM(C19:D19)=0,0,AVERAGE(C19:D19))</f>
        <v>3</v>
      </c>
      <c r="F19" s="21"/>
      <c r="G19" s="22">
        <f>+'[2]3. Forecast Data 2013'!$H$17</f>
        <v>48666</v>
      </c>
      <c r="H19" s="23">
        <f>+'[2]11. Distribution Rate Schedule'!$D$16</f>
        <v>2018.8800948899791</v>
      </c>
      <c r="I19" s="24"/>
      <c r="J19" s="24">
        <f>+'[2]11. Distribution Rate Schedule'!$E$16</f>
        <v>3.1735570472009913</v>
      </c>
      <c r="K19" s="25">
        <f t="shared" ref="K19" si="6">H19*E19*12+I19*F19+J19*G19</f>
        <v>227124.0106751227</v>
      </c>
      <c r="L19" s="16"/>
      <c r="M19" s="26">
        <f>+'[2]19. Dist. Rev. Reconciliation'!$G13</f>
        <v>197924.41067512269</v>
      </c>
      <c r="N19" s="26">
        <f>-'[2]10. Rates By Rate Class'!$H$13</f>
        <v>29199.599999999999</v>
      </c>
      <c r="O19" s="27">
        <f t="shared" ref="O19" si="7">SUM(M19:N19)</f>
        <v>227124.0106751227</v>
      </c>
      <c r="P19" s="28">
        <f t="shared" ref="P19" si="8">O19-K19</f>
        <v>0</v>
      </c>
    </row>
    <row r="20" spans="1:16" x14ac:dyDescent="0.25">
      <c r="A20" s="17" t="s">
        <v>28</v>
      </c>
      <c r="B20" s="18" t="s">
        <v>35</v>
      </c>
      <c r="C20" s="21">
        <f t="shared" si="4"/>
        <v>3</v>
      </c>
      <c r="D20" s="21">
        <f>+'[2]3. Forecast Data 2013'!$H$22</f>
        <v>3</v>
      </c>
      <c r="E20" s="40">
        <f t="shared" si="0"/>
        <v>3</v>
      </c>
      <c r="F20" s="21"/>
      <c r="G20" s="22">
        <f>+'[2]3. Forecast Data 2013'!$H$23</f>
        <v>387521.89006653521</v>
      </c>
      <c r="H20" s="23">
        <f>+'[2]11. Distribution Rate Schedule'!$D$18</f>
        <v>19114.956917830845</v>
      </c>
      <c r="I20" s="24"/>
      <c r="J20" s="24">
        <f>+'[2]11. Distribution Rate Schedule'!$E$18</f>
        <v>2.0904203521530214</v>
      </c>
      <c r="K20" s="25">
        <f t="shared" si="1"/>
        <v>1498222.0949418014</v>
      </c>
      <c r="L20" s="16"/>
      <c r="M20" s="26">
        <f>+'[2]19. Dist. Rev. Reconciliation'!$G$15</f>
        <v>1498222.0949418014</v>
      </c>
      <c r="N20" s="26"/>
      <c r="O20" s="27">
        <f t="shared" si="2"/>
        <v>1498222.0949418014</v>
      </c>
      <c r="P20" s="28">
        <f t="shared" si="3"/>
        <v>0</v>
      </c>
    </row>
    <row r="21" spans="1:16" x14ac:dyDescent="0.25">
      <c r="A21" s="17" t="s">
        <v>29</v>
      </c>
      <c r="B21" s="18" t="s">
        <v>36</v>
      </c>
      <c r="C21" s="21">
        <f t="shared" si="4"/>
        <v>35004.260959231608</v>
      </c>
      <c r="D21" s="21">
        <f>+'[2]3. Forecast Data 2013'!$H$25</f>
        <v>35004.260959231608</v>
      </c>
      <c r="E21" s="40">
        <f t="shared" si="0"/>
        <v>35004.260959231608</v>
      </c>
      <c r="F21" s="21"/>
      <c r="G21" s="22">
        <f>+'[2]3. Forecast Data 2013'!$H$26</f>
        <v>67255.241869442689</v>
      </c>
      <c r="H21" s="23">
        <f>+'[2]11. Distribution Rate Schedule'!$C$19</f>
        <v>1.7748009358315793</v>
      </c>
      <c r="I21" s="24"/>
      <c r="J21" s="24">
        <f>+'[2]11. Distribution Rate Schedule'!$E$19</f>
        <v>9.1809656853647024</v>
      </c>
      <c r="K21" s="25">
        <f t="shared" si="1"/>
        <v>1362975.2090667016</v>
      </c>
      <c r="L21" s="16"/>
      <c r="M21" s="26">
        <f>+'[2]19. Dist. Rev. Reconciliation'!$G$16</f>
        <v>1362975.2090667016</v>
      </c>
      <c r="N21" s="26"/>
      <c r="O21" s="27">
        <f t="shared" si="2"/>
        <v>1362975.2090667016</v>
      </c>
      <c r="P21" s="28">
        <f t="shared" si="3"/>
        <v>0</v>
      </c>
    </row>
    <row r="22" spans="1:16" x14ac:dyDescent="0.25">
      <c r="A22" s="17" t="s">
        <v>30</v>
      </c>
      <c r="B22" s="18" t="s">
        <v>36</v>
      </c>
      <c r="C22" s="21">
        <f t="shared" si="4"/>
        <v>680.86630175997948</v>
      </c>
      <c r="D22" s="21">
        <f>+'[2]3. Forecast Data 2013'!$H$28</f>
        <v>680.86630175997948</v>
      </c>
      <c r="E22" s="40">
        <f t="shared" si="0"/>
        <v>680.86630175997948</v>
      </c>
      <c r="F22" s="21"/>
      <c r="G22" s="22">
        <f>+'[2]3. Forecast Data 2013'!$H$29</f>
        <v>2130.0541818815273</v>
      </c>
      <c r="H22" s="23">
        <f>+'[2]11. Distribution Rate Schedule'!$C$20</f>
        <v>3.9639584789924687</v>
      </c>
      <c r="I22" s="24"/>
      <c r="J22" s="24">
        <f>+'[2]11. Distribution Rate Schedule'!$E$20</f>
        <v>13.108988014831874</v>
      </c>
      <c r="K22" s="25">
        <f t="shared" si="1"/>
        <v>60309.96374028804</v>
      </c>
      <c r="L22" s="16"/>
      <c r="M22" s="26">
        <f>+'[2]19. Dist. Rev. Reconciliation'!$G$17</f>
        <v>60309.96374028804</v>
      </c>
      <c r="N22" s="26"/>
      <c r="O22" s="27">
        <f t="shared" si="2"/>
        <v>60309.96374028804</v>
      </c>
      <c r="P22" s="28">
        <f t="shared" si="3"/>
        <v>0</v>
      </c>
    </row>
    <row r="23" spans="1:16" x14ac:dyDescent="0.25">
      <c r="A23" s="17" t="s">
        <v>31</v>
      </c>
      <c r="B23" s="18" t="s">
        <v>36</v>
      </c>
      <c r="C23" s="21">
        <f t="shared" si="4"/>
        <v>1544.0717344193972</v>
      </c>
      <c r="D23" s="21">
        <f>+'[2]3. Forecast Data 2013'!$H$31</f>
        <v>1544.0717344193972</v>
      </c>
      <c r="E23" s="40">
        <f t="shared" si="0"/>
        <v>1544.0717344193972</v>
      </c>
      <c r="F23" s="21">
        <f>+'[2]3. Forecast Data 2013'!$H$32</f>
        <v>4994818.4205849459</v>
      </c>
      <c r="G23" s="22"/>
      <c r="H23" s="23">
        <f>+'[2]11. Distribution Rate Schedule'!$C$21</f>
        <v>2.3728684081553713</v>
      </c>
      <c r="I23" s="24">
        <f>+'[2]11. Distribution Rate Schedule'!$F$21</f>
        <v>2.0539007515474529E-2</v>
      </c>
      <c r="J23" s="24"/>
      <c r="K23" s="25">
        <f t="shared" si="1"/>
        <v>146555.16154117833</v>
      </c>
      <c r="L23" s="16"/>
      <c r="M23" s="26">
        <f>+'[2]19. Dist. Rev. Reconciliation'!$G$18</f>
        <v>146555.16154117833</v>
      </c>
      <c r="N23" s="26"/>
      <c r="O23" s="27">
        <f t="shared" si="2"/>
        <v>146555.16154117833</v>
      </c>
      <c r="P23" s="28">
        <f t="shared" si="3"/>
        <v>0</v>
      </c>
    </row>
    <row r="24" spans="1:16" x14ac:dyDescent="0.25">
      <c r="A24" s="17" t="s">
        <v>32</v>
      </c>
      <c r="B24" s="18" t="s">
        <v>35</v>
      </c>
      <c r="C24" s="21">
        <f t="shared" si="4"/>
        <v>0</v>
      </c>
      <c r="D24" s="21">
        <v>0</v>
      </c>
      <c r="E24" s="40">
        <f t="shared" si="0"/>
        <v>0</v>
      </c>
      <c r="F24" s="21"/>
      <c r="G24" s="22">
        <f>+'[2]3. Forecast Data 2013'!$H$19</f>
        <v>154800</v>
      </c>
      <c r="H24" s="23">
        <f>+'[2]11. Distribution Rate Schedule'!$C$17</f>
        <v>0</v>
      </c>
      <c r="I24" s="24"/>
      <c r="J24" s="24">
        <f>+'[2]11. Distribution Rate Schedule'!$E$17</f>
        <v>3.0441718952674091</v>
      </c>
      <c r="K24" s="25">
        <f t="shared" si="1"/>
        <v>471237.80938739493</v>
      </c>
      <c r="L24" s="16"/>
      <c r="M24" s="26">
        <f>+'[2]19. Dist. Rev. Reconciliation'!$G$14</f>
        <v>378357.80938739493</v>
      </c>
      <c r="N24" s="26">
        <f>-'[2]10. Rates By Rate Class'!$H$18</f>
        <v>92880</v>
      </c>
      <c r="O24" s="27">
        <f t="shared" si="2"/>
        <v>471237.80938739493</v>
      </c>
      <c r="P24" s="28">
        <f t="shared" si="3"/>
        <v>0</v>
      </c>
    </row>
    <row r="25" spans="1:16" x14ac:dyDescent="0.25">
      <c r="A25" s="17"/>
      <c r="B25" s="18"/>
      <c r="C25" s="21"/>
      <c r="D25" s="21"/>
      <c r="E25" s="40">
        <f t="shared" si="0"/>
        <v>0</v>
      </c>
      <c r="F25" s="21"/>
      <c r="G25" s="22"/>
      <c r="H25" s="23"/>
      <c r="I25" s="24"/>
      <c r="J25" s="24"/>
      <c r="K25" s="25">
        <f t="shared" si="1"/>
        <v>0</v>
      </c>
      <c r="L25" s="16"/>
      <c r="M25" s="26"/>
      <c r="N25" s="26"/>
      <c r="O25" s="27">
        <f t="shared" si="2"/>
        <v>0</v>
      </c>
      <c r="P25" s="28">
        <f t="shared" si="3"/>
        <v>0</v>
      </c>
    </row>
    <row r="26" spans="1:16" x14ac:dyDescent="0.25">
      <c r="A26" s="17"/>
      <c r="B26" s="18"/>
      <c r="C26" s="19"/>
      <c r="D26" s="19"/>
      <c r="E26" s="20">
        <f t="shared" si="0"/>
        <v>0</v>
      </c>
      <c r="F26" s="21"/>
      <c r="G26" s="22"/>
      <c r="H26" s="23"/>
      <c r="I26" s="24"/>
      <c r="J26" s="24"/>
      <c r="K26" s="25">
        <f t="shared" si="1"/>
        <v>0</v>
      </c>
      <c r="L26" s="16"/>
      <c r="M26" s="26"/>
      <c r="N26" s="26"/>
      <c r="O26" s="27">
        <f t="shared" si="2"/>
        <v>0</v>
      </c>
      <c r="P26" s="28">
        <f t="shared" si="3"/>
        <v>0</v>
      </c>
    </row>
    <row r="27" spans="1:16" x14ac:dyDescent="0.25">
      <c r="A27" s="17"/>
      <c r="B27" s="18"/>
      <c r="C27" s="19"/>
      <c r="D27" s="19"/>
      <c r="E27" s="20">
        <f t="shared" si="0"/>
        <v>0</v>
      </c>
      <c r="F27" s="21"/>
      <c r="G27" s="22"/>
      <c r="H27" s="23"/>
      <c r="I27" s="24"/>
      <c r="J27" s="24"/>
      <c r="K27" s="25">
        <f t="shared" si="1"/>
        <v>0</v>
      </c>
      <c r="L27" s="16"/>
      <c r="M27" s="26"/>
      <c r="N27" s="26"/>
      <c r="O27" s="27">
        <f t="shared" si="2"/>
        <v>0</v>
      </c>
      <c r="P27" s="28">
        <f t="shared" si="3"/>
        <v>0</v>
      </c>
    </row>
    <row r="28" spans="1:16" ht="15.75" thickBot="1" x14ac:dyDescent="0.3">
      <c r="A28" s="17"/>
      <c r="B28" s="18"/>
      <c r="C28" s="19"/>
      <c r="D28" s="19"/>
      <c r="E28" s="20">
        <f t="shared" si="0"/>
        <v>0</v>
      </c>
      <c r="F28" s="21"/>
      <c r="G28" s="22"/>
      <c r="H28" s="23"/>
      <c r="I28" s="24"/>
      <c r="J28" s="24"/>
      <c r="K28" s="29">
        <f t="shared" si="1"/>
        <v>0</v>
      </c>
      <c r="L28" s="16"/>
      <c r="M28" s="26"/>
      <c r="N28" s="26"/>
      <c r="O28" s="30">
        <f t="shared" si="2"/>
        <v>0</v>
      </c>
      <c r="P28" s="30">
        <f t="shared" si="3"/>
        <v>0</v>
      </c>
    </row>
    <row r="29" spans="1:16" ht="15.75" thickTop="1" x14ac:dyDescent="0.25">
      <c r="A29" s="12"/>
      <c r="B29" s="12"/>
      <c r="C29" s="12"/>
      <c r="D29" s="12"/>
      <c r="E29" s="12"/>
      <c r="F29" s="12"/>
      <c r="G29" s="13"/>
      <c r="H29" s="12"/>
      <c r="I29" s="12"/>
      <c r="J29" s="12"/>
      <c r="K29" s="31"/>
      <c r="L29" s="16"/>
      <c r="M29" s="32"/>
      <c r="N29" s="32"/>
      <c r="O29" s="12"/>
      <c r="P29" s="13"/>
    </row>
    <row r="30" spans="1:16" ht="15.75" thickBot="1" x14ac:dyDescent="0.3">
      <c r="A30" s="33" t="s">
        <v>16</v>
      </c>
      <c r="B30" s="34"/>
      <c r="C30" s="41">
        <f>SUM(C16:C29)</f>
        <v>188870.84749036768</v>
      </c>
      <c r="D30" s="41">
        <f t="shared" ref="D30:J30" si="9">SUM(D16:D29)</f>
        <v>188870.84749036768</v>
      </c>
      <c r="E30" s="41">
        <f t="shared" si="9"/>
        <v>188870.84749036768</v>
      </c>
      <c r="F30" s="41">
        <f>SUM(F16:F29)</f>
        <v>1479353679.3933909</v>
      </c>
      <c r="G30" s="41">
        <f t="shared" si="9"/>
        <v>4574947.8102279594</v>
      </c>
      <c r="H30" s="41">
        <f t="shared" si="9"/>
        <v>21556.810869645004</v>
      </c>
      <c r="I30" s="41">
        <f t="shared" si="9"/>
        <v>4.7131834937901448E-2</v>
      </c>
      <c r="J30" s="41">
        <f t="shared" si="9"/>
        <v>32.810932887403929</v>
      </c>
      <c r="K30" s="36">
        <f>SUM(K16:K28)</f>
        <v>66573104.596632823</v>
      </c>
      <c r="L30" s="35"/>
      <c r="M30" s="36">
        <f>SUM(M16:M28)</f>
        <v>65770372.493767813</v>
      </c>
      <c r="N30" s="36">
        <f>SUM(N16:N28)</f>
        <v>802732.10286500864</v>
      </c>
      <c r="O30" s="36">
        <f>M30+N30</f>
        <v>66573104.596632823</v>
      </c>
      <c r="P30" s="37">
        <f>O30-K30</f>
        <v>0</v>
      </c>
    </row>
    <row r="32" spans="1:16" x14ac:dyDescent="0.25">
      <c r="A32" s="38" t="s">
        <v>33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4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4" x14ac:dyDescent="0.25">
      <c r="A34" s="48" t="s">
        <v>34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4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8" spans="1:14" x14ac:dyDescent="0.25">
      <c r="K38" s="42"/>
    </row>
  </sheetData>
  <mergeCells count="13">
    <mergeCell ref="P12:P13"/>
    <mergeCell ref="I13:J13"/>
    <mergeCell ref="A34:N35"/>
    <mergeCell ref="A9:P9"/>
    <mergeCell ref="A10:P10"/>
    <mergeCell ref="B12:B13"/>
    <mergeCell ref="C12:E12"/>
    <mergeCell ref="F12:G12"/>
    <mergeCell ref="H12:J12"/>
    <mergeCell ref="K12:K13"/>
    <mergeCell ref="M12:M13"/>
    <mergeCell ref="N12:N13"/>
    <mergeCell ref="O12:O13"/>
  </mergeCells>
  <dataValidations count="1">
    <dataValidation type="list" allowBlank="1" showInputMessage="1" showErrorMessage="1" sqref="B16:B28">
      <formula1>"Customers, Connections"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Chase, Mike</dc:creator>
  <cp:lastModifiedBy>Chase, Mike</cp:lastModifiedBy>
  <cp:lastPrinted>2012-08-22T18:15:27Z</cp:lastPrinted>
  <dcterms:created xsi:type="dcterms:W3CDTF">2012-08-22T12:38:22Z</dcterms:created>
  <dcterms:modified xsi:type="dcterms:W3CDTF">2012-11-09T16:09:43Z</dcterms:modified>
</cp:coreProperties>
</file>