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trlProps/ctrlProp81.xml" ContentType="application/vnd.ms-excel.controlproperties+xml"/>
  <Override PartName="/xl/ctrlProps/ctrlProp82.xml" ContentType="application/vnd.ms-excel.controlproperties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trlProps/ctrlProp83.xml" ContentType="application/vnd.ms-excel.controlproperties+xml"/>
  <Override PartName="/xl/ctrlProps/ctrlProp84.xml" ContentType="application/vnd.ms-excel.controlpropertie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450" yWindow="165" windowWidth="16590" windowHeight="10290" tabRatio="851" firstSheet="5" activeTab="9"/>
  </bookViews>
  <sheets>
    <sheet name="Residential " sheetId="13" r:id="rId1"/>
    <sheet name="GS&lt; 50 " sheetId="2" r:id="rId2"/>
    <sheet name="GS&gt; 50 Interval" sheetId="5" r:id="rId3"/>
    <sheet name="GS&gt; 50 Non Interval" sheetId="4" r:id="rId4"/>
    <sheet name="GS Co Generation" sheetId="6" r:id="rId5"/>
    <sheet name="Large User" sheetId="7" r:id="rId6"/>
    <sheet name="USL  2013" sheetId="8" r:id="rId7"/>
    <sheet name="Sentinel Lighting" sheetId="9" r:id="rId8"/>
    <sheet name="Street Light 2013" sheetId="10" r:id="rId9"/>
    <sheet name="BI SUM" sheetId="24" r:id="rId10"/>
    <sheet name="Summary" sheetId="11" r:id="rId11"/>
    <sheet name="BkUpPower" sheetId="19" r:id="rId12"/>
    <sheet name="Sheet1" sheetId="23" r:id="rId13"/>
  </sheets>
  <externalReferences>
    <externalReference r:id="rId14"/>
    <externalReference r:id="rId15"/>
    <externalReference r:id="rId16"/>
    <externalReference r:id="rId17"/>
    <externalReference r:id="rId18"/>
  </externalReferences>
  <calcPr calcId="145621"/>
</workbook>
</file>

<file path=xl/calcChain.xml><?xml version="1.0" encoding="utf-8"?>
<calcChain xmlns="http://schemas.openxmlformats.org/spreadsheetml/2006/main">
  <c r="L45" i="24" l="1"/>
  <c r="M45" i="24"/>
  <c r="L14" i="11" l="1"/>
  <c r="H14" i="11"/>
  <c r="H47" i="24"/>
  <c r="H46" i="24"/>
  <c r="H45" i="24"/>
  <c r="H44" i="24"/>
  <c r="H43" i="24"/>
  <c r="H42" i="24"/>
  <c r="H41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3" i="24"/>
  <c r="H27" i="24"/>
  <c r="H26" i="24"/>
  <c r="H25" i="24"/>
  <c r="H24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J320" i="2" l="1"/>
  <c r="J248" i="2"/>
  <c r="J176" i="2"/>
  <c r="J104" i="2"/>
  <c r="J478" i="13"/>
  <c r="J411" i="13"/>
  <c r="J348" i="13"/>
  <c r="J284" i="13"/>
  <c r="J220" i="13"/>
  <c r="J151" i="13"/>
  <c r="J89" i="13"/>
  <c r="J21" i="19"/>
  <c r="K504" i="13" l="1"/>
  <c r="K437" i="13"/>
  <c r="K374" i="13"/>
  <c r="K310" i="13"/>
  <c r="K246" i="13"/>
  <c r="K248" i="13"/>
  <c r="K177" i="13"/>
  <c r="K115" i="13"/>
  <c r="A1" i="23" l="1"/>
  <c r="B1" i="23"/>
  <c r="C1" i="23"/>
  <c r="D1" i="23"/>
  <c r="E1" i="23"/>
  <c r="F1" i="23"/>
  <c r="G1" i="23"/>
  <c r="H1" i="23"/>
  <c r="A2" i="23"/>
  <c r="B2" i="23"/>
  <c r="C2" i="23"/>
  <c r="D2" i="23"/>
  <c r="E2" i="23"/>
  <c r="F2" i="23"/>
  <c r="G2" i="23"/>
  <c r="H2" i="23"/>
  <c r="A3" i="23"/>
  <c r="B3" i="23"/>
  <c r="C3" i="23"/>
  <c r="D3" i="23"/>
  <c r="E3" i="23"/>
  <c r="F3" i="23"/>
  <c r="G3" i="23"/>
  <c r="H3" i="23"/>
  <c r="A4" i="23"/>
  <c r="G4" i="23"/>
  <c r="H4" i="23"/>
  <c r="A5" i="23"/>
  <c r="B5" i="23"/>
  <c r="C5" i="23"/>
  <c r="D5" i="23"/>
  <c r="G5" i="23"/>
  <c r="H5" i="23"/>
  <c r="A6" i="23"/>
  <c r="B6" i="23"/>
  <c r="C6" i="23"/>
  <c r="D6" i="23"/>
  <c r="G6" i="23"/>
  <c r="H6" i="23"/>
  <c r="A7" i="23"/>
  <c r="B7" i="23"/>
  <c r="C7" i="23"/>
  <c r="D7" i="23"/>
  <c r="G7" i="23"/>
  <c r="H7" i="23"/>
  <c r="A8" i="23"/>
  <c r="B8" i="23"/>
  <c r="C8" i="23"/>
  <c r="D8" i="23"/>
  <c r="G8" i="23"/>
  <c r="H8" i="23"/>
  <c r="A9" i="23"/>
  <c r="B9" i="23"/>
  <c r="C9" i="23"/>
  <c r="D9" i="23"/>
  <c r="G9" i="23"/>
  <c r="H9" i="23"/>
  <c r="A10" i="23"/>
  <c r="B10" i="23"/>
  <c r="C10" i="23"/>
  <c r="D10" i="23"/>
  <c r="G10" i="23"/>
  <c r="H10" i="23"/>
  <c r="A11" i="23"/>
  <c r="B11" i="23"/>
  <c r="C11" i="23"/>
  <c r="D11" i="23"/>
  <c r="G11" i="23"/>
  <c r="H11" i="23"/>
  <c r="A12" i="23"/>
  <c r="B12" i="23"/>
  <c r="C12" i="23"/>
  <c r="D12" i="23"/>
  <c r="G12" i="23"/>
  <c r="H12" i="23"/>
  <c r="A13" i="23"/>
  <c r="B13" i="23"/>
  <c r="C13" i="23"/>
  <c r="D13" i="23"/>
  <c r="G13" i="23"/>
  <c r="H13" i="23"/>
  <c r="A14" i="23"/>
  <c r="B14" i="23"/>
  <c r="C14" i="23"/>
  <c r="D14" i="23"/>
  <c r="G14" i="23"/>
  <c r="H14" i="23"/>
  <c r="A15" i="23"/>
  <c r="B15" i="23"/>
  <c r="C15" i="23"/>
  <c r="D15" i="23"/>
  <c r="G15" i="23"/>
  <c r="H15" i="23"/>
  <c r="A16" i="23"/>
  <c r="B16" i="23"/>
  <c r="C16" i="23"/>
  <c r="D16" i="23"/>
  <c r="G16" i="23"/>
  <c r="H16" i="23"/>
  <c r="A17" i="23"/>
  <c r="B17" i="23"/>
  <c r="C17" i="23"/>
  <c r="D17" i="23"/>
  <c r="G17" i="23"/>
  <c r="H17" i="23"/>
  <c r="A18" i="23"/>
  <c r="B18" i="23"/>
  <c r="C18" i="23"/>
  <c r="D18" i="23"/>
  <c r="G18" i="23"/>
  <c r="H18" i="23"/>
  <c r="A19" i="23"/>
  <c r="B19" i="23"/>
  <c r="C19" i="23"/>
  <c r="D19" i="23"/>
  <c r="G19" i="23"/>
  <c r="H19" i="23"/>
  <c r="A20" i="23"/>
  <c r="B20" i="23"/>
  <c r="C20" i="23"/>
  <c r="D20" i="23"/>
  <c r="G20" i="23"/>
  <c r="H20" i="23"/>
  <c r="A21" i="23"/>
  <c r="B21" i="23"/>
  <c r="C21" i="23"/>
  <c r="D21" i="23"/>
  <c r="G21" i="23"/>
  <c r="H21" i="23"/>
  <c r="A22" i="23"/>
  <c r="B22" i="23"/>
  <c r="C22" i="23"/>
  <c r="D22" i="23"/>
  <c r="G22" i="23"/>
  <c r="H22" i="23"/>
  <c r="A23" i="23"/>
  <c r="B23" i="23"/>
  <c r="C23" i="23"/>
  <c r="D23" i="23"/>
  <c r="G23" i="23"/>
  <c r="H23" i="23"/>
  <c r="A24" i="23"/>
  <c r="B24" i="23"/>
  <c r="C24" i="23"/>
  <c r="D24" i="23"/>
  <c r="G24" i="23"/>
  <c r="H24" i="23"/>
  <c r="A25" i="23"/>
  <c r="B25" i="23"/>
  <c r="C25" i="23"/>
  <c r="D25" i="23"/>
  <c r="F25" i="23"/>
  <c r="G25" i="23"/>
  <c r="H25" i="23"/>
  <c r="A26" i="23"/>
  <c r="B26" i="23"/>
  <c r="C26" i="23"/>
  <c r="D26" i="23"/>
  <c r="E26" i="23"/>
  <c r="F26" i="23"/>
  <c r="G26" i="23"/>
  <c r="H26" i="23"/>
  <c r="A27" i="23"/>
  <c r="B27" i="23"/>
  <c r="C27" i="23"/>
  <c r="D27" i="23"/>
  <c r="E27" i="23"/>
  <c r="F27" i="23"/>
  <c r="G27" i="23"/>
  <c r="H27" i="23"/>
  <c r="F16" i="19" l="1"/>
  <c r="K51" i="13" l="1"/>
  <c r="O283" i="4" l="1"/>
  <c r="N283" i="4"/>
  <c r="O278" i="4"/>
  <c r="N278" i="4"/>
  <c r="L278" i="4"/>
  <c r="H278" i="4"/>
  <c r="O277" i="4"/>
  <c r="N277" i="4"/>
  <c r="L277" i="4"/>
  <c r="H277" i="4"/>
  <c r="O276" i="4"/>
  <c r="N276" i="4"/>
  <c r="L276" i="4"/>
  <c r="H276" i="4"/>
  <c r="J275" i="4"/>
  <c r="O274" i="4"/>
  <c r="L274" i="4"/>
  <c r="N274" i="4" s="1"/>
  <c r="H274" i="4"/>
  <c r="K273" i="4"/>
  <c r="L273" i="4" s="1"/>
  <c r="J273" i="4"/>
  <c r="G273" i="4"/>
  <c r="H273" i="4" s="1"/>
  <c r="J272" i="4"/>
  <c r="L272" i="4" s="1"/>
  <c r="N272" i="4" s="1"/>
  <c r="H272" i="4"/>
  <c r="O272" i="4" s="1"/>
  <c r="J271" i="4"/>
  <c r="K270" i="4"/>
  <c r="K271" i="4" s="1"/>
  <c r="L271" i="4" s="1"/>
  <c r="J270" i="4"/>
  <c r="G270" i="4"/>
  <c r="G275" i="4" s="1"/>
  <c r="H275" i="4" s="1"/>
  <c r="J268" i="4"/>
  <c r="K267" i="4"/>
  <c r="J267" i="4"/>
  <c r="G267" i="4"/>
  <c r="G268" i="4" s="1"/>
  <c r="H268" i="4" s="1"/>
  <c r="K265" i="4"/>
  <c r="L265" i="4" s="1"/>
  <c r="N265" i="4" s="1"/>
  <c r="K264" i="4"/>
  <c r="L264" i="4" s="1"/>
  <c r="G264" i="4"/>
  <c r="H264" i="4" s="1"/>
  <c r="O264" i="4" s="1"/>
  <c r="K263" i="4"/>
  <c r="G263" i="4"/>
  <c r="H263" i="4" s="1"/>
  <c r="O263" i="4" s="1"/>
  <c r="K262" i="4"/>
  <c r="J262" i="4"/>
  <c r="L262" i="4" s="1"/>
  <c r="N262" i="4" s="1"/>
  <c r="G262" i="4"/>
  <c r="H262" i="4" s="1"/>
  <c r="K261" i="4"/>
  <c r="G261" i="4"/>
  <c r="H261" i="4" s="1"/>
  <c r="O261" i="4" s="1"/>
  <c r="K260" i="4"/>
  <c r="L260" i="4" s="1"/>
  <c r="N260" i="4" s="1"/>
  <c r="J260" i="4"/>
  <c r="G260" i="4"/>
  <c r="H260" i="4" s="1"/>
  <c r="K258" i="4"/>
  <c r="L258" i="4" s="1"/>
  <c r="G258" i="4"/>
  <c r="H258" i="4" s="1"/>
  <c r="O258" i="4" s="1"/>
  <c r="K257" i="4"/>
  <c r="L257" i="4" s="1"/>
  <c r="N257" i="4" s="1"/>
  <c r="G257" i="4"/>
  <c r="H257" i="4" s="1"/>
  <c r="O257" i="4" s="1"/>
  <c r="K256" i="4"/>
  <c r="L256" i="4" s="1"/>
  <c r="G256" i="4"/>
  <c r="H256" i="4" s="1"/>
  <c r="O256" i="4" s="1"/>
  <c r="K255" i="4"/>
  <c r="L255" i="4" s="1"/>
  <c r="N255" i="4" s="1"/>
  <c r="G255" i="4"/>
  <c r="H255" i="4" s="1"/>
  <c r="O255" i="4" s="1"/>
  <c r="K254" i="4"/>
  <c r="L254" i="4" s="1"/>
  <c r="G254" i="4"/>
  <c r="H254" i="4" s="1"/>
  <c r="O254" i="4" s="1"/>
  <c r="K253" i="4"/>
  <c r="L253" i="4" s="1"/>
  <c r="N253" i="4" s="1"/>
  <c r="G253" i="4"/>
  <c r="H253" i="4" s="1"/>
  <c r="O253" i="4" s="1"/>
  <c r="K252" i="4"/>
  <c r="L252" i="4" s="1"/>
  <c r="G252" i="4"/>
  <c r="H252" i="4" s="1"/>
  <c r="O252" i="4" s="1"/>
  <c r="K251" i="4"/>
  <c r="L251" i="4" s="1"/>
  <c r="N251" i="4" s="1"/>
  <c r="G251" i="4"/>
  <c r="H251" i="4" s="1"/>
  <c r="K250" i="4"/>
  <c r="L250" i="4" s="1"/>
  <c r="G250" i="4"/>
  <c r="H250" i="4" s="1"/>
  <c r="K249" i="4"/>
  <c r="G249" i="4"/>
  <c r="H249" i="4" s="1"/>
  <c r="O248" i="4"/>
  <c r="L248" i="4"/>
  <c r="N248" i="4" s="1"/>
  <c r="H248" i="4"/>
  <c r="O247" i="4"/>
  <c r="L247" i="4"/>
  <c r="N247" i="4" s="1"/>
  <c r="H247" i="4"/>
  <c r="O246" i="4"/>
  <c r="L246" i="4"/>
  <c r="N246" i="4" s="1"/>
  <c r="H246" i="4"/>
  <c r="O245" i="4"/>
  <c r="L245" i="4"/>
  <c r="N245" i="4" s="1"/>
  <c r="H245" i="4"/>
  <c r="O244" i="4"/>
  <c r="L244" i="4"/>
  <c r="N244" i="4" s="1"/>
  <c r="H244" i="4"/>
  <c r="H243" i="4"/>
  <c r="O227" i="9"/>
  <c r="N227" i="9"/>
  <c r="L222" i="9"/>
  <c r="K222" i="9"/>
  <c r="G222" i="9"/>
  <c r="H222" i="9" s="1"/>
  <c r="K221" i="9"/>
  <c r="L221" i="9" s="1"/>
  <c r="N221" i="9" s="1"/>
  <c r="H221" i="9"/>
  <c r="O221" i="9" s="1"/>
  <c r="G221" i="9"/>
  <c r="L220" i="9"/>
  <c r="K220" i="9"/>
  <c r="G220" i="9"/>
  <c r="H220" i="9" s="1"/>
  <c r="J219" i="9"/>
  <c r="O218" i="9"/>
  <c r="N218" i="9"/>
  <c r="L218" i="9"/>
  <c r="H218" i="9"/>
  <c r="K217" i="9"/>
  <c r="J217" i="9"/>
  <c r="L217" i="9" s="1"/>
  <c r="G217" i="9"/>
  <c r="H217" i="9" s="1"/>
  <c r="N216" i="9"/>
  <c r="L216" i="9"/>
  <c r="J216" i="9"/>
  <c r="H216" i="9"/>
  <c r="O216" i="9" s="1"/>
  <c r="J215" i="9"/>
  <c r="L214" i="9"/>
  <c r="K214" i="9"/>
  <c r="K215" i="9" s="1"/>
  <c r="L215" i="9" s="1"/>
  <c r="J214" i="9"/>
  <c r="G214" i="9"/>
  <c r="G215" i="9" s="1"/>
  <c r="H215" i="9" s="1"/>
  <c r="J212" i="9"/>
  <c r="K211" i="9"/>
  <c r="K212" i="9" s="1"/>
  <c r="J211" i="9"/>
  <c r="G211" i="9"/>
  <c r="H211" i="9" s="1"/>
  <c r="K209" i="9"/>
  <c r="L209" i="9" s="1"/>
  <c r="N209" i="9" s="1"/>
  <c r="K208" i="9"/>
  <c r="L208" i="9" s="1"/>
  <c r="G208" i="9"/>
  <c r="H208" i="9" s="1"/>
  <c r="O208" i="9" s="1"/>
  <c r="K207" i="9"/>
  <c r="H207" i="9"/>
  <c r="O207" i="9" s="1"/>
  <c r="G207" i="9"/>
  <c r="K206" i="9"/>
  <c r="L206" i="9" s="1"/>
  <c r="N206" i="9" s="1"/>
  <c r="H206" i="9"/>
  <c r="O206" i="9" s="1"/>
  <c r="G206" i="9"/>
  <c r="K205" i="9"/>
  <c r="G205" i="9"/>
  <c r="H205" i="9" s="1"/>
  <c r="O205" i="9" s="1"/>
  <c r="K204" i="9"/>
  <c r="L204" i="9" s="1"/>
  <c r="J204" i="9"/>
  <c r="H204" i="9"/>
  <c r="G204" i="9"/>
  <c r="K202" i="9"/>
  <c r="L202" i="9" s="1"/>
  <c r="N202" i="9" s="1"/>
  <c r="H202" i="9"/>
  <c r="O202" i="9" s="1"/>
  <c r="G202" i="9"/>
  <c r="K201" i="9"/>
  <c r="L201" i="9" s="1"/>
  <c r="N201" i="9" s="1"/>
  <c r="H201" i="9"/>
  <c r="O201" i="9" s="1"/>
  <c r="G201" i="9"/>
  <c r="K200" i="9"/>
  <c r="L200" i="9" s="1"/>
  <c r="N200" i="9" s="1"/>
  <c r="H200" i="9"/>
  <c r="O200" i="9" s="1"/>
  <c r="G200" i="9"/>
  <c r="K199" i="9"/>
  <c r="L199" i="9" s="1"/>
  <c r="N199" i="9" s="1"/>
  <c r="H199" i="9"/>
  <c r="O199" i="9" s="1"/>
  <c r="G199" i="9"/>
  <c r="K198" i="9"/>
  <c r="L198" i="9" s="1"/>
  <c r="N198" i="9" s="1"/>
  <c r="H198" i="9"/>
  <c r="O198" i="9" s="1"/>
  <c r="G198" i="9"/>
  <c r="K197" i="9"/>
  <c r="L197" i="9" s="1"/>
  <c r="N197" i="9" s="1"/>
  <c r="H197" i="9"/>
  <c r="O197" i="9" s="1"/>
  <c r="G197" i="9"/>
  <c r="K196" i="9"/>
  <c r="L196" i="9" s="1"/>
  <c r="N196" i="9" s="1"/>
  <c r="H196" i="9"/>
  <c r="O196" i="9" s="1"/>
  <c r="G196" i="9"/>
  <c r="K195" i="9"/>
  <c r="L195" i="9" s="1"/>
  <c r="N195" i="9" s="1"/>
  <c r="H195" i="9"/>
  <c r="O195" i="9" s="1"/>
  <c r="G195" i="9"/>
  <c r="K194" i="9"/>
  <c r="L194" i="9" s="1"/>
  <c r="N194" i="9" s="1"/>
  <c r="H194" i="9"/>
  <c r="G194" i="9"/>
  <c r="K193" i="9"/>
  <c r="G193" i="9"/>
  <c r="H193" i="9" s="1"/>
  <c r="L192" i="9"/>
  <c r="H192" i="9"/>
  <c r="O192" i="9" s="1"/>
  <c r="L191" i="9"/>
  <c r="H191" i="9"/>
  <c r="O191" i="9" s="1"/>
  <c r="L190" i="9"/>
  <c r="H190" i="9"/>
  <c r="O190" i="9" s="1"/>
  <c r="L189" i="9"/>
  <c r="H189" i="9"/>
  <c r="O189" i="9" s="1"/>
  <c r="L188" i="9"/>
  <c r="H188" i="9"/>
  <c r="O188" i="9" s="1"/>
  <c r="H187" i="9"/>
  <c r="O173" i="9"/>
  <c r="N173" i="9"/>
  <c r="L168" i="9"/>
  <c r="K168" i="9"/>
  <c r="G168" i="9"/>
  <c r="H168" i="9" s="1"/>
  <c r="K167" i="9"/>
  <c r="L167" i="9" s="1"/>
  <c r="N167" i="9" s="1"/>
  <c r="H167" i="9"/>
  <c r="O167" i="9" s="1"/>
  <c r="G167" i="9"/>
  <c r="L166" i="9"/>
  <c r="K166" i="9"/>
  <c r="G166" i="9"/>
  <c r="H166" i="9" s="1"/>
  <c r="J165" i="9"/>
  <c r="O164" i="9"/>
  <c r="L164" i="9"/>
  <c r="H164" i="9"/>
  <c r="N164" i="9" s="1"/>
  <c r="K163" i="9"/>
  <c r="L163" i="9" s="1"/>
  <c r="N163" i="9" s="1"/>
  <c r="O163" i="9" s="1"/>
  <c r="J163" i="9"/>
  <c r="H163" i="9"/>
  <c r="G163" i="9"/>
  <c r="N162" i="9"/>
  <c r="L162" i="9"/>
  <c r="J162" i="9"/>
  <c r="H162" i="9"/>
  <c r="O162" i="9" s="1"/>
  <c r="K161" i="9"/>
  <c r="L161" i="9" s="1"/>
  <c r="J161" i="9"/>
  <c r="K160" i="9"/>
  <c r="K165" i="9" s="1"/>
  <c r="L165" i="9" s="1"/>
  <c r="J160" i="9"/>
  <c r="G160" i="9"/>
  <c r="G161" i="9" s="1"/>
  <c r="H161" i="9" s="1"/>
  <c r="J158" i="9"/>
  <c r="G158" i="9"/>
  <c r="H158" i="9" s="1"/>
  <c r="K157" i="9"/>
  <c r="K158" i="9" s="1"/>
  <c r="J157" i="9"/>
  <c r="G157" i="9"/>
  <c r="H157" i="9" s="1"/>
  <c r="K155" i="9"/>
  <c r="L155" i="9" s="1"/>
  <c r="N155" i="9" s="1"/>
  <c r="K154" i="9"/>
  <c r="L154" i="9" s="1"/>
  <c r="G154" i="9"/>
  <c r="H154" i="9" s="1"/>
  <c r="K153" i="9"/>
  <c r="G153" i="9"/>
  <c r="H153" i="9" s="1"/>
  <c r="O153" i="9" s="1"/>
  <c r="K152" i="9"/>
  <c r="L152" i="9" s="1"/>
  <c r="H152" i="9"/>
  <c r="O152" i="9" s="1"/>
  <c r="G152" i="9"/>
  <c r="K151" i="9"/>
  <c r="G151" i="9"/>
  <c r="H151" i="9" s="1"/>
  <c r="O151" i="9" s="1"/>
  <c r="K150" i="9"/>
  <c r="L150" i="9" s="1"/>
  <c r="J150" i="9"/>
  <c r="G150" i="9"/>
  <c r="H150" i="9" s="1"/>
  <c r="K148" i="9"/>
  <c r="L148" i="9" s="1"/>
  <c r="G148" i="9"/>
  <c r="H148" i="9" s="1"/>
  <c r="O148" i="9" s="1"/>
  <c r="L147" i="9"/>
  <c r="N147" i="9" s="1"/>
  <c r="K147" i="9"/>
  <c r="G147" i="9"/>
  <c r="H147" i="9" s="1"/>
  <c r="O147" i="9" s="1"/>
  <c r="K146" i="9"/>
  <c r="L146" i="9" s="1"/>
  <c r="H146" i="9"/>
  <c r="O146" i="9" s="1"/>
  <c r="G146" i="9"/>
  <c r="K145" i="9"/>
  <c r="L145" i="9" s="1"/>
  <c r="G145" i="9"/>
  <c r="H145" i="9" s="1"/>
  <c r="O145" i="9" s="1"/>
  <c r="K144" i="9"/>
  <c r="L144" i="9" s="1"/>
  <c r="G144" i="9"/>
  <c r="H144" i="9" s="1"/>
  <c r="O144" i="9" s="1"/>
  <c r="L143" i="9"/>
  <c r="N143" i="9" s="1"/>
  <c r="K143" i="9"/>
  <c r="G143" i="9"/>
  <c r="H143" i="9" s="1"/>
  <c r="O143" i="9" s="1"/>
  <c r="K142" i="9"/>
  <c r="L142" i="9" s="1"/>
  <c r="H142" i="9"/>
  <c r="O142" i="9" s="1"/>
  <c r="G142" i="9"/>
  <c r="K141" i="9"/>
  <c r="L141" i="9" s="1"/>
  <c r="G141" i="9"/>
  <c r="H141" i="9" s="1"/>
  <c r="O141" i="9" s="1"/>
  <c r="K140" i="9"/>
  <c r="L140" i="9" s="1"/>
  <c r="G140" i="9"/>
  <c r="H140" i="9" s="1"/>
  <c r="K139" i="9"/>
  <c r="G139" i="9"/>
  <c r="H139" i="9" s="1"/>
  <c r="L138" i="9"/>
  <c r="N138" i="9" s="1"/>
  <c r="H138" i="9"/>
  <c r="O138" i="9" s="1"/>
  <c r="L137" i="9"/>
  <c r="N137" i="9" s="1"/>
  <c r="H137" i="9"/>
  <c r="O137" i="9" s="1"/>
  <c r="L136" i="9"/>
  <c r="N136" i="9" s="1"/>
  <c r="H136" i="9"/>
  <c r="O136" i="9" s="1"/>
  <c r="L135" i="9"/>
  <c r="N135" i="9" s="1"/>
  <c r="H135" i="9"/>
  <c r="O135" i="9" s="1"/>
  <c r="L134" i="9"/>
  <c r="N134" i="9" s="1"/>
  <c r="H134" i="9"/>
  <c r="O134" i="9" s="1"/>
  <c r="H133" i="9"/>
  <c r="O119" i="9"/>
  <c r="N119" i="9"/>
  <c r="N114" i="9"/>
  <c r="L114" i="9"/>
  <c r="K114" i="9"/>
  <c r="H114" i="9"/>
  <c r="O114" i="9" s="1"/>
  <c r="G114" i="9"/>
  <c r="O113" i="9"/>
  <c r="L113" i="9"/>
  <c r="N113" i="9" s="1"/>
  <c r="K113" i="9"/>
  <c r="H113" i="9"/>
  <c r="G113" i="9"/>
  <c r="N112" i="9"/>
  <c r="L112" i="9"/>
  <c r="K112" i="9"/>
  <c r="H112" i="9"/>
  <c r="O112" i="9" s="1"/>
  <c r="G112" i="9"/>
  <c r="J111" i="9"/>
  <c r="G111" i="9"/>
  <c r="H111" i="9" s="1"/>
  <c r="O110" i="9"/>
  <c r="N110" i="9"/>
  <c r="L110" i="9"/>
  <c r="H110" i="9"/>
  <c r="K109" i="9"/>
  <c r="L109" i="9" s="1"/>
  <c r="N109" i="9" s="1"/>
  <c r="J109" i="9"/>
  <c r="H109" i="9"/>
  <c r="O109" i="9" s="1"/>
  <c r="G109" i="9"/>
  <c r="O108" i="9"/>
  <c r="N108" i="9"/>
  <c r="L108" i="9"/>
  <c r="J108" i="9"/>
  <c r="H108" i="9"/>
  <c r="J107" i="9"/>
  <c r="H107" i="9"/>
  <c r="G107" i="9"/>
  <c r="K106" i="9"/>
  <c r="K111" i="9" s="1"/>
  <c r="L111" i="9" s="1"/>
  <c r="N111" i="9" s="1"/>
  <c r="O111" i="9" s="1"/>
  <c r="J106" i="9"/>
  <c r="H106" i="9"/>
  <c r="G106" i="9"/>
  <c r="K104" i="9"/>
  <c r="J104" i="9"/>
  <c r="K103" i="9"/>
  <c r="J103" i="9"/>
  <c r="L103" i="9" s="1"/>
  <c r="G103" i="9"/>
  <c r="H103" i="9" s="1"/>
  <c r="K101" i="9"/>
  <c r="L101" i="9" s="1"/>
  <c r="N101" i="9" s="1"/>
  <c r="K100" i="9"/>
  <c r="L100" i="9" s="1"/>
  <c r="G100" i="9"/>
  <c r="H100" i="9" s="1"/>
  <c r="O100" i="9" s="1"/>
  <c r="K99" i="9"/>
  <c r="G99" i="9"/>
  <c r="H99" i="9" s="1"/>
  <c r="O99" i="9" s="1"/>
  <c r="K98" i="9"/>
  <c r="L98" i="9" s="1"/>
  <c r="N98" i="9" s="1"/>
  <c r="G98" i="9"/>
  <c r="H98" i="9" s="1"/>
  <c r="O98" i="9" s="1"/>
  <c r="K97" i="9"/>
  <c r="H97" i="9"/>
  <c r="O97" i="9" s="1"/>
  <c r="G97" i="9"/>
  <c r="K96" i="9"/>
  <c r="L96" i="9" s="1"/>
  <c r="J96" i="9"/>
  <c r="G96" i="9"/>
  <c r="H96" i="9" s="1"/>
  <c r="K94" i="9"/>
  <c r="L94" i="9" s="1"/>
  <c r="N94" i="9" s="1"/>
  <c r="G94" i="9"/>
  <c r="H94" i="9" s="1"/>
  <c r="O94" i="9" s="1"/>
  <c r="K93" i="9"/>
  <c r="L93" i="9" s="1"/>
  <c r="N93" i="9" s="1"/>
  <c r="H93" i="9"/>
  <c r="O93" i="9" s="1"/>
  <c r="G93" i="9"/>
  <c r="L92" i="9"/>
  <c r="K92" i="9"/>
  <c r="G92" i="9"/>
  <c r="H92" i="9" s="1"/>
  <c r="O92" i="9" s="1"/>
  <c r="K91" i="9"/>
  <c r="L91" i="9" s="1"/>
  <c r="N91" i="9" s="1"/>
  <c r="G91" i="9"/>
  <c r="H91" i="9" s="1"/>
  <c r="O91" i="9" s="1"/>
  <c r="K90" i="9"/>
  <c r="L90" i="9" s="1"/>
  <c r="G90" i="9"/>
  <c r="H90" i="9" s="1"/>
  <c r="O90" i="9" s="1"/>
  <c r="L89" i="9"/>
  <c r="K89" i="9"/>
  <c r="G89" i="9"/>
  <c r="H89" i="9" s="1"/>
  <c r="O89" i="9" s="1"/>
  <c r="K88" i="9"/>
  <c r="L88" i="9" s="1"/>
  <c r="N88" i="9" s="1"/>
  <c r="H88" i="9"/>
  <c r="O88" i="9" s="1"/>
  <c r="G88" i="9"/>
  <c r="K87" i="9"/>
  <c r="L87" i="9" s="1"/>
  <c r="G87" i="9"/>
  <c r="H87" i="9" s="1"/>
  <c r="O87" i="9" s="1"/>
  <c r="K86" i="9"/>
  <c r="L86" i="9" s="1"/>
  <c r="N86" i="9" s="1"/>
  <c r="G86" i="9"/>
  <c r="H86" i="9" s="1"/>
  <c r="K85" i="9"/>
  <c r="H85" i="9"/>
  <c r="G85" i="9"/>
  <c r="O84" i="9"/>
  <c r="L84" i="9"/>
  <c r="N84" i="9" s="1"/>
  <c r="H84" i="9"/>
  <c r="O83" i="9"/>
  <c r="L83" i="9"/>
  <c r="N83" i="9" s="1"/>
  <c r="H83" i="9"/>
  <c r="O82" i="9"/>
  <c r="L82" i="9"/>
  <c r="N82" i="9" s="1"/>
  <c r="H82" i="9"/>
  <c r="O81" i="9"/>
  <c r="L81" i="9"/>
  <c r="N81" i="9" s="1"/>
  <c r="H81" i="9"/>
  <c r="O80" i="9"/>
  <c r="L80" i="9"/>
  <c r="N80" i="9" s="1"/>
  <c r="H80" i="9"/>
  <c r="H79" i="9"/>
  <c r="K43" i="9"/>
  <c r="K42" i="9"/>
  <c r="K41" i="9"/>
  <c r="K40" i="9"/>
  <c r="K39" i="9"/>
  <c r="K38" i="9"/>
  <c r="K36" i="9"/>
  <c r="K35" i="9"/>
  <c r="K34" i="9"/>
  <c r="K33" i="9"/>
  <c r="K32" i="9"/>
  <c r="K31" i="9"/>
  <c r="K30" i="9"/>
  <c r="K29" i="9"/>
  <c r="K28" i="9"/>
  <c r="K27" i="9"/>
  <c r="G42" i="9"/>
  <c r="G41" i="9"/>
  <c r="G40" i="9"/>
  <c r="G39" i="9"/>
  <c r="G38" i="9"/>
  <c r="G36" i="9"/>
  <c r="G35" i="9"/>
  <c r="G34" i="9"/>
  <c r="G33" i="9"/>
  <c r="G32" i="9"/>
  <c r="G31" i="9"/>
  <c r="G30" i="9"/>
  <c r="G29" i="9"/>
  <c r="G28" i="9"/>
  <c r="G27" i="9"/>
  <c r="O230" i="8"/>
  <c r="N230" i="8"/>
  <c r="O225" i="8"/>
  <c r="N225" i="8"/>
  <c r="L225" i="8"/>
  <c r="H225" i="8"/>
  <c r="O224" i="8"/>
  <c r="N224" i="8"/>
  <c r="L224" i="8"/>
  <c r="H224" i="8"/>
  <c r="O223" i="8"/>
  <c r="N223" i="8"/>
  <c r="L223" i="8"/>
  <c r="H223" i="8"/>
  <c r="J222" i="8"/>
  <c r="L221" i="8"/>
  <c r="N221" i="8" s="1"/>
  <c r="H221" i="8"/>
  <c r="O221" i="8" s="1"/>
  <c r="K220" i="8"/>
  <c r="L220" i="8" s="1"/>
  <c r="J220" i="8"/>
  <c r="G220" i="8"/>
  <c r="H220" i="8" s="1"/>
  <c r="J219" i="8"/>
  <c r="L219" i="8" s="1"/>
  <c r="N219" i="8" s="1"/>
  <c r="H219" i="8"/>
  <c r="O219" i="8" s="1"/>
  <c r="J218" i="8"/>
  <c r="G218" i="8"/>
  <c r="H218" i="8" s="1"/>
  <c r="K217" i="8"/>
  <c r="K218" i="8" s="1"/>
  <c r="L218" i="8" s="1"/>
  <c r="J217" i="8"/>
  <c r="G217" i="8"/>
  <c r="G222" i="8" s="1"/>
  <c r="H222" i="8" s="1"/>
  <c r="K215" i="8"/>
  <c r="J215" i="8"/>
  <c r="K214" i="8"/>
  <c r="J214" i="8"/>
  <c r="H214" i="8"/>
  <c r="G214" i="8"/>
  <c r="G215" i="8" s="1"/>
  <c r="H215" i="8" s="1"/>
  <c r="K212" i="8"/>
  <c r="L212" i="8" s="1"/>
  <c r="N212" i="8" s="1"/>
  <c r="K211" i="8"/>
  <c r="L211" i="8" s="1"/>
  <c r="H211" i="8"/>
  <c r="O211" i="8" s="1"/>
  <c r="G211" i="8"/>
  <c r="K210" i="8"/>
  <c r="H210" i="8"/>
  <c r="O210" i="8" s="1"/>
  <c r="G210" i="8"/>
  <c r="K209" i="8"/>
  <c r="J209" i="8"/>
  <c r="L209" i="8" s="1"/>
  <c r="N209" i="8" s="1"/>
  <c r="G209" i="8"/>
  <c r="H209" i="8" s="1"/>
  <c r="K208" i="8"/>
  <c r="G208" i="8"/>
  <c r="H208" i="8" s="1"/>
  <c r="O208" i="8" s="1"/>
  <c r="K207" i="8"/>
  <c r="L207" i="8" s="1"/>
  <c r="J207" i="8"/>
  <c r="G207" i="8"/>
  <c r="H207" i="8" s="1"/>
  <c r="K205" i="8"/>
  <c r="L205" i="8" s="1"/>
  <c r="G205" i="8"/>
  <c r="H205" i="8" s="1"/>
  <c r="K204" i="8"/>
  <c r="L204" i="8" s="1"/>
  <c r="G204" i="8"/>
  <c r="H204" i="8" s="1"/>
  <c r="O204" i="8" s="1"/>
  <c r="K203" i="8"/>
  <c r="L203" i="8" s="1"/>
  <c r="G203" i="8"/>
  <c r="H203" i="8" s="1"/>
  <c r="K202" i="8"/>
  <c r="L202" i="8" s="1"/>
  <c r="G202" i="8"/>
  <c r="H202" i="8" s="1"/>
  <c r="O202" i="8" s="1"/>
  <c r="K201" i="8"/>
  <c r="L201" i="8" s="1"/>
  <c r="G201" i="8"/>
  <c r="H201" i="8" s="1"/>
  <c r="K200" i="8"/>
  <c r="L200" i="8" s="1"/>
  <c r="G200" i="8"/>
  <c r="H200" i="8" s="1"/>
  <c r="O200" i="8" s="1"/>
  <c r="K199" i="8"/>
  <c r="L199" i="8" s="1"/>
  <c r="G199" i="8"/>
  <c r="H199" i="8" s="1"/>
  <c r="K198" i="8"/>
  <c r="L198" i="8" s="1"/>
  <c r="G198" i="8"/>
  <c r="H198" i="8" s="1"/>
  <c r="O198" i="8" s="1"/>
  <c r="K197" i="8"/>
  <c r="L197" i="8" s="1"/>
  <c r="G197" i="8"/>
  <c r="H197" i="8" s="1"/>
  <c r="K196" i="8"/>
  <c r="G196" i="8"/>
  <c r="H196" i="8" s="1"/>
  <c r="O195" i="8"/>
  <c r="L195" i="8"/>
  <c r="H195" i="8"/>
  <c r="N195" i="8" s="1"/>
  <c r="O194" i="8"/>
  <c r="L194" i="8"/>
  <c r="H194" i="8"/>
  <c r="N194" i="8" s="1"/>
  <c r="O193" i="8"/>
  <c r="L193" i="8"/>
  <c r="H193" i="8"/>
  <c r="N193" i="8" s="1"/>
  <c r="O192" i="8"/>
  <c r="L192" i="8"/>
  <c r="H192" i="8"/>
  <c r="N192" i="8" s="1"/>
  <c r="O191" i="8"/>
  <c r="L191" i="8"/>
  <c r="H191" i="8"/>
  <c r="N191" i="8" s="1"/>
  <c r="H190" i="8"/>
  <c r="O175" i="8"/>
  <c r="N175" i="8"/>
  <c r="L170" i="8"/>
  <c r="H170" i="8"/>
  <c r="O170" i="8" s="1"/>
  <c r="L169" i="8"/>
  <c r="H169" i="8"/>
  <c r="O169" i="8" s="1"/>
  <c r="L168" i="8"/>
  <c r="H168" i="8"/>
  <c r="O168" i="8" s="1"/>
  <c r="J167" i="8"/>
  <c r="O166" i="8"/>
  <c r="L166" i="8"/>
  <c r="N166" i="8" s="1"/>
  <c r="H166" i="8"/>
  <c r="K165" i="8"/>
  <c r="J165" i="8"/>
  <c r="L165" i="8" s="1"/>
  <c r="G165" i="8"/>
  <c r="H165" i="8" s="1"/>
  <c r="J164" i="8"/>
  <c r="L164" i="8" s="1"/>
  <c r="N164" i="8" s="1"/>
  <c r="H164" i="8"/>
  <c r="O164" i="8" s="1"/>
  <c r="J163" i="8"/>
  <c r="K162" i="8"/>
  <c r="K163" i="8" s="1"/>
  <c r="L163" i="8" s="1"/>
  <c r="J162" i="8"/>
  <c r="G162" i="8"/>
  <c r="G167" i="8" s="1"/>
  <c r="H167" i="8" s="1"/>
  <c r="J160" i="8"/>
  <c r="K159" i="8"/>
  <c r="J159" i="8"/>
  <c r="H159" i="8"/>
  <c r="G159" i="8"/>
  <c r="G160" i="8" s="1"/>
  <c r="H160" i="8" s="1"/>
  <c r="K157" i="8"/>
  <c r="L157" i="8" s="1"/>
  <c r="N157" i="8" s="1"/>
  <c r="K156" i="8"/>
  <c r="L156" i="8" s="1"/>
  <c r="G156" i="8"/>
  <c r="H156" i="8" s="1"/>
  <c r="O156" i="8" s="1"/>
  <c r="K155" i="8"/>
  <c r="G155" i="8"/>
  <c r="H155" i="8" s="1"/>
  <c r="O155" i="8" s="1"/>
  <c r="K154" i="8"/>
  <c r="J154" i="8"/>
  <c r="L154" i="8" s="1"/>
  <c r="G154" i="8"/>
  <c r="H154" i="8" s="1"/>
  <c r="K153" i="8"/>
  <c r="G153" i="8"/>
  <c r="H153" i="8" s="1"/>
  <c r="O153" i="8" s="1"/>
  <c r="L152" i="8"/>
  <c r="N152" i="8" s="1"/>
  <c r="K152" i="8"/>
  <c r="J152" i="8"/>
  <c r="G152" i="8"/>
  <c r="H152" i="8" s="1"/>
  <c r="K150" i="8"/>
  <c r="L150" i="8" s="1"/>
  <c r="G150" i="8"/>
  <c r="H150" i="8" s="1"/>
  <c r="O150" i="8" s="1"/>
  <c r="K149" i="8"/>
  <c r="L149" i="8" s="1"/>
  <c r="G149" i="8"/>
  <c r="H149" i="8" s="1"/>
  <c r="O149" i="8" s="1"/>
  <c r="K148" i="8"/>
  <c r="L148" i="8" s="1"/>
  <c r="G148" i="8"/>
  <c r="H148" i="8" s="1"/>
  <c r="O148" i="8" s="1"/>
  <c r="K147" i="8"/>
  <c r="L147" i="8" s="1"/>
  <c r="G147" i="8"/>
  <c r="H147" i="8" s="1"/>
  <c r="O147" i="8" s="1"/>
  <c r="K146" i="8"/>
  <c r="L146" i="8" s="1"/>
  <c r="G146" i="8"/>
  <c r="H146" i="8" s="1"/>
  <c r="O146" i="8" s="1"/>
  <c r="K145" i="8"/>
  <c r="L145" i="8" s="1"/>
  <c r="G145" i="8"/>
  <c r="H145" i="8" s="1"/>
  <c r="O145" i="8" s="1"/>
  <c r="K144" i="8"/>
  <c r="L144" i="8" s="1"/>
  <c r="G144" i="8"/>
  <c r="H144" i="8" s="1"/>
  <c r="O144" i="8" s="1"/>
  <c r="K143" i="8"/>
  <c r="L143" i="8" s="1"/>
  <c r="G143" i="8"/>
  <c r="H143" i="8" s="1"/>
  <c r="O143" i="8" s="1"/>
  <c r="K142" i="8"/>
  <c r="L142" i="8" s="1"/>
  <c r="G142" i="8"/>
  <c r="H142" i="8" s="1"/>
  <c r="K141" i="8"/>
  <c r="H141" i="8"/>
  <c r="G141" i="8"/>
  <c r="O140" i="8"/>
  <c r="L140" i="8"/>
  <c r="N140" i="8" s="1"/>
  <c r="H140" i="8"/>
  <c r="O139" i="8"/>
  <c r="L139" i="8"/>
  <c r="N139" i="8" s="1"/>
  <c r="H139" i="8"/>
  <c r="O138" i="8"/>
  <c r="L138" i="8"/>
  <c r="N138" i="8" s="1"/>
  <c r="H138" i="8"/>
  <c r="O137" i="8"/>
  <c r="L137" i="8"/>
  <c r="N137" i="8" s="1"/>
  <c r="H137" i="8"/>
  <c r="O136" i="8"/>
  <c r="L136" i="8"/>
  <c r="N136" i="8" s="1"/>
  <c r="H136" i="8"/>
  <c r="H135" i="8"/>
  <c r="O120" i="8"/>
  <c r="N120" i="8"/>
  <c r="O115" i="8"/>
  <c r="N115" i="8"/>
  <c r="L115" i="8"/>
  <c r="H115" i="8"/>
  <c r="O114" i="8"/>
  <c r="N114" i="8"/>
  <c r="L114" i="8"/>
  <c r="H114" i="8"/>
  <c r="O113" i="8"/>
  <c r="N113" i="8"/>
  <c r="L113" i="8"/>
  <c r="H113" i="8"/>
  <c r="L112" i="8"/>
  <c r="K112" i="8"/>
  <c r="J112" i="8"/>
  <c r="G112" i="8"/>
  <c r="H112" i="8" s="1"/>
  <c r="N111" i="8"/>
  <c r="L111" i="8"/>
  <c r="H111" i="8"/>
  <c r="O111" i="8" s="1"/>
  <c r="L110" i="8"/>
  <c r="N110" i="8" s="1"/>
  <c r="K110" i="8"/>
  <c r="J110" i="8"/>
  <c r="H110" i="8"/>
  <c r="G110" i="8"/>
  <c r="L109" i="8"/>
  <c r="N109" i="8" s="1"/>
  <c r="J109" i="8"/>
  <c r="H109" i="8"/>
  <c r="L108" i="8"/>
  <c r="K108" i="8"/>
  <c r="J108" i="8"/>
  <c r="G108" i="8"/>
  <c r="H108" i="8" s="1"/>
  <c r="L107" i="8"/>
  <c r="K107" i="8"/>
  <c r="J107" i="8"/>
  <c r="H107" i="8"/>
  <c r="G107" i="8"/>
  <c r="K105" i="8"/>
  <c r="J105" i="8"/>
  <c r="L105" i="8" s="1"/>
  <c r="K104" i="8"/>
  <c r="J104" i="8"/>
  <c r="L104" i="8" s="1"/>
  <c r="H104" i="8"/>
  <c r="G104" i="8"/>
  <c r="G105" i="8" s="1"/>
  <c r="H105" i="8" s="1"/>
  <c r="L102" i="8"/>
  <c r="N102" i="8" s="1"/>
  <c r="K102" i="8"/>
  <c r="L101" i="8"/>
  <c r="N101" i="8" s="1"/>
  <c r="K101" i="8"/>
  <c r="H101" i="8"/>
  <c r="O101" i="8" s="1"/>
  <c r="G101" i="8"/>
  <c r="K100" i="8"/>
  <c r="H100" i="8"/>
  <c r="G100" i="8"/>
  <c r="K99" i="8"/>
  <c r="J99" i="8"/>
  <c r="L99" i="8" s="1"/>
  <c r="N99" i="8" s="1"/>
  <c r="G99" i="8"/>
  <c r="H99" i="8" s="1"/>
  <c r="K98" i="8"/>
  <c r="H98" i="8"/>
  <c r="O98" i="8" s="1"/>
  <c r="G98" i="8"/>
  <c r="K97" i="8"/>
  <c r="J97" i="8"/>
  <c r="L97" i="8" s="1"/>
  <c r="H97" i="8"/>
  <c r="G97" i="8"/>
  <c r="L95" i="8"/>
  <c r="K95" i="8"/>
  <c r="G95" i="8"/>
  <c r="H95" i="8" s="1"/>
  <c r="K94" i="8"/>
  <c r="L94" i="8" s="1"/>
  <c r="H94" i="8"/>
  <c r="O94" i="8" s="1"/>
  <c r="G94" i="8"/>
  <c r="L93" i="8"/>
  <c r="K93" i="8"/>
  <c r="G93" i="8"/>
  <c r="H93" i="8" s="1"/>
  <c r="K92" i="8"/>
  <c r="L92" i="8" s="1"/>
  <c r="H92" i="8"/>
  <c r="O92" i="8" s="1"/>
  <c r="G92" i="8"/>
  <c r="L91" i="8"/>
  <c r="K91" i="8"/>
  <c r="G91" i="8"/>
  <c r="H91" i="8" s="1"/>
  <c r="K90" i="8"/>
  <c r="L90" i="8" s="1"/>
  <c r="H90" i="8"/>
  <c r="O90" i="8" s="1"/>
  <c r="G90" i="8"/>
  <c r="L89" i="8"/>
  <c r="K89" i="8"/>
  <c r="G89" i="8"/>
  <c r="H89" i="8" s="1"/>
  <c r="K88" i="8"/>
  <c r="L88" i="8" s="1"/>
  <c r="H88" i="8"/>
  <c r="O88" i="8" s="1"/>
  <c r="G88" i="8"/>
  <c r="L87" i="8"/>
  <c r="K87" i="8"/>
  <c r="G87" i="8"/>
  <c r="H87" i="8" s="1"/>
  <c r="K86" i="8"/>
  <c r="H86" i="8"/>
  <c r="G86" i="8"/>
  <c r="O85" i="8"/>
  <c r="N85" i="8"/>
  <c r="L85" i="8"/>
  <c r="H85" i="8"/>
  <c r="O84" i="8"/>
  <c r="N84" i="8"/>
  <c r="L84" i="8"/>
  <c r="H84" i="8"/>
  <c r="O83" i="8"/>
  <c r="N83" i="8"/>
  <c r="L83" i="8"/>
  <c r="H83" i="8"/>
  <c r="O82" i="8"/>
  <c r="N82" i="8"/>
  <c r="L82" i="8"/>
  <c r="H82" i="8"/>
  <c r="O81" i="8"/>
  <c r="N81" i="8"/>
  <c r="L81" i="8"/>
  <c r="H81" i="8"/>
  <c r="H80" i="8"/>
  <c r="K43" i="8"/>
  <c r="K42" i="8"/>
  <c r="K41" i="8"/>
  <c r="K40" i="8"/>
  <c r="K39" i="8"/>
  <c r="K38" i="8"/>
  <c r="K36" i="8"/>
  <c r="K35" i="8"/>
  <c r="K34" i="8"/>
  <c r="K33" i="8"/>
  <c r="K32" i="8"/>
  <c r="K31" i="8"/>
  <c r="K30" i="8"/>
  <c r="K29" i="8"/>
  <c r="K28" i="8"/>
  <c r="K27" i="8"/>
  <c r="G39" i="8"/>
  <c r="G42" i="8"/>
  <c r="G41" i="8"/>
  <c r="G40" i="8"/>
  <c r="G38" i="8"/>
  <c r="G36" i="8"/>
  <c r="G35" i="8"/>
  <c r="G34" i="8"/>
  <c r="G33" i="8"/>
  <c r="G32" i="8"/>
  <c r="G31" i="8"/>
  <c r="G30" i="8"/>
  <c r="G29" i="8"/>
  <c r="G28" i="8"/>
  <c r="G27" i="8"/>
  <c r="O228" i="7"/>
  <c r="N228" i="7"/>
  <c r="L223" i="7"/>
  <c r="H223" i="7"/>
  <c r="O223" i="7" s="1"/>
  <c r="L222" i="7"/>
  <c r="H222" i="7"/>
  <c r="O222" i="7" s="1"/>
  <c r="L221" i="7"/>
  <c r="H221" i="7"/>
  <c r="O221" i="7" s="1"/>
  <c r="J220" i="7"/>
  <c r="O219" i="7"/>
  <c r="L219" i="7"/>
  <c r="N219" i="7" s="1"/>
  <c r="H219" i="7"/>
  <c r="K218" i="7"/>
  <c r="J218" i="7"/>
  <c r="L218" i="7" s="1"/>
  <c r="G218" i="7"/>
  <c r="H218" i="7" s="1"/>
  <c r="J217" i="7"/>
  <c r="L217" i="7" s="1"/>
  <c r="N217" i="7" s="1"/>
  <c r="H217" i="7"/>
  <c r="O217" i="7" s="1"/>
  <c r="J216" i="7"/>
  <c r="K215" i="7"/>
  <c r="K216" i="7" s="1"/>
  <c r="L216" i="7" s="1"/>
  <c r="J215" i="7"/>
  <c r="G215" i="7"/>
  <c r="G216" i="7" s="1"/>
  <c r="H216" i="7" s="1"/>
  <c r="J213" i="7"/>
  <c r="K212" i="7"/>
  <c r="J212" i="7"/>
  <c r="G212" i="7"/>
  <c r="H212" i="7" s="1"/>
  <c r="K210" i="7"/>
  <c r="L210" i="7" s="1"/>
  <c r="N210" i="7" s="1"/>
  <c r="K209" i="7"/>
  <c r="L209" i="7" s="1"/>
  <c r="N209" i="7" s="1"/>
  <c r="G209" i="7"/>
  <c r="H209" i="7" s="1"/>
  <c r="O209" i="7" s="1"/>
  <c r="K208" i="7"/>
  <c r="H208" i="7"/>
  <c r="O208" i="7" s="1"/>
  <c r="G208" i="7"/>
  <c r="K207" i="7"/>
  <c r="J207" i="7"/>
  <c r="L207" i="7" s="1"/>
  <c r="G207" i="7"/>
  <c r="H207" i="7" s="1"/>
  <c r="K206" i="7"/>
  <c r="G206" i="7"/>
  <c r="H206" i="7" s="1"/>
  <c r="O206" i="7" s="1"/>
  <c r="L205" i="7"/>
  <c r="K205" i="7"/>
  <c r="J205" i="7"/>
  <c r="G205" i="7"/>
  <c r="H205" i="7" s="1"/>
  <c r="K203" i="7"/>
  <c r="L203" i="7" s="1"/>
  <c r="G203" i="7"/>
  <c r="H203" i="7" s="1"/>
  <c r="O203" i="7" s="1"/>
  <c r="K202" i="7"/>
  <c r="L202" i="7" s="1"/>
  <c r="G202" i="7"/>
  <c r="H202" i="7" s="1"/>
  <c r="O202" i="7" s="1"/>
  <c r="K201" i="7"/>
  <c r="L201" i="7" s="1"/>
  <c r="G201" i="7"/>
  <c r="H201" i="7" s="1"/>
  <c r="O201" i="7" s="1"/>
  <c r="K200" i="7"/>
  <c r="L200" i="7" s="1"/>
  <c r="G200" i="7"/>
  <c r="H200" i="7" s="1"/>
  <c r="O200" i="7" s="1"/>
  <c r="K199" i="7"/>
  <c r="L199" i="7" s="1"/>
  <c r="G199" i="7"/>
  <c r="H199" i="7" s="1"/>
  <c r="O199" i="7" s="1"/>
  <c r="K198" i="7"/>
  <c r="L198" i="7" s="1"/>
  <c r="G198" i="7"/>
  <c r="H198" i="7" s="1"/>
  <c r="O198" i="7" s="1"/>
  <c r="K197" i="7"/>
  <c r="L197" i="7" s="1"/>
  <c r="G197" i="7"/>
  <c r="H197" i="7" s="1"/>
  <c r="O197" i="7" s="1"/>
  <c r="K196" i="7"/>
  <c r="L196" i="7" s="1"/>
  <c r="G196" i="7"/>
  <c r="H196" i="7" s="1"/>
  <c r="K195" i="7"/>
  <c r="L195" i="7" s="1"/>
  <c r="G195" i="7"/>
  <c r="H195" i="7" s="1"/>
  <c r="K194" i="7"/>
  <c r="H194" i="7"/>
  <c r="G194" i="7"/>
  <c r="O193" i="7"/>
  <c r="L193" i="7"/>
  <c r="N193" i="7" s="1"/>
  <c r="H193" i="7"/>
  <c r="O192" i="7"/>
  <c r="L192" i="7"/>
  <c r="N192" i="7" s="1"/>
  <c r="H192" i="7"/>
  <c r="O191" i="7"/>
  <c r="L191" i="7"/>
  <c r="N191" i="7" s="1"/>
  <c r="H191" i="7"/>
  <c r="O190" i="7"/>
  <c r="L190" i="7"/>
  <c r="N190" i="7" s="1"/>
  <c r="H190" i="7"/>
  <c r="O189" i="7"/>
  <c r="L189" i="7"/>
  <c r="N189" i="7" s="1"/>
  <c r="H189" i="7"/>
  <c r="H188" i="7"/>
  <c r="O173" i="7"/>
  <c r="N173" i="7"/>
  <c r="O168" i="7"/>
  <c r="N168" i="7"/>
  <c r="L168" i="7"/>
  <c r="H168" i="7"/>
  <c r="O167" i="7"/>
  <c r="N167" i="7"/>
  <c r="L167" i="7"/>
  <c r="H167" i="7"/>
  <c r="O166" i="7"/>
  <c r="N166" i="7"/>
  <c r="L166" i="7"/>
  <c r="H166" i="7"/>
  <c r="J165" i="7"/>
  <c r="L164" i="7"/>
  <c r="N164" i="7" s="1"/>
  <c r="H164" i="7"/>
  <c r="O164" i="7" s="1"/>
  <c r="L163" i="7"/>
  <c r="K163" i="7"/>
  <c r="J163" i="7"/>
  <c r="G163" i="7"/>
  <c r="H163" i="7" s="1"/>
  <c r="J162" i="7"/>
  <c r="L162" i="7" s="1"/>
  <c r="N162" i="7" s="1"/>
  <c r="H162" i="7"/>
  <c r="O162" i="7" s="1"/>
  <c r="J161" i="7"/>
  <c r="K160" i="7"/>
  <c r="K161" i="7" s="1"/>
  <c r="L161" i="7" s="1"/>
  <c r="J160" i="7"/>
  <c r="G160" i="7"/>
  <c r="G165" i="7" s="1"/>
  <c r="H165" i="7" s="1"/>
  <c r="J158" i="7"/>
  <c r="K157" i="7"/>
  <c r="K158" i="7" s="1"/>
  <c r="J157" i="7"/>
  <c r="L157" i="7" s="1"/>
  <c r="G157" i="7"/>
  <c r="G158" i="7" s="1"/>
  <c r="H158" i="7" s="1"/>
  <c r="K155" i="7"/>
  <c r="L155" i="7" s="1"/>
  <c r="N155" i="7" s="1"/>
  <c r="K154" i="7"/>
  <c r="L154" i="7" s="1"/>
  <c r="G154" i="7"/>
  <c r="H154" i="7" s="1"/>
  <c r="O154" i="7" s="1"/>
  <c r="K153" i="7"/>
  <c r="G153" i="7"/>
  <c r="H153" i="7" s="1"/>
  <c r="O153" i="7" s="1"/>
  <c r="K152" i="7"/>
  <c r="J152" i="7"/>
  <c r="G152" i="7"/>
  <c r="H152" i="7" s="1"/>
  <c r="K151" i="7"/>
  <c r="G151" i="7"/>
  <c r="H151" i="7" s="1"/>
  <c r="O151" i="7" s="1"/>
  <c r="K150" i="7"/>
  <c r="L150" i="7" s="1"/>
  <c r="J150" i="7"/>
  <c r="H150" i="7"/>
  <c r="G150" i="7"/>
  <c r="K148" i="7"/>
  <c r="L148" i="7" s="1"/>
  <c r="G148" i="7"/>
  <c r="H148" i="7" s="1"/>
  <c r="K147" i="7"/>
  <c r="L147" i="7" s="1"/>
  <c r="G147" i="7"/>
  <c r="H147" i="7" s="1"/>
  <c r="O147" i="7" s="1"/>
  <c r="L146" i="7"/>
  <c r="K146" i="7"/>
  <c r="G146" i="7"/>
  <c r="H146" i="7" s="1"/>
  <c r="K145" i="7"/>
  <c r="L145" i="7" s="1"/>
  <c r="H145" i="7"/>
  <c r="O145" i="7" s="1"/>
  <c r="G145" i="7"/>
  <c r="K144" i="7"/>
  <c r="L144" i="7" s="1"/>
  <c r="G144" i="7"/>
  <c r="H144" i="7" s="1"/>
  <c r="K143" i="7"/>
  <c r="L143" i="7" s="1"/>
  <c r="G143" i="7"/>
  <c r="H143" i="7" s="1"/>
  <c r="O143" i="7" s="1"/>
  <c r="L142" i="7"/>
  <c r="K142" i="7"/>
  <c r="G142" i="7"/>
  <c r="H142" i="7" s="1"/>
  <c r="K141" i="7"/>
  <c r="L141" i="7" s="1"/>
  <c r="H141" i="7"/>
  <c r="G141" i="7"/>
  <c r="K140" i="7"/>
  <c r="L140" i="7" s="1"/>
  <c r="G140" i="7"/>
  <c r="H140" i="7" s="1"/>
  <c r="K139" i="7"/>
  <c r="G139" i="7"/>
  <c r="H139" i="7" s="1"/>
  <c r="O138" i="7"/>
  <c r="L138" i="7"/>
  <c r="H138" i="7"/>
  <c r="N138" i="7" s="1"/>
  <c r="O137" i="7"/>
  <c r="L137" i="7"/>
  <c r="H137" i="7"/>
  <c r="O136" i="7"/>
  <c r="L136" i="7"/>
  <c r="H136" i="7"/>
  <c r="O135" i="7"/>
  <c r="L135" i="7"/>
  <c r="H135" i="7"/>
  <c r="N135" i="7" s="1"/>
  <c r="O134" i="7"/>
  <c r="L134" i="7"/>
  <c r="H134" i="7"/>
  <c r="N134" i="7" s="1"/>
  <c r="H133" i="7"/>
  <c r="O119" i="7"/>
  <c r="N119" i="7"/>
  <c r="O114" i="7"/>
  <c r="L114" i="7"/>
  <c r="N114" i="7" s="1"/>
  <c r="H114" i="7"/>
  <c r="O113" i="7"/>
  <c r="L113" i="7"/>
  <c r="N113" i="7" s="1"/>
  <c r="H113" i="7"/>
  <c r="O112" i="7"/>
  <c r="L112" i="7"/>
  <c r="N112" i="7" s="1"/>
  <c r="H112" i="7"/>
  <c r="J111" i="7"/>
  <c r="L110" i="7"/>
  <c r="H110" i="7"/>
  <c r="O110" i="7" s="1"/>
  <c r="K109" i="7"/>
  <c r="L109" i="7" s="1"/>
  <c r="N109" i="7" s="1"/>
  <c r="J109" i="7"/>
  <c r="H109" i="7"/>
  <c r="G109" i="7"/>
  <c r="L108" i="7"/>
  <c r="N108" i="7" s="1"/>
  <c r="J108" i="7"/>
  <c r="H108" i="7"/>
  <c r="J107" i="7"/>
  <c r="K106" i="7"/>
  <c r="K111" i="7" s="1"/>
  <c r="L111" i="7" s="1"/>
  <c r="J106" i="7"/>
  <c r="G106" i="7"/>
  <c r="H106" i="7" s="1"/>
  <c r="J104" i="7"/>
  <c r="K103" i="7"/>
  <c r="K104" i="7" s="1"/>
  <c r="L104" i="7" s="1"/>
  <c r="J103" i="7"/>
  <c r="G103" i="7"/>
  <c r="G104" i="7" s="1"/>
  <c r="H104" i="7" s="1"/>
  <c r="K101" i="7"/>
  <c r="L101" i="7" s="1"/>
  <c r="N101" i="7" s="1"/>
  <c r="L100" i="7"/>
  <c r="K100" i="7"/>
  <c r="G100" i="7"/>
  <c r="H100" i="7" s="1"/>
  <c r="O100" i="7" s="1"/>
  <c r="K99" i="7"/>
  <c r="G99" i="7"/>
  <c r="H99" i="7" s="1"/>
  <c r="O99" i="7" s="1"/>
  <c r="K98" i="7"/>
  <c r="J98" i="7"/>
  <c r="G98" i="7"/>
  <c r="H98" i="7" s="1"/>
  <c r="K97" i="7"/>
  <c r="G97" i="7"/>
  <c r="H97" i="7" s="1"/>
  <c r="O97" i="7" s="1"/>
  <c r="K96" i="7"/>
  <c r="L96" i="7" s="1"/>
  <c r="J96" i="7"/>
  <c r="G96" i="7"/>
  <c r="H96" i="7" s="1"/>
  <c r="K94" i="7"/>
  <c r="L94" i="7" s="1"/>
  <c r="G94" i="7"/>
  <c r="H94" i="7" s="1"/>
  <c r="O94" i="7" s="1"/>
  <c r="K93" i="7"/>
  <c r="L93" i="7" s="1"/>
  <c r="G93" i="7"/>
  <c r="H93" i="7" s="1"/>
  <c r="O93" i="7" s="1"/>
  <c r="K92" i="7"/>
  <c r="L92" i="7" s="1"/>
  <c r="G92" i="7"/>
  <c r="H92" i="7" s="1"/>
  <c r="O92" i="7" s="1"/>
  <c r="K91" i="7"/>
  <c r="L91" i="7" s="1"/>
  <c r="G91" i="7"/>
  <c r="H91" i="7" s="1"/>
  <c r="O91" i="7" s="1"/>
  <c r="K90" i="7"/>
  <c r="L90" i="7" s="1"/>
  <c r="G90" i="7"/>
  <c r="H90" i="7" s="1"/>
  <c r="O90" i="7" s="1"/>
  <c r="K89" i="7"/>
  <c r="L89" i="7" s="1"/>
  <c r="G89" i="7"/>
  <c r="H89" i="7" s="1"/>
  <c r="O89" i="7" s="1"/>
  <c r="K88" i="7"/>
  <c r="L88" i="7" s="1"/>
  <c r="G88" i="7"/>
  <c r="H88" i="7" s="1"/>
  <c r="O88" i="7" s="1"/>
  <c r="K87" i="7"/>
  <c r="L87" i="7" s="1"/>
  <c r="G87" i="7"/>
  <c r="H87" i="7" s="1"/>
  <c r="K86" i="7"/>
  <c r="L86" i="7" s="1"/>
  <c r="G86" i="7"/>
  <c r="H86" i="7" s="1"/>
  <c r="K85" i="7"/>
  <c r="G85" i="7"/>
  <c r="H85" i="7" s="1"/>
  <c r="L84" i="7"/>
  <c r="N84" i="7" s="1"/>
  <c r="H84" i="7"/>
  <c r="O84" i="7" s="1"/>
  <c r="N83" i="7"/>
  <c r="L83" i="7"/>
  <c r="H83" i="7"/>
  <c r="O83" i="7" s="1"/>
  <c r="L82" i="7"/>
  <c r="N82" i="7" s="1"/>
  <c r="H82" i="7"/>
  <c r="O82" i="7" s="1"/>
  <c r="N81" i="7"/>
  <c r="L81" i="7"/>
  <c r="H81" i="7"/>
  <c r="O81" i="7" s="1"/>
  <c r="L80" i="7"/>
  <c r="N80" i="7" s="1"/>
  <c r="H80" i="7"/>
  <c r="O80" i="7" s="1"/>
  <c r="H79" i="7"/>
  <c r="K43" i="7"/>
  <c r="K42" i="7"/>
  <c r="K41" i="7"/>
  <c r="K40" i="7"/>
  <c r="K39" i="7"/>
  <c r="K38" i="7"/>
  <c r="K36" i="7"/>
  <c r="K35" i="7"/>
  <c r="K34" i="7"/>
  <c r="K33" i="7"/>
  <c r="K32" i="7"/>
  <c r="K31" i="7"/>
  <c r="K30" i="7"/>
  <c r="K29" i="7"/>
  <c r="K28" i="7"/>
  <c r="K27" i="7"/>
  <c r="G42" i="7"/>
  <c r="G41" i="7"/>
  <c r="G40" i="7"/>
  <c r="G39" i="7"/>
  <c r="G38" i="7"/>
  <c r="G36" i="7"/>
  <c r="G35" i="7"/>
  <c r="G34" i="7"/>
  <c r="G33" i="7"/>
  <c r="G32" i="7"/>
  <c r="G31" i="7"/>
  <c r="G30" i="7"/>
  <c r="G29" i="7"/>
  <c r="G28" i="7"/>
  <c r="G27" i="7"/>
  <c r="O175" i="6"/>
  <c r="N175" i="6"/>
  <c r="K170" i="6"/>
  <c r="L170" i="6" s="1"/>
  <c r="G170" i="6"/>
  <c r="H170" i="6" s="1"/>
  <c r="O170" i="6" s="1"/>
  <c r="K169" i="6"/>
  <c r="L169" i="6" s="1"/>
  <c r="N169" i="6" s="1"/>
  <c r="G169" i="6"/>
  <c r="H169" i="6" s="1"/>
  <c r="O169" i="6" s="1"/>
  <c r="K168" i="6"/>
  <c r="L168" i="6" s="1"/>
  <c r="G168" i="6"/>
  <c r="H168" i="6" s="1"/>
  <c r="O168" i="6" s="1"/>
  <c r="J167" i="6"/>
  <c r="L166" i="6"/>
  <c r="N166" i="6" s="1"/>
  <c r="H166" i="6"/>
  <c r="O166" i="6" s="1"/>
  <c r="K165" i="6"/>
  <c r="J165" i="6"/>
  <c r="G165" i="6"/>
  <c r="H165" i="6" s="1"/>
  <c r="J164" i="6"/>
  <c r="L164" i="6" s="1"/>
  <c r="H164" i="6"/>
  <c r="J163" i="6"/>
  <c r="K162" i="6"/>
  <c r="L162" i="6" s="1"/>
  <c r="J162" i="6"/>
  <c r="G162" i="6"/>
  <c r="G167" i="6" s="1"/>
  <c r="H167" i="6" s="1"/>
  <c r="J160" i="6"/>
  <c r="K159" i="6"/>
  <c r="K160" i="6" s="1"/>
  <c r="J159" i="6"/>
  <c r="G159" i="6"/>
  <c r="H159" i="6" s="1"/>
  <c r="K157" i="6"/>
  <c r="L157" i="6" s="1"/>
  <c r="N157" i="6" s="1"/>
  <c r="K156" i="6"/>
  <c r="L156" i="6" s="1"/>
  <c r="G156" i="6"/>
  <c r="H156" i="6" s="1"/>
  <c r="O156" i="6" s="1"/>
  <c r="K155" i="6"/>
  <c r="H155" i="6"/>
  <c r="O155" i="6" s="1"/>
  <c r="G155" i="6"/>
  <c r="K154" i="6"/>
  <c r="L154" i="6" s="1"/>
  <c r="G154" i="6"/>
  <c r="H154" i="6" s="1"/>
  <c r="O154" i="6" s="1"/>
  <c r="K153" i="6"/>
  <c r="G153" i="6"/>
  <c r="H153" i="6" s="1"/>
  <c r="O153" i="6" s="1"/>
  <c r="K152" i="6"/>
  <c r="L152" i="6" s="1"/>
  <c r="J152" i="6"/>
  <c r="H152" i="6"/>
  <c r="G152" i="6"/>
  <c r="K150" i="6"/>
  <c r="L150" i="6" s="1"/>
  <c r="G150" i="6"/>
  <c r="H150" i="6" s="1"/>
  <c r="O150" i="6" s="1"/>
  <c r="K149" i="6"/>
  <c r="L149" i="6" s="1"/>
  <c r="H149" i="6"/>
  <c r="O149" i="6" s="1"/>
  <c r="G149" i="6"/>
  <c r="K148" i="6"/>
  <c r="L148" i="6" s="1"/>
  <c r="G148" i="6"/>
  <c r="H148" i="6" s="1"/>
  <c r="O148" i="6" s="1"/>
  <c r="K147" i="6"/>
  <c r="L147" i="6" s="1"/>
  <c r="H147" i="6"/>
  <c r="O147" i="6" s="1"/>
  <c r="G147" i="6"/>
  <c r="K146" i="6"/>
  <c r="L146" i="6" s="1"/>
  <c r="G146" i="6"/>
  <c r="H146" i="6" s="1"/>
  <c r="O146" i="6" s="1"/>
  <c r="K145" i="6"/>
  <c r="L145" i="6" s="1"/>
  <c r="H145" i="6"/>
  <c r="O145" i="6" s="1"/>
  <c r="G145" i="6"/>
  <c r="K144" i="6"/>
  <c r="L144" i="6" s="1"/>
  <c r="G144" i="6"/>
  <c r="H144" i="6" s="1"/>
  <c r="O144" i="6" s="1"/>
  <c r="K143" i="6"/>
  <c r="L143" i="6" s="1"/>
  <c r="H143" i="6"/>
  <c r="O143" i="6" s="1"/>
  <c r="G143" i="6"/>
  <c r="K142" i="6"/>
  <c r="L142" i="6" s="1"/>
  <c r="G142" i="6"/>
  <c r="H142" i="6" s="1"/>
  <c r="K141" i="6"/>
  <c r="G141" i="6"/>
  <c r="H141" i="6" s="1"/>
  <c r="L140" i="6"/>
  <c r="H140" i="6"/>
  <c r="O140" i="6" s="1"/>
  <c r="L139" i="6"/>
  <c r="N139" i="6" s="1"/>
  <c r="H139" i="6"/>
  <c r="O139" i="6" s="1"/>
  <c r="N138" i="6"/>
  <c r="L138" i="6"/>
  <c r="H138" i="6"/>
  <c r="O138" i="6" s="1"/>
  <c r="L137" i="6"/>
  <c r="N137" i="6" s="1"/>
  <c r="H137" i="6"/>
  <c r="O137" i="6" s="1"/>
  <c r="L136" i="6"/>
  <c r="H136" i="6"/>
  <c r="O136" i="6" s="1"/>
  <c r="H135" i="6"/>
  <c r="O120" i="6"/>
  <c r="N120" i="6"/>
  <c r="K115" i="6"/>
  <c r="L115" i="6" s="1"/>
  <c r="G115" i="6"/>
  <c r="H115" i="6" s="1"/>
  <c r="O115" i="6" s="1"/>
  <c r="K114" i="6"/>
  <c r="L114" i="6" s="1"/>
  <c r="G114" i="6"/>
  <c r="H114" i="6" s="1"/>
  <c r="O114" i="6" s="1"/>
  <c r="K113" i="6"/>
  <c r="L113" i="6" s="1"/>
  <c r="G113" i="6"/>
  <c r="H113" i="6" s="1"/>
  <c r="O113" i="6" s="1"/>
  <c r="J112" i="6"/>
  <c r="N111" i="6"/>
  <c r="L111" i="6"/>
  <c r="H111" i="6"/>
  <c r="O111" i="6" s="1"/>
  <c r="K110" i="6"/>
  <c r="J110" i="6"/>
  <c r="G110" i="6"/>
  <c r="H110" i="6" s="1"/>
  <c r="L109" i="6"/>
  <c r="J109" i="6"/>
  <c r="H109" i="6"/>
  <c r="J108" i="6"/>
  <c r="K107" i="6"/>
  <c r="K112" i="6" s="1"/>
  <c r="J107" i="6"/>
  <c r="G107" i="6"/>
  <c r="J105" i="6"/>
  <c r="G105" i="6"/>
  <c r="H105" i="6" s="1"/>
  <c r="K104" i="6"/>
  <c r="J104" i="6"/>
  <c r="G104" i="6"/>
  <c r="H104" i="6" s="1"/>
  <c r="K102" i="6"/>
  <c r="L102" i="6" s="1"/>
  <c r="N102" i="6" s="1"/>
  <c r="K101" i="6"/>
  <c r="L101" i="6" s="1"/>
  <c r="N101" i="6" s="1"/>
  <c r="G101" i="6"/>
  <c r="H101" i="6" s="1"/>
  <c r="O101" i="6" s="1"/>
  <c r="O100" i="6"/>
  <c r="K100" i="6"/>
  <c r="G100" i="6"/>
  <c r="H100" i="6" s="1"/>
  <c r="K99" i="6"/>
  <c r="L99" i="6" s="1"/>
  <c r="N99" i="6" s="1"/>
  <c r="G99" i="6"/>
  <c r="H99" i="6" s="1"/>
  <c r="O99" i="6" s="1"/>
  <c r="K98" i="6"/>
  <c r="G98" i="6"/>
  <c r="H98" i="6" s="1"/>
  <c r="O98" i="6" s="1"/>
  <c r="K97" i="6"/>
  <c r="J97" i="6"/>
  <c r="G97" i="6"/>
  <c r="H97" i="6" s="1"/>
  <c r="K95" i="6"/>
  <c r="L95" i="6" s="1"/>
  <c r="G95" i="6"/>
  <c r="H95" i="6" s="1"/>
  <c r="O95" i="6" s="1"/>
  <c r="K94" i="6"/>
  <c r="L94" i="6" s="1"/>
  <c r="G94" i="6"/>
  <c r="H94" i="6" s="1"/>
  <c r="O94" i="6" s="1"/>
  <c r="K93" i="6"/>
  <c r="L93" i="6" s="1"/>
  <c r="G93" i="6"/>
  <c r="H93" i="6" s="1"/>
  <c r="O93" i="6" s="1"/>
  <c r="K92" i="6"/>
  <c r="L92" i="6" s="1"/>
  <c r="G92" i="6"/>
  <c r="H92" i="6" s="1"/>
  <c r="O92" i="6" s="1"/>
  <c r="K91" i="6"/>
  <c r="L91" i="6" s="1"/>
  <c r="G91" i="6"/>
  <c r="H91" i="6" s="1"/>
  <c r="O91" i="6" s="1"/>
  <c r="K90" i="6"/>
  <c r="L90" i="6" s="1"/>
  <c r="G90" i="6"/>
  <c r="H90" i="6" s="1"/>
  <c r="O90" i="6" s="1"/>
  <c r="K89" i="6"/>
  <c r="L89" i="6" s="1"/>
  <c r="H89" i="6"/>
  <c r="O89" i="6" s="1"/>
  <c r="G89" i="6"/>
  <c r="K88" i="6"/>
  <c r="L88" i="6" s="1"/>
  <c r="G88" i="6"/>
  <c r="H88" i="6" s="1"/>
  <c r="O88" i="6" s="1"/>
  <c r="K87" i="6"/>
  <c r="L87" i="6" s="1"/>
  <c r="G87" i="6"/>
  <c r="H87" i="6" s="1"/>
  <c r="K86" i="6"/>
  <c r="G86" i="6"/>
  <c r="H86" i="6" s="1"/>
  <c r="L85" i="6"/>
  <c r="H85" i="6"/>
  <c r="O85" i="6" s="1"/>
  <c r="L84" i="6"/>
  <c r="H84" i="6"/>
  <c r="O84" i="6" s="1"/>
  <c r="O83" i="6"/>
  <c r="L83" i="6"/>
  <c r="H83" i="6"/>
  <c r="O82" i="6"/>
  <c r="L82" i="6"/>
  <c r="N82" i="6" s="1"/>
  <c r="H82" i="6"/>
  <c r="L81" i="6"/>
  <c r="H81" i="6"/>
  <c r="O81" i="6" s="1"/>
  <c r="H80" i="6"/>
  <c r="K43" i="6"/>
  <c r="K42" i="6"/>
  <c r="K41" i="6"/>
  <c r="K40" i="6"/>
  <c r="K39" i="6"/>
  <c r="K38" i="6"/>
  <c r="K36" i="6"/>
  <c r="K35" i="6"/>
  <c r="K34" i="6"/>
  <c r="K33" i="6"/>
  <c r="K32" i="6"/>
  <c r="K31" i="6"/>
  <c r="K30" i="6"/>
  <c r="K29" i="6"/>
  <c r="K28" i="6"/>
  <c r="K27" i="6"/>
  <c r="G42" i="6"/>
  <c r="G41" i="6"/>
  <c r="G40" i="6"/>
  <c r="G39" i="6"/>
  <c r="G38" i="6"/>
  <c r="G36" i="6"/>
  <c r="G35" i="6"/>
  <c r="G34" i="6"/>
  <c r="G33" i="6"/>
  <c r="G32" i="6"/>
  <c r="G31" i="6"/>
  <c r="G30" i="6"/>
  <c r="G29" i="6"/>
  <c r="G28" i="6"/>
  <c r="G27" i="6"/>
  <c r="O229" i="4"/>
  <c r="N229" i="4"/>
  <c r="L224" i="4"/>
  <c r="N224" i="4" s="1"/>
  <c r="H224" i="4"/>
  <c r="O224" i="4" s="1"/>
  <c r="L223" i="4"/>
  <c r="N223" i="4" s="1"/>
  <c r="H223" i="4"/>
  <c r="O223" i="4" s="1"/>
  <c r="L222" i="4"/>
  <c r="N222" i="4" s="1"/>
  <c r="H222" i="4"/>
  <c r="O222" i="4" s="1"/>
  <c r="J221" i="4"/>
  <c r="L220" i="4"/>
  <c r="N220" i="4" s="1"/>
  <c r="H220" i="4"/>
  <c r="O220" i="4" s="1"/>
  <c r="K219" i="4"/>
  <c r="L219" i="4" s="1"/>
  <c r="J219" i="4"/>
  <c r="G219" i="4"/>
  <c r="H219" i="4" s="1"/>
  <c r="J218" i="4"/>
  <c r="L218" i="4" s="1"/>
  <c r="N218" i="4" s="1"/>
  <c r="H218" i="4"/>
  <c r="K217" i="4"/>
  <c r="L217" i="4" s="1"/>
  <c r="J217" i="4"/>
  <c r="K216" i="4"/>
  <c r="K221" i="4" s="1"/>
  <c r="L221" i="4" s="1"/>
  <c r="J216" i="4"/>
  <c r="G216" i="4"/>
  <c r="G221" i="4" s="1"/>
  <c r="H221" i="4" s="1"/>
  <c r="J214" i="4"/>
  <c r="K213" i="4"/>
  <c r="K214" i="4" s="1"/>
  <c r="J213" i="4"/>
  <c r="G213" i="4"/>
  <c r="G214" i="4" s="1"/>
  <c r="H214" i="4" s="1"/>
  <c r="K211" i="4"/>
  <c r="L211" i="4" s="1"/>
  <c r="N211" i="4" s="1"/>
  <c r="K210" i="4"/>
  <c r="L210" i="4" s="1"/>
  <c r="H210" i="4"/>
  <c r="O210" i="4" s="1"/>
  <c r="G210" i="4"/>
  <c r="K209" i="4"/>
  <c r="G209" i="4"/>
  <c r="H209" i="4" s="1"/>
  <c r="O209" i="4" s="1"/>
  <c r="K208" i="4"/>
  <c r="J208" i="4"/>
  <c r="H208" i="4"/>
  <c r="G208" i="4"/>
  <c r="K207" i="4"/>
  <c r="G207" i="4"/>
  <c r="H207" i="4" s="1"/>
  <c r="O207" i="4" s="1"/>
  <c r="K206" i="4"/>
  <c r="L206" i="4" s="1"/>
  <c r="J206" i="4"/>
  <c r="G206" i="4"/>
  <c r="H206" i="4" s="1"/>
  <c r="L204" i="4"/>
  <c r="K204" i="4"/>
  <c r="G204" i="4"/>
  <c r="H204" i="4" s="1"/>
  <c r="O204" i="4" s="1"/>
  <c r="L203" i="4"/>
  <c r="K203" i="4"/>
  <c r="G203" i="4"/>
  <c r="H203" i="4" s="1"/>
  <c r="O203" i="4" s="1"/>
  <c r="L202" i="4"/>
  <c r="K202" i="4"/>
  <c r="G202" i="4"/>
  <c r="H202" i="4" s="1"/>
  <c r="O202" i="4" s="1"/>
  <c r="L201" i="4"/>
  <c r="K201" i="4"/>
  <c r="G201" i="4"/>
  <c r="H201" i="4" s="1"/>
  <c r="O201" i="4" s="1"/>
  <c r="L200" i="4"/>
  <c r="K200" i="4"/>
  <c r="G200" i="4"/>
  <c r="H200" i="4" s="1"/>
  <c r="O200" i="4" s="1"/>
  <c r="L199" i="4"/>
  <c r="K199" i="4"/>
  <c r="G199" i="4"/>
  <c r="H199" i="4" s="1"/>
  <c r="O199" i="4" s="1"/>
  <c r="L198" i="4"/>
  <c r="K198" i="4"/>
  <c r="G198" i="4"/>
  <c r="H198" i="4" s="1"/>
  <c r="O198" i="4" s="1"/>
  <c r="L197" i="4"/>
  <c r="K197" i="4"/>
  <c r="G197" i="4"/>
  <c r="H197" i="4" s="1"/>
  <c r="L196" i="4"/>
  <c r="K196" i="4"/>
  <c r="G196" i="4"/>
  <c r="H196" i="4" s="1"/>
  <c r="K195" i="4"/>
  <c r="G195" i="4"/>
  <c r="H195" i="4" s="1"/>
  <c r="L194" i="4"/>
  <c r="N194" i="4" s="1"/>
  <c r="H194" i="4"/>
  <c r="O194" i="4" s="1"/>
  <c r="L193" i="4"/>
  <c r="N193" i="4" s="1"/>
  <c r="H193" i="4"/>
  <c r="O193" i="4" s="1"/>
  <c r="L192" i="4"/>
  <c r="N192" i="4" s="1"/>
  <c r="H192" i="4"/>
  <c r="O192" i="4" s="1"/>
  <c r="L191" i="4"/>
  <c r="N191" i="4" s="1"/>
  <c r="H191" i="4"/>
  <c r="O191" i="4" s="1"/>
  <c r="L190" i="4"/>
  <c r="N190" i="4" s="1"/>
  <c r="H190" i="4"/>
  <c r="O190" i="4" s="1"/>
  <c r="H189" i="4"/>
  <c r="O174" i="4"/>
  <c r="N174" i="4"/>
  <c r="N169" i="4"/>
  <c r="L169" i="4"/>
  <c r="H169" i="4"/>
  <c r="O169" i="4" s="1"/>
  <c r="N168" i="4"/>
  <c r="L168" i="4"/>
  <c r="H168" i="4"/>
  <c r="O168" i="4" s="1"/>
  <c r="N167" i="4"/>
  <c r="L167" i="4"/>
  <c r="H167" i="4"/>
  <c r="O167" i="4" s="1"/>
  <c r="J166" i="4"/>
  <c r="L165" i="4"/>
  <c r="N165" i="4" s="1"/>
  <c r="H165" i="4"/>
  <c r="O165" i="4" s="1"/>
  <c r="K164" i="4"/>
  <c r="L164" i="4" s="1"/>
  <c r="J164" i="4"/>
  <c r="G164" i="4"/>
  <c r="H164" i="4" s="1"/>
  <c r="J163" i="4"/>
  <c r="L163" i="4" s="1"/>
  <c r="N163" i="4" s="1"/>
  <c r="H163" i="4"/>
  <c r="J162" i="4"/>
  <c r="K161" i="4"/>
  <c r="K162" i="4" s="1"/>
  <c r="L162" i="4" s="1"/>
  <c r="J161" i="4"/>
  <c r="G161" i="4"/>
  <c r="H161" i="4" s="1"/>
  <c r="J159" i="4"/>
  <c r="K158" i="4"/>
  <c r="K159" i="4" s="1"/>
  <c r="J158" i="4"/>
  <c r="G158" i="4"/>
  <c r="G159" i="4" s="1"/>
  <c r="H159" i="4" s="1"/>
  <c r="K156" i="4"/>
  <c r="L156" i="4" s="1"/>
  <c r="N156" i="4" s="1"/>
  <c r="K155" i="4"/>
  <c r="L155" i="4" s="1"/>
  <c r="G155" i="4"/>
  <c r="H155" i="4" s="1"/>
  <c r="O155" i="4" s="1"/>
  <c r="K154" i="4"/>
  <c r="G154" i="4"/>
  <c r="H154" i="4" s="1"/>
  <c r="O154" i="4" s="1"/>
  <c r="K153" i="4"/>
  <c r="J153" i="4"/>
  <c r="L153" i="4" s="1"/>
  <c r="N153" i="4" s="1"/>
  <c r="G153" i="4"/>
  <c r="H153" i="4" s="1"/>
  <c r="K152" i="4"/>
  <c r="G152" i="4"/>
  <c r="H152" i="4" s="1"/>
  <c r="O152" i="4" s="1"/>
  <c r="K151" i="4"/>
  <c r="J151" i="4"/>
  <c r="L151" i="4" s="1"/>
  <c r="G151" i="4"/>
  <c r="H151" i="4" s="1"/>
  <c r="K149" i="4"/>
  <c r="L149" i="4" s="1"/>
  <c r="G149" i="4"/>
  <c r="H149" i="4" s="1"/>
  <c r="K148" i="4"/>
  <c r="L148" i="4" s="1"/>
  <c r="G148" i="4"/>
  <c r="H148" i="4" s="1"/>
  <c r="O148" i="4" s="1"/>
  <c r="K147" i="4"/>
  <c r="L147" i="4" s="1"/>
  <c r="G147" i="4"/>
  <c r="H147" i="4" s="1"/>
  <c r="K146" i="4"/>
  <c r="L146" i="4" s="1"/>
  <c r="G146" i="4"/>
  <c r="H146" i="4" s="1"/>
  <c r="O146" i="4" s="1"/>
  <c r="K145" i="4"/>
  <c r="L145" i="4" s="1"/>
  <c r="G145" i="4"/>
  <c r="H145" i="4" s="1"/>
  <c r="K144" i="4"/>
  <c r="L144" i="4" s="1"/>
  <c r="G144" i="4"/>
  <c r="H144" i="4" s="1"/>
  <c r="O144" i="4" s="1"/>
  <c r="K143" i="4"/>
  <c r="L143" i="4" s="1"/>
  <c r="G143" i="4"/>
  <c r="H143" i="4" s="1"/>
  <c r="K142" i="4"/>
  <c r="L142" i="4" s="1"/>
  <c r="G142" i="4"/>
  <c r="H142" i="4" s="1"/>
  <c r="K141" i="4"/>
  <c r="L141" i="4" s="1"/>
  <c r="G141" i="4"/>
  <c r="H141" i="4" s="1"/>
  <c r="K140" i="4"/>
  <c r="G140" i="4"/>
  <c r="H140" i="4" s="1"/>
  <c r="O139" i="4"/>
  <c r="L139" i="4"/>
  <c r="N139" i="4" s="1"/>
  <c r="H139" i="4"/>
  <c r="O138" i="4"/>
  <c r="L138" i="4"/>
  <c r="N138" i="4" s="1"/>
  <c r="H138" i="4"/>
  <c r="O137" i="4"/>
  <c r="L137" i="4"/>
  <c r="N137" i="4" s="1"/>
  <c r="H137" i="4"/>
  <c r="O136" i="4"/>
  <c r="L136" i="4"/>
  <c r="N136" i="4" s="1"/>
  <c r="H136" i="4"/>
  <c r="O135" i="4"/>
  <c r="L135" i="4"/>
  <c r="N135" i="4" s="1"/>
  <c r="H135" i="4"/>
  <c r="H134" i="4"/>
  <c r="O119" i="4"/>
  <c r="N119" i="4"/>
  <c r="O114" i="4"/>
  <c r="N114" i="4"/>
  <c r="L114" i="4"/>
  <c r="H114" i="4"/>
  <c r="O113" i="4"/>
  <c r="N113" i="4"/>
  <c r="L113" i="4"/>
  <c r="H113" i="4"/>
  <c r="O112" i="4"/>
  <c r="N112" i="4"/>
  <c r="L112" i="4"/>
  <c r="H112" i="4"/>
  <c r="J111" i="4"/>
  <c r="L110" i="4"/>
  <c r="N110" i="4" s="1"/>
  <c r="H110" i="4"/>
  <c r="O110" i="4" s="1"/>
  <c r="K109" i="4"/>
  <c r="L109" i="4" s="1"/>
  <c r="J109" i="4"/>
  <c r="G109" i="4"/>
  <c r="H109" i="4" s="1"/>
  <c r="J108" i="4"/>
  <c r="L108" i="4" s="1"/>
  <c r="N108" i="4" s="1"/>
  <c r="H108" i="4"/>
  <c r="O108" i="4" s="1"/>
  <c r="J107" i="4"/>
  <c r="G107" i="4"/>
  <c r="H107" i="4" s="1"/>
  <c r="K106" i="4"/>
  <c r="K107" i="4" s="1"/>
  <c r="L107" i="4" s="1"/>
  <c r="J106" i="4"/>
  <c r="G106" i="4"/>
  <c r="G111" i="4" s="1"/>
  <c r="H111" i="4" s="1"/>
  <c r="J104" i="4"/>
  <c r="K103" i="4"/>
  <c r="K104" i="4" s="1"/>
  <c r="J103" i="4"/>
  <c r="G103" i="4"/>
  <c r="G104" i="4" s="1"/>
  <c r="H104" i="4" s="1"/>
  <c r="K101" i="4"/>
  <c r="L101" i="4" s="1"/>
  <c r="N101" i="4" s="1"/>
  <c r="K100" i="4"/>
  <c r="L100" i="4" s="1"/>
  <c r="G100" i="4"/>
  <c r="H100" i="4" s="1"/>
  <c r="O100" i="4" s="1"/>
  <c r="K99" i="4"/>
  <c r="G99" i="4"/>
  <c r="H99" i="4" s="1"/>
  <c r="O99" i="4" s="1"/>
  <c r="K98" i="4"/>
  <c r="J98" i="4"/>
  <c r="L98" i="4" s="1"/>
  <c r="N98" i="4" s="1"/>
  <c r="G98" i="4"/>
  <c r="H98" i="4" s="1"/>
  <c r="K97" i="4"/>
  <c r="G97" i="4"/>
  <c r="H97" i="4" s="1"/>
  <c r="O97" i="4" s="1"/>
  <c r="K96" i="4"/>
  <c r="L96" i="4" s="1"/>
  <c r="J96" i="4"/>
  <c r="G96" i="4"/>
  <c r="H96" i="4" s="1"/>
  <c r="K94" i="4"/>
  <c r="L94" i="4" s="1"/>
  <c r="G94" i="4"/>
  <c r="H94" i="4" s="1"/>
  <c r="K93" i="4"/>
  <c r="L93" i="4" s="1"/>
  <c r="G93" i="4"/>
  <c r="H93" i="4" s="1"/>
  <c r="O93" i="4" s="1"/>
  <c r="K92" i="4"/>
  <c r="L92" i="4" s="1"/>
  <c r="G92" i="4"/>
  <c r="H92" i="4" s="1"/>
  <c r="K91" i="4"/>
  <c r="L91" i="4" s="1"/>
  <c r="G91" i="4"/>
  <c r="H91" i="4" s="1"/>
  <c r="O91" i="4" s="1"/>
  <c r="K90" i="4"/>
  <c r="L90" i="4" s="1"/>
  <c r="G90" i="4"/>
  <c r="H90" i="4" s="1"/>
  <c r="K89" i="4"/>
  <c r="L89" i="4" s="1"/>
  <c r="G89" i="4"/>
  <c r="H89" i="4" s="1"/>
  <c r="O89" i="4" s="1"/>
  <c r="K88" i="4"/>
  <c r="L88" i="4" s="1"/>
  <c r="G88" i="4"/>
  <c r="H88" i="4" s="1"/>
  <c r="K87" i="4"/>
  <c r="L87" i="4" s="1"/>
  <c r="G87" i="4"/>
  <c r="H87" i="4" s="1"/>
  <c r="K86" i="4"/>
  <c r="L86" i="4" s="1"/>
  <c r="G86" i="4"/>
  <c r="H86" i="4" s="1"/>
  <c r="K85" i="4"/>
  <c r="G85" i="4"/>
  <c r="H85" i="4" s="1"/>
  <c r="O84" i="4"/>
  <c r="L84" i="4"/>
  <c r="H84" i="4"/>
  <c r="O83" i="4"/>
  <c r="L83" i="4"/>
  <c r="H83" i="4"/>
  <c r="O82" i="4"/>
  <c r="L82" i="4"/>
  <c r="H82" i="4"/>
  <c r="O81" i="4"/>
  <c r="L81" i="4"/>
  <c r="H81" i="4"/>
  <c r="O80" i="4"/>
  <c r="L80" i="4"/>
  <c r="H80" i="4"/>
  <c r="H79" i="4"/>
  <c r="K43" i="4"/>
  <c r="K42" i="4"/>
  <c r="K41" i="4"/>
  <c r="K40" i="4"/>
  <c r="K39" i="4"/>
  <c r="K38" i="4"/>
  <c r="K36" i="4"/>
  <c r="K35" i="4"/>
  <c r="K34" i="4"/>
  <c r="K33" i="4"/>
  <c r="K32" i="4"/>
  <c r="K31" i="4"/>
  <c r="K30" i="4"/>
  <c r="K29" i="4"/>
  <c r="K28" i="4"/>
  <c r="K27" i="4"/>
  <c r="G42" i="4"/>
  <c r="G41" i="4"/>
  <c r="G40" i="4"/>
  <c r="G39" i="4"/>
  <c r="G38" i="4"/>
  <c r="G36" i="4"/>
  <c r="G35" i="4"/>
  <c r="G34" i="4"/>
  <c r="G33" i="4"/>
  <c r="G32" i="4"/>
  <c r="G31" i="4"/>
  <c r="G30" i="4"/>
  <c r="G29" i="4"/>
  <c r="G28" i="4"/>
  <c r="G27" i="4"/>
  <c r="O282" i="5"/>
  <c r="N282" i="5"/>
  <c r="O277" i="5"/>
  <c r="N277" i="5"/>
  <c r="L277" i="5"/>
  <c r="H277" i="5"/>
  <c r="O276" i="5"/>
  <c r="N276" i="5"/>
  <c r="L276" i="5"/>
  <c r="H276" i="5"/>
  <c r="O275" i="5"/>
  <c r="N275" i="5"/>
  <c r="L275" i="5"/>
  <c r="H275" i="5"/>
  <c r="J274" i="5"/>
  <c r="L273" i="5"/>
  <c r="N273" i="5" s="1"/>
  <c r="H273" i="5"/>
  <c r="O273" i="5" s="1"/>
  <c r="K272" i="5"/>
  <c r="L272" i="5" s="1"/>
  <c r="J272" i="5"/>
  <c r="G272" i="5"/>
  <c r="H272" i="5" s="1"/>
  <c r="J271" i="5"/>
  <c r="L271" i="5" s="1"/>
  <c r="N271" i="5" s="1"/>
  <c r="H271" i="5"/>
  <c r="O271" i="5" s="1"/>
  <c r="J270" i="5"/>
  <c r="K269" i="5"/>
  <c r="K270" i="5" s="1"/>
  <c r="L270" i="5" s="1"/>
  <c r="J269" i="5"/>
  <c r="G269" i="5"/>
  <c r="G274" i="5" s="1"/>
  <c r="H274" i="5" s="1"/>
  <c r="K267" i="5"/>
  <c r="J267" i="5"/>
  <c r="K266" i="5"/>
  <c r="J266" i="5"/>
  <c r="L266" i="5" s="1"/>
  <c r="H266" i="5"/>
  <c r="G266" i="5"/>
  <c r="G267" i="5" s="1"/>
  <c r="H267" i="5" s="1"/>
  <c r="K264" i="5"/>
  <c r="L264" i="5" s="1"/>
  <c r="N264" i="5" s="1"/>
  <c r="K263" i="5"/>
  <c r="L263" i="5" s="1"/>
  <c r="H263" i="5"/>
  <c r="O263" i="5" s="1"/>
  <c r="G263" i="5"/>
  <c r="K262" i="5"/>
  <c r="H262" i="5"/>
  <c r="O262" i="5" s="1"/>
  <c r="G262" i="5"/>
  <c r="K261" i="5"/>
  <c r="J261" i="5"/>
  <c r="G261" i="5"/>
  <c r="H261" i="5" s="1"/>
  <c r="K260" i="5"/>
  <c r="G260" i="5"/>
  <c r="H260" i="5" s="1"/>
  <c r="O260" i="5" s="1"/>
  <c r="K259" i="5"/>
  <c r="L259" i="5" s="1"/>
  <c r="J259" i="5"/>
  <c r="G259" i="5"/>
  <c r="H259" i="5" s="1"/>
  <c r="K257" i="5"/>
  <c r="L257" i="5" s="1"/>
  <c r="G257" i="5"/>
  <c r="H257" i="5" s="1"/>
  <c r="K256" i="5"/>
  <c r="L256" i="5" s="1"/>
  <c r="G256" i="5"/>
  <c r="H256" i="5" s="1"/>
  <c r="O256" i="5" s="1"/>
  <c r="K255" i="5"/>
  <c r="L255" i="5" s="1"/>
  <c r="G255" i="5"/>
  <c r="H255" i="5" s="1"/>
  <c r="K254" i="5"/>
  <c r="L254" i="5" s="1"/>
  <c r="G254" i="5"/>
  <c r="H254" i="5" s="1"/>
  <c r="O254" i="5" s="1"/>
  <c r="K253" i="5"/>
  <c r="L253" i="5" s="1"/>
  <c r="G253" i="5"/>
  <c r="H253" i="5" s="1"/>
  <c r="K252" i="5"/>
  <c r="L252" i="5" s="1"/>
  <c r="G252" i="5"/>
  <c r="H252" i="5" s="1"/>
  <c r="O252" i="5" s="1"/>
  <c r="K251" i="5"/>
  <c r="L251" i="5" s="1"/>
  <c r="G251" i="5"/>
  <c r="H251" i="5" s="1"/>
  <c r="K250" i="5"/>
  <c r="L250" i="5" s="1"/>
  <c r="G250" i="5"/>
  <c r="H250" i="5" s="1"/>
  <c r="K249" i="5"/>
  <c r="L249" i="5" s="1"/>
  <c r="G249" i="5"/>
  <c r="H249" i="5" s="1"/>
  <c r="K248" i="5"/>
  <c r="G248" i="5"/>
  <c r="H248" i="5" s="1"/>
  <c r="O247" i="5"/>
  <c r="L247" i="5"/>
  <c r="H247" i="5"/>
  <c r="N247" i="5" s="1"/>
  <c r="O246" i="5"/>
  <c r="L246" i="5"/>
  <c r="H246" i="5"/>
  <c r="O245" i="5"/>
  <c r="L245" i="5"/>
  <c r="H245" i="5"/>
  <c r="N245" i="5" s="1"/>
  <c r="O244" i="5"/>
  <c r="L244" i="5"/>
  <c r="H244" i="5"/>
  <c r="O243" i="5"/>
  <c r="L243" i="5"/>
  <c r="H243" i="5"/>
  <c r="N243" i="5" s="1"/>
  <c r="H242" i="5"/>
  <c r="O228" i="5"/>
  <c r="N228" i="5"/>
  <c r="O223" i="5"/>
  <c r="N223" i="5"/>
  <c r="L223" i="5"/>
  <c r="H223" i="5"/>
  <c r="O222" i="5"/>
  <c r="N222" i="5"/>
  <c r="L222" i="5"/>
  <c r="H222" i="5"/>
  <c r="O221" i="5"/>
  <c r="N221" i="5"/>
  <c r="L221" i="5"/>
  <c r="H221" i="5"/>
  <c r="J220" i="5"/>
  <c r="O219" i="5"/>
  <c r="N219" i="5"/>
  <c r="L219" i="5"/>
  <c r="H219" i="5"/>
  <c r="K218" i="5"/>
  <c r="L218" i="5" s="1"/>
  <c r="J218" i="5"/>
  <c r="G218" i="5"/>
  <c r="H218" i="5" s="1"/>
  <c r="L217" i="5"/>
  <c r="N217" i="5" s="1"/>
  <c r="O217" i="5" s="1"/>
  <c r="J217" i="5"/>
  <c r="H217" i="5"/>
  <c r="J216" i="5"/>
  <c r="K215" i="5"/>
  <c r="K220" i="5" s="1"/>
  <c r="L220" i="5" s="1"/>
  <c r="J215" i="5"/>
  <c r="G215" i="5"/>
  <c r="G220" i="5" s="1"/>
  <c r="H220" i="5" s="1"/>
  <c r="J213" i="5"/>
  <c r="K212" i="5"/>
  <c r="K213" i="5" s="1"/>
  <c r="J212" i="5"/>
  <c r="H212" i="5"/>
  <c r="G212" i="5"/>
  <c r="G213" i="5" s="1"/>
  <c r="H213" i="5" s="1"/>
  <c r="L210" i="5"/>
  <c r="N210" i="5" s="1"/>
  <c r="K210" i="5"/>
  <c r="K209" i="5"/>
  <c r="L209" i="5" s="1"/>
  <c r="G209" i="5"/>
  <c r="H209" i="5" s="1"/>
  <c r="O209" i="5" s="1"/>
  <c r="K208" i="5"/>
  <c r="H208" i="5"/>
  <c r="O208" i="5" s="1"/>
  <c r="G208" i="5"/>
  <c r="K207" i="5"/>
  <c r="J207" i="5"/>
  <c r="L207" i="5" s="1"/>
  <c r="G207" i="5"/>
  <c r="H207" i="5" s="1"/>
  <c r="K206" i="5"/>
  <c r="H206" i="5"/>
  <c r="O206" i="5" s="1"/>
  <c r="G206" i="5"/>
  <c r="L205" i="5"/>
  <c r="K205" i="5"/>
  <c r="J205" i="5"/>
  <c r="G205" i="5"/>
  <c r="H205" i="5" s="1"/>
  <c r="L203" i="5"/>
  <c r="N203" i="5" s="1"/>
  <c r="K203" i="5"/>
  <c r="H203" i="5"/>
  <c r="O203" i="5" s="1"/>
  <c r="G203" i="5"/>
  <c r="K202" i="5"/>
  <c r="L202" i="5" s="1"/>
  <c r="G202" i="5"/>
  <c r="H202" i="5" s="1"/>
  <c r="O202" i="5" s="1"/>
  <c r="L201" i="5"/>
  <c r="N201" i="5" s="1"/>
  <c r="K201" i="5"/>
  <c r="H201" i="5"/>
  <c r="O201" i="5" s="1"/>
  <c r="G201" i="5"/>
  <c r="K200" i="5"/>
  <c r="L200" i="5" s="1"/>
  <c r="G200" i="5"/>
  <c r="H200" i="5" s="1"/>
  <c r="O200" i="5" s="1"/>
  <c r="L199" i="5"/>
  <c r="N199" i="5" s="1"/>
  <c r="K199" i="5"/>
  <c r="H199" i="5"/>
  <c r="O199" i="5" s="1"/>
  <c r="G199" i="5"/>
  <c r="K198" i="5"/>
  <c r="L198" i="5" s="1"/>
  <c r="G198" i="5"/>
  <c r="H198" i="5" s="1"/>
  <c r="O198" i="5" s="1"/>
  <c r="L197" i="5"/>
  <c r="N197" i="5" s="1"/>
  <c r="K197" i="5"/>
  <c r="H197" i="5"/>
  <c r="O197" i="5" s="1"/>
  <c r="G197" i="5"/>
  <c r="L196" i="5"/>
  <c r="N196" i="5" s="1"/>
  <c r="O196" i="5" s="1"/>
  <c r="K196" i="5"/>
  <c r="H196" i="5"/>
  <c r="G196" i="5"/>
  <c r="K195" i="5"/>
  <c r="L195" i="5" s="1"/>
  <c r="G195" i="5"/>
  <c r="H195" i="5" s="1"/>
  <c r="K194" i="5"/>
  <c r="H194" i="5"/>
  <c r="G194" i="5"/>
  <c r="O193" i="5"/>
  <c r="L193" i="5"/>
  <c r="N193" i="5" s="1"/>
  <c r="H193" i="5"/>
  <c r="O192" i="5"/>
  <c r="L192" i="5"/>
  <c r="N192" i="5" s="1"/>
  <c r="H192" i="5"/>
  <c r="O191" i="5"/>
  <c r="L191" i="5"/>
  <c r="N191" i="5" s="1"/>
  <c r="H191" i="5"/>
  <c r="O190" i="5"/>
  <c r="L190" i="5"/>
  <c r="N190" i="5" s="1"/>
  <c r="H190" i="5"/>
  <c r="O189" i="5"/>
  <c r="L189" i="5"/>
  <c r="N189" i="5" s="1"/>
  <c r="H189" i="5"/>
  <c r="H188" i="5"/>
  <c r="O173" i="5"/>
  <c r="N173" i="5"/>
  <c r="O168" i="5"/>
  <c r="N168" i="5"/>
  <c r="L168" i="5"/>
  <c r="H168" i="5"/>
  <c r="O167" i="5"/>
  <c r="N167" i="5"/>
  <c r="L167" i="5"/>
  <c r="H167" i="5"/>
  <c r="O166" i="5"/>
  <c r="N166" i="5"/>
  <c r="L166" i="5"/>
  <c r="H166" i="5"/>
  <c r="J165" i="5"/>
  <c r="L164" i="5"/>
  <c r="N164" i="5" s="1"/>
  <c r="H164" i="5"/>
  <c r="O164" i="5" s="1"/>
  <c r="L163" i="5"/>
  <c r="K163" i="5"/>
  <c r="J163" i="5"/>
  <c r="G163" i="5"/>
  <c r="H163" i="5" s="1"/>
  <c r="J162" i="5"/>
  <c r="L162" i="5" s="1"/>
  <c r="N162" i="5" s="1"/>
  <c r="H162" i="5"/>
  <c r="O162" i="5" s="1"/>
  <c r="J161" i="5"/>
  <c r="G161" i="5"/>
  <c r="H161" i="5" s="1"/>
  <c r="K160" i="5"/>
  <c r="K161" i="5" s="1"/>
  <c r="L161" i="5" s="1"/>
  <c r="J160" i="5"/>
  <c r="G160" i="5"/>
  <c r="G165" i="5" s="1"/>
  <c r="H165" i="5" s="1"/>
  <c r="K158" i="5"/>
  <c r="J158" i="5"/>
  <c r="K157" i="5"/>
  <c r="J157" i="5"/>
  <c r="G157" i="5"/>
  <c r="G158" i="5" s="1"/>
  <c r="H158" i="5" s="1"/>
  <c r="K155" i="5"/>
  <c r="L155" i="5" s="1"/>
  <c r="N155" i="5" s="1"/>
  <c r="K154" i="5"/>
  <c r="L154" i="5" s="1"/>
  <c r="G154" i="5"/>
  <c r="H154" i="5" s="1"/>
  <c r="O154" i="5" s="1"/>
  <c r="K153" i="5"/>
  <c r="G153" i="5"/>
  <c r="H153" i="5" s="1"/>
  <c r="O153" i="5" s="1"/>
  <c r="K152" i="5"/>
  <c r="J152" i="5"/>
  <c r="G152" i="5"/>
  <c r="H152" i="5" s="1"/>
  <c r="K151" i="5"/>
  <c r="G151" i="5"/>
  <c r="H151" i="5" s="1"/>
  <c r="O151" i="5" s="1"/>
  <c r="K150" i="5"/>
  <c r="L150" i="5" s="1"/>
  <c r="J150" i="5"/>
  <c r="G150" i="5"/>
  <c r="H150" i="5" s="1"/>
  <c r="L148" i="5"/>
  <c r="K148" i="5"/>
  <c r="G148" i="5"/>
  <c r="H148" i="5" s="1"/>
  <c r="K147" i="5"/>
  <c r="L147" i="5" s="1"/>
  <c r="H147" i="5"/>
  <c r="O147" i="5" s="1"/>
  <c r="G147" i="5"/>
  <c r="K146" i="5"/>
  <c r="L146" i="5" s="1"/>
  <c r="G146" i="5"/>
  <c r="H146" i="5" s="1"/>
  <c r="K145" i="5"/>
  <c r="L145" i="5" s="1"/>
  <c r="G145" i="5"/>
  <c r="H145" i="5" s="1"/>
  <c r="O145" i="5" s="1"/>
  <c r="L144" i="5"/>
  <c r="K144" i="5"/>
  <c r="G144" i="5"/>
  <c r="H144" i="5" s="1"/>
  <c r="K143" i="5"/>
  <c r="L143" i="5" s="1"/>
  <c r="H143" i="5"/>
  <c r="O143" i="5" s="1"/>
  <c r="G143" i="5"/>
  <c r="K142" i="5"/>
  <c r="L142" i="5" s="1"/>
  <c r="G142" i="5"/>
  <c r="H142" i="5" s="1"/>
  <c r="K141" i="5"/>
  <c r="L141" i="5" s="1"/>
  <c r="G141" i="5"/>
  <c r="H141" i="5" s="1"/>
  <c r="L140" i="5"/>
  <c r="K140" i="5"/>
  <c r="G140" i="5"/>
  <c r="H140" i="5" s="1"/>
  <c r="K139" i="5"/>
  <c r="G139" i="5"/>
  <c r="H139" i="5" s="1"/>
  <c r="O138" i="5"/>
  <c r="L138" i="5"/>
  <c r="N138" i="5" s="1"/>
  <c r="H138" i="5"/>
  <c r="O137" i="5"/>
  <c r="L137" i="5"/>
  <c r="N137" i="5" s="1"/>
  <c r="H137" i="5"/>
  <c r="O136" i="5"/>
  <c r="L136" i="5"/>
  <c r="N136" i="5" s="1"/>
  <c r="H136" i="5"/>
  <c r="O135" i="5"/>
  <c r="L135" i="5"/>
  <c r="N135" i="5" s="1"/>
  <c r="H135" i="5"/>
  <c r="O134" i="5"/>
  <c r="L134" i="5"/>
  <c r="N134" i="5" s="1"/>
  <c r="H134" i="5"/>
  <c r="H133" i="5"/>
  <c r="O119" i="5"/>
  <c r="N119" i="5"/>
  <c r="O114" i="5"/>
  <c r="N114" i="5"/>
  <c r="L114" i="5"/>
  <c r="H114" i="5"/>
  <c r="O113" i="5"/>
  <c r="N113" i="5"/>
  <c r="L113" i="5"/>
  <c r="H113" i="5"/>
  <c r="O112" i="5"/>
  <c r="N112" i="5"/>
  <c r="L112" i="5"/>
  <c r="H112" i="5"/>
  <c r="J111" i="5"/>
  <c r="L110" i="5"/>
  <c r="N110" i="5" s="1"/>
  <c r="H110" i="5"/>
  <c r="O110" i="5" s="1"/>
  <c r="K109" i="5"/>
  <c r="L109" i="5" s="1"/>
  <c r="J109" i="5"/>
  <c r="G109" i="5"/>
  <c r="H109" i="5" s="1"/>
  <c r="J108" i="5"/>
  <c r="L108" i="5" s="1"/>
  <c r="N108" i="5" s="1"/>
  <c r="H108" i="5"/>
  <c r="O108" i="5" s="1"/>
  <c r="J107" i="5"/>
  <c r="G107" i="5"/>
  <c r="H107" i="5" s="1"/>
  <c r="K106" i="5"/>
  <c r="K107" i="5" s="1"/>
  <c r="L107" i="5" s="1"/>
  <c r="J106" i="5"/>
  <c r="G106" i="5"/>
  <c r="G111" i="5" s="1"/>
  <c r="H111" i="5" s="1"/>
  <c r="K104" i="5"/>
  <c r="J104" i="5"/>
  <c r="K103" i="5"/>
  <c r="J103" i="5"/>
  <c r="G103" i="5"/>
  <c r="G104" i="5" s="1"/>
  <c r="H104" i="5" s="1"/>
  <c r="K101" i="5"/>
  <c r="L101" i="5" s="1"/>
  <c r="N101" i="5" s="1"/>
  <c r="K100" i="5"/>
  <c r="L100" i="5" s="1"/>
  <c r="G100" i="5"/>
  <c r="H100" i="5" s="1"/>
  <c r="O100" i="5" s="1"/>
  <c r="K99" i="5"/>
  <c r="G99" i="5"/>
  <c r="H99" i="5" s="1"/>
  <c r="O99" i="5" s="1"/>
  <c r="K98" i="5"/>
  <c r="J98" i="5"/>
  <c r="G98" i="5"/>
  <c r="H98" i="5" s="1"/>
  <c r="K97" i="5"/>
  <c r="G97" i="5"/>
  <c r="H97" i="5" s="1"/>
  <c r="O97" i="5" s="1"/>
  <c r="K96" i="5"/>
  <c r="L96" i="5" s="1"/>
  <c r="J96" i="5"/>
  <c r="G96" i="5"/>
  <c r="H96" i="5" s="1"/>
  <c r="L94" i="5"/>
  <c r="K94" i="5"/>
  <c r="G94" i="5"/>
  <c r="H94" i="5" s="1"/>
  <c r="K93" i="5"/>
  <c r="L93" i="5" s="1"/>
  <c r="H93" i="5"/>
  <c r="O93" i="5" s="1"/>
  <c r="G93" i="5"/>
  <c r="K92" i="5"/>
  <c r="L92" i="5" s="1"/>
  <c r="G92" i="5"/>
  <c r="H92" i="5" s="1"/>
  <c r="K91" i="5"/>
  <c r="L91" i="5" s="1"/>
  <c r="G91" i="5"/>
  <c r="H91" i="5" s="1"/>
  <c r="O91" i="5" s="1"/>
  <c r="L90" i="5"/>
  <c r="K90" i="5"/>
  <c r="G90" i="5"/>
  <c r="H90" i="5" s="1"/>
  <c r="K89" i="5"/>
  <c r="L89" i="5" s="1"/>
  <c r="H89" i="5"/>
  <c r="O89" i="5" s="1"/>
  <c r="G89" i="5"/>
  <c r="K88" i="5"/>
  <c r="L88" i="5" s="1"/>
  <c r="G88" i="5"/>
  <c r="H88" i="5" s="1"/>
  <c r="K87" i="5"/>
  <c r="L87" i="5" s="1"/>
  <c r="G87" i="5"/>
  <c r="H87" i="5" s="1"/>
  <c r="L86" i="5"/>
  <c r="K86" i="5"/>
  <c r="G86" i="5"/>
  <c r="H86" i="5" s="1"/>
  <c r="K85" i="5"/>
  <c r="G85" i="5"/>
  <c r="H85" i="5" s="1"/>
  <c r="O84" i="5"/>
  <c r="L84" i="5"/>
  <c r="N84" i="5" s="1"/>
  <c r="H84" i="5"/>
  <c r="O83" i="5"/>
  <c r="L83" i="5"/>
  <c r="N83" i="5" s="1"/>
  <c r="H83" i="5"/>
  <c r="O82" i="5"/>
  <c r="L82" i="5"/>
  <c r="N82" i="5" s="1"/>
  <c r="H82" i="5"/>
  <c r="O81" i="5"/>
  <c r="L81" i="5"/>
  <c r="N81" i="5" s="1"/>
  <c r="H81" i="5"/>
  <c r="O80" i="5"/>
  <c r="L80" i="5"/>
  <c r="N80" i="5" s="1"/>
  <c r="H80" i="5"/>
  <c r="H79" i="5"/>
  <c r="K43" i="5"/>
  <c r="K42" i="5"/>
  <c r="K41" i="5"/>
  <c r="K40" i="5"/>
  <c r="K39" i="5"/>
  <c r="K38" i="5"/>
  <c r="K36" i="5"/>
  <c r="K35" i="5"/>
  <c r="K34" i="5"/>
  <c r="K33" i="5"/>
  <c r="K32" i="5"/>
  <c r="K31" i="5"/>
  <c r="K30" i="5"/>
  <c r="K29" i="5"/>
  <c r="K28" i="5"/>
  <c r="K27" i="5"/>
  <c r="G42" i="5"/>
  <c r="G41" i="5"/>
  <c r="G40" i="5"/>
  <c r="G39" i="5"/>
  <c r="G38" i="5"/>
  <c r="G36" i="5"/>
  <c r="G35" i="5"/>
  <c r="G34" i="5"/>
  <c r="G33" i="5"/>
  <c r="G32" i="5"/>
  <c r="G31" i="5"/>
  <c r="G30" i="5"/>
  <c r="G29" i="5"/>
  <c r="G28" i="5"/>
  <c r="G27" i="5"/>
  <c r="K346" i="2"/>
  <c r="L346" i="2" s="1"/>
  <c r="N346" i="2" s="1"/>
  <c r="H346" i="2"/>
  <c r="O346" i="2" s="1"/>
  <c r="K274" i="2"/>
  <c r="L274" i="2" s="1"/>
  <c r="N274" i="2" s="1"/>
  <c r="H274" i="2"/>
  <c r="O274" i="2" s="1"/>
  <c r="K202" i="2"/>
  <c r="L202" i="2" s="1"/>
  <c r="N202" i="2" s="1"/>
  <c r="H202" i="2"/>
  <c r="O202" i="2" s="1"/>
  <c r="K131" i="2"/>
  <c r="L131" i="2" s="1"/>
  <c r="N131" i="2" s="1"/>
  <c r="H131" i="2"/>
  <c r="G131" i="2"/>
  <c r="L130" i="2"/>
  <c r="N130" i="2" s="1"/>
  <c r="K130" i="2"/>
  <c r="H130" i="2"/>
  <c r="K53" i="2"/>
  <c r="K52" i="2"/>
  <c r="G53" i="2"/>
  <c r="N80" i="4" l="1"/>
  <c r="N84" i="4"/>
  <c r="N83" i="4"/>
  <c r="N137" i="7"/>
  <c r="N136" i="7"/>
  <c r="N246" i="5"/>
  <c r="N244" i="5"/>
  <c r="N82" i="4"/>
  <c r="N81" i="4"/>
  <c r="L212" i="7"/>
  <c r="L212" i="9"/>
  <c r="L158" i="9"/>
  <c r="N158" i="9" s="1"/>
  <c r="O158" i="9" s="1"/>
  <c r="L215" i="8"/>
  <c r="N215" i="8" s="1"/>
  <c r="O215" i="8" s="1"/>
  <c r="L104" i="5"/>
  <c r="N104" i="5" s="1"/>
  <c r="O104" i="5" s="1"/>
  <c r="L213" i="5"/>
  <c r="N213" i="5" s="1"/>
  <c r="O213" i="5" s="1"/>
  <c r="L104" i="4"/>
  <c r="N104" i="4" s="1"/>
  <c r="O104" i="4" s="1"/>
  <c r="L214" i="4"/>
  <c r="L104" i="9"/>
  <c r="N104" i="9" s="1"/>
  <c r="L158" i="5"/>
  <c r="N158" i="5" s="1"/>
  <c r="O158" i="5" s="1"/>
  <c r="L267" i="5"/>
  <c r="N267" i="5" s="1"/>
  <c r="O267" i="5" s="1"/>
  <c r="L267" i="4"/>
  <c r="L159" i="4"/>
  <c r="N159" i="4" s="1"/>
  <c r="O159" i="4" s="1"/>
  <c r="L160" i="6"/>
  <c r="L158" i="7"/>
  <c r="N158" i="7" s="1"/>
  <c r="O158" i="7" s="1"/>
  <c r="N104" i="8"/>
  <c r="O104" i="8" s="1"/>
  <c r="L159" i="8"/>
  <c r="N159" i="8" s="1"/>
  <c r="O159" i="8" s="1"/>
  <c r="L98" i="5"/>
  <c r="N98" i="5" s="1"/>
  <c r="O98" i="5" s="1"/>
  <c r="L261" i="5"/>
  <c r="N261" i="5" s="1"/>
  <c r="L98" i="7"/>
  <c r="N98" i="7" s="1"/>
  <c r="O98" i="7" s="1"/>
  <c r="L208" i="4"/>
  <c r="L152" i="5"/>
  <c r="N152" i="5" s="1"/>
  <c r="N207" i="5"/>
  <c r="O207" i="5" s="1"/>
  <c r="L152" i="7"/>
  <c r="N152" i="7" s="1"/>
  <c r="O152" i="7" s="1"/>
  <c r="N217" i="9"/>
  <c r="O217" i="9" s="1"/>
  <c r="H214" i="9"/>
  <c r="N214" i="9" s="1"/>
  <c r="N215" i="9"/>
  <c r="K219" i="9"/>
  <c r="L219" i="9" s="1"/>
  <c r="N204" i="9"/>
  <c r="G212" i="9"/>
  <c r="H212" i="9" s="1"/>
  <c r="O194" i="9"/>
  <c r="O204" i="9"/>
  <c r="H160" i="9"/>
  <c r="O160" i="9" s="1"/>
  <c r="G165" i="9"/>
  <c r="H165" i="9" s="1"/>
  <c r="N165" i="9" s="1"/>
  <c r="O165" i="9" s="1"/>
  <c r="L160" i="9"/>
  <c r="N160" i="9" s="1"/>
  <c r="N142" i="9"/>
  <c r="N146" i="9"/>
  <c r="N152" i="9"/>
  <c r="N140" i="9"/>
  <c r="O140" i="9" s="1"/>
  <c r="N144" i="9"/>
  <c r="N148" i="9"/>
  <c r="L106" i="9"/>
  <c r="N106" i="9" s="1"/>
  <c r="O106" i="9" s="1"/>
  <c r="K107" i="9"/>
  <c r="L107" i="9" s="1"/>
  <c r="N107" i="9" s="1"/>
  <c r="O107" i="9" s="1"/>
  <c r="N87" i="9"/>
  <c r="N90" i="9"/>
  <c r="N100" i="9"/>
  <c r="O86" i="9"/>
  <c r="N92" i="9"/>
  <c r="N96" i="9"/>
  <c r="O96" i="9" s="1"/>
  <c r="N89" i="9"/>
  <c r="N103" i="9"/>
  <c r="O103" i="9" s="1"/>
  <c r="G104" i="9"/>
  <c r="H104" i="9" s="1"/>
  <c r="N198" i="8"/>
  <c r="N202" i="8"/>
  <c r="N207" i="8"/>
  <c r="O207" i="8" s="1"/>
  <c r="N200" i="8"/>
  <c r="N204" i="8"/>
  <c r="N211" i="8"/>
  <c r="L214" i="8"/>
  <c r="N214" i="8" s="1"/>
  <c r="O214" i="8" s="1"/>
  <c r="N163" i="8"/>
  <c r="O163" i="8" s="1"/>
  <c r="G163" i="8"/>
  <c r="H163" i="8" s="1"/>
  <c r="N143" i="8"/>
  <c r="N145" i="8"/>
  <c r="N147" i="8"/>
  <c r="N149" i="8"/>
  <c r="N154" i="8"/>
  <c r="O154" i="8" s="1"/>
  <c r="H162" i="8"/>
  <c r="N165" i="8"/>
  <c r="K167" i="8"/>
  <c r="L167" i="8" s="1"/>
  <c r="N167" i="8" s="1"/>
  <c r="O167" i="8" s="1"/>
  <c r="N108" i="8"/>
  <c r="O108" i="8" s="1"/>
  <c r="N88" i="8"/>
  <c r="N92" i="8"/>
  <c r="N97" i="8"/>
  <c r="O97" i="8" s="1"/>
  <c r="N90" i="8"/>
  <c r="N94" i="8"/>
  <c r="N107" i="8"/>
  <c r="O107" i="8" s="1"/>
  <c r="H215" i="7"/>
  <c r="G220" i="7"/>
  <c r="H220" i="7" s="1"/>
  <c r="N218" i="7"/>
  <c r="N198" i="7"/>
  <c r="N202" i="7"/>
  <c r="N212" i="7"/>
  <c r="O212" i="7" s="1"/>
  <c r="G213" i="7"/>
  <c r="H213" i="7" s="1"/>
  <c r="N196" i="7"/>
  <c r="N200" i="7"/>
  <c r="N207" i="7"/>
  <c r="O207" i="7" s="1"/>
  <c r="G161" i="7"/>
  <c r="H161" i="7" s="1"/>
  <c r="N161" i="7" s="1"/>
  <c r="O161" i="7" s="1"/>
  <c r="N154" i="7"/>
  <c r="N141" i="7"/>
  <c r="O141" i="7" s="1"/>
  <c r="N145" i="7"/>
  <c r="N150" i="7"/>
  <c r="O150" i="7" s="1"/>
  <c r="N143" i="7"/>
  <c r="N147" i="7"/>
  <c r="H157" i="7"/>
  <c r="N157" i="7" s="1"/>
  <c r="K107" i="7"/>
  <c r="L107" i="7" s="1"/>
  <c r="L106" i="7"/>
  <c r="N86" i="7"/>
  <c r="O86" i="7" s="1"/>
  <c r="N88" i="7"/>
  <c r="N90" i="7"/>
  <c r="N92" i="7"/>
  <c r="N94" i="7"/>
  <c r="N87" i="7"/>
  <c r="O87" i="7" s="1"/>
  <c r="N89" i="7"/>
  <c r="N91" i="7"/>
  <c r="N93" i="7"/>
  <c r="N96" i="7"/>
  <c r="L103" i="7"/>
  <c r="H95" i="7"/>
  <c r="N100" i="7"/>
  <c r="N95" i="6"/>
  <c r="N90" i="6"/>
  <c r="N92" i="6"/>
  <c r="L107" i="6"/>
  <c r="L110" i="6"/>
  <c r="N145" i="6"/>
  <c r="N149" i="6"/>
  <c r="L165" i="6"/>
  <c r="N142" i="6"/>
  <c r="O142" i="6" s="1"/>
  <c r="N146" i="6"/>
  <c r="N150" i="6"/>
  <c r="N87" i="6"/>
  <c r="O87" i="6" s="1"/>
  <c r="N109" i="6"/>
  <c r="N136" i="6"/>
  <c r="N140" i="6"/>
  <c r="N144" i="6"/>
  <c r="N148" i="6"/>
  <c r="N154" i="6"/>
  <c r="L97" i="6"/>
  <c r="N97" i="6" s="1"/>
  <c r="O97" i="6" s="1"/>
  <c r="K108" i="6"/>
  <c r="L108" i="6" s="1"/>
  <c r="N143" i="6"/>
  <c r="N147" i="6"/>
  <c r="N164" i="6"/>
  <c r="G163" i="6"/>
  <c r="H163" i="6" s="1"/>
  <c r="H162" i="6"/>
  <c r="N162" i="6" s="1"/>
  <c r="O162" i="6" s="1"/>
  <c r="N152" i="6"/>
  <c r="G160" i="6"/>
  <c r="H160" i="6" s="1"/>
  <c r="O152" i="6"/>
  <c r="N110" i="6"/>
  <c r="O110" i="6" s="1"/>
  <c r="N89" i="6"/>
  <c r="N94" i="6"/>
  <c r="N88" i="6"/>
  <c r="N91" i="6"/>
  <c r="N93" i="6"/>
  <c r="N273" i="4"/>
  <c r="O273" i="4" s="1"/>
  <c r="G271" i="4"/>
  <c r="H271" i="4" s="1"/>
  <c r="N271" i="4" s="1"/>
  <c r="H267" i="4"/>
  <c r="K268" i="4"/>
  <c r="L268" i="4" s="1"/>
  <c r="N268" i="4" s="1"/>
  <c r="O268" i="4" s="1"/>
  <c r="N267" i="4"/>
  <c r="O262" i="4"/>
  <c r="N250" i="4"/>
  <c r="O250" i="4" s="1"/>
  <c r="N252" i="4"/>
  <c r="N254" i="4"/>
  <c r="N256" i="4"/>
  <c r="N258" i="4"/>
  <c r="N264" i="4"/>
  <c r="O251" i="4"/>
  <c r="O260" i="4"/>
  <c r="L270" i="4"/>
  <c r="H259" i="4"/>
  <c r="H270" i="4"/>
  <c r="K275" i="4"/>
  <c r="L275" i="4" s="1"/>
  <c r="N275" i="4" s="1"/>
  <c r="O275" i="4" s="1"/>
  <c r="G217" i="4"/>
  <c r="H217" i="4" s="1"/>
  <c r="H216" i="4"/>
  <c r="N210" i="4"/>
  <c r="N208" i="4"/>
  <c r="O208" i="4" s="1"/>
  <c r="L213" i="4"/>
  <c r="N196" i="4"/>
  <c r="O196" i="4" s="1"/>
  <c r="N197" i="4"/>
  <c r="O197" i="4" s="1"/>
  <c r="N198" i="4"/>
  <c r="N199" i="4"/>
  <c r="N200" i="4"/>
  <c r="N201" i="4"/>
  <c r="N202" i="4"/>
  <c r="N203" i="4"/>
  <c r="N204" i="4"/>
  <c r="N206" i="4"/>
  <c r="O206" i="4" s="1"/>
  <c r="G162" i="4"/>
  <c r="H162" i="4" s="1"/>
  <c r="N162" i="4" s="1"/>
  <c r="G166" i="4"/>
  <c r="H166" i="4" s="1"/>
  <c r="N144" i="4"/>
  <c r="N148" i="4"/>
  <c r="N155" i="4"/>
  <c r="N142" i="4"/>
  <c r="O142" i="4" s="1"/>
  <c r="N146" i="4"/>
  <c r="N151" i="4"/>
  <c r="O151" i="4" s="1"/>
  <c r="L158" i="4"/>
  <c r="H158" i="4"/>
  <c r="N87" i="4"/>
  <c r="O87" i="4" s="1"/>
  <c r="N96" i="4"/>
  <c r="O96" i="4" s="1"/>
  <c r="N89" i="4"/>
  <c r="N93" i="4"/>
  <c r="H103" i="4"/>
  <c r="N91" i="4"/>
  <c r="N100" i="4"/>
  <c r="L103" i="4"/>
  <c r="N103" i="4" s="1"/>
  <c r="G270" i="5"/>
  <c r="H270" i="5" s="1"/>
  <c r="N252" i="5"/>
  <c r="N266" i="5"/>
  <c r="O266" i="5" s="1"/>
  <c r="N254" i="5"/>
  <c r="N256" i="5"/>
  <c r="N263" i="5"/>
  <c r="N250" i="5"/>
  <c r="O250" i="5" s="1"/>
  <c r="N259" i="5"/>
  <c r="O259" i="5" s="1"/>
  <c r="O220" i="5"/>
  <c r="N220" i="5"/>
  <c r="L215" i="5"/>
  <c r="K216" i="5"/>
  <c r="L216" i="5" s="1"/>
  <c r="N216" i="5" s="1"/>
  <c r="O216" i="5" s="1"/>
  <c r="H215" i="5"/>
  <c r="G216" i="5"/>
  <c r="H216" i="5" s="1"/>
  <c r="N195" i="5"/>
  <c r="O195" i="5" s="1"/>
  <c r="N200" i="5"/>
  <c r="N209" i="5"/>
  <c r="N198" i="5"/>
  <c r="N202" i="5"/>
  <c r="N205" i="5"/>
  <c r="O205" i="5" s="1"/>
  <c r="L212" i="5"/>
  <c r="N212" i="5" s="1"/>
  <c r="O212" i="5" s="1"/>
  <c r="N143" i="5"/>
  <c r="N147" i="5"/>
  <c r="N154" i="5"/>
  <c r="L157" i="5"/>
  <c r="N150" i="5"/>
  <c r="O150" i="5" s="1"/>
  <c r="H157" i="5"/>
  <c r="N141" i="5"/>
  <c r="O141" i="5" s="1"/>
  <c r="N145" i="5"/>
  <c r="H103" i="5"/>
  <c r="N100" i="5"/>
  <c r="L103" i="5"/>
  <c r="N103" i="5" s="1"/>
  <c r="N96" i="5"/>
  <c r="O96" i="5" s="1"/>
  <c r="N89" i="5"/>
  <c r="N93" i="5"/>
  <c r="N87" i="5"/>
  <c r="O87" i="5" s="1"/>
  <c r="N91" i="5"/>
  <c r="N208" i="9"/>
  <c r="O215" i="9"/>
  <c r="N220" i="9"/>
  <c r="O220" i="9"/>
  <c r="O222" i="9"/>
  <c r="N222" i="9"/>
  <c r="H203" i="9"/>
  <c r="L211" i="9"/>
  <c r="N211" i="9" s="1"/>
  <c r="O211" i="9" s="1"/>
  <c r="G219" i="9"/>
  <c r="H219" i="9" s="1"/>
  <c r="N188" i="9"/>
  <c r="N189" i="9"/>
  <c r="N190" i="9"/>
  <c r="N191" i="9"/>
  <c r="N192" i="9"/>
  <c r="O166" i="9"/>
  <c r="N166" i="9"/>
  <c r="O154" i="9"/>
  <c r="N154" i="9"/>
  <c r="N161" i="9"/>
  <c r="O161" i="9" s="1"/>
  <c r="N141" i="9"/>
  <c r="N145" i="9"/>
  <c r="N150" i="9"/>
  <c r="O150" i="9" s="1"/>
  <c r="N168" i="9"/>
  <c r="O168" i="9"/>
  <c r="H149" i="9"/>
  <c r="L157" i="9"/>
  <c r="N157" i="9" s="1"/>
  <c r="O157" i="9" s="1"/>
  <c r="H95" i="9"/>
  <c r="N197" i="8"/>
  <c r="O197" i="8" s="1"/>
  <c r="O201" i="8"/>
  <c r="N201" i="8"/>
  <c r="N205" i="8"/>
  <c r="O205" i="8"/>
  <c r="N199" i="8"/>
  <c r="O199" i="8"/>
  <c r="N203" i="8"/>
  <c r="O203" i="8"/>
  <c r="O209" i="8"/>
  <c r="N218" i="8"/>
  <c r="O218" i="8" s="1"/>
  <c r="N220" i="8"/>
  <c r="O220" i="8" s="1"/>
  <c r="L217" i="8"/>
  <c r="H206" i="8"/>
  <c r="H217" i="8"/>
  <c r="K222" i="8"/>
  <c r="L222" i="8" s="1"/>
  <c r="N222" i="8" s="1"/>
  <c r="O222" i="8" s="1"/>
  <c r="N142" i="8"/>
  <c r="O142" i="8" s="1"/>
  <c r="N144" i="8"/>
  <c r="N146" i="8"/>
  <c r="N148" i="8"/>
  <c r="N150" i="8"/>
  <c r="O152" i="8"/>
  <c r="N156" i="8"/>
  <c r="O165" i="8"/>
  <c r="N168" i="8"/>
  <c r="N169" i="8"/>
  <c r="N170" i="8"/>
  <c r="K160" i="8"/>
  <c r="L160" i="8" s="1"/>
  <c r="N160" i="8" s="1"/>
  <c r="O160" i="8" s="1"/>
  <c r="L162" i="8"/>
  <c r="H151" i="8"/>
  <c r="N87" i="8"/>
  <c r="O87" i="8" s="1"/>
  <c r="N91" i="8"/>
  <c r="O91" i="8"/>
  <c r="N95" i="8"/>
  <c r="O95" i="8"/>
  <c r="O99" i="8"/>
  <c r="O109" i="8"/>
  <c r="O110" i="8"/>
  <c r="N105" i="8"/>
  <c r="O105" i="8" s="1"/>
  <c r="O89" i="8"/>
  <c r="N89" i="8"/>
  <c r="N93" i="8"/>
  <c r="O93" i="8"/>
  <c r="N112" i="8"/>
  <c r="O112" i="8" s="1"/>
  <c r="O100" i="8"/>
  <c r="H96" i="8"/>
  <c r="N195" i="7"/>
  <c r="O195" i="7" s="1"/>
  <c r="N197" i="7"/>
  <c r="N199" i="7"/>
  <c r="N201" i="7"/>
  <c r="N203" i="7"/>
  <c r="N205" i="7"/>
  <c r="O205" i="7" s="1"/>
  <c r="N216" i="7"/>
  <c r="O220" i="7"/>
  <c r="H204" i="7"/>
  <c r="O196" i="7"/>
  <c r="O216" i="7"/>
  <c r="O218" i="7"/>
  <c r="N221" i="7"/>
  <c r="N222" i="7"/>
  <c r="N223" i="7"/>
  <c r="K213" i="7"/>
  <c r="L213" i="7" s="1"/>
  <c r="N213" i="7" s="1"/>
  <c r="O213" i="7" s="1"/>
  <c r="L215" i="7"/>
  <c r="N215" i="7" s="1"/>
  <c r="O215" i="7" s="1"/>
  <c r="K220" i="7"/>
  <c r="L220" i="7" s="1"/>
  <c r="N220" i="7" s="1"/>
  <c r="H149" i="7"/>
  <c r="O144" i="7"/>
  <c r="N144" i="7"/>
  <c r="N148" i="7"/>
  <c r="O148" i="7"/>
  <c r="O142" i="7"/>
  <c r="N142" i="7"/>
  <c r="O146" i="7"/>
  <c r="N146" i="7"/>
  <c r="N163" i="7"/>
  <c r="O163" i="7" s="1"/>
  <c r="N140" i="7"/>
  <c r="O140" i="7" s="1"/>
  <c r="L160" i="7"/>
  <c r="H160" i="7"/>
  <c r="K165" i="7"/>
  <c r="L165" i="7" s="1"/>
  <c r="N165" i="7" s="1"/>
  <c r="O165" i="7" s="1"/>
  <c r="H102" i="7"/>
  <c r="N111" i="7"/>
  <c r="O96" i="7"/>
  <c r="N104" i="7"/>
  <c r="O104" i="7" s="1"/>
  <c r="N106" i="7"/>
  <c r="O106" i="7" s="1"/>
  <c r="O108" i="7"/>
  <c r="O109" i="7"/>
  <c r="G111" i="7"/>
  <c r="H111" i="7" s="1"/>
  <c r="H103" i="7"/>
  <c r="G107" i="7"/>
  <c r="H107" i="7" s="1"/>
  <c r="N110" i="7"/>
  <c r="N156" i="6"/>
  <c r="N168" i="6"/>
  <c r="N170" i="6"/>
  <c r="N160" i="6"/>
  <c r="N165" i="6"/>
  <c r="O165" i="6" s="1"/>
  <c r="O164" i="6"/>
  <c r="K167" i="6"/>
  <c r="L167" i="6" s="1"/>
  <c r="N167" i="6" s="1"/>
  <c r="O167" i="6" s="1"/>
  <c r="H151" i="6"/>
  <c r="L159" i="6"/>
  <c r="N159" i="6" s="1"/>
  <c r="O159" i="6" s="1"/>
  <c r="K163" i="6"/>
  <c r="L163" i="6" s="1"/>
  <c r="N163" i="6" s="1"/>
  <c r="O163" i="6" s="1"/>
  <c r="H96" i="6"/>
  <c r="N81" i="6"/>
  <c r="N85" i="6"/>
  <c r="N84" i="6"/>
  <c r="L104" i="6"/>
  <c r="N104" i="6" s="1"/>
  <c r="O104" i="6" s="1"/>
  <c r="K105" i="6"/>
  <c r="L105" i="6" s="1"/>
  <c r="N105" i="6" s="1"/>
  <c r="O105" i="6" s="1"/>
  <c r="G108" i="6"/>
  <c r="H108" i="6" s="1"/>
  <c r="G112" i="6"/>
  <c r="H112" i="6" s="1"/>
  <c r="H107" i="6"/>
  <c r="O109" i="6"/>
  <c r="N114" i="6"/>
  <c r="N115" i="6"/>
  <c r="N83" i="6"/>
  <c r="L112" i="6"/>
  <c r="N112" i="6" s="1"/>
  <c r="N113" i="6"/>
  <c r="H205" i="4"/>
  <c r="N214" i="4"/>
  <c r="O214" i="4" s="1"/>
  <c r="N217" i="4"/>
  <c r="O217" i="4" s="1"/>
  <c r="N221" i="4"/>
  <c r="O221" i="4" s="1"/>
  <c r="O218" i="4"/>
  <c r="N219" i="4"/>
  <c r="O219" i="4" s="1"/>
  <c r="H213" i="4"/>
  <c r="L216" i="4"/>
  <c r="N216" i="4" s="1"/>
  <c r="O216" i="4" s="1"/>
  <c r="N141" i="4"/>
  <c r="O141" i="4" s="1"/>
  <c r="O145" i="4"/>
  <c r="N145" i="4"/>
  <c r="O149" i="4"/>
  <c r="N149" i="4"/>
  <c r="O153" i="4"/>
  <c r="O163" i="4"/>
  <c r="N143" i="4"/>
  <c r="O143" i="4"/>
  <c r="O147" i="4"/>
  <c r="N147" i="4"/>
  <c r="N164" i="4"/>
  <c r="O164" i="4" s="1"/>
  <c r="N158" i="4"/>
  <c r="O158" i="4" s="1"/>
  <c r="L161" i="4"/>
  <c r="N161" i="4" s="1"/>
  <c r="O161" i="4" s="1"/>
  <c r="H150" i="4"/>
  <c r="K166" i="4"/>
  <c r="L166" i="4" s="1"/>
  <c r="N166" i="4" s="1"/>
  <c r="O166" i="4" s="1"/>
  <c r="N86" i="4"/>
  <c r="O86" i="4" s="1"/>
  <c r="N90" i="4"/>
  <c r="O90" i="4"/>
  <c r="N94" i="4"/>
  <c r="O94" i="4"/>
  <c r="O111" i="4"/>
  <c r="O88" i="4"/>
  <c r="N88" i="4"/>
  <c r="O92" i="4"/>
  <c r="N92" i="4"/>
  <c r="O98" i="4"/>
  <c r="N107" i="4"/>
  <c r="O107" i="4" s="1"/>
  <c r="N109" i="4"/>
  <c r="O109" i="4" s="1"/>
  <c r="L106" i="4"/>
  <c r="H95" i="4"/>
  <c r="H106" i="4"/>
  <c r="K111" i="4"/>
  <c r="L111" i="4" s="1"/>
  <c r="N111" i="4" s="1"/>
  <c r="N249" i="5"/>
  <c r="O249" i="5" s="1"/>
  <c r="O253" i="5"/>
  <c r="N253" i="5"/>
  <c r="O257" i="5"/>
  <c r="N257" i="5"/>
  <c r="N251" i="5"/>
  <c r="O251" i="5"/>
  <c r="O255" i="5"/>
  <c r="N255" i="5"/>
  <c r="O261" i="5"/>
  <c r="N270" i="5"/>
  <c r="O270" i="5" s="1"/>
  <c r="N272" i="5"/>
  <c r="O272" i="5" s="1"/>
  <c r="L269" i="5"/>
  <c r="H258" i="5"/>
  <c r="H269" i="5"/>
  <c r="K274" i="5"/>
  <c r="L274" i="5" s="1"/>
  <c r="N274" i="5" s="1"/>
  <c r="O274" i="5" s="1"/>
  <c r="N218" i="5"/>
  <c r="O218" i="5" s="1"/>
  <c r="H204" i="5"/>
  <c r="N140" i="5"/>
  <c r="O140" i="5" s="1"/>
  <c r="O144" i="5"/>
  <c r="N144" i="5"/>
  <c r="N148" i="5"/>
  <c r="O148" i="5"/>
  <c r="N142" i="5"/>
  <c r="O142" i="5"/>
  <c r="N146" i="5"/>
  <c r="O146" i="5"/>
  <c r="O152" i="5"/>
  <c r="N161" i="5"/>
  <c r="O161" i="5" s="1"/>
  <c r="N163" i="5"/>
  <c r="O163" i="5" s="1"/>
  <c r="L160" i="5"/>
  <c r="H149" i="5"/>
  <c r="H160" i="5"/>
  <c r="K165" i="5"/>
  <c r="L165" i="5" s="1"/>
  <c r="N165" i="5" s="1"/>
  <c r="O165" i="5" s="1"/>
  <c r="N86" i="5"/>
  <c r="O86" i="5" s="1"/>
  <c r="N90" i="5"/>
  <c r="O90" i="5"/>
  <c r="O94" i="5"/>
  <c r="N94" i="5"/>
  <c r="N88" i="5"/>
  <c r="O88" i="5"/>
  <c r="O92" i="5"/>
  <c r="N92" i="5"/>
  <c r="N107" i="5"/>
  <c r="O107" i="5" s="1"/>
  <c r="N109" i="5"/>
  <c r="O109" i="5" s="1"/>
  <c r="L106" i="5"/>
  <c r="H95" i="5"/>
  <c r="H106" i="5"/>
  <c r="K111" i="5"/>
  <c r="L111" i="5" s="1"/>
  <c r="N111" i="5" s="1"/>
  <c r="O111" i="5" s="1"/>
  <c r="O130" i="2"/>
  <c r="O131" i="2"/>
  <c r="O103" i="4" l="1"/>
  <c r="O160" i="6"/>
  <c r="O214" i="9"/>
  <c r="N212" i="9"/>
  <c r="O212" i="9" s="1"/>
  <c r="O104" i="9"/>
  <c r="N162" i="8"/>
  <c r="O162" i="8" s="1"/>
  <c r="N160" i="7"/>
  <c r="O157" i="7"/>
  <c r="N270" i="4"/>
  <c r="O271" i="4"/>
  <c r="O267" i="4"/>
  <c r="H266" i="4"/>
  <c r="O270" i="4"/>
  <c r="O162" i="4"/>
  <c r="O215" i="5"/>
  <c r="N215" i="5"/>
  <c r="N160" i="5"/>
  <c r="N157" i="5"/>
  <c r="O157" i="5" s="1"/>
  <c r="O103" i="5"/>
  <c r="H210" i="9"/>
  <c r="N219" i="9"/>
  <c r="O219" i="9" s="1"/>
  <c r="H156" i="9"/>
  <c r="H102" i="9"/>
  <c r="H213" i="8"/>
  <c r="N217" i="8"/>
  <c r="O217" i="8" s="1"/>
  <c r="H158" i="8"/>
  <c r="H103" i="8"/>
  <c r="H211" i="7"/>
  <c r="H156" i="7"/>
  <c r="O160" i="7"/>
  <c r="N107" i="7"/>
  <c r="O107" i="7" s="1"/>
  <c r="H105" i="7"/>
  <c r="O111" i="7"/>
  <c r="N103" i="7"/>
  <c r="O103" i="7" s="1"/>
  <c r="H158" i="6"/>
  <c r="N107" i="6"/>
  <c r="O107" i="6" s="1"/>
  <c r="H103" i="6"/>
  <c r="O112" i="6"/>
  <c r="N108" i="6"/>
  <c r="O108" i="6" s="1"/>
  <c r="N213" i="4"/>
  <c r="O213" i="4" s="1"/>
  <c r="H212" i="4"/>
  <c r="H157" i="4"/>
  <c r="H102" i="4"/>
  <c r="N106" i="4"/>
  <c r="O106" i="4" s="1"/>
  <c r="H265" i="5"/>
  <c r="N269" i="5"/>
  <c r="O269" i="5" s="1"/>
  <c r="H211" i="5"/>
  <c r="H156" i="5"/>
  <c r="O160" i="5"/>
  <c r="H102" i="5"/>
  <c r="N106" i="5"/>
  <c r="O106" i="5" s="1"/>
  <c r="H269" i="4" l="1"/>
  <c r="H213" i="9"/>
  <c r="H159" i="9"/>
  <c r="H105" i="9"/>
  <c r="H216" i="8"/>
  <c r="H161" i="8"/>
  <c r="H106" i="8"/>
  <c r="H214" i="7"/>
  <c r="H159" i="7"/>
  <c r="H116" i="7"/>
  <c r="H161" i="6"/>
  <c r="H106" i="6"/>
  <c r="H215" i="4"/>
  <c r="H160" i="4"/>
  <c r="H105" i="4"/>
  <c r="H268" i="5"/>
  <c r="H214" i="5"/>
  <c r="H159" i="5"/>
  <c r="H105" i="5"/>
  <c r="H280" i="4" l="1"/>
  <c r="H224" i="9"/>
  <c r="H170" i="9"/>
  <c r="H116" i="9"/>
  <c r="H227" i="8"/>
  <c r="H172" i="8"/>
  <c r="H117" i="8"/>
  <c r="H225" i="7"/>
  <c r="H170" i="7"/>
  <c r="H117" i="7"/>
  <c r="H172" i="6"/>
  <c r="H117" i="6"/>
  <c r="H226" i="4"/>
  <c r="H171" i="4"/>
  <c r="H116" i="4"/>
  <c r="H279" i="5"/>
  <c r="H225" i="5"/>
  <c r="H170" i="5"/>
  <c r="H116" i="5"/>
  <c r="J249" i="4" l="1"/>
  <c r="J195" i="4"/>
  <c r="J140" i="4"/>
  <c r="J27" i="4"/>
  <c r="J85" i="5"/>
  <c r="J194" i="5"/>
  <c r="J85" i="4"/>
  <c r="J139" i="5"/>
  <c r="J27" i="5"/>
  <c r="J248" i="5"/>
  <c r="J27" i="9"/>
  <c r="J139" i="9"/>
  <c r="J193" i="9"/>
  <c r="J85" i="9"/>
  <c r="J315" i="2"/>
  <c r="J243" i="2"/>
  <c r="J99" i="2"/>
  <c r="J171" i="2"/>
  <c r="J21" i="2"/>
  <c r="J188" i="7"/>
  <c r="J133" i="7"/>
  <c r="J79" i="7"/>
  <c r="J21" i="7"/>
  <c r="J21" i="8"/>
  <c r="J80" i="8"/>
  <c r="J135" i="8"/>
  <c r="J190" i="8"/>
  <c r="J27" i="10"/>
  <c r="J27" i="8"/>
  <c r="J141" i="8"/>
  <c r="J196" i="8"/>
  <c r="J86" i="8"/>
  <c r="J27" i="19"/>
  <c r="J135" i="6"/>
  <c r="J21" i="6"/>
  <c r="J80" i="6"/>
  <c r="J141" i="6"/>
  <c r="J27" i="6"/>
  <c r="J86" i="6"/>
  <c r="J177" i="2"/>
  <c r="J249" i="2"/>
  <c r="J27" i="2"/>
  <c r="J321" i="2"/>
  <c r="J105" i="2"/>
  <c r="J85" i="7"/>
  <c r="J27" i="7"/>
  <c r="J139" i="7"/>
  <c r="J194" i="7"/>
  <c r="H281" i="4"/>
  <c r="H282" i="4" s="1"/>
  <c r="H225" i="9"/>
  <c r="H226" i="9" s="1"/>
  <c r="H171" i="9"/>
  <c r="H172" i="9" s="1"/>
  <c r="H117" i="9"/>
  <c r="H228" i="8"/>
  <c r="H173" i="8"/>
  <c r="H118" i="8"/>
  <c r="H119" i="8" s="1"/>
  <c r="H226" i="7"/>
  <c r="H227" i="7" s="1"/>
  <c r="H172" i="7"/>
  <c r="H171" i="7"/>
  <c r="H118" i="7"/>
  <c r="H173" i="6"/>
  <c r="H174" i="6" s="1"/>
  <c r="H118" i="6"/>
  <c r="H119" i="6" s="1"/>
  <c r="H227" i="4"/>
  <c r="H172" i="4"/>
  <c r="H117" i="4"/>
  <c r="H118" i="4" s="1"/>
  <c r="H280" i="5"/>
  <c r="H226" i="5"/>
  <c r="H171" i="5"/>
  <c r="H172" i="5" s="1"/>
  <c r="H117" i="5"/>
  <c r="J189" i="4" l="1"/>
  <c r="J243" i="4"/>
  <c r="J133" i="5"/>
  <c r="J242" i="5"/>
  <c r="J134" i="4"/>
  <c r="J21" i="4"/>
  <c r="J79" i="5"/>
  <c r="J188" i="5"/>
  <c r="J79" i="4"/>
  <c r="J21" i="5"/>
  <c r="J187" i="9"/>
  <c r="J21" i="9"/>
  <c r="J133" i="9"/>
  <c r="J79" i="9"/>
  <c r="J350" i="13"/>
  <c r="J91" i="13"/>
  <c r="J286" i="13"/>
  <c r="J27" i="13"/>
  <c r="J413" i="13"/>
  <c r="J153" i="13"/>
  <c r="J480" i="13"/>
  <c r="J222" i="13"/>
  <c r="J21" i="10"/>
  <c r="H284" i="4"/>
  <c r="H228" i="9"/>
  <c r="H174" i="9"/>
  <c r="H118" i="9"/>
  <c r="H229" i="8"/>
  <c r="H174" i="8"/>
  <c r="H121" i="8"/>
  <c r="H229" i="7"/>
  <c r="H174" i="7"/>
  <c r="H120" i="7"/>
  <c r="H176" i="6"/>
  <c r="H121" i="6"/>
  <c r="H228" i="4"/>
  <c r="H173" i="4"/>
  <c r="H120" i="4"/>
  <c r="H281" i="5"/>
  <c r="H227" i="5"/>
  <c r="H174" i="5"/>
  <c r="H118" i="5"/>
  <c r="J474" i="13" l="1"/>
  <c r="J216" i="13"/>
  <c r="J21" i="13"/>
  <c r="J147" i="13"/>
  <c r="J280" i="13"/>
  <c r="J344" i="13"/>
  <c r="J85" i="13"/>
  <c r="J407" i="13"/>
  <c r="H120" i="9"/>
  <c r="H231" i="8"/>
  <c r="H176" i="8"/>
  <c r="H230" i="4"/>
  <c r="H175" i="4"/>
  <c r="H283" i="5"/>
  <c r="H229" i="5"/>
  <c r="H120" i="5"/>
  <c r="K350" i="2" l="1"/>
  <c r="L350" i="2" s="1"/>
  <c r="G350" i="2"/>
  <c r="H350" i="2" s="1"/>
  <c r="L349" i="2"/>
  <c r="K349" i="2"/>
  <c r="G349" i="2"/>
  <c r="H349" i="2" s="1"/>
  <c r="K348" i="2"/>
  <c r="L348" i="2" s="1"/>
  <c r="H348" i="2"/>
  <c r="G348" i="2"/>
  <c r="J345" i="2"/>
  <c r="G345" i="2"/>
  <c r="K345" i="2" s="1"/>
  <c r="L345" i="2" s="1"/>
  <c r="L344" i="2"/>
  <c r="N344" i="2" s="1"/>
  <c r="J344" i="2"/>
  <c r="H344" i="2"/>
  <c r="O344" i="2" s="1"/>
  <c r="J343" i="2"/>
  <c r="J342" i="2"/>
  <c r="J340" i="2"/>
  <c r="K339" i="2"/>
  <c r="J339" i="2"/>
  <c r="H339" i="2"/>
  <c r="G339" i="2"/>
  <c r="G340" i="2" s="1"/>
  <c r="L337" i="2"/>
  <c r="N337" i="2" s="1"/>
  <c r="K337" i="2"/>
  <c r="L336" i="2"/>
  <c r="K336" i="2"/>
  <c r="G336" i="2"/>
  <c r="H336" i="2" s="1"/>
  <c r="O336" i="2" s="1"/>
  <c r="K335" i="2"/>
  <c r="L335" i="2" s="1"/>
  <c r="H335" i="2"/>
  <c r="O335" i="2" s="1"/>
  <c r="G335" i="2"/>
  <c r="L334" i="2"/>
  <c r="K334" i="2"/>
  <c r="G334" i="2"/>
  <c r="H334" i="2" s="1"/>
  <c r="O334" i="2" s="1"/>
  <c r="K333" i="2"/>
  <c r="H333" i="2"/>
  <c r="O333" i="2" s="1"/>
  <c r="G333" i="2"/>
  <c r="K332" i="2"/>
  <c r="J332" i="2"/>
  <c r="H332" i="2"/>
  <c r="G332" i="2"/>
  <c r="L330" i="2"/>
  <c r="K330" i="2"/>
  <c r="G330" i="2"/>
  <c r="H330" i="2" s="1"/>
  <c r="O330" i="2" s="1"/>
  <c r="K329" i="2"/>
  <c r="L329" i="2" s="1"/>
  <c r="H329" i="2"/>
  <c r="O329" i="2" s="1"/>
  <c r="G329" i="2"/>
  <c r="L328" i="2"/>
  <c r="K328" i="2"/>
  <c r="G328" i="2"/>
  <c r="H328" i="2" s="1"/>
  <c r="O328" i="2" s="1"/>
  <c r="K327" i="2"/>
  <c r="L327" i="2" s="1"/>
  <c r="H327" i="2"/>
  <c r="O327" i="2" s="1"/>
  <c r="G327" i="2"/>
  <c r="L326" i="2"/>
  <c r="K326" i="2"/>
  <c r="G326" i="2"/>
  <c r="H326" i="2" s="1"/>
  <c r="O326" i="2" s="1"/>
  <c r="K325" i="2"/>
  <c r="L325" i="2" s="1"/>
  <c r="H325" i="2"/>
  <c r="O325" i="2" s="1"/>
  <c r="G325" i="2"/>
  <c r="L324" i="2"/>
  <c r="K324" i="2"/>
  <c r="G324" i="2"/>
  <c r="H324" i="2" s="1"/>
  <c r="O324" i="2" s="1"/>
  <c r="K323" i="2"/>
  <c r="L323" i="2" s="1"/>
  <c r="H323" i="2"/>
  <c r="G323" i="2"/>
  <c r="L322" i="2"/>
  <c r="K322" i="2"/>
  <c r="G322" i="2"/>
  <c r="H322" i="2" s="1"/>
  <c r="K321" i="2"/>
  <c r="G321" i="2"/>
  <c r="H321" i="2" s="1"/>
  <c r="L320" i="2"/>
  <c r="N320" i="2" s="1"/>
  <c r="H320" i="2"/>
  <c r="O320" i="2" s="1"/>
  <c r="L319" i="2"/>
  <c r="H319" i="2"/>
  <c r="N319" i="2" s="1"/>
  <c r="O319" i="2" s="1"/>
  <c r="L318" i="2"/>
  <c r="H318" i="2"/>
  <c r="N318" i="2" s="1"/>
  <c r="O318" i="2" s="1"/>
  <c r="O317" i="2"/>
  <c r="L317" i="2"/>
  <c r="H317" i="2"/>
  <c r="O316" i="2"/>
  <c r="L316" i="2"/>
  <c r="H316" i="2"/>
  <c r="N316" i="2" s="1"/>
  <c r="H315" i="2"/>
  <c r="O295" i="2"/>
  <c r="K278" i="2"/>
  <c r="L278" i="2" s="1"/>
  <c r="G278" i="2"/>
  <c r="H278" i="2" s="1"/>
  <c r="K277" i="2"/>
  <c r="L277" i="2" s="1"/>
  <c r="G277" i="2"/>
  <c r="H277" i="2" s="1"/>
  <c r="K276" i="2"/>
  <c r="L276" i="2" s="1"/>
  <c r="G276" i="2"/>
  <c r="H276" i="2" s="1"/>
  <c r="K273" i="2"/>
  <c r="L273" i="2" s="1"/>
  <c r="N273" i="2" s="1"/>
  <c r="J273" i="2"/>
  <c r="H273" i="2"/>
  <c r="G273" i="2"/>
  <c r="L272" i="2"/>
  <c r="N272" i="2" s="1"/>
  <c r="J272" i="2"/>
  <c r="H272" i="2"/>
  <c r="J271" i="2"/>
  <c r="J270" i="2"/>
  <c r="K268" i="2"/>
  <c r="K270" i="2" s="1"/>
  <c r="L270" i="2" s="1"/>
  <c r="J268" i="2"/>
  <c r="K267" i="2"/>
  <c r="J267" i="2"/>
  <c r="L267" i="2" s="1"/>
  <c r="G267" i="2"/>
  <c r="H267" i="2" s="1"/>
  <c r="L265" i="2"/>
  <c r="N265" i="2" s="1"/>
  <c r="K265" i="2"/>
  <c r="K264" i="2"/>
  <c r="L264" i="2" s="1"/>
  <c r="N264" i="2" s="1"/>
  <c r="H264" i="2"/>
  <c r="O264" i="2" s="1"/>
  <c r="G264" i="2"/>
  <c r="K263" i="2"/>
  <c r="L263" i="2" s="1"/>
  <c r="N263" i="2" s="1"/>
  <c r="H263" i="2"/>
  <c r="O263" i="2" s="1"/>
  <c r="G263" i="2"/>
  <c r="K262" i="2"/>
  <c r="L262" i="2" s="1"/>
  <c r="N262" i="2" s="1"/>
  <c r="H262" i="2"/>
  <c r="O262" i="2" s="1"/>
  <c r="G262" i="2"/>
  <c r="K261" i="2"/>
  <c r="G261" i="2"/>
  <c r="H261" i="2" s="1"/>
  <c r="O261" i="2" s="1"/>
  <c r="K260" i="2"/>
  <c r="L260" i="2" s="1"/>
  <c r="J260" i="2"/>
  <c r="H260" i="2"/>
  <c r="G260" i="2"/>
  <c r="K258" i="2"/>
  <c r="L258" i="2" s="1"/>
  <c r="N258" i="2" s="1"/>
  <c r="H258" i="2"/>
  <c r="O258" i="2" s="1"/>
  <c r="G258" i="2"/>
  <c r="K257" i="2"/>
  <c r="L257" i="2" s="1"/>
  <c r="N257" i="2" s="1"/>
  <c r="H257" i="2"/>
  <c r="O257" i="2" s="1"/>
  <c r="G257" i="2"/>
  <c r="K256" i="2"/>
  <c r="L256" i="2" s="1"/>
  <c r="N256" i="2" s="1"/>
  <c r="H256" i="2"/>
  <c r="O256" i="2" s="1"/>
  <c r="G256" i="2"/>
  <c r="K255" i="2"/>
  <c r="L255" i="2" s="1"/>
  <c r="N255" i="2" s="1"/>
  <c r="H255" i="2"/>
  <c r="O255" i="2" s="1"/>
  <c r="G255" i="2"/>
  <c r="K254" i="2"/>
  <c r="L254" i="2" s="1"/>
  <c r="N254" i="2" s="1"/>
  <c r="H254" i="2"/>
  <c r="O254" i="2" s="1"/>
  <c r="G254" i="2"/>
  <c r="K253" i="2"/>
  <c r="L253" i="2" s="1"/>
  <c r="N253" i="2" s="1"/>
  <c r="H253" i="2"/>
  <c r="O253" i="2" s="1"/>
  <c r="G253" i="2"/>
  <c r="K252" i="2"/>
  <c r="L252" i="2" s="1"/>
  <c r="N252" i="2" s="1"/>
  <c r="H252" i="2"/>
  <c r="O252" i="2" s="1"/>
  <c r="G252" i="2"/>
  <c r="K251" i="2"/>
  <c r="L251" i="2" s="1"/>
  <c r="N251" i="2" s="1"/>
  <c r="H251" i="2"/>
  <c r="G251" i="2"/>
  <c r="K250" i="2"/>
  <c r="L250" i="2" s="1"/>
  <c r="N250" i="2" s="1"/>
  <c r="H250" i="2"/>
  <c r="G250" i="2"/>
  <c r="K249" i="2"/>
  <c r="G249" i="2"/>
  <c r="H249" i="2" s="1"/>
  <c r="L248" i="2"/>
  <c r="H248" i="2"/>
  <c r="O248" i="2" s="1"/>
  <c r="L247" i="2"/>
  <c r="N247" i="2" s="1"/>
  <c r="O247" i="2" s="1"/>
  <c r="H247" i="2"/>
  <c r="L246" i="2"/>
  <c r="N246" i="2" s="1"/>
  <c r="O246" i="2" s="1"/>
  <c r="H246" i="2"/>
  <c r="O245" i="2"/>
  <c r="L245" i="2"/>
  <c r="N245" i="2" s="1"/>
  <c r="H245" i="2"/>
  <c r="O244" i="2"/>
  <c r="L244" i="2"/>
  <c r="N244" i="2" s="1"/>
  <c r="H244" i="2"/>
  <c r="H243" i="2"/>
  <c r="K206" i="2"/>
  <c r="L206" i="2" s="1"/>
  <c r="G206" i="2"/>
  <c r="H206" i="2" s="1"/>
  <c r="L205" i="2"/>
  <c r="K205" i="2"/>
  <c r="G205" i="2"/>
  <c r="H205" i="2" s="1"/>
  <c r="K204" i="2"/>
  <c r="L204" i="2" s="1"/>
  <c r="H204" i="2"/>
  <c r="G204" i="2"/>
  <c r="J201" i="2"/>
  <c r="G201" i="2"/>
  <c r="K201" i="2" s="1"/>
  <c r="L201" i="2" s="1"/>
  <c r="L200" i="2"/>
  <c r="N200" i="2" s="1"/>
  <c r="J200" i="2"/>
  <c r="H200" i="2"/>
  <c r="J199" i="2"/>
  <c r="J198" i="2"/>
  <c r="K196" i="2"/>
  <c r="K198" i="2" s="1"/>
  <c r="L198" i="2" s="1"/>
  <c r="J196" i="2"/>
  <c r="K195" i="2"/>
  <c r="J195" i="2"/>
  <c r="H195" i="2"/>
  <c r="G195" i="2"/>
  <c r="G196" i="2" s="1"/>
  <c r="K193" i="2"/>
  <c r="L193" i="2" s="1"/>
  <c r="N193" i="2" s="1"/>
  <c r="L192" i="2"/>
  <c r="K192" i="2"/>
  <c r="G192" i="2"/>
  <c r="H192" i="2" s="1"/>
  <c r="O192" i="2" s="1"/>
  <c r="K191" i="2"/>
  <c r="L191" i="2" s="1"/>
  <c r="H191" i="2"/>
  <c r="O191" i="2" s="1"/>
  <c r="G191" i="2"/>
  <c r="K190" i="2"/>
  <c r="L190" i="2" s="1"/>
  <c r="N190" i="2" s="1"/>
  <c r="G190" i="2"/>
  <c r="H190" i="2" s="1"/>
  <c r="O190" i="2" s="1"/>
  <c r="K189" i="2"/>
  <c r="H189" i="2"/>
  <c r="O189" i="2" s="1"/>
  <c r="G189" i="2"/>
  <c r="K188" i="2"/>
  <c r="J188" i="2"/>
  <c r="L188" i="2" s="1"/>
  <c r="H188" i="2"/>
  <c r="G188" i="2"/>
  <c r="K186" i="2"/>
  <c r="L186" i="2" s="1"/>
  <c r="N186" i="2" s="1"/>
  <c r="G186" i="2"/>
  <c r="H186" i="2" s="1"/>
  <c r="O186" i="2" s="1"/>
  <c r="K185" i="2"/>
  <c r="L185" i="2" s="1"/>
  <c r="G185" i="2"/>
  <c r="H185" i="2" s="1"/>
  <c r="O185" i="2" s="1"/>
  <c r="L184" i="2"/>
  <c r="K184" i="2"/>
  <c r="G184" i="2"/>
  <c r="H184" i="2" s="1"/>
  <c r="O184" i="2" s="1"/>
  <c r="K183" i="2"/>
  <c r="L183" i="2" s="1"/>
  <c r="H183" i="2"/>
  <c r="O183" i="2" s="1"/>
  <c r="G183" i="2"/>
  <c r="K182" i="2"/>
  <c r="L182" i="2" s="1"/>
  <c r="N182" i="2" s="1"/>
  <c r="G182" i="2"/>
  <c r="H182" i="2" s="1"/>
  <c r="O182" i="2" s="1"/>
  <c r="K181" i="2"/>
  <c r="L181" i="2" s="1"/>
  <c r="G181" i="2"/>
  <c r="H181" i="2" s="1"/>
  <c r="O181" i="2" s="1"/>
  <c r="L180" i="2"/>
  <c r="K180" i="2"/>
  <c r="G180" i="2"/>
  <c r="H180" i="2" s="1"/>
  <c r="O180" i="2" s="1"/>
  <c r="K179" i="2"/>
  <c r="L179" i="2" s="1"/>
  <c r="H179" i="2"/>
  <c r="G179" i="2"/>
  <c r="K178" i="2"/>
  <c r="L178" i="2" s="1"/>
  <c r="N178" i="2" s="1"/>
  <c r="G178" i="2"/>
  <c r="H178" i="2" s="1"/>
  <c r="K177" i="2"/>
  <c r="G177" i="2"/>
  <c r="H177" i="2" s="1"/>
  <c r="L176" i="2"/>
  <c r="N176" i="2" s="1"/>
  <c r="H176" i="2"/>
  <c r="O176" i="2" s="1"/>
  <c r="L175" i="2"/>
  <c r="H175" i="2"/>
  <c r="N175" i="2" s="1"/>
  <c r="O175" i="2" s="1"/>
  <c r="L174" i="2"/>
  <c r="H174" i="2"/>
  <c r="N174" i="2" s="1"/>
  <c r="O174" i="2" s="1"/>
  <c r="O173" i="2"/>
  <c r="L173" i="2"/>
  <c r="H173" i="2"/>
  <c r="O172" i="2"/>
  <c r="L172" i="2"/>
  <c r="H172" i="2"/>
  <c r="N172" i="2" s="1"/>
  <c r="H171" i="2"/>
  <c r="K134" i="2"/>
  <c r="L134" i="2" s="1"/>
  <c r="H134" i="2"/>
  <c r="G134" i="2"/>
  <c r="L133" i="2"/>
  <c r="K133" i="2"/>
  <c r="G133" i="2"/>
  <c r="H133" i="2" s="1"/>
  <c r="K132" i="2"/>
  <c r="L132" i="2" s="1"/>
  <c r="H132" i="2"/>
  <c r="G132" i="2"/>
  <c r="J129" i="2"/>
  <c r="G129" i="2"/>
  <c r="K129" i="2" s="1"/>
  <c r="L129" i="2" s="1"/>
  <c r="L128" i="2"/>
  <c r="N128" i="2" s="1"/>
  <c r="J128" i="2"/>
  <c r="H128" i="2"/>
  <c r="J127" i="2"/>
  <c r="J126" i="2"/>
  <c r="J124" i="2"/>
  <c r="K123" i="2"/>
  <c r="J123" i="2"/>
  <c r="H123" i="2"/>
  <c r="G123" i="2"/>
  <c r="G124" i="2" s="1"/>
  <c r="L121" i="2"/>
  <c r="N121" i="2" s="1"/>
  <c r="K121" i="2"/>
  <c r="L120" i="2"/>
  <c r="K120" i="2"/>
  <c r="G120" i="2"/>
  <c r="H120" i="2" s="1"/>
  <c r="O120" i="2" s="1"/>
  <c r="K119" i="2"/>
  <c r="L119" i="2" s="1"/>
  <c r="G119" i="2"/>
  <c r="H119" i="2" s="1"/>
  <c r="O119" i="2" s="1"/>
  <c r="K118" i="2"/>
  <c r="L118" i="2" s="1"/>
  <c r="N118" i="2" s="1"/>
  <c r="G118" i="2"/>
  <c r="H118" i="2" s="1"/>
  <c r="O118" i="2" s="1"/>
  <c r="K117" i="2"/>
  <c r="G117" i="2"/>
  <c r="H117" i="2" s="1"/>
  <c r="O117" i="2" s="1"/>
  <c r="K116" i="2"/>
  <c r="J116" i="2"/>
  <c r="H116" i="2"/>
  <c r="G116" i="2"/>
  <c r="L114" i="2"/>
  <c r="K114" i="2"/>
  <c r="G114" i="2"/>
  <c r="H114" i="2" s="1"/>
  <c r="O114" i="2" s="1"/>
  <c r="K113" i="2"/>
  <c r="L113" i="2" s="1"/>
  <c r="H113" i="2"/>
  <c r="O113" i="2" s="1"/>
  <c r="G113" i="2"/>
  <c r="L112" i="2"/>
  <c r="K112" i="2"/>
  <c r="G112" i="2"/>
  <c r="H112" i="2" s="1"/>
  <c r="O112" i="2" s="1"/>
  <c r="K111" i="2"/>
  <c r="L111" i="2" s="1"/>
  <c r="G111" i="2"/>
  <c r="H111" i="2" s="1"/>
  <c r="O111" i="2" s="1"/>
  <c r="K110" i="2"/>
  <c r="L110" i="2" s="1"/>
  <c r="N110" i="2" s="1"/>
  <c r="G110" i="2"/>
  <c r="H110" i="2" s="1"/>
  <c r="O110" i="2" s="1"/>
  <c r="K109" i="2"/>
  <c r="L109" i="2" s="1"/>
  <c r="G109" i="2"/>
  <c r="H109" i="2" s="1"/>
  <c r="O109" i="2" s="1"/>
  <c r="L108" i="2"/>
  <c r="N108" i="2" s="1"/>
  <c r="K108" i="2"/>
  <c r="G108" i="2"/>
  <c r="H108" i="2" s="1"/>
  <c r="O108" i="2" s="1"/>
  <c r="K107" i="2"/>
  <c r="L107" i="2" s="1"/>
  <c r="H107" i="2"/>
  <c r="G107" i="2"/>
  <c r="K106" i="2"/>
  <c r="L106" i="2" s="1"/>
  <c r="G106" i="2"/>
  <c r="H106" i="2" s="1"/>
  <c r="K105" i="2"/>
  <c r="G105" i="2"/>
  <c r="H105" i="2" s="1"/>
  <c r="L104" i="2"/>
  <c r="N104" i="2" s="1"/>
  <c r="H104" i="2"/>
  <c r="O104" i="2" s="1"/>
  <c r="L103" i="2"/>
  <c r="H103" i="2"/>
  <c r="L102" i="2"/>
  <c r="H102" i="2"/>
  <c r="O101" i="2"/>
  <c r="L101" i="2"/>
  <c r="H101" i="2"/>
  <c r="N101" i="2" s="1"/>
  <c r="O100" i="2"/>
  <c r="L100" i="2"/>
  <c r="H100" i="2"/>
  <c r="H99" i="2"/>
  <c r="O79" i="2"/>
  <c r="K51" i="2"/>
  <c r="K56" i="2"/>
  <c r="K55" i="2"/>
  <c r="K54" i="2"/>
  <c r="K49" i="2"/>
  <c r="K48" i="2"/>
  <c r="G56" i="2"/>
  <c r="G55" i="2"/>
  <c r="G54" i="2"/>
  <c r="K43" i="2"/>
  <c r="K42" i="2"/>
  <c r="K41" i="2"/>
  <c r="K40" i="2"/>
  <c r="K39" i="2"/>
  <c r="K38" i="2"/>
  <c r="K36" i="2"/>
  <c r="K35" i="2"/>
  <c r="K34" i="2"/>
  <c r="K33" i="2"/>
  <c r="K32" i="2"/>
  <c r="K31" i="2"/>
  <c r="K30" i="2"/>
  <c r="K29" i="2"/>
  <c r="K28" i="2"/>
  <c r="K27" i="2"/>
  <c r="G42" i="2"/>
  <c r="G41" i="2"/>
  <c r="G40" i="2"/>
  <c r="G39" i="2"/>
  <c r="G38" i="2"/>
  <c r="G36" i="2"/>
  <c r="G35" i="2"/>
  <c r="G34" i="2"/>
  <c r="G33" i="2"/>
  <c r="G32" i="2"/>
  <c r="G31" i="2"/>
  <c r="G30" i="2"/>
  <c r="G29" i="2"/>
  <c r="G28" i="2"/>
  <c r="G27" i="2"/>
  <c r="K509" i="13"/>
  <c r="L509" i="13" s="1"/>
  <c r="N509" i="13" s="1"/>
  <c r="G509" i="13"/>
  <c r="H509" i="13" s="1"/>
  <c r="K508" i="13"/>
  <c r="L508" i="13" s="1"/>
  <c r="G508" i="13"/>
  <c r="H508" i="13" s="1"/>
  <c r="K507" i="13"/>
  <c r="L507" i="13" s="1"/>
  <c r="G507" i="13"/>
  <c r="H507" i="13" s="1"/>
  <c r="K506" i="13"/>
  <c r="L506" i="13" s="1"/>
  <c r="G506" i="13"/>
  <c r="H506" i="13" s="1"/>
  <c r="O506" i="13" s="1"/>
  <c r="K505" i="13"/>
  <c r="L505" i="13" s="1"/>
  <c r="G505" i="13"/>
  <c r="H505" i="13" s="1"/>
  <c r="L504" i="13"/>
  <c r="G504" i="13"/>
  <c r="H504" i="13" s="1"/>
  <c r="J503" i="13"/>
  <c r="L503" i="13" s="1"/>
  <c r="H503" i="13"/>
  <c r="J502" i="13"/>
  <c r="J501" i="13"/>
  <c r="J499" i="13"/>
  <c r="K498" i="13"/>
  <c r="J498" i="13"/>
  <c r="G498" i="13"/>
  <c r="G499" i="13" s="1"/>
  <c r="K496" i="13"/>
  <c r="L496" i="13" s="1"/>
  <c r="N496" i="13" s="1"/>
  <c r="K495" i="13"/>
  <c r="L495" i="13" s="1"/>
  <c r="G495" i="13"/>
  <c r="H495" i="13" s="1"/>
  <c r="O495" i="13" s="1"/>
  <c r="K494" i="13"/>
  <c r="G494" i="13"/>
  <c r="H494" i="13" s="1"/>
  <c r="O494" i="13" s="1"/>
  <c r="K493" i="13"/>
  <c r="J493" i="13"/>
  <c r="G493" i="13"/>
  <c r="H493" i="13" s="1"/>
  <c r="K492" i="13"/>
  <c r="G492" i="13"/>
  <c r="H492" i="13" s="1"/>
  <c r="O492" i="13" s="1"/>
  <c r="K491" i="13"/>
  <c r="J491" i="13"/>
  <c r="G491" i="13"/>
  <c r="H491" i="13" s="1"/>
  <c r="K489" i="13"/>
  <c r="L489" i="13" s="1"/>
  <c r="G489" i="13"/>
  <c r="H489" i="13" s="1"/>
  <c r="O489" i="13" s="1"/>
  <c r="K488" i="13"/>
  <c r="L488" i="13" s="1"/>
  <c r="G488" i="13"/>
  <c r="H488" i="13" s="1"/>
  <c r="O488" i="13" s="1"/>
  <c r="K487" i="13"/>
  <c r="L487" i="13" s="1"/>
  <c r="G487" i="13"/>
  <c r="H487" i="13" s="1"/>
  <c r="O487" i="13" s="1"/>
  <c r="K486" i="13"/>
  <c r="L486" i="13" s="1"/>
  <c r="G486" i="13"/>
  <c r="H486" i="13" s="1"/>
  <c r="O486" i="13" s="1"/>
  <c r="K485" i="13"/>
  <c r="L485" i="13" s="1"/>
  <c r="G485" i="13"/>
  <c r="H485" i="13" s="1"/>
  <c r="O485" i="13" s="1"/>
  <c r="K484" i="13"/>
  <c r="L484" i="13" s="1"/>
  <c r="G484" i="13"/>
  <c r="H484" i="13" s="1"/>
  <c r="O484" i="13" s="1"/>
  <c r="K483" i="13"/>
  <c r="L483" i="13" s="1"/>
  <c r="G483" i="13"/>
  <c r="H483" i="13" s="1"/>
  <c r="O483" i="13" s="1"/>
  <c r="K482" i="13"/>
  <c r="L482" i="13" s="1"/>
  <c r="G482" i="13"/>
  <c r="H482" i="13" s="1"/>
  <c r="K481" i="13"/>
  <c r="L481" i="13" s="1"/>
  <c r="G481" i="13"/>
  <c r="H481" i="13" s="1"/>
  <c r="K480" i="13"/>
  <c r="G480" i="13"/>
  <c r="H480" i="13" s="1"/>
  <c r="L479" i="13"/>
  <c r="H479" i="13"/>
  <c r="O479" i="13" s="1"/>
  <c r="L478" i="13"/>
  <c r="H478" i="13"/>
  <c r="O478" i="13" s="1"/>
  <c r="L477" i="13"/>
  <c r="H477" i="13"/>
  <c r="L476" i="13"/>
  <c r="H476" i="13"/>
  <c r="L475" i="13"/>
  <c r="H475" i="13"/>
  <c r="O475" i="13" s="1"/>
  <c r="H474" i="13"/>
  <c r="K442" i="13"/>
  <c r="L442" i="13" s="1"/>
  <c r="G442" i="13"/>
  <c r="H442" i="13" s="1"/>
  <c r="K441" i="13"/>
  <c r="L441" i="13" s="1"/>
  <c r="G441" i="13"/>
  <c r="H441" i="13" s="1"/>
  <c r="K440" i="13"/>
  <c r="L440" i="13" s="1"/>
  <c r="G440" i="13"/>
  <c r="H440" i="13" s="1"/>
  <c r="K439" i="13"/>
  <c r="L439" i="13" s="1"/>
  <c r="G439" i="13"/>
  <c r="H439" i="13" s="1"/>
  <c r="K438" i="13"/>
  <c r="L438" i="13" s="1"/>
  <c r="G438" i="13"/>
  <c r="H438" i="13" s="1"/>
  <c r="L437" i="13"/>
  <c r="G437" i="13"/>
  <c r="H437" i="13" s="1"/>
  <c r="J436" i="13"/>
  <c r="L436" i="13" s="1"/>
  <c r="H436" i="13"/>
  <c r="J435" i="13"/>
  <c r="J434" i="13"/>
  <c r="J432" i="13"/>
  <c r="K431" i="13"/>
  <c r="J431" i="13"/>
  <c r="G431" i="13"/>
  <c r="H431" i="13" s="1"/>
  <c r="K429" i="13"/>
  <c r="L429" i="13" s="1"/>
  <c r="N429" i="13" s="1"/>
  <c r="K428" i="13"/>
  <c r="L428" i="13" s="1"/>
  <c r="G428" i="13"/>
  <c r="H428" i="13" s="1"/>
  <c r="O428" i="13" s="1"/>
  <c r="K427" i="13"/>
  <c r="G427" i="13"/>
  <c r="H427" i="13" s="1"/>
  <c r="O427" i="13" s="1"/>
  <c r="K426" i="13"/>
  <c r="J426" i="13"/>
  <c r="G426" i="13"/>
  <c r="H426" i="13" s="1"/>
  <c r="K425" i="13"/>
  <c r="G425" i="13"/>
  <c r="H425" i="13" s="1"/>
  <c r="O425" i="13" s="1"/>
  <c r="K424" i="13"/>
  <c r="J424" i="13"/>
  <c r="G424" i="13"/>
  <c r="H424" i="13" s="1"/>
  <c r="K422" i="13"/>
  <c r="L422" i="13" s="1"/>
  <c r="G422" i="13"/>
  <c r="H422" i="13" s="1"/>
  <c r="O422" i="13" s="1"/>
  <c r="K421" i="13"/>
  <c r="L421" i="13" s="1"/>
  <c r="G421" i="13"/>
  <c r="H421" i="13" s="1"/>
  <c r="O421" i="13" s="1"/>
  <c r="K420" i="13"/>
  <c r="L420" i="13" s="1"/>
  <c r="G420" i="13"/>
  <c r="H420" i="13" s="1"/>
  <c r="O420" i="13" s="1"/>
  <c r="K419" i="13"/>
  <c r="L419" i="13" s="1"/>
  <c r="G419" i="13"/>
  <c r="H419" i="13" s="1"/>
  <c r="O419" i="13" s="1"/>
  <c r="K418" i="13"/>
  <c r="L418" i="13" s="1"/>
  <c r="G418" i="13"/>
  <c r="H418" i="13" s="1"/>
  <c r="O418" i="13" s="1"/>
  <c r="K417" i="13"/>
  <c r="L417" i="13" s="1"/>
  <c r="G417" i="13"/>
  <c r="H417" i="13" s="1"/>
  <c r="O417" i="13" s="1"/>
  <c r="K416" i="13"/>
  <c r="L416" i="13" s="1"/>
  <c r="G416" i="13"/>
  <c r="H416" i="13" s="1"/>
  <c r="O416" i="13" s="1"/>
  <c r="K415" i="13"/>
  <c r="L415" i="13" s="1"/>
  <c r="G415" i="13"/>
  <c r="H415" i="13" s="1"/>
  <c r="K414" i="13"/>
  <c r="L414" i="13" s="1"/>
  <c r="G414" i="13"/>
  <c r="H414" i="13" s="1"/>
  <c r="K413" i="13"/>
  <c r="G413" i="13"/>
  <c r="H413" i="13" s="1"/>
  <c r="O412" i="13"/>
  <c r="L412" i="13"/>
  <c r="H412" i="13"/>
  <c r="L411" i="13"/>
  <c r="H411" i="13"/>
  <c r="O411" i="13" s="1"/>
  <c r="L410" i="13"/>
  <c r="H410" i="13"/>
  <c r="L409" i="13"/>
  <c r="H409" i="13"/>
  <c r="L408" i="13"/>
  <c r="H408" i="13"/>
  <c r="H407" i="13"/>
  <c r="K379" i="13"/>
  <c r="L379" i="13" s="1"/>
  <c r="G379" i="13"/>
  <c r="H379" i="13" s="1"/>
  <c r="K378" i="13"/>
  <c r="L378" i="13" s="1"/>
  <c r="G378" i="13"/>
  <c r="H378" i="13" s="1"/>
  <c r="K377" i="13"/>
  <c r="L377" i="13" s="1"/>
  <c r="G377" i="13"/>
  <c r="H377" i="13" s="1"/>
  <c r="K376" i="13"/>
  <c r="L376" i="13" s="1"/>
  <c r="G376" i="13"/>
  <c r="H376" i="13" s="1"/>
  <c r="K375" i="13"/>
  <c r="L375" i="13" s="1"/>
  <c r="G375" i="13"/>
  <c r="H375" i="13" s="1"/>
  <c r="L374" i="13"/>
  <c r="G374" i="13"/>
  <c r="H374" i="13" s="1"/>
  <c r="J373" i="13"/>
  <c r="L373" i="13" s="1"/>
  <c r="H373" i="13"/>
  <c r="J372" i="13"/>
  <c r="J371" i="13"/>
  <c r="J369" i="13"/>
  <c r="K368" i="13"/>
  <c r="K369" i="13" s="1"/>
  <c r="J368" i="13"/>
  <c r="G368" i="13"/>
  <c r="G369" i="13" s="1"/>
  <c r="G372" i="13" s="1"/>
  <c r="H372" i="13" s="1"/>
  <c r="K366" i="13"/>
  <c r="L366" i="13" s="1"/>
  <c r="N366" i="13" s="1"/>
  <c r="K365" i="13"/>
  <c r="L365" i="13" s="1"/>
  <c r="G365" i="13"/>
  <c r="H365" i="13" s="1"/>
  <c r="O365" i="13" s="1"/>
  <c r="K364" i="13"/>
  <c r="G364" i="13"/>
  <c r="H364" i="13" s="1"/>
  <c r="O364" i="13" s="1"/>
  <c r="K363" i="13"/>
  <c r="J363" i="13"/>
  <c r="G363" i="13"/>
  <c r="H363" i="13" s="1"/>
  <c r="K362" i="13"/>
  <c r="G362" i="13"/>
  <c r="H362" i="13" s="1"/>
  <c r="O362" i="13" s="1"/>
  <c r="K361" i="13"/>
  <c r="J361" i="13"/>
  <c r="G361" i="13"/>
  <c r="H361" i="13" s="1"/>
  <c r="K359" i="13"/>
  <c r="L359" i="13" s="1"/>
  <c r="G359" i="13"/>
  <c r="H359" i="13" s="1"/>
  <c r="O359" i="13" s="1"/>
  <c r="K358" i="13"/>
  <c r="L358" i="13" s="1"/>
  <c r="G358" i="13"/>
  <c r="H358" i="13" s="1"/>
  <c r="O358" i="13" s="1"/>
  <c r="K357" i="13"/>
  <c r="L357" i="13" s="1"/>
  <c r="G357" i="13"/>
  <c r="H357" i="13" s="1"/>
  <c r="O357" i="13" s="1"/>
  <c r="K356" i="13"/>
  <c r="L356" i="13" s="1"/>
  <c r="G356" i="13"/>
  <c r="H356" i="13" s="1"/>
  <c r="O356" i="13" s="1"/>
  <c r="K355" i="13"/>
  <c r="L355" i="13" s="1"/>
  <c r="G355" i="13"/>
  <c r="H355" i="13" s="1"/>
  <c r="O355" i="13" s="1"/>
  <c r="K354" i="13"/>
  <c r="L354" i="13" s="1"/>
  <c r="G354" i="13"/>
  <c r="H354" i="13" s="1"/>
  <c r="O354" i="13" s="1"/>
  <c r="K353" i="13"/>
  <c r="L353" i="13" s="1"/>
  <c r="G353" i="13"/>
  <c r="H353" i="13" s="1"/>
  <c r="K352" i="13"/>
  <c r="L352" i="13" s="1"/>
  <c r="G352" i="13"/>
  <c r="H352" i="13" s="1"/>
  <c r="K351" i="13"/>
  <c r="L351" i="13" s="1"/>
  <c r="G351" i="13"/>
  <c r="H351" i="13" s="1"/>
  <c r="K350" i="13"/>
  <c r="G350" i="13"/>
  <c r="H350" i="13" s="1"/>
  <c r="L349" i="13"/>
  <c r="H349" i="13"/>
  <c r="L348" i="13"/>
  <c r="H348" i="13"/>
  <c r="O348" i="13" s="1"/>
  <c r="L347" i="13"/>
  <c r="H347" i="13"/>
  <c r="L346" i="13"/>
  <c r="H346" i="13"/>
  <c r="L345" i="13"/>
  <c r="H345" i="13"/>
  <c r="O345" i="13" s="1"/>
  <c r="H344" i="13"/>
  <c r="K315" i="13"/>
  <c r="L315" i="13" s="1"/>
  <c r="G315" i="13"/>
  <c r="H315" i="13" s="1"/>
  <c r="K314" i="13"/>
  <c r="L314" i="13" s="1"/>
  <c r="G314" i="13"/>
  <c r="H314" i="13" s="1"/>
  <c r="K313" i="13"/>
  <c r="L313" i="13" s="1"/>
  <c r="G313" i="13"/>
  <c r="H313" i="13" s="1"/>
  <c r="K312" i="13"/>
  <c r="L312" i="13" s="1"/>
  <c r="G312" i="13"/>
  <c r="H312" i="13" s="1"/>
  <c r="K311" i="13"/>
  <c r="L311" i="13" s="1"/>
  <c r="G311" i="13"/>
  <c r="H311" i="13" s="1"/>
  <c r="L310" i="13"/>
  <c r="G310" i="13"/>
  <c r="H310" i="13" s="1"/>
  <c r="J309" i="13"/>
  <c r="L309" i="13" s="1"/>
  <c r="H309" i="13"/>
  <c r="J308" i="13"/>
  <c r="J307" i="13"/>
  <c r="J305" i="13"/>
  <c r="K304" i="13"/>
  <c r="J304" i="13"/>
  <c r="G304" i="13"/>
  <c r="G305" i="13" s="1"/>
  <c r="H305" i="13" s="1"/>
  <c r="K302" i="13"/>
  <c r="L302" i="13" s="1"/>
  <c r="N302" i="13" s="1"/>
  <c r="K301" i="13"/>
  <c r="L301" i="13" s="1"/>
  <c r="G301" i="13"/>
  <c r="H301" i="13" s="1"/>
  <c r="O301" i="13" s="1"/>
  <c r="K300" i="13"/>
  <c r="G300" i="13"/>
  <c r="H300" i="13" s="1"/>
  <c r="O300" i="13" s="1"/>
  <c r="K299" i="13"/>
  <c r="J299" i="13"/>
  <c r="G299" i="13"/>
  <c r="H299" i="13" s="1"/>
  <c r="K298" i="13"/>
  <c r="G298" i="13"/>
  <c r="H298" i="13" s="1"/>
  <c r="K297" i="13"/>
  <c r="J297" i="13"/>
  <c r="G297" i="13"/>
  <c r="H297" i="13" s="1"/>
  <c r="K295" i="13"/>
  <c r="L295" i="13" s="1"/>
  <c r="G295" i="13"/>
  <c r="H295" i="13" s="1"/>
  <c r="O295" i="13" s="1"/>
  <c r="K294" i="13"/>
  <c r="L294" i="13" s="1"/>
  <c r="G294" i="13"/>
  <c r="H294" i="13" s="1"/>
  <c r="O294" i="13" s="1"/>
  <c r="K293" i="13"/>
  <c r="L293" i="13" s="1"/>
  <c r="G293" i="13"/>
  <c r="H293" i="13" s="1"/>
  <c r="O293" i="13" s="1"/>
  <c r="K292" i="13"/>
  <c r="L292" i="13" s="1"/>
  <c r="G292" i="13"/>
  <c r="H292" i="13" s="1"/>
  <c r="O292" i="13" s="1"/>
  <c r="K291" i="13"/>
  <c r="L291" i="13" s="1"/>
  <c r="G291" i="13"/>
  <c r="H291" i="13" s="1"/>
  <c r="O291" i="13" s="1"/>
  <c r="K290" i="13"/>
  <c r="L290" i="13" s="1"/>
  <c r="G290" i="13"/>
  <c r="H290" i="13" s="1"/>
  <c r="O290" i="13" s="1"/>
  <c r="K289" i="13"/>
  <c r="L289" i="13" s="1"/>
  <c r="G289" i="13"/>
  <c r="H289" i="13" s="1"/>
  <c r="O289" i="13" s="1"/>
  <c r="K288" i="13"/>
  <c r="L288" i="13" s="1"/>
  <c r="G288" i="13"/>
  <c r="H288" i="13" s="1"/>
  <c r="K287" i="13"/>
  <c r="L287" i="13" s="1"/>
  <c r="G287" i="13"/>
  <c r="H287" i="13" s="1"/>
  <c r="K286" i="13"/>
  <c r="G286" i="13"/>
  <c r="H286" i="13" s="1"/>
  <c r="L285" i="13"/>
  <c r="H285" i="13"/>
  <c r="O285" i="13" s="1"/>
  <c r="L284" i="13"/>
  <c r="H284" i="13"/>
  <c r="O284" i="13" s="1"/>
  <c r="L283" i="13"/>
  <c r="H283" i="13"/>
  <c r="L282" i="13"/>
  <c r="H282" i="13"/>
  <c r="L281" i="13"/>
  <c r="H281" i="13"/>
  <c r="O281" i="13" s="1"/>
  <c r="H280" i="13"/>
  <c r="K251" i="13"/>
  <c r="L251" i="13" s="1"/>
  <c r="G251" i="13"/>
  <c r="H251" i="13" s="1"/>
  <c r="K250" i="13"/>
  <c r="L250" i="13" s="1"/>
  <c r="G250" i="13"/>
  <c r="H250" i="13" s="1"/>
  <c r="K249" i="13"/>
  <c r="L249" i="13" s="1"/>
  <c r="G249" i="13"/>
  <c r="H249" i="13" s="1"/>
  <c r="L248" i="13"/>
  <c r="G248" i="13"/>
  <c r="H248" i="13" s="1"/>
  <c r="O248" i="13" s="1"/>
  <c r="K247" i="13"/>
  <c r="L247" i="13" s="1"/>
  <c r="H247" i="13"/>
  <c r="L246" i="13"/>
  <c r="G246" i="13"/>
  <c r="H246" i="13" s="1"/>
  <c r="J245" i="13"/>
  <c r="L245" i="13" s="1"/>
  <c r="H245" i="13"/>
  <c r="J244" i="13"/>
  <c r="J243" i="13"/>
  <c r="J241" i="13"/>
  <c r="K240" i="13"/>
  <c r="J240" i="13"/>
  <c r="G240" i="13"/>
  <c r="G241" i="13" s="1"/>
  <c r="H241" i="13" s="1"/>
  <c r="K238" i="13"/>
  <c r="L238" i="13" s="1"/>
  <c r="N238" i="13" s="1"/>
  <c r="K237" i="13"/>
  <c r="L237" i="13" s="1"/>
  <c r="G237" i="13"/>
  <c r="H237" i="13" s="1"/>
  <c r="O237" i="13" s="1"/>
  <c r="K236" i="13"/>
  <c r="G236" i="13"/>
  <c r="H236" i="13" s="1"/>
  <c r="O236" i="13" s="1"/>
  <c r="K235" i="13"/>
  <c r="J235" i="13"/>
  <c r="G235" i="13"/>
  <c r="H235" i="13" s="1"/>
  <c r="K234" i="13"/>
  <c r="G234" i="13"/>
  <c r="H234" i="13" s="1"/>
  <c r="O234" i="13" s="1"/>
  <c r="K233" i="13"/>
  <c r="J233" i="13"/>
  <c r="G233" i="13"/>
  <c r="H233" i="13" s="1"/>
  <c r="K231" i="13"/>
  <c r="L231" i="13" s="1"/>
  <c r="G231" i="13"/>
  <c r="H231" i="13" s="1"/>
  <c r="O231" i="13" s="1"/>
  <c r="K230" i="13"/>
  <c r="L230" i="13" s="1"/>
  <c r="G230" i="13"/>
  <c r="H230" i="13" s="1"/>
  <c r="O230" i="13" s="1"/>
  <c r="K229" i="13"/>
  <c r="L229" i="13" s="1"/>
  <c r="G229" i="13"/>
  <c r="H229" i="13" s="1"/>
  <c r="O229" i="13" s="1"/>
  <c r="K228" i="13"/>
  <c r="L228" i="13" s="1"/>
  <c r="G228" i="13"/>
  <c r="H228" i="13" s="1"/>
  <c r="O228" i="13" s="1"/>
  <c r="K227" i="13"/>
  <c r="L227" i="13" s="1"/>
  <c r="G227" i="13"/>
  <c r="H227" i="13" s="1"/>
  <c r="K226" i="13"/>
  <c r="L226" i="13" s="1"/>
  <c r="G226" i="13"/>
  <c r="H226" i="13" s="1"/>
  <c r="O226" i="13" s="1"/>
  <c r="K225" i="13"/>
  <c r="L225" i="13" s="1"/>
  <c r="G225" i="13"/>
  <c r="H225" i="13" s="1"/>
  <c r="K224" i="13"/>
  <c r="L224" i="13" s="1"/>
  <c r="G224" i="13"/>
  <c r="H224" i="13" s="1"/>
  <c r="K223" i="13"/>
  <c r="L223" i="13" s="1"/>
  <c r="G223" i="13"/>
  <c r="H223" i="13" s="1"/>
  <c r="K222" i="13"/>
  <c r="G222" i="13"/>
  <c r="H222" i="13" s="1"/>
  <c r="L221" i="13"/>
  <c r="H221" i="13"/>
  <c r="O221" i="13" s="1"/>
  <c r="L220" i="13"/>
  <c r="H220" i="13"/>
  <c r="O220" i="13" s="1"/>
  <c r="L219" i="13"/>
  <c r="H219" i="13"/>
  <c r="L218" i="13"/>
  <c r="H218" i="13"/>
  <c r="L217" i="13"/>
  <c r="H217" i="13"/>
  <c r="O217" i="13" s="1"/>
  <c r="H216" i="13"/>
  <c r="K182" i="13"/>
  <c r="L182" i="13" s="1"/>
  <c r="G182" i="13"/>
  <c r="H182" i="13" s="1"/>
  <c r="K181" i="13"/>
  <c r="L181" i="13" s="1"/>
  <c r="G181" i="13"/>
  <c r="H181" i="13" s="1"/>
  <c r="K180" i="13"/>
  <c r="L180" i="13" s="1"/>
  <c r="G180" i="13"/>
  <c r="H180" i="13" s="1"/>
  <c r="K179" i="13"/>
  <c r="L179" i="13" s="1"/>
  <c r="G179" i="13"/>
  <c r="H179" i="13" s="1"/>
  <c r="O179" i="13" s="1"/>
  <c r="K178" i="13"/>
  <c r="L178" i="13" s="1"/>
  <c r="H178" i="13"/>
  <c r="L177" i="13"/>
  <c r="G177" i="13"/>
  <c r="H177" i="13" s="1"/>
  <c r="J176" i="13"/>
  <c r="L176" i="13" s="1"/>
  <c r="H176" i="13"/>
  <c r="J175" i="13"/>
  <c r="J174" i="13"/>
  <c r="J172" i="13"/>
  <c r="K171" i="13"/>
  <c r="J171" i="13"/>
  <c r="G171" i="13"/>
  <c r="H171" i="13" s="1"/>
  <c r="K169" i="13"/>
  <c r="L169" i="13" s="1"/>
  <c r="N169" i="13" s="1"/>
  <c r="K168" i="13"/>
  <c r="L168" i="13" s="1"/>
  <c r="G168" i="13"/>
  <c r="H168" i="13" s="1"/>
  <c r="O168" i="13" s="1"/>
  <c r="K167" i="13"/>
  <c r="G167" i="13"/>
  <c r="H167" i="13" s="1"/>
  <c r="O167" i="13" s="1"/>
  <c r="K166" i="13"/>
  <c r="J166" i="13"/>
  <c r="G166" i="13"/>
  <c r="H166" i="13" s="1"/>
  <c r="K165" i="13"/>
  <c r="G165" i="13"/>
  <c r="H165" i="13" s="1"/>
  <c r="O165" i="13" s="1"/>
  <c r="K164" i="13"/>
  <c r="J164" i="13"/>
  <c r="G164" i="13"/>
  <c r="H164" i="13" s="1"/>
  <c r="K162" i="13"/>
  <c r="L162" i="13" s="1"/>
  <c r="G162" i="13"/>
  <c r="H162" i="13" s="1"/>
  <c r="O162" i="13" s="1"/>
  <c r="K161" i="13"/>
  <c r="L161" i="13" s="1"/>
  <c r="G161" i="13"/>
  <c r="H161" i="13" s="1"/>
  <c r="O161" i="13" s="1"/>
  <c r="K160" i="13"/>
  <c r="L160" i="13" s="1"/>
  <c r="G160" i="13"/>
  <c r="H160" i="13" s="1"/>
  <c r="O160" i="13" s="1"/>
  <c r="K159" i="13"/>
  <c r="L159" i="13" s="1"/>
  <c r="G159" i="13"/>
  <c r="H159" i="13" s="1"/>
  <c r="O159" i="13" s="1"/>
  <c r="K158" i="13"/>
  <c r="L158" i="13" s="1"/>
  <c r="G158" i="13"/>
  <c r="H158" i="13" s="1"/>
  <c r="O158" i="13" s="1"/>
  <c r="K157" i="13"/>
  <c r="L157" i="13" s="1"/>
  <c r="G157" i="13"/>
  <c r="H157" i="13" s="1"/>
  <c r="O157" i="13" s="1"/>
  <c r="K156" i="13"/>
  <c r="L156" i="13" s="1"/>
  <c r="G156" i="13"/>
  <c r="H156" i="13" s="1"/>
  <c r="O156" i="13" s="1"/>
  <c r="K155" i="13"/>
  <c r="L155" i="13" s="1"/>
  <c r="G155" i="13"/>
  <c r="H155" i="13" s="1"/>
  <c r="K154" i="13"/>
  <c r="L154" i="13" s="1"/>
  <c r="G154" i="13"/>
  <c r="H154" i="13" s="1"/>
  <c r="K153" i="13"/>
  <c r="G153" i="13"/>
  <c r="H153" i="13" s="1"/>
  <c r="L152" i="13"/>
  <c r="H152" i="13"/>
  <c r="O152" i="13" s="1"/>
  <c r="L151" i="13"/>
  <c r="H151" i="13"/>
  <c r="O151" i="13" s="1"/>
  <c r="O151" i="2" s="1"/>
  <c r="L150" i="13"/>
  <c r="H150" i="13"/>
  <c r="L149" i="13"/>
  <c r="H149" i="13"/>
  <c r="L148" i="13"/>
  <c r="H148" i="13"/>
  <c r="H147" i="13"/>
  <c r="N317" i="2" l="1"/>
  <c r="N173" i="2"/>
  <c r="N100" i="2"/>
  <c r="N103" i="2"/>
  <c r="O103" i="2" s="1"/>
  <c r="N102" i="2"/>
  <c r="O102" i="2" s="1"/>
  <c r="L123" i="2"/>
  <c r="L195" i="2"/>
  <c r="N195" i="2" s="1"/>
  <c r="O195" i="2" s="1"/>
  <c r="L339" i="2"/>
  <c r="N339" i="2" s="1"/>
  <c r="O339" i="2" s="1"/>
  <c r="G343" i="2"/>
  <c r="G342" i="2"/>
  <c r="H342" i="2" s="1"/>
  <c r="N345" i="2"/>
  <c r="N323" i="2"/>
  <c r="O323" i="2" s="1"/>
  <c r="N327" i="2"/>
  <c r="L332" i="2"/>
  <c r="N332" i="2" s="1"/>
  <c r="N335" i="2"/>
  <c r="K340" i="2"/>
  <c r="K342" i="2" s="1"/>
  <c r="L342" i="2" s="1"/>
  <c r="N342" i="2" s="1"/>
  <c r="O342" i="2" s="1"/>
  <c r="H345" i="2"/>
  <c r="N348" i="2"/>
  <c r="O348" i="2" s="1"/>
  <c r="N322" i="2"/>
  <c r="N326" i="2"/>
  <c r="N330" i="2"/>
  <c r="N334" i="2"/>
  <c r="N325" i="2"/>
  <c r="N329" i="2"/>
  <c r="N350" i="2"/>
  <c r="O350" i="2" s="1"/>
  <c r="N260" i="2"/>
  <c r="O250" i="2"/>
  <c r="O251" i="2"/>
  <c r="O260" i="2"/>
  <c r="G199" i="2"/>
  <c r="G198" i="2"/>
  <c r="H198" i="2" s="1"/>
  <c r="N201" i="2"/>
  <c r="N179" i="2"/>
  <c r="N188" i="2"/>
  <c r="N204" i="2"/>
  <c r="O204" i="2" s="1"/>
  <c r="N183" i="2"/>
  <c r="N191" i="2"/>
  <c r="H201" i="2"/>
  <c r="N181" i="2"/>
  <c r="N185" i="2"/>
  <c r="N206" i="2"/>
  <c r="G127" i="2"/>
  <c r="H127" i="2" s="1"/>
  <c r="G126" i="2"/>
  <c r="H126" i="2" s="1"/>
  <c r="H115" i="2"/>
  <c r="O134" i="2"/>
  <c r="N113" i="2"/>
  <c r="K124" i="2"/>
  <c r="H129" i="2"/>
  <c r="N134" i="2"/>
  <c r="N123" i="2"/>
  <c r="O123" i="2" s="1"/>
  <c r="N109" i="2"/>
  <c r="L116" i="2"/>
  <c r="N116" i="2" s="1"/>
  <c r="O116" i="2" s="1"/>
  <c r="N132" i="2"/>
  <c r="O132" i="2" s="1"/>
  <c r="H331" i="2"/>
  <c r="O322" i="2"/>
  <c r="N324" i="2"/>
  <c r="N328" i="2"/>
  <c r="O332" i="2"/>
  <c r="N336" i="2"/>
  <c r="O349" i="2"/>
  <c r="N349" i="2"/>
  <c r="H340" i="2"/>
  <c r="H259" i="2"/>
  <c r="N267" i="2"/>
  <c r="O267" i="2" s="1"/>
  <c r="N277" i="2"/>
  <c r="O277" i="2" s="1"/>
  <c r="N248" i="2"/>
  <c r="O272" i="2"/>
  <c r="O273" i="2"/>
  <c r="N276" i="2"/>
  <c r="O276" i="2" s="1"/>
  <c r="N278" i="2"/>
  <c r="O278" i="2" s="1"/>
  <c r="G268" i="2"/>
  <c r="L268" i="2"/>
  <c r="K271" i="2"/>
  <c r="L271" i="2" s="1"/>
  <c r="H187" i="2"/>
  <c r="O178" i="2"/>
  <c r="O179" i="2"/>
  <c r="N180" i="2"/>
  <c r="N184" i="2"/>
  <c r="O188" i="2"/>
  <c r="N192" i="2"/>
  <c r="N205" i="2"/>
  <c r="O205" i="2" s="1"/>
  <c r="O206" i="2"/>
  <c r="N198" i="2"/>
  <c r="O198" i="2" s="1"/>
  <c r="O200" i="2"/>
  <c r="H196" i="2"/>
  <c r="K199" i="2"/>
  <c r="L199" i="2" s="1"/>
  <c r="L196" i="2"/>
  <c r="N196" i="2" s="1"/>
  <c r="H122" i="2"/>
  <c r="N107" i="2"/>
  <c r="O107" i="2" s="1"/>
  <c r="N106" i="2"/>
  <c r="O106" i="2" s="1"/>
  <c r="N114" i="2"/>
  <c r="K126" i="2"/>
  <c r="L126" i="2" s="1"/>
  <c r="K127" i="2"/>
  <c r="L127" i="2" s="1"/>
  <c r="N127" i="2" s="1"/>
  <c r="O127" i="2" s="1"/>
  <c r="L124" i="2"/>
  <c r="N133" i="2"/>
  <c r="O133" i="2" s="1"/>
  <c r="N111" i="2"/>
  <c r="N112" i="2"/>
  <c r="N119" i="2"/>
  <c r="N120" i="2"/>
  <c r="O128" i="2"/>
  <c r="H124" i="2"/>
  <c r="L166" i="13"/>
  <c r="N245" i="13"/>
  <c r="N283" i="13"/>
  <c r="O283" i="13" s="1"/>
  <c r="N287" i="13"/>
  <c r="O287" i="13" s="1"/>
  <c r="L235" i="13"/>
  <c r="N235" i="13" s="1"/>
  <c r="O235" i="13" s="1"/>
  <c r="H304" i="13"/>
  <c r="N436" i="13"/>
  <c r="O436" i="13" s="1"/>
  <c r="N479" i="13"/>
  <c r="N482" i="13"/>
  <c r="L171" i="13"/>
  <c r="N171" i="13" s="1"/>
  <c r="O171" i="13" s="1"/>
  <c r="N218" i="13"/>
  <c r="O218" i="13" s="1"/>
  <c r="N220" i="13"/>
  <c r="N230" i="13"/>
  <c r="H240" i="13"/>
  <c r="N374" i="13"/>
  <c r="O374" i="13" s="1"/>
  <c r="L493" i="13"/>
  <c r="N493" i="13" s="1"/>
  <c r="O493" i="13" s="1"/>
  <c r="H498" i="13"/>
  <c r="N504" i="13"/>
  <c r="O504" i="13" s="1"/>
  <c r="H499" i="13"/>
  <c r="G502" i="13"/>
  <c r="H502" i="13" s="1"/>
  <c r="L498" i="13"/>
  <c r="N498" i="13" s="1"/>
  <c r="O498" i="13" s="1"/>
  <c r="N151" i="13"/>
  <c r="L240" i="13"/>
  <c r="N282" i="13"/>
  <c r="O282" i="13" s="1"/>
  <c r="N357" i="13"/>
  <c r="L363" i="13"/>
  <c r="N363" i="13" s="1"/>
  <c r="O363" i="13" s="1"/>
  <c r="L426" i="13"/>
  <c r="N426" i="13" s="1"/>
  <c r="O426" i="13" s="1"/>
  <c r="N483" i="13"/>
  <c r="N485" i="13"/>
  <c r="N506" i="13"/>
  <c r="N508" i="13"/>
  <c r="N246" i="13"/>
  <c r="O246" i="13" s="1"/>
  <c r="L297" i="13"/>
  <c r="N297" i="13" s="1"/>
  <c r="O297" i="13" s="1"/>
  <c r="L304" i="13"/>
  <c r="N378" i="13"/>
  <c r="O378" i="13" s="1"/>
  <c r="N359" i="13"/>
  <c r="N152" i="13"/>
  <c r="N155" i="13"/>
  <c r="O155" i="13" s="1"/>
  <c r="N157" i="13"/>
  <c r="N159" i="13"/>
  <c r="N161" i="13"/>
  <c r="N224" i="13"/>
  <c r="O224" i="13" s="1"/>
  <c r="O245" i="13"/>
  <c r="N248" i="13"/>
  <c r="N250" i="13"/>
  <c r="O250" i="13" s="1"/>
  <c r="N289" i="13"/>
  <c r="N293" i="13"/>
  <c r="L299" i="13"/>
  <c r="N299" i="13" s="1"/>
  <c r="O299" i="13" s="1"/>
  <c r="N309" i="13"/>
  <c r="O309" i="13" s="1"/>
  <c r="N349" i="13"/>
  <c r="N373" i="13"/>
  <c r="O373" i="13" s="1"/>
  <c r="N412" i="13"/>
  <c r="N417" i="13"/>
  <c r="N419" i="13"/>
  <c r="N421" i="13"/>
  <c r="L424" i="13"/>
  <c r="N424" i="13" s="1"/>
  <c r="L431" i="13"/>
  <c r="N431" i="13" s="1"/>
  <c r="O431" i="13" s="1"/>
  <c r="N487" i="13"/>
  <c r="N489" i="13"/>
  <c r="N503" i="13"/>
  <c r="O503" i="13" s="1"/>
  <c r="K499" i="13"/>
  <c r="N176" i="13"/>
  <c r="O176" i="13" s="1"/>
  <c r="N285" i="13"/>
  <c r="N290" i="13"/>
  <c r="N292" i="13"/>
  <c r="N354" i="13"/>
  <c r="G501" i="13"/>
  <c r="H501" i="13" s="1"/>
  <c r="G432" i="13"/>
  <c r="G434" i="13" s="1"/>
  <c r="H434" i="13" s="1"/>
  <c r="N414" i="13"/>
  <c r="O414" i="13" s="1"/>
  <c r="N418" i="13"/>
  <c r="N420" i="13"/>
  <c r="N422" i="13"/>
  <c r="K372" i="13"/>
  <c r="L372" i="13" s="1"/>
  <c r="N372" i="13" s="1"/>
  <c r="O372" i="13" s="1"/>
  <c r="K371" i="13"/>
  <c r="L371" i="13" s="1"/>
  <c r="N358" i="13"/>
  <c r="N375" i="13"/>
  <c r="O375" i="13" s="1"/>
  <c r="N352" i="13"/>
  <c r="O352" i="13" s="1"/>
  <c r="N356" i="13"/>
  <c r="H368" i="13"/>
  <c r="N379" i="13"/>
  <c r="O379" i="13" s="1"/>
  <c r="N365" i="13"/>
  <c r="L368" i="13"/>
  <c r="N368" i="13" s="1"/>
  <c r="O368" i="13" s="1"/>
  <c r="N377" i="13"/>
  <c r="O377" i="13" s="1"/>
  <c r="O298" i="13"/>
  <c r="N294" i="13"/>
  <c r="N288" i="13"/>
  <c r="O288" i="13" s="1"/>
  <c r="N229" i="13"/>
  <c r="N231" i="13"/>
  <c r="K241" i="13"/>
  <c r="G244" i="13"/>
  <c r="H244" i="13" s="1"/>
  <c r="N249" i="13"/>
  <c r="O249" i="13" s="1"/>
  <c r="N251" i="13"/>
  <c r="O251" i="13" s="1"/>
  <c r="N226" i="13"/>
  <c r="G243" i="13"/>
  <c r="H243" i="13" s="1"/>
  <c r="G172" i="13"/>
  <c r="G174" i="13" s="1"/>
  <c r="H174" i="13" s="1"/>
  <c r="N154" i="13"/>
  <c r="O154" i="13" s="1"/>
  <c r="N158" i="13"/>
  <c r="N160" i="13"/>
  <c r="N162" i="13"/>
  <c r="N156" i="13"/>
  <c r="L164" i="13"/>
  <c r="N164" i="13" s="1"/>
  <c r="N481" i="13"/>
  <c r="O481" i="13" s="1"/>
  <c r="O508" i="13"/>
  <c r="N476" i="13"/>
  <c r="O476" i="13" s="1"/>
  <c r="N495" i="13"/>
  <c r="N486" i="13"/>
  <c r="L491" i="13"/>
  <c r="N491" i="13" s="1"/>
  <c r="O491" i="13" s="1"/>
  <c r="N505" i="13"/>
  <c r="O505" i="13" s="1"/>
  <c r="N478" i="13"/>
  <c r="N484" i="13"/>
  <c r="N475" i="13"/>
  <c r="N477" i="13"/>
  <c r="O477" i="13" s="1"/>
  <c r="O482" i="13"/>
  <c r="N488" i="13"/>
  <c r="N507" i="13"/>
  <c r="O507" i="13" s="1"/>
  <c r="O509" i="13"/>
  <c r="H490" i="13"/>
  <c r="N409" i="13"/>
  <c r="O409" i="13" s="1"/>
  <c r="N437" i="13"/>
  <c r="O437" i="13" s="1"/>
  <c r="N439" i="13"/>
  <c r="O439" i="13" s="1"/>
  <c r="N441" i="13"/>
  <c r="O441" i="13" s="1"/>
  <c r="O408" i="13"/>
  <c r="N408" i="13"/>
  <c r="N410" i="13"/>
  <c r="O410" i="13" s="1"/>
  <c r="N411" i="13"/>
  <c r="N416" i="13"/>
  <c r="N415" i="13"/>
  <c r="O415" i="13" s="1"/>
  <c r="O424" i="13"/>
  <c r="N428" i="13"/>
  <c r="N438" i="13"/>
  <c r="O438" i="13" s="1"/>
  <c r="N440" i="13"/>
  <c r="O440" i="13" s="1"/>
  <c r="N442" i="13"/>
  <c r="O442" i="13" s="1"/>
  <c r="K432" i="13"/>
  <c r="H423" i="13"/>
  <c r="O353" i="13"/>
  <c r="N353" i="13"/>
  <c r="N351" i="13"/>
  <c r="O351" i="13" s="1"/>
  <c r="N345" i="13"/>
  <c r="N347" i="13"/>
  <c r="O347" i="13" s="1"/>
  <c r="H369" i="13"/>
  <c r="G371" i="13"/>
  <c r="H371" i="13" s="1"/>
  <c r="L361" i="13"/>
  <c r="N361" i="13" s="1"/>
  <c r="O361" i="13" s="1"/>
  <c r="N346" i="13"/>
  <c r="O346" i="13" s="1"/>
  <c r="N348" i="13"/>
  <c r="O349" i="13"/>
  <c r="N355" i="13"/>
  <c r="N376" i="13"/>
  <c r="O376" i="13" s="1"/>
  <c r="H360" i="13"/>
  <c r="L369" i="13"/>
  <c r="N284" i="13"/>
  <c r="N291" i="13"/>
  <c r="N295" i="13"/>
  <c r="N301" i="13"/>
  <c r="H296" i="13"/>
  <c r="N310" i="13"/>
  <c r="O310" i="13" s="1"/>
  <c r="N312" i="13"/>
  <c r="O312" i="13" s="1"/>
  <c r="N314" i="13"/>
  <c r="O314" i="13" s="1"/>
  <c r="N281" i="13"/>
  <c r="N311" i="13"/>
  <c r="O311" i="13" s="1"/>
  <c r="N313" i="13"/>
  <c r="O313" i="13" s="1"/>
  <c r="N315" i="13"/>
  <c r="O315" i="13" s="1"/>
  <c r="G308" i="13"/>
  <c r="H308" i="13" s="1"/>
  <c r="K305" i="13"/>
  <c r="G307" i="13"/>
  <c r="H307" i="13" s="1"/>
  <c r="N223" i="13"/>
  <c r="O223" i="13" s="1"/>
  <c r="O223" i="2" s="1"/>
  <c r="O225" i="13"/>
  <c r="N225" i="13"/>
  <c r="O227" i="13"/>
  <c r="N227" i="13"/>
  <c r="N237" i="13"/>
  <c r="N217" i="13"/>
  <c r="N219" i="13"/>
  <c r="O219" i="13" s="1"/>
  <c r="N228" i="13"/>
  <c r="L233" i="13"/>
  <c r="N233" i="13" s="1"/>
  <c r="O233" i="13" s="1"/>
  <c r="N247" i="13"/>
  <c r="O247" i="13" s="1"/>
  <c r="N221" i="13"/>
  <c r="H232" i="13"/>
  <c r="O148" i="13"/>
  <c r="N148" i="13"/>
  <c r="N150" i="13"/>
  <c r="O150" i="13" s="1"/>
  <c r="N166" i="13"/>
  <c r="O166" i="13" s="1"/>
  <c r="N177" i="13"/>
  <c r="O177" i="13" s="1"/>
  <c r="N179" i="13"/>
  <c r="N181" i="13"/>
  <c r="O181" i="13" s="1"/>
  <c r="N149" i="13"/>
  <c r="O149" i="13" s="1"/>
  <c r="O164" i="13"/>
  <c r="N168" i="13"/>
  <c r="N178" i="13"/>
  <c r="O178" i="13" s="1"/>
  <c r="N180" i="13"/>
  <c r="O180" i="13" s="1"/>
  <c r="N182" i="13"/>
  <c r="O182" i="13" s="1"/>
  <c r="K172" i="13"/>
  <c r="H163" i="13"/>
  <c r="K120" i="13"/>
  <c r="L120" i="13" s="1"/>
  <c r="G120" i="13"/>
  <c r="H120" i="13" s="1"/>
  <c r="K119" i="13"/>
  <c r="L119" i="13" s="1"/>
  <c r="G119" i="13"/>
  <c r="H119" i="13" s="1"/>
  <c r="K118" i="13"/>
  <c r="L118" i="13" s="1"/>
  <c r="G118" i="13"/>
  <c r="H118" i="13" s="1"/>
  <c r="K117" i="13"/>
  <c r="L117" i="13" s="1"/>
  <c r="G117" i="13"/>
  <c r="H117" i="13" s="1"/>
  <c r="K116" i="13"/>
  <c r="L116" i="13" s="1"/>
  <c r="H116" i="13"/>
  <c r="L115" i="13"/>
  <c r="G115" i="13"/>
  <c r="H115" i="13" s="1"/>
  <c r="J114" i="13"/>
  <c r="L114" i="13" s="1"/>
  <c r="H114" i="13"/>
  <c r="J113" i="13"/>
  <c r="J112" i="13"/>
  <c r="J110" i="13"/>
  <c r="K109" i="13"/>
  <c r="K110" i="13" s="1"/>
  <c r="K113" i="13" s="1"/>
  <c r="J109" i="13"/>
  <c r="G109" i="13"/>
  <c r="G110" i="13" s="1"/>
  <c r="G113" i="13" s="1"/>
  <c r="H113" i="13" s="1"/>
  <c r="K107" i="13"/>
  <c r="L107" i="13" s="1"/>
  <c r="N107" i="13" s="1"/>
  <c r="K106" i="13"/>
  <c r="L106" i="13" s="1"/>
  <c r="G106" i="13"/>
  <c r="H106" i="13" s="1"/>
  <c r="O106" i="13" s="1"/>
  <c r="K105" i="13"/>
  <c r="G105" i="13"/>
  <c r="H105" i="13" s="1"/>
  <c r="O105" i="13" s="1"/>
  <c r="K104" i="13"/>
  <c r="J104" i="13"/>
  <c r="G104" i="13"/>
  <c r="H104" i="13" s="1"/>
  <c r="K103" i="13"/>
  <c r="G103" i="13"/>
  <c r="H103" i="13" s="1"/>
  <c r="O103" i="13" s="1"/>
  <c r="K102" i="13"/>
  <c r="J102" i="13"/>
  <c r="G102" i="13"/>
  <c r="H102" i="13" s="1"/>
  <c r="K100" i="13"/>
  <c r="L100" i="13" s="1"/>
  <c r="G100" i="13"/>
  <c r="H100" i="13" s="1"/>
  <c r="O100" i="13" s="1"/>
  <c r="K99" i="13"/>
  <c r="L99" i="13" s="1"/>
  <c r="G99" i="13"/>
  <c r="H99" i="13" s="1"/>
  <c r="O99" i="13" s="1"/>
  <c r="K98" i="13"/>
  <c r="L98" i="13" s="1"/>
  <c r="G98" i="13"/>
  <c r="H98" i="13" s="1"/>
  <c r="O98" i="13" s="1"/>
  <c r="K97" i="13"/>
  <c r="L97" i="13" s="1"/>
  <c r="G97" i="13"/>
  <c r="H97" i="13" s="1"/>
  <c r="O97" i="13" s="1"/>
  <c r="K96" i="13"/>
  <c r="L96" i="13" s="1"/>
  <c r="G96" i="13"/>
  <c r="H96" i="13" s="1"/>
  <c r="O96" i="13" s="1"/>
  <c r="K95" i="13"/>
  <c r="L95" i="13" s="1"/>
  <c r="G95" i="13"/>
  <c r="H95" i="13" s="1"/>
  <c r="O95" i="13" s="1"/>
  <c r="K94" i="13"/>
  <c r="L94" i="13" s="1"/>
  <c r="G94" i="13"/>
  <c r="H94" i="13" s="1"/>
  <c r="O94" i="13" s="1"/>
  <c r="K93" i="13"/>
  <c r="L93" i="13" s="1"/>
  <c r="G93" i="13"/>
  <c r="H93" i="13" s="1"/>
  <c r="K92" i="13"/>
  <c r="L92" i="13" s="1"/>
  <c r="G92" i="13"/>
  <c r="H92" i="13" s="1"/>
  <c r="K91" i="13"/>
  <c r="G91" i="13"/>
  <c r="H91" i="13" s="1"/>
  <c r="L90" i="13"/>
  <c r="H90" i="13"/>
  <c r="O90" i="13" s="1"/>
  <c r="L89" i="13"/>
  <c r="H89" i="13"/>
  <c r="O89" i="13" s="1"/>
  <c r="L88" i="13"/>
  <c r="H88" i="13"/>
  <c r="L87" i="13"/>
  <c r="H87" i="13"/>
  <c r="L86" i="13"/>
  <c r="H86" i="13"/>
  <c r="O86" i="13" s="1"/>
  <c r="H85" i="13"/>
  <c r="K56" i="13"/>
  <c r="K55" i="13"/>
  <c r="K54" i="13"/>
  <c r="K53" i="13"/>
  <c r="K52" i="13"/>
  <c r="G56" i="13"/>
  <c r="G55" i="13"/>
  <c r="G54" i="13"/>
  <c r="G53" i="13"/>
  <c r="G52" i="13"/>
  <c r="K43" i="13"/>
  <c r="K42" i="13"/>
  <c r="K41" i="13"/>
  <c r="K40" i="13"/>
  <c r="K39" i="13"/>
  <c r="K38" i="13"/>
  <c r="G42" i="13"/>
  <c r="G41" i="13"/>
  <c r="G40" i="13"/>
  <c r="G39" i="13"/>
  <c r="G38" i="13"/>
  <c r="K36" i="13"/>
  <c r="K35" i="13"/>
  <c r="K34" i="13"/>
  <c r="K33" i="13"/>
  <c r="K32" i="13"/>
  <c r="K31" i="13"/>
  <c r="K30" i="13"/>
  <c r="K29" i="13"/>
  <c r="K28" i="13"/>
  <c r="K27" i="13"/>
  <c r="G36" i="13"/>
  <c r="G35" i="13"/>
  <c r="G34" i="13"/>
  <c r="G33" i="13"/>
  <c r="G32" i="13"/>
  <c r="G31" i="13"/>
  <c r="G30" i="13"/>
  <c r="G29" i="13"/>
  <c r="G28" i="13"/>
  <c r="G27" i="13"/>
  <c r="N304" i="13" l="1"/>
  <c r="O304" i="13" s="1"/>
  <c r="K343" i="2"/>
  <c r="L343" i="2" s="1"/>
  <c r="L340" i="2"/>
  <c r="N340" i="2" s="1"/>
  <c r="O340" i="2" s="1"/>
  <c r="O345" i="2"/>
  <c r="H343" i="2"/>
  <c r="G347" i="2"/>
  <c r="O201" i="2"/>
  <c r="H199" i="2"/>
  <c r="N199" i="2" s="1"/>
  <c r="O199" i="2" s="1"/>
  <c r="G203" i="2"/>
  <c r="O129" i="2"/>
  <c r="O126" i="2"/>
  <c r="N126" i="2"/>
  <c r="N129" i="2"/>
  <c r="H338" i="2"/>
  <c r="H266" i="2"/>
  <c r="G271" i="2"/>
  <c r="H268" i="2"/>
  <c r="G270" i="2"/>
  <c r="H270" i="2" s="1"/>
  <c r="H194" i="2"/>
  <c r="O196" i="2"/>
  <c r="H125" i="2"/>
  <c r="N124" i="2"/>
  <c r="O124" i="2" s="1"/>
  <c r="L104" i="13"/>
  <c r="N104" i="13" s="1"/>
  <c r="O104" i="13" s="1"/>
  <c r="N240" i="13"/>
  <c r="O240" i="13" s="1"/>
  <c r="N96" i="13"/>
  <c r="N371" i="13"/>
  <c r="O371" i="13" s="1"/>
  <c r="N87" i="13"/>
  <c r="O87" i="13" s="1"/>
  <c r="N89" i="13"/>
  <c r="L113" i="13"/>
  <c r="N113" i="13" s="1"/>
  <c r="O113" i="13" s="1"/>
  <c r="K502" i="13"/>
  <c r="L502" i="13" s="1"/>
  <c r="N502" i="13" s="1"/>
  <c r="O502" i="13" s="1"/>
  <c r="K501" i="13"/>
  <c r="L501" i="13" s="1"/>
  <c r="N501" i="13" s="1"/>
  <c r="O501" i="13" s="1"/>
  <c r="N90" i="13"/>
  <c r="N94" i="13"/>
  <c r="N100" i="13"/>
  <c r="H109" i="13"/>
  <c r="N114" i="13"/>
  <c r="O114" i="13" s="1"/>
  <c r="N97" i="13"/>
  <c r="L109" i="13"/>
  <c r="N115" i="13"/>
  <c r="O115" i="13" s="1"/>
  <c r="L499" i="13"/>
  <c r="N499" i="13" s="1"/>
  <c r="O499" i="13" s="1"/>
  <c r="H432" i="13"/>
  <c r="G435" i="13"/>
  <c r="H435" i="13" s="1"/>
  <c r="K244" i="13"/>
  <c r="L244" i="13" s="1"/>
  <c r="N244" i="13" s="1"/>
  <c r="O244" i="13" s="1"/>
  <c r="K243" i="13"/>
  <c r="L243" i="13" s="1"/>
  <c r="N243" i="13" s="1"/>
  <c r="O243" i="13" s="1"/>
  <c r="L241" i="13"/>
  <c r="N241" i="13" s="1"/>
  <c r="O241" i="13" s="1"/>
  <c r="H172" i="13"/>
  <c r="G175" i="13"/>
  <c r="H175" i="13" s="1"/>
  <c r="H497" i="13"/>
  <c r="K435" i="13"/>
  <c r="L435" i="13" s="1"/>
  <c r="L432" i="13"/>
  <c r="K434" i="13"/>
  <c r="L434" i="13" s="1"/>
  <c r="N434" i="13" s="1"/>
  <c r="O434" i="13" s="1"/>
  <c r="H430" i="13"/>
  <c r="N369" i="13"/>
  <c r="O369" i="13" s="1"/>
  <c r="H367" i="13"/>
  <c r="H303" i="13"/>
  <c r="K308" i="13"/>
  <c r="L308" i="13" s="1"/>
  <c r="N308" i="13" s="1"/>
  <c r="O308" i="13" s="1"/>
  <c r="L305" i="13"/>
  <c r="N305" i="13" s="1"/>
  <c r="O305" i="13" s="1"/>
  <c r="K307" i="13"/>
  <c r="L307" i="13" s="1"/>
  <c r="N307" i="13" s="1"/>
  <c r="O307" i="13" s="1"/>
  <c r="H239" i="13"/>
  <c r="H170" i="13"/>
  <c r="K175" i="13"/>
  <c r="L175" i="13" s="1"/>
  <c r="N175" i="13" s="1"/>
  <c r="O175" i="13" s="1"/>
  <c r="L172" i="13"/>
  <c r="K174" i="13"/>
  <c r="L174" i="13" s="1"/>
  <c r="N174" i="13" s="1"/>
  <c r="O174" i="13" s="1"/>
  <c r="N106" i="13"/>
  <c r="N118" i="13"/>
  <c r="O118" i="13" s="1"/>
  <c r="N93" i="13"/>
  <c r="O93" i="13" s="1"/>
  <c r="N99" i="13"/>
  <c r="K112" i="13"/>
  <c r="L112" i="13" s="1"/>
  <c r="N119" i="13"/>
  <c r="O119" i="13" s="1"/>
  <c r="N95" i="13"/>
  <c r="N120" i="13"/>
  <c r="O120" i="13" s="1"/>
  <c r="N117" i="13"/>
  <c r="N116" i="13"/>
  <c r="O116" i="13" s="1"/>
  <c r="N92" i="13"/>
  <c r="O92" i="13" s="1"/>
  <c r="H101" i="13"/>
  <c r="N86" i="13"/>
  <c r="O117" i="13"/>
  <c r="H110" i="13"/>
  <c r="G112" i="13"/>
  <c r="H112" i="13" s="1"/>
  <c r="N88" i="13"/>
  <c r="O88" i="13" s="1"/>
  <c r="N98" i="13"/>
  <c r="L102" i="13"/>
  <c r="N102" i="13" s="1"/>
  <c r="O102" i="13" s="1"/>
  <c r="L110" i="13"/>
  <c r="H347" i="2" l="1"/>
  <c r="K347" i="2"/>
  <c r="L347" i="2" s="1"/>
  <c r="N347" i="2" s="1"/>
  <c r="O347" i="2" s="1"/>
  <c r="N343" i="2"/>
  <c r="O343" i="2" s="1"/>
  <c r="H271" i="2"/>
  <c r="G275" i="2"/>
  <c r="H203" i="2"/>
  <c r="K203" i="2"/>
  <c r="L203" i="2" s="1"/>
  <c r="H341" i="2"/>
  <c r="N268" i="2"/>
  <c r="O268" i="2" s="1"/>
  <c r="O270" i="2"/>
  <c r="N270" i="2"/>
  <c r="H269" i="2"/>
  <c r="N271" i="2"/>
  <c r="O271" i="2" s="1"/>
  <c r="H197" i="2"/>
  <c r="H142" i="2"/>
  <c r="H136" i="2"/>
  <c r="N432" i="13"/>
  <c r="O432" i="13" s="1"/>
  <c r="N109" i="13"/>
  <c r="O109" i="13" s="1"/>
  <c r="N110" i="13"/>
  <c r="O110" i="13" s="1"/>
  <c r="N172" i="13"/>
  <c r="O172" i="13" s="1"/>
  <c r="N435" i="13"/>
  <c r="O435" i="13" s="1"/>
  <c r="H500" i="13"/>
  <c r="H433" i="13"/>
  <c r="H370" i="13"/>
  <c r="H306" i="13"/>
  <c r="H242" i="13"/>
  <c r="H173" i="13"/>
  <c r="H108" i="13"/>
  <c r="N112" i="13"/>
  <c r="O112" i="13" s="1"/>
  <c r="O1" i="2"/>
  <c r="O1" i="5"/>
  <c r="O1" i="4"/>
  <c r="O1" i="6"/>
  <c r="O1" i="7"/>
  <c r="O1" i="8"/>
  <c r="O1" i="10" s="1"/>
  <c r="H275" i="2" l="1"/>
  <c r="H280" i="2" s="1"/>
  <c r="K275" i="2"/>
  <c r="L275" i="2" s="1"/>
  <c r="N275" i="2" s="1"/>
  <c r="O275" i="2" s="1"/>
  <c r="N203" i="2"/>
  <c r="O203" i="2" s="1"/>
  <c r="H358" i="2"/>
  <c r="H352" i="2"/>
  <c r="H286" i="2"/>
  <c r="H214" i="2"/>
  <c r="H208" i="2"/>
  <c r="H137" i="2"/>
  <c r="H138" i="2" s="1"/>
  <c r="H144" i="2"/>
  <c r="H143" i="2"/>
  <c r="H511" i="13"/>
  <c r="H517" i="13"/>
  <c r="H450" i="13"/>
  <c r="H444" i="13"/>
  <c r="H387" i="13"/>
  <c r="H381" i="13"/>
  <c r="H323" i="13"/>
  <c r="H317" i="13"/>
  <c r="H259" i="13"/>
  <c r="H253" i="13"/>
  <c r="H190" i="13"/>
  <c r="H184" i="13"/>
  <c r="H111" i="13"/>
  <c r="O1" i="9"/>
  <c r="L53" i="2"/>
  <c r="H53" i="2"/>
  <c r="L52" i="2"/>
  <c r="H52" i="2"/>
  <c r="H41" i="13"/>
  <c r="J40" i="13"/>
  <c r="H40" i="13"/>
  <c r="H39" i="13"/>
  <c r="J38" i="13"/>
  <c r="H38" i="13"/>
  <c r="H353" i="2" l="1"/>
  <c r="H354" i="2" s="1"/>
  <c r="H359" i="2"/>
  <c r="H360" i="2" s="1"/>
  <c r="H281" i="2"/>
  <c r="H287" i="2"/>
  <c r="H288" i="2" s="1"/>
  <c r="H209" i="2"/>
  <c r="H210" i="2" s="1"/>
  <c r="H216" i="2"/>
  <c r="H215" i="2"/>
  <c r="H145" i="2"/>
  <c r="H146" i="2" s="1"/>
  <c r="H139" i="2"/>
  <c r="H140" i="2" s="1"/>
  <c r="H518" i="13"/>
  <c r="H519" i="13" s="1"/>
  <c r="H512" i="13"/>
  <c r="H451" i="13"/>
  <c r="H445" i="13"/>
  <c r="H446" i="13" s="1"/>
  <c r="H388" i="13"/>
  <c r="H389" i="13" s="1"/>
  <c r="H382" i="13"/>
  <c r="H383" i="13" s="1"/>
  <c r="H318" i="13"/>
  <c r="H319" i="13" s="1"/>
  <c r="H324" i="13"/>
  <c r="H254" i="13"/>
  <c r="H260" i="13"/>
  <c r="H261" i="13" s="1"/>
  <c r="H185" i="13"/>
  <c r="H191" i="13"/>
  <c r="H192" i="13" s="1"/>
  <c r="H128" i="13"/>
  <c r="H122" i="13"/>
  <c r="N52" i="2"/>
  <c r="O52" i="2" s="1"/>
  <c r="N53" i="2"/>
  <c r="O53" i="2" s="1"/>
  <c r="L56" i="19"/>
  <c r="H56" i="19"/>
  <c r="O56" i="19" s="1"/>
  <c r="L55" i="19"/>
  <c r="H55" i="19"/>
  <c r="O55" i="19" s="1"/>
  <c r="L54" i="19"/>
  <c r="H54" i="19"/>
  <c r="O54" i="19" s="1"/>
  <c r="J53" i="19"/>
  <c r="O52" i="19"/>
  <c r="L52" i="19"/>
  <c r="N52" i="19" s="1"/>
  <c r="H52" i="19"/>
  <c r="K51" i="19"/>
  <c r="G51" i="19"/>
  <c r="H51" i="19" s="1"/>
  <c r="L50" i="19"/>
  <c r="H50" i="19"/>
  <c r="K48" i="19"/>
  <c r="K49" i="19" s="1"/>
  <c r="L49" i="19" s="1"/>
  <c r="G48" i="19"/>
  <c r="H48" i="19" s="1"/>
  <c r="K45" i="19"/>
  <c r="L45" i="19" s="1"/>
  <c r="G45" i="19"/>
  <c r="H45" i="19" s="1"/>
  <c r="K43" i="19"/>
  <c r="L43" i="19" s="1"/>
  <c r="N43" i="19" s="1"/>
  <c r="K42" i="19"/>
  <c r="L42" i="19" s="1"/>
  <c r="G42" i="19"/>
  <c r="H42" i="19" s="1"/>
  <c r="O42" i="19" s="1"/>
  <c r="K41" i="19"/>
  <c r="G41" i="19"/>
  <c r="H41" i="19" s="1"/>
  <c r="O41" i="19" s="1"/>
  <c r="K40" i="19"/>
  <c r="J40" i="19"/>
  <c r="L40" i="19" s="1"/>
  <c r="G40" i="19"/>
  <c r="H40" i="19" s="1"/>
  <c r="K39" i="19"/>
  <c r="G39" i="19"/>
  <c r="H39" i="19" s="1"/>
  <c r="O39" i="19" s="1"/>
  <c r="K38" i="19"/>
  <c r="J38" i="19"/>
  <c r="G38" i="19"/>
  <c r="H38" i="19" s="1"/>
  <c r="K36" i="19"/>
  <c r="L36" i="19" s="1"/>
  <c r="G36" i="19"/>
  <c r="H36" i="19" s="1"/>
  <c r="O36" i="19" s="1"/>
  <c r="K35" i="19"/>
  <c r="L35" i="19" s="1"/>
  <c r="G35" i="19"/>
  <c r="H35" i="19" s="1"/>
  <c r="O35" i="19" s="1"/>
  <c r="K34" i="19"/>
  <c r="L34" i="19" s="1"/>
  <c r="G34" i="19"/>
  <c r="H34" i="19" s="1"/>
  <c r="O34" i="19" s="1"/>
  <c r="K33" i="19"/>
  <c r="L33" i="19" s="1"/>
  <c r="G33" i="19"/>
  <c r="H33" i="19" s="1"/>
  <c r="O33" i="19" s="1"/>
  <c r="K32" i="19"/>
  <c r="L32" i="19" s="1"/>
  <c r="G32" i="19"/>
  <c r="H32" i="19" s="1"/>
  <c r="O32" i="19" s="1"/>
  <c r="K31" i="19"/>
  <c r="L31" i="19" s="1"/>
  <c r="G31" i="19"/>
  <c r="H31" i="19" s="1"/>
  <c r="O31" i="19" s="1"/>
  <c r="K30" i="19"/>
  <c r="L30" i="19" s="1"/>
  <c r="G30" i="19"/>
  <c r="H30" i="19" s="1"/>
  <c r="O30" i="19" s="1"/>
  <c r="K29" i="19"/>
  <c r="L29" i="19" s="1"/>
  <c r="G29" i="19"/>
  <c r="H29" i="19" s="1"/>
  <c r="O29" i="19" s="1"/>
  <c r="K28" i="19"/>
  <c r="L28" i="19" s="1"/>
  <c r="G28" i="19"/>
  <c r="H28" i="19" s="1"/>
  <c r="K27" i="19"/>
  <c r="G27" i="19"/>
  <c r="H27" i="19" s="1"/>
  <c r="O26" i="19"/>
  <c r="L26" i="19"/>
  <c r="N26" i="19" s="1"/>
  <c r="H26" i="19"/>
  <c r="O25" i="19"/>
  <c r="L25" i="19"/>
  <c r="N25" i="19" s="1"/>
  <c r="H25" i="19"/>
  <c r="O24" i="19"/>
  <c r="L24" i="19"/>
  <c r="N24" i="19" s="1"/>
  <c r="H24" i="19"/>
  <c r="O23" i="19"/>
  <c r="L23" i="19"/>
  <c r="N23" i="19" s="1"/>
  <c r="H23" i="19"/>
  <c r="O22" i="19"/>
  <c r="L22" i="19"/>
  <c r="N22" i="19" s="1"/>
  <c r="H22" i="19"/>
  <c r="L21" i="19"/>
  <c r="H21" i="19"/>
  <c r="O1" i="19"/>
  <c r="H355" i="2" l="1"/>
  <c r="H361" i="2"/>
  <c r="H362" i="2"/>
  <c r="H289" i="2"/>
  <c r="H290" i="2" s="1"/>
  <c r="H282" i="2"/>
  <c r="H211" i="2"/>
  <c r="H217" i="2"/>
  <c r="H218" i="2" s="1"/>
  <c r="H513" i="13"/>
  <c r="H520" i="13"/>
  <c r="H521" i="13" s="1"/>
  <c r="H447" i="13"/>
  <c r="H452" i="13"/>
  <c r="H384" i="13"/>
  <c r="H390" i="13"/>
  <c r="H391" i="13" s="1"/>
  <c r="H320" i="13"/>
  <c r="H325" i="13"/>
  <c r="H262" i="13"/>
  <c r="H263" i="13" s="1"/>
  <c r="H255" i="13"/>
  <c r="H193" i="13"/>
  <c r="H186" i="13"/>
  <c r="H123" i="13"/>
  <c r="H124" i="13" s="1"/>
  <c r="H129" i="13"/>
  <c r="N50" i="19"/>
  <c r="O50" i="19"/>
  <c r="L41" i="19"/>
  <c r="L38" i="19"/>
  <c r="N38" i="19" s="1"/>
  <c r="O38" i="19" s="1"/>
  <c r="G53" i="19"/>
  <c r="H53" i="19" s="1"/>
  <c r="G49" i="19"/>
  <c r="H49" i="19" s="1"/>
  <c r="N49" i="19" s="1"/>
  <c r="O49" i="19" s="1"/>
  <c r="L51" i="19"/>
  <c r="N51" i="19" s="1"/>
  <c r="O51" i="19" s="1"/>
  <c r="K53" i="19"/>
  <c r="L53" i="19" s="1"/>
  <c r="N45" i="19"/>
  <c r="O45" i="19" s="1"/>
  <c r="N41" i="19"/>
  <c r="G46" i="19"/>
  <c r="H46" i="19" s="1"/>
  <c r="N28" i="19"/>
  <c r="O28" i="19" s="1"/>
  <c r="N30" i="19"/>
  <c r="N32" i="19"/>
  <c r="N34" i="19"/>
  <c r="N36" i="19"/>
  <c r="N54" i="19"/>
  <c r="N56" i="19"/>
  <c r="O21" i="19"/>
  <c r="N42" i="19"/>
  <c r="N29" i="19"/>
  <c r="N31" i="19"/>
  <c r="N33" i="19"/>
  <c r="N35" i="19"/>
  <c r="N40" i="19"/>
  <c r="O40" i="19" s="1"/>
  <c r="N55" i="19"/>
  <c r="K46" i="19"/>
  <c r="L46" i="19" s="1"/>
  <c r="N46" i="19" s="1"/>
  <c r="O46" i="19" s="1"/>
  <c r="L48" i="19"/>
  <c r="N48" i="19" s="1"/>
  <c r="O48" i="19" s="1"/>
  <c r="H37" i="19"/>
  <c r="N21" i="19"/>
  <c r="K45" i="10"/>
  <c r="G45" i="10"/>
  <c r="N53" i="19" l="1"/>
  <c r="O53" i="19" s="1"/>
  <c r="H356" i="2"/>
  <c r="H283" i="2"/>
  <c r="H284" i="2" s="1"/>
  <c r="H212" i="2"/>
  <c r="H514" i="13"/>
  <c r="H448" i="13"/>
  <c r="H453" i="13"/>
  <c r="H385" i="13"/>
  <c r="H326" i="13"/>
  <c r="H321" i="13"/>
  <c r="H256" i="13"/>
  <c r="H194" i="13"/>
  <c r="H187" i="13"/>
  <c r="H130" i="13"/>
  <c r="H125" i="13"/>
  <c r="H44" i="19"/>
  <c r="K45" i="9"/>
  <c r="G45" i="9"/>
  <c r="H515" i="13" l="1"/>
  <c r="H454" i="13"/>
  <c r="H327" i="13"/>
  <c r="H257" i="13"/>
  <c r="H188" i="13"/>
  <c r="H126" i="13"/>
  <c r="H131" i="13"/>
  <c r="H132" i="13" s="1"/>
  <c r="H47" i="19"/>
  <c r="K48" i="7"/>
  <c r="K53" i="7" s="1"/>
  <c r="H58" i="19" l="1"/>
  <c r="K45" i="7"/>
  <c r="G45" i="7"/>
  <c r="K45" i="6"/>
  <c r="G45" i="6"/>
  <c r="K45" i="4"/>
  <c r="G45" i="4"/>
  <c r="H59" i="19" l="1"/>
  <c r="J26" i="2"/>
  <c r="H60" i="19" l="1"/>
  <c r="N61" i="19" l="1"/>
  <c r="O61" i="19" s="1"/>
  <c r="H62" i="19"/>
  <c r="L56" i="13" l="1"/>
  <c r="H56" i="13"/>
  <c r="L55" i="13"/>
  <c r="H55" i="13"/>
  <c r="L54" i="13"/>
  <c r="H54" i="13"/>
  <c r="L53" i="13"/>
  <c r="H53" i="13"/>
  <c r="L52" i="13"/>
  <c r="H52" i="13"/>
  <c r="G51" i="13"/>
  <c r="H51" i="13" s="1"/>
  <c r="J50" i="13"/>
  <c r="H50" i="13"/>
  <c r="J49" i="13"/>
  <c r="J48" i="13"/>
  <c r="J46" i="13"/>
  <c r="K45" i="13"/>
  <c r="K46" i="13" s="1"/>
  <c r="J45" i="13"/>
  <c r="G45" i="13"/>
  <c r="G46" i="13" s="1"/>
  <c r="G48" i="13" s="1"/>
  <c r="H48" i="13" s="1"/>
  <c r="L43" i="13"/>
  <c r="N43" i="13" s="1"/>
  <c r="L42" i="13"/>
  <c r="H42" i="13"/>
  <c r="O42" i="13" s="1"/>
  <c r="O41" i="13"/>
  <c r="L40" i="13"/>
  <c r="O39" i="13"/>
  <c r="L38" i="13"/>
  <c r="L36" i="13"/>
  <c r="H36" i="13"/>
  <c r="O36" i="13" s="1"/>
  <c r="L35" i="13"/>
  <c r="H35" i="13"/>
  <c r="O35" i="13" s="1"/>
  <c r="L34" i="13"/>
  <c r="H34" i="13"/>
  <c r="O34" i="13" s="1"/>
  <c r="L33" i="13"/>
  <c r="H33" i="13"/>
  <c r="O33" i="13" s="1"/>
  <c r="L32" i="13"/>
  <c r="H32" i="13"/>
  <c r="O32" i="13" s="1"/>
  <c r="L31" i="13"/>
  <c r="H31" i="13"/>
  <c r="O31" i="13" s="1"/>
  <c r="L30" i="13"/>
  <c r="H30" i="13"/>
  <c r="O30" i="13" s="1"/>
  <c r="L29" i="13"/>
  <c r="H29" i="13"/>
  <c r="L28" i="13"/>
  <c r="H28" i="13"/>
  <c r="H27" i="13"/>
  <c r="L26" i="13"/>
  <c r="H26" i="13"/>
  <c r="H25" i="13"/>
  <c r="O25" i="13" s="1"/>
  <c r="L24" i="13"/>
  <c r="H24" i="13"/>
  <c r="L23" i="13"/>
  <c r="H23" i="13"/>
  <c r="L22" i="13"/>
  <c r="H22" i="13"/>
  <c r="O22" i="13" s="1"/>
  <c r="H21" i="13"/>
  <c r="N26" i="13" l="1"/>
  <c r="N24" i="13"/>
  <c r="O24" i="13" s="1"/>
  <c r="H45" i="13"/>
  <c r="K48" i="13"/>
  <c r="L48" i="13" s="1"/>
  <c r="N48" i="13" s="1"/>
  <c r="O48" i="13" s="1"/>
  <c r="K49" i="13"/>
  <c r="L50" i="13"/>
  <c r="N50" i="13" s="1"/>
  <c r="O50" i="13" s="1"/>
  <c r="N29" i="13"/>
  <c r="O29" i="13" s="1"/>
  <c r="N32" i="13"/>
  <c r="N35" i="13"/>
  <c r="N23" i="13"/>
  <c r="O23" i="13" s="1"/>
  <c r="H37" i="13"/>
  <c r="H44" i="13" s="1"/>
  <c r="N28" i="13"/>
  <c r="O28" i="13" s="1"/>
  <c r="N31" i="13"/>
  <c r="N34" i="13"/>
  <c r="N36" i="13"/>
  <c r="N22" i="13"/>
  <c r="N30" i="13"/>
  <c r="N33" i="13"/>
  <c r="N38" i="13"/>
  <c r="O38" i="13" s="1"/>
  <c r="L46" i="13"/>
  <c r="N40" i="13"/>
  <c r="O40" i="13" s="1"/>
  <c r="N42" i="13"/>
  <c r="N52" i="13"/>
  <c r="O52" i="13" s="1"/>
  <c r="N53" i="13"/>
  <c r="O53" i="13" s="1"/>
  <c r="N54" i="13"/>
  <c r="O54" i="13" s="1"/>
  <c r="N55" i="13"/>
  <c r="O55" i="13" s="1"/>
  <c r="N56" i="13"/>
  <c r="O56" i="13" s="1"/>
  <c r="O26" i="13"/>
  <c r="G49" i="13"/>
  <c r="H49" i="13" s="1"/>
  <c r="L45" i="13"/>
  <c r="H46" i="13"/>
  <c r="N45" i="13" l="1"/>
  <c r="O45" i="13" s="1"/>
  <c r="N46" i="13"/>
  <c r="O46" i="13" s="1"/>
  <c r="L51" i="13"/>
  <c r="L49" i="13"/>
  <c r="N49" i="13" s="1"/>
  <c r="O49" i="13" s="1"/>
  <c r="H47" i="13"/>
  <c r="L6" i="11" l="1"/>
  <c r="H58" i="13"/>
  <c r="H59" i="13" s="1"/>
  <c r="H60" i="13" s="1"/>
  <c r="L7" i="11"/>
  <c r="H64" i="13"/>
  <c r="H65" i="13" s="1"/>
  <c r="H66" i="13" s="1"/>
  <c r="N51" i="13"/>
  <c r="O51" i="13" s="1"/>
  <c r="J25" i="13" l="1"/>
  <c r="H61" i="13"/>
  <c r="H62" i="13" s="1"/>
  <c r="H6" i="11" s="1"/>
  <c r="H67" i="13"/>
  <c r="H68" i="13" s="1"/>
  <c r="H7" i="11" l="1"/>
  <c r="L25" i="13"/>
  <c r="N25" i="13" s="1"/>
  <c r="J53" i="10" l="1"/>
  <c r="J53" i="9"/>
  <c r="J53" i="8"/>
  <c r="J53" i="6"/>
  <c r="J53" i="7"/>
  <c r="J53" i="5"/>
  <c r="J53" i="4"/>
  <c r="J40" i="10" l="1"/>
  <c r="J38" i="10"/>
  <c r="J38" i="9"/>
  <c r="J49" i="9"/>
  <c r="J50" i="9"/>
  <c r="J51" i="9"/>
  <c r="J48" i="9"/>
  <c r="J49" i="10"/>
  <c r="J50" i="10"/>
  <c r="J51" i="10"/>
  <c r="J48" i="10"/>
  <c r="J49" i="8"/>
  <c r="J50" i="8"/>
  <c r="J51" i="8"/>
  <c r="J48" i="8"/>
  <c r="J38" i="8"/>
  <c r="J40" i="8"/>
  <c r="J49" i="7"/>
  <c r="J50" i="7"/>
  <c r="J51" i="7"/>
  <c r="J48" i="7"/>
  <c r="J40" i="7"/>
  <c r="J38" i="7"/>
  <c r="J51" i="6"/>
  <c r="J50" i="6"/>
  <c r="J49" i="6"/>
  <c r="J48" i="6"/>
  <c r="J40" i="4"/>
  <c r="J40" i="5"/>
  <c r="J38" i="6"/>
  <c r="J49" i="5"/>
  <c r="J50" i="5"/>
  <c r="J51" i="5"/>
  <c r="J48" i="5"/>
  <c r="J51" i="4"/>
  <c r="J50" i="4"/>
  <c r="J49" i="4"/>
  <c r="J48" i="4"/>
  <c r="J38" i="5"/>
  <c r="J38" i="4"/>
  <c r="J51" i="2"/>
  <c r="J50" i="2"/>
  <c r="J49" i="2"/>
  <c r="J48" i="2"/>
  <c r="J46" i="10"/>
  <c r="J45" i="10"/>
  <c r="J46" i="9"/>
  <c r="J45" i="9"/>
  <c r="J46" i="8"/>
  <c r="J45" i="8"/>
  <c r="J46" i="7"/>
  <c r="J45" i="7"/>
  <c r="J46" i="6"/>
  <c r="J45" i="6"/>
  <c r="J46" i="5"/>
  <c r="J45" i="5"/>
  <c r="J46" i="4"/>
  <c r="J45" i="4"/>
  <c r="J46" i="2"/>
  <c r="J45" i="2"/>
  <c r="J38" i="2" l="1"/>
  <c r="K56" i="10" l="1"/>
  <c r="K55" i="10"/>
  <c r="K54" i="10"/>
  <c r="K51" i="10"/>
  <c r="K48" i="10"/>
  <c r="K46" i="10"/>
  <c r="G56" i="10"/>
  <c r="G55" i="10"/>
  <c r="G54" i="10"/>
  <c r="G51" i="10"/>
  <c r="G48" i="10"/>
  <c r="G46" i="10"/>
  <c r="K56" i="9"/>
  <c r="K55" i="9"/>
  <c r="K54" i="9"/>
  <c r="K51" i="9"/>
  <c r="K48" i="9"/>
  <c r="K46" i="9"/>
  <c r="G56" i="9"/>
  <c r="G55" i="9"/>
  <c r="G54" i="9"/>
  <c r="G51" i="9"/>
  <c r="G48" i="9"/>
  <c r="G46" i="9"/>
  <c r="G48" i="8"/>
  <c r="G45" i="8"/>
  <c r="K51" i="8"/>
  <c r="K48" i="8"/>
  <c r="G51" i="8"/>
  <c r="K45" i="8"/>
  <c r="K46" i="8" s="1"/>
  <c r="G46" i="8"/>
  <c r="K51" i="7"/>
  <c r="K46" i="7"/>
  <c r="G51" i="7"/>
  <c r="G48" i="7"/>
  <c r="G46" i="7"/>
  <c r="K56" i="6"/>
  <c r="K55" i="6"/>
  <c r="K54" i="6"/>
  <c r="K51" i="6"/>
  <c r="K48" i="6"/>
  <c r="K46" i="6"/>
  <c r="G51" i="6"/>
  <c r="G48" i="6"/>
  <c r="G46" i="6"/>
  <c r="G56" i="6"/>
  <c r="G55" i="6"/>
  <c r="G54" i="6"/>
  <c r="K51" i="5"/>
  <c r="K48" i="5"/>
  <c r="G48" i="5"/>
  <c r="G53" i="5" s="1"/>
  <c r="H53" i="5" s="1"/>
  <c r="K45" i="5"/>
  <c r="G45" i="5"/>
  <c r="K51" i="4"/>
  <c r="K48" i="4"/>
  <c r="G48" i="4"/>
  <c r="G53" i="4" s="1"/>
  <c r="K45" i="2"/>
  <c r="G45" i="2"/>
  <c r="K49" i="4" l="1"/>
  <c r="K53" i="4"/>
  <c r="L53" i="4" s="1"/>
  <c r="G49" i="9"/>
  <c r="G53" i="9"/>
  <c r="H53" i="9" s="1"/>
  <c r="G49" i="10"/>
  <c r="G53" i="10"/>
  <c r="H53" i="10" s="1"/>
  <c r="K49" i="5"/>
  <c r="K53" i="5"/>
  <c r="L53" i="5" s="1"/>
  <c r="N53" i="5" s="1"/>
  <c r="O53" i="5" s="1"/>
  <c r="K49" i="8"/>
  <c r="K53" i="8"/>
  <c r="L53" i="8" s="1"/>
  <c r="G49" i="8"/>
  <c r="G53" i="8"/>
  <c r="H53" i="8" s="1"/>
  <c r="K49" i="9"/>
  <c r="K53" i="9"/>
  <c r="L53" i="9" s="1"/>
  <c r="K49" i="10"/>
  <c r="K53" i="10"/>
  <c r="L53" i="10" s="1"/>
  <c r="N53" i="10" s="1"/>
  <c r="G49" i="7"/>
  <c r="G53" i="7"/>
  <c r="H53" i="7" s="1"/>
  <c r="G49" i="6"/>
  <c r="G53" i="6"/>
  <c r="H53" i="6" s="1"/>
  <c r="K49" i="6"/>
  <c r="K53" i="6"/>
  <c r="L53" i="6" s="1"/>
  <c r="K49" i="7"/>
  <c r="L53" i="7"/>
  <c r="N53" i="7" s="1"/>
  <c r="O53" i="7" s="1"/>
  <c r="G51" i="5"/>
  <c r="G51" i="4"/>
  <c r="G51" i="2"/>
  <c r="L56" i="10"/>
  <c r="H56" i="10"/>
  <c r="O56" i="10" s="1"/>
  <c r="L55" i="10"/>
  <c r="H55" i="10"/>
  <c r="O55" i="10" s="1"/>
  <c r="L54" i="10"/>
  <c r="H54" i="10"/>
  <c r="O54" i="10" s="1"/>
  <c r="L52" i="10"/>
  <c r="H52" i="10"/>
  <c r="O52" i="10" s="1"/>
  <c r="L50" i="10"/>
  <c r="H50" i="10"/>
  <c r="H48" i="10"/>
  <c r="L45" i="10"/>
  <c r="H45" i="10"/>
  <c r="L43" i="10"/>
  <c r="N43" i="10" s="1"/>
  <c r="K43" i="10"/>
  <c r="K42" i="10"/>
  <c r="L42" i="10" s="1"/>
  <c r="H42" i="10"/>
  <c r="O42" i="10" s="1"/>
  <c r="G42" i="10"/>
  <c r="K41" i="10"/>
  <c r="H41" i="10"/>
  <c r="O41" i="10" s="1"/>
  <c r="G41" i="10"/>
  <c r="K40" i="10"/>
  <c r="L40" i="10" s="1"/>
  <c r="H40" i="10"/>
  <c r="G40" i="10"/>
  <c r="K39" i="10"/>
  <c r="H39" i="10"/>
  <c r="O39" i="10" s="1"/>
  <c r="G39" i="10"/>
  <c r="K38" i="10"/>
  <c r="L38" i="10" s="1"/>
  <c r="H38" i="10"/>
  <c r="G38" i="10"/>
  <c r="K36" i="10"/>
  <c r="L36" i="10" s="1"/>
  <c r="H36" i="10"/>
  <c r="O36" i="10" s="1"/>
  <c r="G36" i="10"/>
  <c r="K35" i="10"/>
  <c r="L35" i="10" s="1"/>
  <c r="H35" i="10"/>
  <c r="O35" i="10" s="1"/>
  <c r="G35" i="10"/>
  <c r="K34" i="10"/>
  <c r="L34" i="10" s="1"/>
  <c r="H34" i="10"/>
  <c r="O34" i="10" s="1"/>
  <c r="G34" i="10"/>
  <c r="K33" i="10"/>
  <c r="L33" i="10" s="1"/>
  <c r="H33" i="10"/>
  <c r="O33" i="10" s="1"/>
  <c r="G33" i="10"/>
  <c r="K32" i="10"/>
  <c r="L32" i="10" s="1"/>
  <c r="H32" i="10"/>
  <c r="O32" i="10" s="1"/>
  <c r="G32" i="10"/>
  <c r="K31" i="10"/>
  <c r="L31" i="10" s="1"/>
  <c r="H31" i="10"/>
  <c r="O31" i="10" s="1"/>
  <c r="G31" i="10"/>
  <c r="K30" i="10"/>
  <c r="L30" i="10" s="1"/>
  <c r="H30" i="10"/>
  <c r="O30" i="10" s="1"/>
  <c r="G30" i="10"/>
  <c r="K29" i="10"/>
  <c r="L29" i="10" s="1"/>
  <c r="H29" i="10"/>
  <c r="G29" i="10"/>
  <c r="K28" i="10"/>
  <c r="L28" i="10" s="1"/>
  <c r="H28" i="10"/>
  <c r="G28" i="10"/>
  <c r="K27" i="10"/>
  <c r="G27" i="10"/>
  <c r="H27" i="10" s="1"/>
  <c r="L26" i="10"/>
  <c r="H26" i="10"/>
  <c r="O26" i="10" s="1"/>
  <c r="L25" i="10"/>
  <c r="N25" i="10" s="1"/>
  <c r="H25" i="10"/>
  <c r="O25" i="10" s="1"/>
  <c r="L24" i="10"/>
  <c r="H24" i="10"/>
  <c r="O24" i="10" s="1"/>
  <c r="L23" i="10"/>
  <c r="H23" i="10"/>
  <c r="O23" i="10" s="1"/>
  <c r="L22" i="10"/>
  <c r="H22" i="10"/>
  <c r="O22" i="10" s="1"/>
  <c r="H21" i="10"/>
  <c r="L56" i="9"/>
  <c r="H56" i="9"/>
  <c r="O56" i="9" s="1"/>
  <c r="L55" i="9"/>
  <c r="H55" i="9"/>
  <c r="O55" i="9" s="1"/>
  <c r="L54" i="9"/>
  <c r="H54" i="9"/>
  <c r="O54" i="9" s="1"/>
  <c r="L52" i="9"/>
  <c r="H52" i="9"/>
  <c r="O52" i="9" s="1"/>
  <c r="L50" i="9"/>
  <c r="H50" i="9"/>
  <c r="H48" i="9"/>
  <c r="L45" i="9"/>
  <c r="H45" i="9"/>
  <c r="L43" i="9"/>
  <c r="N43" i="9" s="1"/>
  <c r="L42" i="9"/>
  <c r="H42" i="9"/>
  <c r="O42" i="9" s="1"/>
  <c r="H41" i="9"/>
  <c r="O41" i="9" s="1"/>
  <c r="L40" i="9"/>
  <c r="H40" i="9"/>
  <c r="O40" i="9" s="1"/>
  <c r="H39" i="9"/>
  <c r="O39" i="9" s="1"/>
  <c r="L38" i="9"/>
  <c r="H38" i="9"/>
  <c r="L36" i="9"/>
  <c r="H36" i="9"/>
  <c r="O36" i="9" s="1"/>
  <c r="L35" i="9"/>
  <c r="H35" i="9"/>
  <c r="O35" i="9" s="1"/>
  <c r="L34" i="9"/>
  <c r="H34" i="9"/>
  <c r="O34" i="9" s="1"/>
  <c r="L33" i="9"/>
  <c r="H33" i="9"/>
  <c r="O33" i="9" s="1"/>
  <c r="L32" i="9"/>
  <c r="H32" i="9"/>
  <c r="O32" i="9" s="1"/>
  <c r="L31" i="9"/>
  <c r="H31" i="9"/>
  <c r="O31" i="9" s="1"/>
  <c r="L30" i="9"/>
  <c r="H30" i="9"/>
  <c r="O30" i="9" s="1"/>
  <c r="L29" i="9"/>
  <c r="H29" i="9"/>
  <c r="L28" i="9"/>
  <c r="H28" i="9"/>
  <c r="H27" i="9"/>
  <c r="L26" i="9"/>
  <c r="H26" i="9"/>
  <c r="O26" i="9" s="1"/>
  <c r="L25" i="9"/>
  <c r="H25" i="9"/>
  <c r="O25" i="9" s="1"/>
  <c r="L24" i="9"/>
  <c r="N24" i="9" s="1"/>
  <c r="H24" i="9"/>
  <c r="O24" i="9" s="1"/>
  <c r="L23" i="9"/>
  <c r="H23" i="9"/>
  <c r="O23" i="9" s="1"/>
  <c r="L22" i="9"/>
  <c r="N22" i="9" s="1"/>
  <c r="H22" i="9"/>
  <c r="O22" i="9" s="1"/>
  <c r="H21" i="9"/>
  <c r="L56" i="8"/>
  <c r="H56" i="8"/>
  <c r="O56" i="8" s="1"/>
  <c r="L55" i="8"/>
  <c r="H55" i="8"/>
  <c r="L54" i="8"/>
  <c r="H54" i="8"/>
  <c r="L52" i="8"/>
  <c r="H52" i="8"/>
  <c r="L50" i="8"/>
  <c r="H50" i="8"/>
  <c r="L45" i="8"/>
  <c r="H45" i="8"/>
  <c r="L43" i="8"/>
  <c r="N43" i="8" s="1"/>
  <c r="L42" i="8"/>
  <c r="H42" i="8"/>
  <c r="O42" i="8" s="1"/>
  <c r="H41" i="8"/>
  <c r="O41" i="8" s="1"/>
  <c r="L40" i="8"/>
  <c r="H40" i="8"/>
  <c r="H39" i="8"/>
  <c r="O39" i="8" s="1"/>
  <c r="L38" i="8"/>
  <c r="H38" i="8"/>
  <c r="L36" i="8"/>
  <c r="H36" i="8"/>
  <c r="O36" i="8" s="1"/>
  <c r="L35" i="8"/>
  <c r="H35" i="8"/>
  <c r="O35" i="8" s="1"/>
  <c r="L34" i="8"/>
  <c r="H34" i="8"/>
  <c r="O34" i="8" s="1"/>
  <c r="L33" i="8"/>
  <c r="H33" i="8"/>
  <c r="O33" i="8" s="1"/>
  <c r="L32" i="8"/>
  <c r="H32" i="8"/>
  <c r="O32" i="8" s="1"/>
  <c r="L31" i="8"/>
  <c r="H31" i="8"/>
  <c r="O31" i="8" s="1"/>
  <c r="L30" i="8"/>
  <c r="H30" i="8"/>
  <c r="O30" i="8" s="1"/>
  <c r="L29" i="8"/>
  <c r="H29" i="8"/>
  <c r="O29" i="8" s="1"/>
  <c r="L28" i="8"/>
  <c r="H28" i="8"/>
  <c r="H27" i="8"/>
  <c r="L26" i="8"/>
  <c r="H26" i="8"/>
  <c r="O26" i="8" s="1"/>
  <c r="L25" i="8"/>
  <c r="H25" i="8"/>
  <c r="O25" i="8" s="1"/>
  <c r="L24" i="8"/>
  <c r="H24" i="8"/>
  <c r="O24" i="8" s="1"/>
  <c r="L23" i="8"/>
  <c r="H23" i="8"/>
  <c r="O23" i="8" s="1"/>
  <c r="L22" i="8"/>
  <c r="H22" i="8"/>
  <c r="O22" i="8" s="1"/>
  <c r="H21" i="8"/>
  <c r="G49" i="5"/>
  <c r="G49" i="4"/>
  <c r="L56" i="7"/>
  <c r="H56" i="7"/>
  <c r="O56" i="7" s="1"/>
  <c r="L55" i="7"/>
  <c r="H55" i="7"/>
  <c r="O55" i="7" s="1"/>
  <c r="L54" i="7"/>
  <c r="H54" i="7"/>
  <c r="O54" i="7" s="1"/>
  <c r="L52" i="7"/>
  <c r="H52" i="7"/>
  <c r="O52" i="7" s="1"/>
  <c r="L50" i="7"/>
  <c r="H50" i="7"/>
  <c r="L45" i="7"/>
  <c r="H45" i="7"/>
  <c r="L43" i="7"/>
  <c r="N43" i="7" s="1"/>
  <c r="L42" i="7"/>
  <c r="H42" i="7"/>
  <c r="O42" i="7" s="1"/>
  <c r="H41" i="7"/>
  <c r="O41" i="7" s="1"/>
  <c r="L40" i="7"/>
  <c r="H40" i="7"/>
  <c r="H39" i="7"/>
  <c r="O39" i="7" s="1"/>
  <c r="L38" i="7"/>
  <c r="H38" i="7"/>
  <c r="L36" i="7"/>
  <c r="H36" i="7"/>
  <c r="O36" i="7" s="1"/>
  <c r="L35" i="7"/>
  <c r="H35" i="7"/>
  <c r="O35" i="7" s="1"/>
  <c r="L34" i="7"/>
  <c r="H34" i="7"/>
  <c r="O34" i="7" s="1"/>
  <c r="L33" i="7"/>
  <c r="H33" i="7"/>
  <c r="O33" i="7" s="1"/>
  <c r="L32" i="7"/>
  <c r="H32" i="7"/>
  <c r="O32" i="7" s="1"/>
  <c r="L31" i="7"/>
  <c r="H31" i="7"/>
  <c r="O31" i="7" s="1"/>
  <c r="L30" i="7"/>
  <c r="H30" i="7"/>
  <c r="L29" i="7"/>
  <c r="H29" i="7"/>
  <c r="L28" i="7"/>
  <c r="H28" i="7"/>
  <c r="H27" i="7"/>
  <c r="L26" i="7"/>
  <c r="H26" i="7"/>
  <c r="O26" i="7" s="1"/>
  <c r="L25" i="7"/>
  <c r="H25" i="7"/>
  <c r="O25" i="7" s="1"/>
  <c r="L24" i="7"/>
  <c r="H24" i="7"/>
  <c r="O24" i="7" s="1"/>
  <c r="L23" i="7"/>
  <c r="H23" i="7"/>
  <c r="O23" i="7" s="1"/>
  <c r="L22" i="7"/>
  <c r="H22" i="7"/>
  <c r="O22" i="7" s="1"/>
  <c r="H21" i="7"/>
  <c r="L56" i="6"/>
  <c r="H56" i="6"/>
  <c r="O56" i="6" s="1"/>
  <c r="L55" i="6"/>
  <c r="H55" i="6"/>
  <c r="O55" i="6" s="1"/>
  <c r="L54" i="6"/>
  <c r="H54" i="6"/>
  <c r="O54" i="6" s="1"/>
  <c r="L52" i="6"/>
  <c r="H52" i="6"/>
  <c r="O52" i="6" s="1"/>
  <c r="L50" i="6"/>
  <c r="H50" i="6"/>
  <c r="L45" i="6"/>
  <c r="H45" i="6"/>
  <c r="L43" i="6"/>
  <c r="N43" i="6" s="1"/>
  <c r="L42" i="6"/>
  <c r="H42" i="6"/>
  <c r="O42" i="6" s="1"/>
  <c r="H41" i="6"/>
  <c r="O41" i="6" s="1"/>
  <c r="L40" i="6"/>
  <c r="H40" i="6"/>
  <c r="O40" i="6" s="1"/>
  <c r="H39" i="6"/>
  <c r="O39" i="6" s="1"/>
  <c r="L38" i="6"/>
  <c r="H38" i="6"/>
  <c r="L36" i="6"/>
  <c r="H36" i="6"/>
  <c r="O36" i="6" s="1"/>
  <c r="L35" i="6"/>
  <c r="H35" i="6"/>
  <c r="O35" i="6" s="1"/>
  <c r="L34" i="6"/>
  <c r="H34" i="6"/>
  <c r="O34" i="6" s="1"/>
  <c r="L33" i="6"/>
  <c r="H33" i="6"/>
  <c r="O33" i="6" s="1"/>
  <c r="L32" i="6"/>
  <c r="H32" i="6"/>
  <c r="O32" i="6" s="1"/>
  <c r="L31" i="6"/>
  <c r="H31" i="6"/>
  <c r="O31" i="6" s="1"/>
  <c r="L30" i="6"/>
  <c r="H30" i="6"/>
  <c r="L29" i="6"/>
  <c r="H29" i="6"/>
  <c r="O29" i="6" s="1"/>
  <c r="L28" i="6"/>
  <c r="H28" i="6"/>
  <c r="H27" i="6"/>
  <c r="L26" i="6"/>
  <c r="H26" i="6"/>
  <c r="O26" i="6" s="1"/>
  <c r="L25" i="6"/>
  <c r="H25" i="6"/>
  <c r="O25" i="6" s="1"/>
  <c r="L24" i="6"/>
  <c r="H24" i="6"/>
  <c r="O24" i="6" s="1"/>
  <c r="L23" i="6"/>
  <c r="H23" i="6"/>
  <c r="O23" i="6" s="1"/>
  <c r="L22" i="6"/>
  <c r="H22" i="6"/>
  <c r="O22" i="6" s="1"/>
  <c r="H21" i="6"/>
  <c r="L56" i="5"/>
  <c r="H56" i="5"/>
  <c r="O56" i="5" s="1"/>
  <c r="L55" i="5"/>
  <c r="H55" i="5"/>
  <c r="O55" i="5" s="1"/>
  <c r="L54" i="5"/>
  <c r="H54" i="5"/>
  <c r="O54" i="5" s="1"/>
  <c r="L52" i="5"/>
  <c r="H52" i="5"/>
  <c r="O52" i="5" s="1"/>
  <c r="L50" i="5"/>
  <c r="H50" i="5"/>
  <c r="L45" i="5"/>
  <c r="H45" i="5"/>
  <c r="L43" i="5"/>
  <c r="N43" i="5" s="1"/>
  <c r="L42" i="5"/>
  <c r="H42" i="5"/>
  <c r="O42" i="5" s="1"/>
  <c r="H41" i="5"/>
  <c r="O41" i="5" s="1"/>
  <c r="L40" i="5"/>
  <c r="H40" i="5"/>
  <c r="H39" i="5"/>
  <c r="O39" i="5" s="1"/>
  <c r="L38" i="5"/>
  <c r="H38" i="5"/>
  <c r="L36" i="5"/>
  <c r="H36" i="5"/>
  <c r="O36" i="5" s="1"/>
  <c r="L35" i="5"/>
  <c r="H35" i="5"/>
  <c r="O35" i="5" s="1"/>
  <c r="L34" i="5"/>
  <c r="H34" i="5"/>
  <c r="O34" i="5" s="1"/>
  <c r="L33" i="5"/>
  <c r="H33" i="5"/>
  <c r="O33" i="5" s="1"/>
  <c r="L32" i="5"/>
  <c r="H32" i="5"/>
  <c r="O32" i="5" s="1"/>
  <c r="L31" i="5"/>
  <c r="H31" i="5"/>
  <c r="O31" i="5" s="1"/>
  <c r="L30" i="5"/>
  <c r="H30" i="5"/>
  <c r="O30" i="5" s="1"/>
  <c r="L29" i="5"/>
  <c r="H29" i="5"/>
  <c r="L28" i="5"/>
  <c r="H28" i="5"/>
  <c r="H27" i="5"/>
  <c r="L26" i="5"/>
  <c r="H26" i="5"/>
  <c r="O26" i="5" s="1"/>
  <c r="L25" i="5"/>
  <c r="H25" i="5"/>
  <c r="O25" i="5" s="1"/>
  <c r="L24" i="5"/>
  <c r="H24" i="5"/>
  <c r="O24" i="5" s="1"/>
  <c r="L23" i="5"/>
  <c r="H23" i="5"/>
  <c r="O23" i="5" s="1"/>
  <c r="L22" i="5"/>
  <c r="H22" i="5"/>
  <c r="O22" i="5" s="1"/>
  <c r="H21" i="5"/>
  <c r="L56" i="4"/>
  <c r="H56" i="4"/>
  <c r="O56" i="4" s="1"/>
  <c r="L55" i="4"/>
  <c r="H55" i="4"/>
  <c r="L54" i="4"/>
  <c r="H54" i="4"/>
  <c r="H53" i="4"/>
  <c r="L52" i="4"/>
  <c r="H52" i="4"/>
  <c r="L50" i="4"/>
  <c r="H50" i="4"/>
  <c r="L45" i="4"/>
  <c r="H45" i="4"/>
  <c r="L43" i="4"/>
  <c r="N43" i="4" s="1"/>
  <c r="L42" i="4"/>
  <c r="H42" i="4"/>
  <c r="O42" i="4" s="1"/>
  <c r="H41" i="4"/>
  <c r="O41" i="4" s="1"/>
  <c r="L40" i="4"/>
  <c r="H40" i="4"/>
  <c r="H39" i="4"/>
  <c r="O39" i="4" s="1"/>
  <c r="L38" i="4"/>
  <c r="H38" i="4"/>
  <c r="L36" i="4"/>
  <c r="H36" i="4"/>
  <c r="O36" i="4" s="1"/>
  <c r="L35" i="4"/>
  <c r="H35" i="4"/>
  <c r="O35" i="4" s="1"/>
  <c r="L34" i="4"/>
  <c r="H34" i="4"/>
  <c r="O34" i="4" s="1"/>
  <c r="L33" i="4"/>
  <c r="H33" i="4"/>
  <c r="O33" i="4" s="1"/>
  <c r="L32" i="4"/>
  <c r="H32" i="4"/>
  <c r="O32" i="4" s="1"/>
  <c r="L31" i="4"/>
  <c r="H31" i="4"/>
  <c r="O31" i="4" s="1"/>
  <c r="L30" i="4"/>
  <c r="H30" i="4"/>
  <c r="L29" i="4"/>
  <c r="H29" i="4"/>
  <c r="L28" i="4"/>
  <c r="H28" i="4"/>
  <c r="H27" i="4"/>
  <c r="L26" i="4"/>
  <c r="H26" i="4"/>
  <c r="O26" i="4" s="1"/>
  <c r="L25" i="4"/>
  <c r="H25" i="4"/>
  <c r="O25" i="4" s="1"/>
  <c r="L24" i="4"/>
  <c r="H24" i="4"/>
  <c r="O24" i="4" s="1"/>
  <c r="L23" i="4"/>
  <c r="H23" i="4"/>
  <c r="O23" i="4" s="1"/>
  <c r="L22" i="4"/>
  <c r="H22" i="4"/>
  <c r="O22" i="4" s="1"/>
  <c r="H21" i="4"/>
  <c r="N26" i="9" l="1"/>
  <c r="N53" i="6"/>
  <c r="N53" i="9"/>
  <c r="O53" i="9" s="1"/>
  <c r="N53" i="8"/>
  <c r="O53" i="8" s="1"/>
  <c r="O53" i="10"/>
  <c r="N23" i="10"/>
  <c r="O53" i="6"/>
  <c r="H37" i="8"/>
  <c r="H44" i="8" s="1"/>
  <c r="H37" i="10"/>
  <c r="H44" i="10" s="1"/>
  <c r="N30" i="10"/>
  <c r="N22" i="4"/>
  <c r="N24" i="4"/>
  <c r="N26" i="4"/>
  <c r="N22" i="6"/>
  <c r="N24" i="6"/>
  <c r="N26" i="6"/>
  <c r="N23" i="8"/>
  <c r="N25" i="8"/>
  <c r="H37" i="9"/>
  <c r="N25" i="9"/>
  <c r="N24" i="10"/>
  <c r="N22" i="5"/>
  <c r="N24" i="5"/>
  <c r="N26" i="5"/>
  <c r="N22" i="7"/>
  <c r="N24" i="7"/>
  <c r="N26" i="7"/>
  <c r="N23" i="9"/>
  <c r="N22" i="10"/>
  <c r="N26" i="10"/>
  <c r="N56" i="10"/>
  <c r="N56" i="9"/>
  <c r="N22" i="8"/>
  <c r="N24" i="8"/>
  <c r="N26" i="8"/>
  <c r="N28" i="8"/>
  <c r="O28" i="8" s="1"/>
  <c r="N30" i="8"/>
  <c r="N31" i="8"/>
  <c r="N32" i="8"/>
  <c r="N33" i="8"/>
  <c r="N34" i="8"/>
  <c r="N35" i="8"/>
  <c r="N36" i="8"/>
  <c r="N40" i="8"/>
  <c r="O40" i="8" s="1"/>
  <c r="N42" i="8"/>
  <c r="N56" i="6"/>
  <c r="N45" i="10"/>
  <c r="O45" i="10" s="1"/>
  <c r="N28" i="10"/>
  <c r="O28" i="10" s="1"/>
  <c r="N29" i="10"/>
  <c r="O29" i="10" s="1"/>
  <c r="N31" i="10"/>
  <c r="N32" i="10"/>
  <c r="N33" i="10"/>
  <c r="N34" i="10"/>
  <c r="N35" i="10"/>
  <c r="N36" i="10"/>
  <c r="N38" i="10"/>
  <c r="O38" i="10" s="1"/>
  <c r="N40" i="10"/>
  <c r="O40" i="10" s="1"/>
  <c r="N42" i="10"/>
  <c r="N52" i="10"/>
  <c r="N54" i="10"/>
  <c r="N55" i="10"/>
  <c r="H46" i="10"/>
  <c r="N50" i="10"/>
  <c r="O50" i="10" s="1"/>
  <c r="N45" i="9"/>
  <c r="O45" i="9" s="1"/>
  <c r="N28" i="9"/>
  <c r="O28" i="9" s="1"/>
  <c r="O29" i="9"/>
  <c r="N29" i="9"/>
  <c r="N30" i="9"/>
  <c r="N31" i="9"/>
  <c r="N32" i="9"/>
  <c r="N33" i="9"/>
  <c r="N34" i="9"/>
  <c r="N35" i="9"/>
  <c r="N36" i="9"/>
  <c r="N38" i="9"/>
  <c r="O38" i="9" s="1"/>
  <c r="N40" i="9"/>
  <c r="N42" i="9"/>
  <c r="N52" i="9"/>
  <c r="N54" i="9"/>
  <c r="N55" i="9"/>
  <c r="H46" i="9"/>
  <c r="N50" i="9"/>
  <c r="O50" i="9" s="1"/>
  <c r="N56" i="8"/>
  <c r="N38" i="8"/>
  <c r="O38" i="8" s="1"/>
  <c r="N29" i="8"/>
  <c r="N45" i="8"/>
  <c r="O45" i="8" s="1"/>
  <c r="N52" i="8"/>
  <c r="O52" i="8" s="1"/>
  <c r="N54" i="8"/>
  <c r="O54" i="8" s="1"/>
  <c r="N55" i="8"/>
  <c r="O55" i="8" s="1"/>
  <c r="N50" i="8"/>
  <c r="O50" i="8" s="1"/>
  <c r="N56" i="7"/>
  <c r="N28" i="7"/>
  <c r="O28" i="7" s="1"/>
  <c r="N30" i="7"/>
  <c r="O30" i="7" s="1"/>
  <c r="N31" i="7"/>
  <c r="N32" i="7"/>
  <c r="N33" i="7"/>
  <c r="N34" i="7"/>
  <c r="N35" i="7"/>
  <c r="N36" i="7"/>
  <c r="N40" i="7"/>
  <c r="O40" i="7" s="1"/>
  <c r="N42" i="7"/>
  <c r="H37" i="7"/>
  <c r="N23" i="7"/>
  <c r="N25" i="7"/>
  <c r="N28" i="6"/>
  <c r="O28" i="6" s="1"/>
  <c r="N30" i="6"/>
  <c r="O30" i="6" s="1"/>
  <c r="N31" i="6"/>
  <c r="N32" i="6"/>
  <c r="N33" i="6"/>
  <c r="N34" i="6"/>
  <c r="N35" i="6"/>
  <c r="N36" i="6"/>
  <c r="N40" i="6"/>
  <c r="N42" i="6"/>
  <c r="H37" i="6"/>
  <c r="N23" i="6"/>
  <c r="N25" i="6"/>
  <c r="N28" i="5"/>
  <c r="O28" i="5" s="1"/>
  <c r="N29" i="5"/>
  <c r="O29" i="5" s="1"/>
  <c r="N30" i="5"/>
  <c r="N31" i="5"/>
  <c r="N32" i="5"/>
  <c r="N33" i="5"/>
  <c r="N34" i="5"/>
  <c r="N35" i="5"/>
  <c r="N36" i="5"/>
  <c r="N38" i="5"/>
  <c r="O38" i="5" s="1"/>
  <c r="N40" i="5"/>
  <c r="O40" i="5" s="1"/>
  <c r="N42" i="5"/>
  <c r="H37" i="5"/>
  <c r="H44" i="5" s="1"/>
  <c r="N23" i="5"/>
  <c r="N25" i="5"/>
  <c r="N23" i="4"/>
  <c r="N25" i="4"/>
  <c r="N38" i="7"/>
  <c r="O38" i="7" s="1"/>
  <c r="N29" i="7"/>
  <c r="O29" i="7" s="1"/>
  <c r="N45" i="7"/>
  <c r="O45" i="7" s="1"/>
  <c r="N52" i="7"/>
  <c r="N54" i="7"/>
  <c r="N55" i="7"/>
  <c r="N50" i="7"/>
  <c r="O50" i="7" s="1"/>
  <c r="N38" i="6"/>
  <c r="O38" i="6" s="1"/>
  <c r="N29" i="6"/>
  <c r="N45" i="6"/>
  <c r="O45" i="6" s="1"/>
  <c r="N52" i="6"/>
  <c r="N54" i="6"/>
  <c r="N55" i="6"/>
  <c r="N50" i="6"/>
  <c r="O50" i="6" s="1"/>
  <c r="N56" i="5"/>
  <c r="N45" i="5"/>
  <c r="O45" i="5" s="1"/>
  <c r="N52" i="5"/>
  <c r="N54" i="5"/>
  <c r="N55" i="5"/>
  <c r="G46" i="5"/>
  <c r="K46" i="5"/>
  <c r="N50" i="5"/>
  <c r="O50" i="5" s="1"/>
  <c r="N56" i="4"/>
  <c r="H37" i="4"/>
  <c r="N29" i="4"/>
  <c r="O29" i="4" s="1"/>
  <c r="N31" i="4"/>
  <c r="N34" i="4"/>
  <c r="N40" i="4"/>
  <c r="O40" i="4" s="1"/>
  <c r="N42" i="4"/>
  <c r="N28" i="4"/>
  <c r="O28" i="4" s="1"/>
  <c r="N30" i="4"/>
  <c r="O30" i="4" s="1"/>
  <c r="N32" i="4"/>
  <c r="N33" i="4"/>
  <c r="N35" i="4"/>
  <c r="N36" i="4"/>
  <c r="N38" i="4"/>
  <c r="O38" i="4" s="1"/>
  <c r="N45" i="4"/>
  <c r="O45" i="4" s="1"/>
  <c r="N52" i="4"/>
  <c r="O52" i="4" s="1"/>
  <c r="N53" i="4"/>
  <c r="O53" i="4" s="1"/>
  <c r="N54" i="4"/>
  <c r="O54" i="4" s="1"/>
  <c r="N55" i="4"/>
  <c r="O55" i="4" s="1"/>
  <c r="G46" i="4"/>
  <c r="K46" i="4"/>
  <c r="N50" i="4"/>
  <c r="O50" i="4" s="1"/>
  <c r="L56" i="2"/>
  <c r="H56" i="2"/>
  <c r="L55" i="2"/>
  <c r="H55" i="2"/>
  <c r="L54" i="2"/>
  <c r="H54" i="2"/>
  <c r="L50" i="2"/>
  <c r="H50" i="2"/>
  <c r="L45" i="2"/>
  <c r="L43" i="2"/>
  <c r="N43" i="2" s="1"/>
  <c r="L42" i="2"/>
  <c r="H42" i="2"/>
  <c r="O42" i="2" s="1"/>
  <c r="L41" i="2"/>
  <c r="H41" i="2"/>
  <c r="O41" i="2" s="1"/>
  <c r="L40" i="2"/>
  <c r="H40" i="2"/>
  <c r="O40" i="2" s="1"/>
  <c r="H39" i="2"/>
  <c r="O39" i="2" s="1"/>
  <c r="L38" i="2"/>
  <c r="H38" i="2"/>
  <c r="L36" i="2"/>
  <c r="N36" i="2" s="1"/>
  <c r="H36" i="2"/>
  <c r="O36" i="2" s="1"/>
  <c r="L35" i="2"/>
  <c r="H35" i="2"/>
  <c r="L34" i="2"/>
  <c r="H34" i="2"/>
  <c r="O34" i="2" s="1"/>
  <c r="L33" i="2"/>
  <c r="H33" i="2"/>
  <c r="L32" i="2"/>
  <c r="H32" i="2"/>
  <c r="O32" i="2" s="1"/>
  <c r="L31" i="2"/>
  <c r="H31" i="2"/>
  <c r="L30" i="2"/>
  <c r="H30" i="2"/>
  <c r="O30" i="2" s="1"/>
  <c r="L29" i="2"/>
  <c r="H29" i="2"/>
  <c r="L28" i="2"/>
  <c r="H28" i="2"/>
  <c r="H27" i="2"/>
  <c r="L26" i="2"/>
  <c r="H26" i="2"/>
  <c r="O26" i="2" s="1"/>
  <c r="L25" i="2"/>
  <c r="H25" i="2"/>
  <c r="L24" i="2"/>
  <c r="H24" i="2"/>
  <c r="L23" i="2"/>
  <c r="N23" i="2" s="1"/>
  <c r="H23" i="2"/>
  <c r="O23" i="2" s="1"/>
  <c r="L22" i="2"/>
  <c r="H22" i="2"/>
  <c r="O22" i="2" s="1"/>
  <c r="H21" i="2"/>
  <c r="H44" i="9" l="1"/>
  <c r="H47" i="9" s="1"/>
  <c r="H44" i="7"/>
  <c r="H44" i="6"/>
  <c r="H44" i="4"/>
  <c r="N24" i="2"/>
  <c r="O24" i="2" s="1"/>
  <c r="N25" i="2"/>
  <c r="O25" i="2" s="1"/>
  <c r="N22" i="2"/>
  <c r="N26" i="2"/>
  <c r="N32" i="2"/>
  <c r="N34" i="2"/>
  <c r="L46" i="10"/>
  <c r="N46" i="10" s="1"/>
  <c r="O46" i="10" s="1"/>
  <c r="L48" i="10"/>
  <c r="N48" i="10" s="1"/>
  <c r="O48" i="10" s="1"/>
  <c r="H47" i="10"/>
  <c r="H49" i="10"/>
  <c r="H51" i="10"/>
  <c r="L46" i="9"/>
  <c r="N46" i="9" s="1"/>
  <c r="O46" i="9" s="1"/>
  <c r="L48" i="9"/>
  <c r="N48" i="9" s="1"/>
  <c r="O48" i="9" s="1"/>
  <c r="H49" i="9"/>
  <c r="H51" i="9"/>
  <c r="H46" i="8"/>
  <c r="H48" i="8"/>
  <c r="L46" i="8"/>
  <c r="N46" i="8" s="1"/>
  <c r="L48" i="8"/>
  <c r="H47" i="8"/>
  <c r="H46" i="7"/>
  <c r="H48" i="7"/>
  <c r="L46" i="7"/>
  <c r="L48" i="7"/>
  <c r="H46" i="6"/>
  <c r="H48" i="6"/>
  <c r="L46" i="6"/>
  <c r="L48" i="6"/>
  <c r="H46" i="5"/>
  <c r="H48" i="5"/>
  <c r="L46" i="5"/>
  <c r="L48" i="5"/>
  <c r="L46" i="4"/>
  <c r="L48" i="4"/>
  <c r="H46" i="4"/>
  <c r="H48" i="4"/>
  <c r="N55" i="2"/>
  <c r="O55" i="2" s="1"/>
  <c r="N50" i="2"/>
  <c r="O50" i="2" s="1"/>
  <c r="N40" i="2"/>
  <c r="N30" i="2"/>
  <c r="N41" i="2"/>
  <c r="K46" i="2"/>
  <c r="L46" i="2" s="1"/>
  <c r="N38" i="2"/>
  <c r="O38" i="2" s="1"/>
  <c r="N28" i="2"/>
  <c r="O28" i="2" s="1"/>
  <c r="N42" i="2"/>
  <c r="N31" i="2"/>
  <c r="O31" i="2"/>
  <c r="N29" i="2"/>
  <c r="O29" i="2" s="1"/>
  <c r="O33" i="2"/>
  <c r="N33" i="2"/>
  <c r="O35" i="2"/>
  <c r="N35" i="2"/>
  <c r="G46" i="2"/>
  <c r="H45" i="2"/>
  <c r="H37" i="2"/>
  <c r="L48" i="2"/>
  <c r="N54" i="2"/>
  <c r="O54" i="2" s="1"/>
  <c r="N56" i="2"/>
  <c r="O56" i="2" s="1"/>
  <c r="H47" i="4" l="1"/>
  <c r="L11" i="11" s="1"/>
  <c r="H58" i="10"/>
  <c r="L16" i="11"/>
  <c r="L15" i="11"/>
  <c r="H58" i="9"/>
  <c r="H58" i="8"/>
  <c r="N46" i="7"/>
  <c r="O46" i="7" s="1"/>
  <c r="N46" i="6"/>
  <c r="O46" i="6" s="1"/>
  <c r="N48" i="8"/>
  <c r="O48" i="8" s="1"/>
  <c r="L49" i="10"/>
  <c r="N49" i="10" s="1"/>
  <c r="O49" i="10" s="1"/>
  <c r="L51" i="10"/>
  <c r="N51" i="10" s="1"/>
  <c r="O51" i="10" s="1"/>
  <c r="L49" i="9"/>
  <c r="N49" i="9" s="1"/>
  <c r="O49" i="9" s="1"/>
  <c r="L51" i="9"/>
  <c r="N51" i="9" s="1"/>
  <c r="O51" i="9" s="1"/>
  <c r="H49" i="8"/>
  <c r="H51" i="8"/>
  <c r="L49" i="8"/>
  <c r="L51" i="8"/>
  <c r="N51" i="8" s="1"/>
  <c r="O46" i="8"/>
  <c r="N48" i="7"/>
  <c r="O48" i="7" s="1"/>
  <c r="N48" i="6"/>
  <c r="O48" i="6" s="1"/>
  <c r="H47" i="7"/>
  <c r="H49" i="7"/>
  <c r="H51" i="7"/>
  <c r="L49" i="7"/>
  <c r="N49" i="7" s="1"/>
  <c r="L51" i="7"/>
  <c r="H47" i="6"/>
  <c r="H49" i="6"/>
  <c r="H51" i="6"/>
  <c r="L49" i="6"/>
  <c r="L51" i="6"/>
  <c r="N48" i="5"/>
  <c r="O48" i="5" s="1"/>
  <c r="N46" i="5"/>
  <c r="O46" i="5" s="1"/>
  <c r="H47" i="5"/>
  <c r="H49" i="5"/>
  <c r="H51" i="5"/>
  <c r="L49" i="5"/>
  <c r="N49" i="5" s="1"/>
  <c r="L51" i="5"/>
  <c r="L49" i="4"/>
  <c r="L51" i="4"/>
  <c r="H49" i="4"/>
  <c r="H51" i="4"/>
  <c r="N48" i="4"/>
  <c r="O48" i="4" s="1"/>
  <c r="N46" i="4"/>
  <c r="O46" i="4" s="1"/>
  <c r="N45" i="2"/>
  <c r="O45" i="2" s="1"/>
  <c r="G49" i="2"/>
  <c r="G48" i="2"/>
  <c r="H48" i="2" s="1"/>
  <c r="H46" i="2"/>
  <c r="N46" i="2" s="1"/>
  <c r="H44" i="2"/>
  <c r="L51" i="2"/>
  <c r="L49" i="2"/>
  <c r="H58" i="7" l="1"/>
  <c r="H59" i="7" s="1"/>
  <c r="H60" i="7" s="1"/>
  <c r="L13" i="11"/>
  <c r="H58" i="4"/>
  <c r="L10" i="11"/>
  <c r="H58" i="5"/>
  <c r="H59" i="5" s="1"/>
  <c r="H60" i="5" s="1"/>
  <c r="L12" i="11"/>
  <c r="H58" i="6"/>
  <c r="H59" i="6" s="1"/>
  <c r="H60" i="6" s="1"/>
  <c r="N51" i="6"/>
  <c r="N49" i="8"/>
  <c r="N51" i="5"/>
  <c r="O51" i="5" s="1"/>
  <c r="N49" i="6"/>
  <c r="O49" i="6" s="1"/>
  <c r="H59" i="10"/>
  <c r="H60" i="10" s="1"/>
  <c r="H59" i="9"/>
  <c r="H60" i="9" s="1"/>
  <c r="O49" i="8"/>
  <c r="O51" i="8"/>
  <c r="N51" i="7"/>
  <c r="O51" i="7" s="1"/>
  <c r="O49" i="7"/>
  <c r="O51" i="6"/>
  <c r="O49" i="5"/>
  <c r="N49" i="4"/>
  <c r="O49" i="4" s="1"/>
  <c r="N51" i="4"/>
  <c r="O51" i="4" s="1"/>
  <c r="O46" i="2"/>
  <c r="N48" i="2"/>
  <c r="O48" i="2" s="1"/>
  <c r="H47" i="2"/>
  <c r="H51" i="2"/>
  <c r="H49" i="2"/>
  <c r="H64" i="2" l="1"/>
  <c r="L8" i="11"/>
  <c r="L9" i="11" s="1"/>
  <c r="H58" i="2"/>
  <c r="H59" i="2" s="1"/>
  <c r="H60" i="2" s="1"/>
  <c r="H61" i="2" s="1"/>
  <c r="H62" i="2" s="1"/>
  <c r="H8" i="11" s="1"/>
  <c r="N51" i="2"/>
  <c r="O51" i="2" s="1"/>
  <c r="H62" i="10"/>
  <c r="H16" i="11" s="1"/>
  <c r="H62" i="9"/>
  <c r="H15" i="11" s="1"/>
  <c r="H59" i="8"/>
  <c r="H60" i="8" s="1"/>
  <c r="H62" i="7"/>
  <c r="H13" i="11" s="1"/>
  <c r="H62" i="6"/>
  <c r="H12" i="11" s="1"/>
  <c r="H62" i="5"/>
  <c r="H10" i="11" s="1"/>
  <c r="H59" i="4"/>
  <c r="H60" i="4" s="1"/>
  <c r="N49" i="2"/>
  <c r="O49" i="2" s="1"/>
  <c r="H65" i="2" l="1"/>
  <c r="H66" i="2" s="1"/>
  <c r="H62" i="4"/>
  <c r="H11" i="11" s="1"/>
  <c r="H67" i="2" l="1"/>
  <c r="H68" i="2" s="1"/>
  <c r="H9" i="11" s="1"/>
  <c r="H62" i="8"/>
  <c r="N61" i="4" l="1"/>
  <c r="O61" i="4" s="1"/>
  <c r="N61" i="9"/>
  <c r="O61" i="9" s="1"/>
  <c r="N61" i="5"/>
  <c r="O61" i="5" s="1"/>
  <c r="N61" i="8"/>
  <c r="O61" i="8" s="1"/>
  <c r="N61" i="6"/>
  <c r="O61" i="6" s="1"/>
  <c r="N61" i="10" l="1"/>
  <c r="O61" i="10" s="1"/>
  <c r="N61" i="7"/>
  <c r="O61" i="7" s="1"/>
  <c r="L105" i="2" l="1"/>
  <c r="N105" i="2" s="1"/>
  <c r="O105" i="2" s="1"/>
  <c r="L249" i="2"/>
  <c r="N249" i="2" s="1"/>
  <c r="O249" i="2" s="1"/>
  <c r="L27" i="2"/>
  <c r="N27" i="2" s="1"/>
  <c r="O27" i="2" s="1"/>
  <c r="L177" i="2"/>
  <c r="N177" i="2" s="1"/>
  <c r="O177" i="2" s="1"/>
  <c r="L321" i="2"/>
  <c r="N321" i="2" s="1"/>
  <c r="O321" i="2" s="1"/>
  <c r="L85" i="9"/>
  <c r="N85" i="9" s="1"/>
  <c r="O85" i="9" s="1"/>
  <c r="L139" i="9"/>
  <c r="N139" i="9" s="1"/>
  <c r="O139" i="9" s="1"/>
  <c r="L193" i="9"/>
  <c r="N193" i="9" s="1"/>
  <c r="O193" i="9" s="1"/>
  <c r="L27" i="9"/>
  <c r="N27" i="9" s="1"/>
  <c r="O27" i="9" s="1"/>
  <c r="L21" i="7"/>
  <c r="L79" i="7"/>
  <c r="L188" i="7"/>
  <c r="L133" i="7"/>
  <c r="L21" i="4"/>
  <c r="L189" i="4"/>
  <c r="L134" i="4"/>
  <c r="L242" i="5"/>
  <c r="L133" i="5"/>
  <c r="L21" i="5"/>
  <c r="L188" i="5"/>
  <c r="L243" i="4"/>
  <c r="L79" i="4"/>
  <c r="L79" i="5"/>
  <c r="N79" i="4" l="1"/>
  <c r="O79" i="4" s="1"/>
  <c r="N133" i="5"/>
  <c r="O133" i="5" s="1"/>
  <c r="N21" i="4"/>
  <c r="O21" i="4" s="1"/>
  <c r="N21" i="7"/>
  <c r="O21" i="7" s="1"/>
  <c r="L243" i="2"/>
  <c r="L171" i="2"/>
  <c r="L21" i="2"/>
  <c r="L99" i="2"/>
  <c r="L315" i="2"/>
  <c r="N243" i="4"/>
  <c r="O243" i="4" s="1"/>
  <c r="N242" i="5"/>
  <c r="O242" i="5" s="1"/>
  <c r="N133" i="7"/>
  <c r="O133" i="7" s="1"/>
  <c r="N188" i="5"/>
  <c r="O188" i="5" s="1"/>
  <c r="N134" i="4"/>
  <c r="O134" i="4" s="1"/>
  <c r="L80" i="6"/>
  <c r="L21" i="6"/>
  <c r="L135" i="6"/>
  <c r="L280" i="13"/>
  <c r="L407" i="13"/>
  <c r="L147" i="13"/>
  <c r="L344" i="13"/>
  <c r="L216" i="13"/>
  <c r="L85" i="13"/>
  <c r="L474" i="13"/>
  <c r="N188" i="7"/>
  <c r="O188" i="7" s="1"/>
  <c r="L153" i="13"/>
  <c r="N153" i="13" s="1"/>
  <c r="O153" i="13" s="1"/>
  <c r="L286" i="13"/>
  <c r="N286" i="13" s="1"/>
  <c r="O286" i="13" s="1"/>
  <c r="L413" i="13"/>
  <c r="N413" i="13" s="1"/>
  <c r="O413" i="13" s="1"/>
  <c r="L480" i="13"/>
  <c r="N480" i="13" s="1"/>
  <c r="O480" i="13" s="1"/>
  <c r="L91" i="13"/>
  <c r="N91" i="13" s="1"/>
  <c r="O91" i="13" s="1"/>
  <c r="L222" i="13"/>
  <c r="N222" i="13" s="1"/>
  <c r="O222" i="13" s="1"/>
  <c r="L350" i="13"/>
  <c r="N350" i="13" s="1"/>
  <c r="O350" i="13" s="1"/>
  <c r="N79" i="5"/>
  <c r="O79" i="5" s="1"/>
  <c r="N21" i="5"/>
  <c r="O21" i="5" s="1"/>
  <c r="N189" i="4"/>
  <c r="O189" i="4" s="1"/>
  <c r="N79" i="7"/>
  <c r="O79" i="7" s="1"/>
  <c r="L232" i="13" l="1"/>
  <c r="N216" i="13"/>
  <c r="O216" i="13" s="1"/>
  <c r="N407" i="13"/>
  <c r="O407" i="13" s="1"/>
  <c r="L423" i="13"/>
  <c r="N21" i="6"/>
  <c r="O21" i="6" s="1"/>
  <c r="L187" i="2"/>
  <c r="N171" i="2"/>
  <c r="O171" i="2" s="1"/>
  <c r="L360" i="13"/>
  <c r="N344" i="13"/>
  <c r="O344" i="13" s="1"/>
  <c r="L296" i="13"/>
  <c r="N280" i="13"/>
  <c r="O280" i="13" s="1"/>
  <c r="N80" i="6"/>
  <c r="O80" i="6" s="1"/>
  <c r="L331" i="2"/>
  <c r="N315" i="2"/>
  <c r="O315" i="2" s="1"/>
  <c r="N243" i="2"/>
  <c r="O243" i="2" s="1"/>
  <c r="L259" i="2"/>
  <c r="L490" i="13"/>
  <c r="N474" i="13"/>
  <c r="O474" i="13" s="1"/>
  <c r="L163" i="13"/>
  <c r="N147" i="13"/>
  <c r="O147" i="13" s="1"/>
  <c r="L115" i="2"/>
  <c r="N99" i="2"/>
  <c r="O99" i="2" s="1"/>
  <c r="L27" i="13"/>
  <c r="N27" i="13" s="1"/>
  <c r="O27" i="13" s="1"/>
  <c r="L101" i="13"/>
  <c r="N85" i="13"/>
  <c r="O85" i="13" s="1"/>
  <c r="L21" i="13"/>
  <c r="N135" i="6"/>
  <c r="O135" i="6" s="1"/>
  <c r="L37" i="2"/>
  <c r="N21" i="2"/>
  <c r="O21" i="2" s="1"/>
  <c r="L37" i="13" l="1"/>
  <c r="N21" i="13"/>
  <c r="O21" i="13" s="1"/>
  <c r="N259" i="2"/>
  <c r="O259" i="2" s="1"/>
  <c r="N187" i="2"/>
  <c r="O187" i="2" s="1"/>
  <c r="N423" i="13"/>
  <c r="O423" i="13" s="1"/>
  <c r="N115" i="2"/>
  <c r="O115" i="2" s="1"/>
  <c r="N490" i="13"/>
  <c r="O490" i="13" s="1"/>
  <c r="N296" i="13"/>
  <c r="O296" i="13" s="1"/>
  <c r="N101" i="13"/>
  <c r="O101" i="13" s="1"/>
  <c r="N37" i="2"/>
  <c r="O37" i="2" s="1"/>
  <c r="N163" i="13"/>
  <c r="O163" i="13" s="1"/>
  <c r="N331" i="2"/>
  <c r="O331" i="2" s="1"/>
  <c r="N360" i="13"/>
  <c r="O360" i="13" s="1"/>
  <c r="N232" i="13"/>
  <c r="O232" i="13" s="1"/>
  <c r="N37" i="13" l="1"/>
  <c r="O37" i="13" s="1"/>
  <c r="L21" i="10" l="1"/>
  <c r="L194" i="7"/>
  <c r="L139" i="7"/>
  <c r="L27" i="7"/>
  <c r="L85" i="7"/>
  <c r="L190" i="8"/>
  <c r="L135" i="8"/>
  <c r="L80" i="8"/>
  <c r="L21" i="8"/>
  <c r="L79" i="9"/>
  <c r="L187" i="9"/>
  <c r="L133" i="9"/>
  <c r="L21" i="9"/>
  <c r="N80" i="8" l="1"/>
  <c r="O80" i="8" s="1"/>
  <c r="N85" i="7"/>
  <c r="O85" i="7" s="1"/>
  <c r="L95" i="7"/>
  <c r="N21" i="10"/>
  <c r="O21" i="10" s="1"/>
  <c r="L203" i="9"/>
  <c r="N187" i="9"/>
  <c r="O187" i="9" s="1"/>
  <c r="N135" i="8"/>
  <c r="O135" i="8" s="1"/>
  <c r="N27" i="7"/>
  <c r="O27" i="7" s="1"/>
  <c r="L37" i="7"/>
  <c r="L95" i="9"/>
  <c r="N79" i="9"/>
  <c r="O79" i="9" s="1"/>
  <c r="N21" i="8"/>
  <c r="O21" i="8" s="1"/>
  <c r="N190" i="8"/>
  <c r="O190" i="8" s="1"/>
  <c r="N139" i="7"/>
  <c r="O139" i="7" s="1"/>
  <c r="L149" i="7"/>
  <c r="L149" i="9"/>
  <c r="N133" i="9"/>
  <c r="O133" i="9" s="1"/>
  <c r="N21" i="9"/>
  <c r="O21" i="9" s="1"/>
  <c r="L37" i="9"/>
  <c r="N194" i="7"/>
  <c r="O194" i="7" s="1"/>
  <c r="L204" i="7"/>
  <c r="N37" i="7" l="1"/>
  <c r="O37" i="7" s="1"/>
  <c r="N95" i="7"/>
  <c r="O95" i="7" s="1"/>
  <c r="N204" i="7"/>
  <c r="O204" i="7" s="1"/>
  <c r="N149" i="9"/>
  <c r="O149" i="9" s="1"/>
  <c r="N95" i="9"/>
  <c r="O95" i="9" s="1"/>
  <c r="N203" i="9"/>
  <c r="O203" i="9" s="1"/>
  <c r="N37" i="9"/>
  <c r="O37" i="9" s="1"/>
  <c r="N149" i="7"/>
  <c r="O149" i="7" s="1"/>
  <c r="L27" i="19" l="1"/>
  <c r="L141" i="8" l="1"/>
  <c r="L27" i="8"/>
  <c r="L196" i="8"/>
  <c r="L86" i="8"/>
  <c r="L27" i="10"/>
  <c r="L37" i="19"/>
  <c r="N27" i="19"/>
  <c r="O27" i="19" s="1"/>
  <c r="L27" i="6"/>
  <c r="L86" i="6"/>
  <c r="L141" i="6"/>
  <c r="N27" i="8" l="1"/>
  <c r="O27" i="8" s="1"/>
  <c r="L37" i="8"/>
  <c r="N37" i="8" s="1"/>
  <c r="O37" i="8" s="1"/>
  <c r="N86" i="8"/>
  <c r="O86" i="8" s="1"/>
  <c r="L96" i="8"/>
  <c r="N141" i="8"/>
  <c r="O141" i="8" s="1"/>
  <c r="L151" i="8"/>
  <c r="N27" i="10"/>
  <c r="O27" i="10" s="1"/>
  <c r="L37" i="10"/>
  <c r="N196" i="8"/>
  <c r="O196" i="8" s="1"/>
  <c r="L206" i="8"/>
  <c r="N86" i="6"/>
  <c r="O86" i="6" s="1"/>
  <c r="L96" i="6"/>
  <c r="N27" i="6"/>
  <c r="O27" i="6" s="1"/>
  <c r="L37" i="6"/>
  <c r="L27" i="5"/>
  <c r="L195" i="4"/>
  <c r="L27" i="4"/>
  <c r="L248" i="5"/>
  <c r="L249" i="4"/>
  <c r="L194" i="5"/>
  <c r="L85" i="5"/>
  <c r="L139" i="5"/>
  <c r="L85" i="4"/>
  <c r="L140" i="4"/>
  <c r="N141" i="6"/>
  <c r="O141" i="6" s="1"/>
  <c r="L151" i="6"/>
  <c r="N37" i="19"/>
  <c r="O37" i="19" s="1"/>
  <c r="N96" i="8" l="1"/>
  <c r="O96" i="8" s="1"/>
  <c r="N151" i="8"/>
  <c r="O151" i="8" s="1"/>
  <c r="N37" i="10"/>
  <c r="O37" i="10" s="1"/>
  <c r="N206" i="8"/>
  <c r="O206" i="8" s="1"/>
  <c r="N151" i="6"/>
  <c r="O151" i="6" s="1"/>
  <c r="N139" i="5"/>
  <c r="O139" i="5" s="1"/>
  <c r="L149" i="5"/>
  <c r="N248" i="5"/>
  <c r="O248" i="5" s="1"/>
  <c r="L258" i="5"/>
  <c r="N85" i="5"/>
  <c r="O85" i="5" s="1"/>
  <c r="L95" i="5"/>
  <c r="N27" i="4"/>
  <c r="O27" i="4" s="1"/>
  <c r="L37" i="4"/>
  <c r="N37" i="6"/>
  <c r="O37" i="6" s="1"/>
  <c r="N140" i="4"/>
  <c r="O140" i="4" s="1"/>
  <c r="L150" i="4"/>
  <c r="N194" i="5"/>
  <c r="O194" i="5" s="1"/>
  <c r="L204" i="5"/>
  <c r="N195" i="4"/>
  <c r="O195" i="4" s="1"/>
  <c r="L205" i="4"/>
  <c r="N85" i="4"/>
  <c r="O85" i="4" s="1"/>
  <c r="L95" i="4"/>
  <c r="N249" i="4"/>
  <c r="O249" i="4" s="1"/>
  <c r="L259" i="4"/>
  <c r="N27" i="5"/>
  <c r="O27" i="5" s="1"/>
  <c r="L37" i="5"/>
  <c r="N96" i="6"/>
  <c r="O96" i="6" s="1"/>
  <c r="N37" i="5" l="1"/>
  <c r="O37" i="5" s="1"/>
  <c r="N258" i="5"/>
  <c r="O258" i="5" s="1"/>
  <c r="N259" i="4"/>
  <c r="O259" i="4" s="1"/>
  <c r="N205" i="4"/>
  <c r="O205" i="4" s="1"/>
  <c r="N150" i="4"/>
  <c r="O150" i="4" s="1"/>
  <c r="N95" i="4"/>
  <c r="O95" i="4" s="1"/>
  <c r="N204" i="5"/>
  <c r="O204" i="5" s="1"/>
  <c r="N37" i="4"/>
  <c r="O37" i="4" s="1"/>
  <c r="N95" i="5"/>
  <c r="O95" i="5" s="1"/>
  <c r="N149" i="5"/>
  <c r="O149" i="5" s="1"/>
  <c r="E5" i="23" l="1"/>
  <c r="E15" i="23"/>
  <c r="E23" i="23"/>
  <c r="E21" i="23"/>
  <c r="E16" i="23"/>
  <c r="E24" i="23"/>
  <c r="E19" i="23"/>
  <c r="E17" i="23"/>
  <c r="E22" i="23"/>
  <c r="E18" i="23"/>
  <c r="E20" i="23"/>
  <c r="F17" i="23" l="1"/>
  <c r="F24" i="23"/>
  <c r="F21" i="23"/>
  <c r="F15" i="23"/>
  <c r="F18" i="23"/>
  <c r="F20" i="23"/>
  <c r="F22" i="23"/>
  <c r="F19" i="23"/>
  <c r="F16" i="23"/>
  <c r="F23" i="23"/>
  <c r="F5" i="23"/>
  <c r="J99" i="9" l="1"/>
  <c r="L99" i="9" s="1"/>
  <c r="N99" i="9" s="1"/>
  <c r="J207" i="9"/>
  <c r="L207" i="9" s="1"/>
  <c r="N207" i="9" s="1"/>
  <c r="J153" i="9"/>
  <c r="L153" i="9" s="1"/>
  <c r="N153" i="9" s="1"/>
  <c r="J41" i="9"/>
  <c r="L41" i="9" s="1"/>
  <c r="N41" i="9" s="1"/>
  <c r="J210" i="8"/>
  <c r="L210" i="8" s="1"/>
  <c r="N210" i="8" s="1"/>
  <c r="J100" i="8"/>
  <c r="L100" i="8" s="1"/>
  <c r="N100" i="8" s="1"/>
  <c r="J155" i="8"/>
  <c r="L155" i="8" s="1"/>
  <c r="N155" i="8" s="1"/>
  <c r="J41" i="8"/>
  <c r="J155" i="6"/>
  <c r="L155" i="6" s="1"/>
  <c r="N155" i="6" s="1"/>
  <c r="J100" i="6"/>
  <c r="L100" i="6" s="1"/>
  <c r="N100" i="6" s="1"/>
  <c r="J41" i="6"/>
  <c r="L41" i="6" s="1"/>
  <c r="N41" i="6" s="1"/>
  <c r="J208" i="7"/>
  <c r="L208" i="7" s="1"/>
  <c r="N208" i="7" s="1"/>
  <c r="J153" i="7"/>
  <c r="L153" i="7" s="1"/>
  <c r="N153" i="7" s="1"/>
  <c r="J99" i="7"/>
  <c r="L99" i="7" s="1"/>
  <c r="N99" i="7" s="1"/>
  <c r="J41" i="7"/>
  <c r="L41" i="7" s="1"/>
  <c r="N41" i="7" s="1"/>
  <c r="J99" i="4"/>
  <c r="L99" i="4" s="1"/>
  <c r="N99" i="4" s="1"/>
  <c r="J153" i="5"/>
  <c r="L153" i="5" s="1"/>
  <c r="N153" i="5" s="1"/>
  <c r="J99" i="5"/>
  <c r="L99" i="5" s="1"/>
  <c r="N99" i="5" s="1"/>
  <c r="J154" i="4"/>
  <c r="L154" i="4" s="1"/>
  <c r="N154" i="4" s="1"/>
  <c r="J208" i="5"/>
  <c r="L208" i="5" s="1"/>
  <c r="N208" i="5" s="1"/>
  <c r="J263" i="4"/>
  <c r="L263" i="4" s="1"/>
  <c r="N263" i="4" s="1"/>
  <c r="J209" i="4"/>
  <c r="L209" i="4" s="1"/>
  <c r="N209" i="4" s="1"/>
  <c r="J262" i="5"/>
  <c r="L262" i="5" s="1"/>
  <c r="N262" i="5" s="1"/>
  <c r="J41" i="4"/>
  <c r="L41" i="4" s="1"/>
  <c r="N41" i="4" s="1"/>
  <c r="J41" i="5"/>
  <c r="L41" i="5" s="1"/>
  <c r="N41" i="5" s="1"/>
  <c r="J41" i="10" l="1"/>
  <c r="L41" i="10" s="1"/>
  <c r="N41" i="10" s="1"/>
  <c r="L41" i="8"/>
  <c r="N41" i="8" s="1"/>
  <c r="J41" i="13"/>
  <c r="J300" i="13"/>
  <c r="L300" i="13" s="1"/>
  <c r="N300" i="13" s="1"/>
  <c r="J167" i="13"/>
  <c r="L167" i="13" s="1"/>
  <c r="N167" i="13" s="1"/>
  <c r="J494" i="13"/>
  <c r="L494" i="13" s="1"/>
  <c r="N494" i="13" s="1"/>
  <c r="J364" i="13"/>
  <c r="L364" i="13" s="1"/>
  <c r="N364" i="13" s="1"/>
  <c r="J236" i="13"/>
  <c r="L236" i="13" s="1"/>
  <c r="N236" i="13" s="1"/>
  <c r="J427" i="13"/>
  <c r="L427" i="13" s="1"/>
  <c r="N427" i="13" s="1"/>
  <c r="J105" i="13"/>
  <c r="L105" i="13" s="1"/>
  <c r="N105" i="13" s="1"/>
  <c r="L41" i="13" l="1"/>
  <c r="N41" i="13" s="1"/>
  <c r="E14" i="23" l="1"/>
  <c r="E6" i="23" l="1"/>
  <c r="E10" i="23"/>
  <c r="E8" i="23"/>
  <c r="E13" i="23"/>
  <c r="E11" i="23"/>
  <c r="E7" i="23"/>
  <c r="E9" i="23"/>
  <c r="E12" i="23"/>
  <c r="J98" i="8"/>
  <c r="L98" i="8" s="1"/>
  <c r="J208" i="8"/>
  <c r="L208" i="8" s="1"/>
  <c r="J39" i="8"/>
  <c r="L39" i="8" s="1"/>
  <c r="J153" i="8"/>
  <c r="F14" i="23"/>
  <c r="E25" i="23" l="1"/>
  <c r="F9" i="23"/>
  <c r="J153" i="6"/>
  <c r="L153" i="6" s="1"/>
  <c r="J39" i="6"/>
  <c r="L39" i="6" s="1"/>
  <c r="J206" i="7"/>
  <c r="L206" i="7" s="1"/>
  <c r="J151" i="7"/>
  <c r="L151" i="7" s="1"/>
  <c r="J97" i="7"/>
  <c r="L97" i="7" s="1"/>
  <c r="F11" i="23"/>
  <c r="J39" i="7"/>
  <c r="L39" i="7" s="1"/>
  <c r="F8" i="23"/>
  <c r="J152" i="4"/>
  <c r="L152" i="4" s="1"/>
  <c r="J261" i="4"/>
  <c r="L261" i="4" s="1"/>
  <c r="J206" i="5"/>
  <c r="L206" i="5" s="1"/>
  <c r="J207" i="4"/>
  <c r="L207" i="4" s="1"/>
  <c r="J97" i="4"/>
  <c r="L97" i="4" s="1"/>
  <c r="J260" i="5"/>
  <c r="L260" i="5" s="1"/>
  <c r="J151" i="5"/>
  <c r="L151" i="5" s="1"/>
  <c r="J97" i="5"/>
  <c r="L97" i="5" s="1"/>
  <c r="J39" i="4"/>
  <c r="L39" i="4" s="1"/>
  <c r="J39" i="5"/>
  <c r="L39" i="5" s="1"/>
  <c r="N208" i="8"/>
  <c r="L213" i="8"/>
  <c r="N98" i="8"/>
  <c r="L103" i="8"/>
  <c r="L153" i="8"/>
  <c r="F6" i="23"/>
  <c r="J362" i="13"/>
  <c r="L362" i="13" s="1"/>
  <c r="J234" i="13"/>
  <c r="L234" i="13" s="1"/>
  <c r="J425" i="13"/>
  <c r="L425" i="13" s="1"/>
  <c r="J298" i="13"/>
  <c r="L298" i="13" s="1"/>
  <c r="J165" i="13"/>
  <c r="L165" i="13" s="1"/>
  <c r="J492" i="13"/>
  <c r="L492" i="13" s="1"/>
  <c r="J103" i="13"/>
  <c r="L103" i="13" s="1"/>
  <c r="J39" i="13"/>
  <c r="N39" i="8"/>
  <c r="L44" i="8"/>
  <c r="F12" i="23"/>
  <c r="J39" i="10"/>
  <c r="F7" i="23"/>
  <c r="J333" i="2"/>
  <c r="L333" i="2" s="1"/>
  <c r="J117" i="2"/>
  <c r="L117" i="2" s="1"/>
  <c r="J189" i="2"/>
  <c r="L189" i="2" s="1"/>
  <c r="J261" i="2"/>
  <c r="L261" i="2" s="1"/>
  <c r="J39" i="2"/>
  <c r="L39" i="2" s="1"/>
  <c r="J151" i="9"/>
  <c r="L151" i="9" s="1"/>
  <c r="J97" i="9"/>
  <c r="L97" i="9" s="1"/>
  <c r="J39" i="9"/>
  <c r="L39" i="9" s="1"/>
  <c r="J205" i="9"/>
  <c r="L205" i="9" s="1"/>
  <c r="F13" i="23"/>
  <c r="J98" i="6"/>
  <c r="L98" i="6" s="1"/>
  <c r="F10" i="23"/>
  <c r="J39" i="19" s="1"/>
  <c r="L39" i="19" s="1"/>
  <c r="N205" i="9" l="1"/>
  <c r="L210" i="9"/>
  <c r="N103" i="13"/>
  <c r="L108" i="13"/>
  <c r="N97" i="9"/>
  <c r="L102" i="9"/>
  <c r="N189" i="2"/>
  <c r="L194" i="2"/>
  <c r="L39" i="10"/>
  <c r="L39" i="13"/>
  <c r="N165" i="13"/>
  <c r="L170" i="13"/>
  <c r="N362" i="13"/>
  <c r="L367" i="13"/>
  <c r="L106" i="8"/>
  <c r="N103" i="8"/>
  <c r="O103" i="8" s="1"/>
  <c r="N39" i="5"/>
  <c r="L44" i="5"/>
  <c r="N260" i="5"/>
  <c r="L265" i="5"/>
  <c r="N39" i="6"/>
  <c r="L44" i="6"/>
  <c r="N151" i="9"/>
  <c r="L156" i="9"/>
  <c r="N117" i="2"/>
  <c r="L122" i="2"/>
  <c r="N298" i="13"/>
  <c r="L303" i="13"/>
  <c r="N39" i="4"/>
  <c r="L44" i="4"/>
  <c r="N97" i="4"/>
  <c r="L102" i="4"/>
  <c r="N152" i="4"/>
  <c r="L157" i="4"/>
  <c r="N97" i="7"/>
  <c r="L102" i="7"/>
  <c r="N153" i="6"/>
  <c r="L158" i="6"/>
  <c r="N333" i="2"/>
  <c r="L338" i="2"/>
  <c r="N153" i="8"/>
  <c r="L158" i="8"/>
  <c r="L47" i="8"/>
  <c r="M14" i="11" s="1"/>
  <c r="N44" i="8"/>
  <c r="O44" i="8" s="1"/>
  <c r="N425" i="13"/>
  <c r="L430" i="13"/>
  <c r="N213" i="8"/>
  <c r="O213" i="8" s="1"/>
  <c r="L216" i="8"/>
  <c r="N97" i="5"/>
  <c r="L102" i="5"/>
  <c r="N207" i="4"/>
  <c r="L212" i="4"/>
  <c r="N151" i="7"/>
  <c r="L156" i="7"/>
  <c r="N39" i="19"/>
  <c r="L44" i="19"/>
  <c r="N39" i="9"/>
  <c r="L44" i="9"/>
  <c r="N261" i="2"/>
  <c r="L266" i="2"/>
  <c r="N492" i="13"/>
  <c r="L497" i="13"/>
  <c r="N234" i="13"/>
  <c r="L239" i="13"/>
  <c r="N151" i="5"/>
  <c r="L156" i="5"/>
  <c r="N206" i="5"/>
  <c r="L211" i="5"/>
  <c r="N39" i="7"/>
  <c r="L44" i="7"/>
  <c r="N206" i="7"/>
  <c r="L211" i="7"/>
  <c r="N39" i="2"/>
  <c r="L44" i="2"/>
  <c r="N98" i="6"/>
  <c r="L103" i="6"/>
  <c r="N261" i="4"/>
  <c r="L266" i="4"/>
  <c r="N266" i="4" l="1"/>
  <c r="O266" i="4" s="1"/>
  <c r="L269" i="4"/>
  <c r="L47" i="2"/>
  <c r="N44" i="2"/>
  <c r="O44" i="2" s="1"/>
  <c r="L47" i="7"/>
  <c r="N44" i="7"/>
  <c r="O44" i="7" s="1"/>
  <c r="N156" i="5"/>
  <c r="O156" i="5" s="1"/>
  <c r="L159" i="5"/>
  <c r="L242" i="13"/>
  <c r="N239" i="13"/>
  <c r="O239" i="13" s="1"/>
  <c r="N266" i="2"/>
  <c r="O266" i="2" s="1"/>
  <c r="L269" i="2"/>
  <c r="N44" i="19"/>
  <c r="O44" i="19" s="1"/>
  <c r="L47" i="19"/>
  <c r="N212" i="4"/>
  <c r="O212" i="4" s="1"/>
  <c r="L215" i="4"/>
  <c r="N216" i="8"/>
  <c r="O216" i="8" s="1"/>
  <c r="L227" i="8"/>
  <c r="L341" i="2"/>
  <c r="N338" i="2"/>
  <c r="O338" i="2" s="1"/>
  <c r="N102" i="7"/>
  <c r="O102" i="7" s="1"/>
  <c r="L105" i="7"/>
  <c r="L105" i="4"/>
  <c r="N102" i="4"/>
  <c r="O102" i="4" s="1"/>
  <c r="N303" i="13"/>
  <c r="O303" i="13" s="1"/>
  <c r="L306" i="13"/>
  <c r="L125" i="2"/>
  <c r="N122" i="2"/>
  <c r="O122" i="2" s="1"/>
  <c r="L47" i="6"/>
  <c r="N44" i="6"/>
  <c r="O44" i="6" s="1"/>
  <c r="L47" i="5"/>
  <c r="N44" i="5"/>
  <c r="O44" i="5" s="1"/>
  <c r="N367" i="13"/>
  <c r="O367" i="13" s="1"/>
  <c r="L370" i="13"/>
  <c r="N39" i="13"/>
  <c r="L44" i="13"/>
  <c r="N194" i="2"/>
  <c r="O194" i="2" s="1"/>
  <c r="L197" i="2"/>
  <c r="L111" i="13"/>
  <c r="N108" i="13"/>
  <c r="O108" i="13" s="1"/>
  <c r="L58" i="8"/>
  <c r="N47" i="8"/>
  <c r="O47" i="8" s="1"/>
  <c r="L106" i="6"/>
  <c r="N103" i="6"/>
  <c r="O103" i="6" s="1"/>
  <c r="N497" i="13"/>
  <c r="O497" i="13" s="1"/>
  <c r="L500" i="13"/>
  <c r="N44" i="9"/>
  <c r="O44" i="9" s="1"/>
  <c r="L47" i="9"/>
  <c r="L159" i="7"/>
  <c r="N156" i="7"/>
  <c r="O156" i="7" s="1"/>
  <c r="L105" i="5"/>
  <c r="N102" i="5"/>
  <c r="O102" i="5" s="1"/>
  <c r="N430" i="13"/>
  <c r="O430" i="13" s="1"/>
  <c r="L433" i="13"/>
  <c r="N158" i="8"/>
  <c r="O158" i="8" s="1"/>
  <c r="L161" i="8"/>
  <c r="L161" i="6"/>
  <c r="N158" i="6"/>
  <c r="O158" i="6" s="1"/>
  <c r="L160" i="4"/>
  <c r="N157" i="4"/>
  <c r="O157" i="4" s="1"/>
  <c r="L47" i="4"/>
  <c r="N44" i="4"/>
  <c r="O44" i="4" s="1"/>
  <c r="L159" i="9"/>
  <c r="N156" i="9"/>
  <c r="O156" i="9" s="1"/>
  <c r="N265" i="5"/>
  <c r="O265" i="5" s="1"/>
  <c r="L268" i="5"/>
  <c r="L173" i="13"/>
  <c r="N170" i="13"/>
  <c r="O170" i="13" s="1"/>
  <c r="N39" i="10"/>
  <c r="L44" i="10"/>
  <c r="L105" i="9"/>
  <c r="N102" i="9"/>
  <c r="O102" i="9" s="1"/>
  <c r="L213" i="9"/>
  <c r="N210" i="9"/>
  <c r="O210" i="9" s="1"/>
  <c r="N211" i="7"/>
  <c r="O211" i="7" s="1"/>
  <c r="L214" i="7"/>
  <c r="N211" i="5"/>
  <c r="O211" i="5" s="1"/>
  <c r="L214" i="5"/>
  <c r="N106" i="8"/>
  <c r="O106" i="8" s="1"/>
  <c r="L117" i="8"/>
  <c r="L47" i="10" l="1"/>
  <c r="N44" i="10"/>
  <c r="O44" i="10" s="1"/>
  <c r="N268" i="5"/>
  <c r="O268" i="5" s="1"/>
  <c r="L279" i="5"/>
  <c r="L444" i="13"/>
  <c r="N433" i="13"/>
  <c r="O433" i="13" s="1"/>
  <c r="L450" i="13"/>
  <c r="L511" i="13"/>
  <c r="L517" i="13"/>
  <c r="N500" i="13"/>
  <c r="O500" i="13" s="1"/>
  <c r="L47" i="13"/>
  <c r="N44" i="13"/>
  <c r="O44" i="13" s="1"/>
  <c r="N215" i="4"/>
  <c r="O215" i="4" s="1"/>
  <c r="L226" i="4"/>
  <c r="N269" i="2"/>
  <c r="O269" i="2" s="1"/>
  <c r="L280" i="2"/>
  <c r="L286" i="2"/>
  <c r="N159" i="5"/>
  <c r="O159" i="5" s="1"/>
  <c r="L170" i="5"/>
  <c r="L118" i="8"/>
  <c r="N118" i="8" s="1"/>
  <c r="O118" i="8" s="1"/>
  <c r="N117" i="8"/>
  <c r="O117" i="8" s="1"/>
  <c r="L225" i="5"/>
  <c r="N214" i="5"/>
  <c r="O214" i="5" s="1"/>
  <c r="L224" i="9"/>
  <c r="N213" i="9"/>
  <c r="O213" i="9" s="1"/>
  <c r="N47" i="4"/>
  <c r="O47" i="4" s="1"/>
  <c r="M11" i="11"/>
  <c r="N11" i="11" s="1"/>
  <c r="O11" i="11" s="1"/>
  <c r="L58" i="4"/>
  <c r="N161" i="6"/>
  <c r="O161" i="6" s="1"/>
  <c r="L172" i="6"/>
  <c r="L170" i="7"/>
  <c r="N159" i="7"/>
  <c r="O159" i="7" s="1"/>
  <c r="L117" i="6"/>
  <c r="N106" i="6"/>
  <c r="O106" i="6" s="1"/>
  <c r="L122" i="13"/>
  <c r="N111" i="13"/>
  <c r="O111" i="13" s="1"/>
  <c r="L128" i="13"/>
  <c r="L58" i="5"/>
  <c r="N47" i="5"/>
  <c r="O47" i="5" s="1"/>
  <c r="M10" i="11"/>
  <c r="N10" i="11" s="1"/>
  <c r="O10" i="11" s="1"/>
  <c r="N125" i="2"/>
  <c r="O125" i="2" s="1"/>
  <c r="L136" i="2"/>
  <c r="L142" i="2"/>
  <c r="N105" i="4"/>
  <c r="O105" i="4" s="1"/>
  <c r="L116" i="4"/>
  <c r="N341" i="2"/>
  <c r="O341" i="2" s="1"/>
  <c r="L358" i="2"/>
  <c r="L352" i="2"/>
  <c r="L58" i="2"/>
  <c r="M8" i="11"/>
  <c r="N47" i="2"/>
  <c r="O47" i="2" s="1"/>
  <c r="L64" i="2"/>
  <c r="N161" i="8"/>
  <c r="O161" i="8" s="1"/>
  <c r="N14" i="11"/>
  <c r="O14" i="11" s="1"/>
  <c r="L172" i="8"/>
  <c r="N47" i="9"/>
  <c r="O47" i="9" s="1"/>
  <c r="L58" i="9"/>
  <c r="M15" i="11"/>
  <c r="N15" i="11" s="1"/>
  <c r="O15" i="11" s="1"/>
  <c r="L208" i="2"/>
  <c r="N197" i="2"/>
  <c r="O197" i="2" s="1"/>
  <c r="L214" i="2"/>
  <c r="L387" i="13"/>
  <c r="L381" i="13"/>
  <c r="N370" i="13"/>
  <c r="O370" i="13" s="1"/>
  <c r="L323" i="13"/>
  <c r="N306" i="13"/>
  <c r="O306" i="13" s="1"/>
  <c r="L317" i="13"/>
  <c r="L116" i="7"/>
  <c r="N105" i="7"/>
  <c r="O105" i="7" s="1"/>
  <c r="L228" i="8"/>
  <c r="N228" i="8" s="1"/>
  <c r="O228" i="8" s="1"/>
  <c r="N227" i="8"/>
  <c r="O227" i="8" s="1"/>
  <c r="L229" i="8"/>
  <c r="L58" i="19"/>
  <c r="N47" i="19"/>
  <c r="O47" i="19" s="1"/>
  <c r="L280" i="4"/>
  <c r="N269" i="4"/>
  <c r="O269" i="4" s="1"/>
  <c r="N214" i="7"/>
  <c r="O214" i="7" s="1"/>
  <c r="L225" i="7"/>
  <c r="L116" i="9"/>
  <c r="N105" i="9"/>
  <c r="O105" i="9" s="1"/>
  <c r="N173" i="13"/>
  <c r="O173" i="13" s="1"/>
  <c r="L184" i="13"/>
  <c r="L190" i="13"/>
  <c r="L170" i="9"/>
  <c r="N159" i="9"/>
  <c r="O159" i="9" s="1"/>
  <c r="L171" i="4"/>
  <c r="N160" i="4"/>
  <c r="O160" i="4" s="1"/>
  <c r="L116" i="5"/>
  <c r="N105" i="5"/>
  <c r="O105" i="5" s="1"/>
  <c r="L59" i="8"/>
  <c r="N59" i="8" s="1"/>
  <c r="O59" i="8" s="1"/>
  <c r="N58" i="8"/>
  <c r="O58" i="8" s="1"/>
  <c r="L60" i="8"/>
  <c r="M12" i="11"/>
  <c r="N12" i="11" s="1"/>
  <c r="O12" i="11" s="1"/>
  <c r="L58" i="6"/>
  <c r="N47" i="6"/>
  <c r="O47" i="6" s="1"/>
  <c r="N242" i="13"/>
  <c r="O242" i="13" s="1"/>
  <c r="L259" i="13"/>
  <c r="L253" i="13"/>
  <c r="N47" i="7"/>
  <c r="O47" i="7" s="1"/>
  <c r="M13" i="11"/>
  <c r="N13" i="11" s="1"/>
  <c r="O13" i="11" s="1"/>
  <c r="L58" i="7"/>
  <c r="L119" i="8" l="1"/>
  <c r="L117" i="5"/>
  <c r="N117" i="5" s="1"/>
  <c r="O117" i="5" s="1"/>
  <c r="N116" i="5"/>
  <c r="O116" i="5" s="1"/>
  <c r="N170" i="9"/>
  <c r="O170" i="9" s="1"/>
  <c r="L171" i="9"/>
  <c r="N171" i="9" s="1"/>
  <c r="O171" i="9" s="1"/>
  <c r="N229" i="8"/>
  <c r="O229" i="8" s="1"/>
  <c r="L231" i="8"/>
  <c r="N231" i="8" s="1"/>
  <c r="O231" i="8" s="1"/>
  <c r="N116" i="7"/>
  <c r="O116" i="7" s="1"/>
  <c r="L117" i="7"/>
  <c r="N117" i="7" s="1"/>
  <c r="O117" i="7" s="1"/>
  <c r="M9" i="11"/>
  <c r="N9" i="11" s="1"/>
  <c r="O9" i="11" s="1"/>
  <c r="N8" i="11"/>
  <c r="O8" i="11" s="1"/>
  <c r="N136" i="2"/>
  <c r="O136" i="2" s="1"/>
  <c r="L137" i="2"/>
  <c r="N137" i="2" s="1"/>
  <c r="O137" i="2" s="1"/>
  <c r="L138" i="2"/>
  <c r="L59" i="5"/>
  <c r="N59" i="5" s="1"/>
  <c r="O59" i="5" s="1"/>
  <c r="N58" i="5"/>
  <c r="O58" i="5" s="1"/>
  <c r="N172" i="6"/>
  <c r="O172" i="6" s="1"/>
  <c r="L173" i="6"/>
  <c r="N173" i="6" s="1"/>
  <c r="O173" i="6" s="1"/>
  <c r="L226" i="5"/>
  <c r="N226" i="5" s="1"/>
  <c r="O226" i="5" s="1"/>
  <c r="N225" i="5"/>
  <c r="O225" i="5" s="1"/>
  <c r="N170" i="5"/>
  <c r="O170" i="5" s="1"/>
  <c r="L171" i="5"/>
  <c r="N171" i="5" s="1"/>
  <c r="O171" i="5" s="1"/>
  <c r="L64" i="13"/>
  <c r="M7" i="11"/>
  <c r="N7" i="11" s="1"/>
  <c r="O7" i="11" s="1"/>
  <c r="L58" i="13"/>
  <c r="M6" i="11"/>
  <c r="N6" i="11" s="1"/>
  <c r="O6" i="11" s="1"/>
  <c r="N47" i="13"/>
  <c r="O47" i="13" s="1"/>
  <c r="N450" i="13"/>
  <c r="O450" i="13" s="1"/>
  <c r="L451" i="13"/>
  <c r="N451" i="13" s="1"/>
  <c r="O451" i="13" s="1"/>
  <c r="N259" i="13"/>
  <c r="O259" i="13" s="1"/>
  <c r="L260" i="13"/>
  <c r="N260" i="13" s="1"/>
  <c r="O260" i="13" s="1"/>
  <c r="N60" i="8"/>
  <c r="O60" i="8" s="1"/>
  <c r="L62" i="8"/>
  <c r="N190" i="13"/>
  <c r="O190" i="13" s="1"/>
  <c r="L191" i="13"/>
  <c r="N191" i="13" s="1"/>
  <c r="O191" i="13" s="1"/>
  <c r="L117" i="9"/>
  <c r="N117" i="9" s="1"/>
  <c r="O117" i="9" s="1"/>
  <c r="N116" i="9"/>
  <c r="O116" i="9" s="1"/>
  <c r="L281" i="4"/>
  <c r="N281" i="4" s="1"/>
  <c r="O281" i="4" s="1"/>
  <c r="N280" i="4"/>
  <c r="O280" i="4" s="1"/>
  <c r="N317" i="13"/>
  <c r="O317" i="13" s="1"/>
  <c r="L318" i="13"/>
  <c r="N318" i="13" s="1"/>
  <c r="O318" i="13" s="1"/>
  <c r="L382" i="13"/>
  <c r="N382" i="13" s="1"/>
  <c r="O382" i="13" s="1"/>
  <c r="N381" i="13"/>
  <c r="O381" i="13" s="1"/>
  <c r="L209" i="2"/>
  <c r="N209" i="2" s="1"/>
  <c r="O209" i="2" s="1"/>
  <c r="N208" i="2"/>
  <c r="O208" i="2" s="1"/>
  <c r="N172" i="8"/>
  <c r="O172" i="8" s="1"/>
  <c r="L173" i="8"/>
  <c r="N173" i="8" s="1"/>
  <c r="O173" i="8" s="1"/>
  <c r="L59" i="2"/>
  <c r="N59" i="2" s="1"/>
  <c r="O59" i="2" s="1"/>
  <c r="N58" i="2"/>
  <c r="O58" i="2" s="1"/>
  <c r="L117" i="4"/>
  <c r="N117" i="4" s="1"/>
  <c r="O117" i="4" s="1"/>
  <c r="N116" i="4"/>
  <c r="O116" i="4" s="1"/>
  <c r="N128" i="13"/>
  <c r="O128" i="13" s="1"/>
  <c r="L129" i="13"/>
  <c r="N129" i="13" s="1"/>
  <c r="O129" i="13" s="1"/>
  <c r="L118" i="6"/>
  <c r="N118" i="6" s="1"/>
  <c r="O118" i="6" s="1"/>
  <c r="N117" i="6"/>
  <c r="O117" i="6" s="1"/>
  <c r="L121" i="8"/>
  <c r="N119" i="8"/>
  <c r="O119" i="8" s="1"/>
  <c r="N226" i="4"/>
  <c r="O226" i="4" s="1"/>
  <c r="L227" i="4"/>
  <c r="N227" i="4" s="1"/>
  <c r="O227" i="4" s="1"/>
  <c r="N171" i="4"/>
  <c r="O171" i="4" s="1"/>
  <c r="L172" i="4"/>
  <c r="N172" i="4" s="1"/>
  <c r="O172" i="4" s="1"/>
  <c r="N184" i="13"/>
  <c r="O184" i="13" s="1"/>
  <c r="L185" i="13"/>
  <c r="N185" i="13" s="1"/>
  <c r="O185" i="13" s="1"/>
  <c r="N225" i="7"/>
  <c r="O225" i="7" s="1"/>
  <c r="L226" i="7"/>
  <c r="N226" i="7" s="1"/>
  <c r="O226" i="7" s="1"/>
  <c r="L388" i="13"/>
  <c r="N388" i="13" s="1"/>
  <c r="O388" i="13" s="1"/>
  <c r="N387" i="13"/>
  <c r="O387" i="13" s="1"/>
  <c r="L65" i="2"/>
  <c r="N65" i="2" s="1"/>
  <c r="O65" i="2" s="1"/>
  <c r="N64" i="2"/>
  <c r="O64" i="2" s="1"/>
  <c r="L353" i="2"/>
  <c r="N353" i="2" s="1"/>
  <c r="O353" i="2" s="1"/>
  <c r="N352" i="2"/>
  <c r="O352" i="2" s="1"/>
  <c r="L59" i="4"/>
  <c r="N59" i="4" s="1"/>
  <c r="O59" i="4" s="1"/>
  <c r="N58" i="4"/>
  <c r="O58" i="4" s="1"/>
  <c r="L225" i="9"/>
  <c r="N225" i="9" s="1"/>
  <c r="O225" i="9" s="1"/>
  <c r="N224" i="9"/>
  <c r="O224" i="9" s="1"/>
  <c r="N286" i="2"/>
  <c r="O286" i="2" s="1"/>
  <c r="L287" i="2"/>
  <c r="N287" i="2" s="1"/>
  <c r="O287" i="2" s="1"/>
  <c r="N517" i="13"/>
  <c r="O517" i="13" s="1"/>
  <c r="L518" i="13"/>
  <c r="N518" i="13" s="1"/>
  <c r="O518" i="13" s="1"/>
  <c r="N444" i="13"/>
  <c r="O444" i="13" s="1"/>
  <c r="L445" i="13"/>
  <c r="N445" i="13" s="1"/>
  <c r="O445" i="13" s="1"/>
  <c r="N47" i="10"/>
  <c r="O47" i="10" s="1"/>
  <c r="L58" i="10"/>
  <c r="M16" i="11"/>
  <c r="N16" i="11" s="1"/>
  <c r="O16" i="11" s="1"/>
  <c r="N58" i="7"/>
  <c r="O58" i="7" s="1"/>
  <c r="L59" i="7"/>
  <c r="N59" i="7" s="1"/>
  <c r="O59" i="7" s="1"/>
  <c r="L254" i="13"/>
  <c r="N254" i="13" s="1"/>
  <c r="O254" i="13" s="1"/>
  <c r="N253" i="13"/>
  <c r="O253" i="13" s="1"/>
  <c r="L59" i="6"/>
  <c r="N59" i="6" s="1"/>
  <c r="O59" i="6" s="1"/>
  <c r="N58" i="6"/>
  <c r="O58" i="6" s="1"/>
  <c r="N58" i="19"/>
  <c r="O58" i="19" s="1"/>
  <c r="L59" i="19"/>
  <c r="N59" i="19" s="1"/>
  <c r="O59" i="19" s="1"/>
  <c r="N323" i="13"/>
  <c r="O323" i="13" s="1"/>
  <c r="L324" i="13"/>
  <c r="N324" i="13" s="1"/>
  <c r="O324" i="13" s="1"/>
  <c r="L215" i="2"/>
  <c r="N215" i="2" s="1"/>
  <c r="O215" i="2" s="1"/>
  <c r="N214" i="2"/>
  <c r="O214" i="2" s="1"/>
  <c r="L59" i="9"/>
  <c r="N59" i="9" s="1"/>
  <c r="O59" i="9" s="1"/>
  <c r="N58" i="9"/>
  <c r="O58" i="9" s="1"/>
  <c r="N358" i="2"/>
  <c r="O358" i="2" s="1"/>
  <c r="L359" i="2"/>
  <c r="N359" i="2" s="1"/>
  <c r="O359" i="2" s="1"/>
  <c r="L143" i="2"/>
  <c r="N143" i="2" s="1"/>
  <c r="O143" i="2" s="1"/>
  <c r="N142" i="2"/>
  <c r="O142" i="2" s="1"/>
  <c r="L123" i="13"/>
  <c r="N123" i="13" s="1"/>
  <c r="O123" i="13" s="1"/>
  <c r="N122" i="13"/>
  <c r="O122" i="13" s="1"/>
  <c r="N170" i="7"/>
  <c r="O170" i="7" s="1"/>
  <c r="L171" i="7"/>
  <c r="N171" i="7" s="1"/>
  <c r="O171" i="7" s="1"/>
  <c r="N280" i="2"/>
  <c r="O280" i="2" s="1"/>
  <c r="L281" i="2"/>
  <c r="N281" i="2" s="1"/>
  <c r="O281" i="2" s="1"/>
  <c r="N511" i="13"/>
  <c r="O511" i="13" s="1"/>
  <c r="L512" i="13"/>
  <c r="N512" i="13" s="1"/>
  <c r="O512" i="13" s="1"/>
  <c r="N279" i="5"/>
  <c r="O279" i="5" s="1"/>
  <c r="L280" i="5"/>
  <c r="N280" i="5" s="1"/>
  <c r="O280" i="5" s="1"/>
  <c r="L282" i="4" l="1"/>
  <c r="L519" i="13"/>
  <c r="N121" i="8"/>
  <c r="O121" i="8" s="1"/>
  <c r="I46" i="24"/>
  <c r="J46" i="24" s="1"/>
  <c r="K46" i="24" s="1"/>
  <c r="N62" i="8"/>
  <c r="O62" i="8" s="1"/>
  <c r="I14" i="11"/>
  <c r="I45" i="24"/>
  <c r="J45" i="24" s="1"/>
  <c r="K45" i="24" s="1"/>
  <c r="L144" i="2"/>
  <c r="L145" i="2" s="1"/>
  <c r="N145" i="2" s="1"/>
  <c r="O145" i="2" s="1"/>
  <c r="L354" i="2"/>
  <c r="L282" i="2"/>
  <c r="L319" i="13"/>
  <c r="N319" i="13" s="1"/>
  <c r="O319" i="13" s="1"/>
  <c r="L118" i="9"/>
  <c r="L120" i="9" s="1"/>
  <c r="L60" i="2"/>
  <c r="L513" i="13"/>
  <c r="L124" i="13"/>
  <c r="L125" i="13" s="1"/>
  <c r="N125" i="13" s="1"/>
  <c r="O125" i="13" s="1"/>
  <c r="L255" i="13"/>
  <c r="L256" i="13" s="1"/>
  <c r="N256" i="13" s="1"/>
  <c r="O256" i="13" s="1"/>
  <c r="L118" i="7"/>
  <c r="N118" i="7" s="1"/>
  <c r="O118" i="7" s="1"/>
  <c r="L60" i="6"/>
  <c r="L261" i="13"/>
  <c r="L262" i="13" s="1"/>
  <c r="N262" i="13" s="1"/>
  <c r="O262" i="13" s="1"/>
  <c r="L216" i="2"/>
  <c r="L217" i="2" s="1"/>
  <c r="N217" i="2" s="1"/>
  <c r="O217" i="2" s="1"/>
  <c r="L60" i="4"/>
  <c r="N60" i="4" s="1"/>
  <c r="O60" i="4" s="1"/>
  <c r="L119" i="6"/>
  <c r="L210" i="2"/>
  <c r="L211" i="2" s="1"/>
  <c r="N211" i="2" s="1"/>
  <c r="O211" i="2" s="1"/>
  <c r="L173" i="4"/>
  <c r="L175" i="4" s="1"/>
  <c r="L281" i="5"/>
  <c r="L283" i="5" s="1"/>
  <c r="L446" i="13"/>
  <c r="L186" i="13"/>
  <c r="L187" i="13" s="1"/>
  <c r="N187" i="13" s="1"/>
  <c r="O187" i="13" s="1"/>
  <c r="L227" i="5"/>
  <c r="L229" i="5" s="1"/>
  <c r="L514" i="13"/>
  <c r="N514" i="13" s="1"/>
  <c r="O514" i="13" s="1"/>
  <c r="N513" i="13"/>
  <c r="O513" i="13" s="1"/>
  <c r="N144" i="2"/>
  <c r="O144" i="2" s="1"/>
  <c r="L325" i="13"/>
  <c r="N60" i="6"/>
  <c r="O60" i="6" s="1"/>
  <c r="L62" i="6"/>
  <c r="I35" i="24" s="1"/>
  <c r="L447" i="13"/>
  <c r="N447" i="13" s="1"/>
  <c r="O447" i="13" s="1"/>
  <c r="N446" i="13"/>
  <c r="O446" i="13" s="1"/>
  <c r="N119" i="6"/>
  <c r="O119" i="6" s="1"/>
  <c r="L121" i="6"/>
  <c r="L284" i="4"/>
  <c r="N282" i="4"/>
  <c r="O282" i="4" s="1"/>
  <c r="L192" i="13"/>
  <c r="N138" i="2"/>
  <c r="O138" i="2" s="1"/>
  <c r="L139" i="2"/>
  <c r="N139" i="2" s="1"/>
  <c r="O139" i="2" s="1"/>
  <c r="N124" i="13"/>
  <c r="O124" i="13" s="1"/>
  <c r="N216" i="2"/>
  <c r="O216" i="2" s="1"/>
  <c r="L226" i="9"/>
  <c r="L389" i="13"/>
  <c r="N60" i="2"/>
  <c r="O60" i="2" s="1"/>
  <c r="L61" i="2"/>
  <c r="N61" i="2" s="1"/>
  <c r="O61" i="2" s="1"/>
  <c r="L174" i="8"/>
  <c r="L320" i="13"/>
  <c r="N320" i="13" s="1"/>
  <c r="O320" i="13" s="1"/>
  <c r="N118" i="9"/>
  <c r="O118" i="9" s="1"/>
  <c r="L65" i="13"/>
  <c r="N65" i="13" s="1"/>
  <c r="O65" i="13" s="1"/>
  <c r="N64" i="13"/>
  <c r="O64" i="13" s="1"/>
  <c r="L60" i="5"/>
  <c r="L120" i="7"/>
  <c r="L118" i="5"/>
  <c r="L172" i="7"/>
  <c r="L60" i="9"/>
  <c r="L60" i="7"/>
  <c r="L59" i="10"/>
  <c r="N59" i="10" s="1"/>
  <c r="O59" i="10" s="1"/>
  <c r="N58" i="10"/>
  <c r="O58" i="10" s="1"/>
  <c r="L288" i="2"/>
  <c r="L66" i="2"/>
  <c r="L227" i="7"/>
  <c r="L118" i="4"/>
  <c r="L383" i="13"/>
  <c r="L452" i="13"/>
  <c r="L172" i="5"/>
  <c r="L174" i="6"/>
  <c r="L172" i="9"/>
  <c r="N282" i="2"/>
  <c r="O282" i="2" s="1"/>
  <c r="L283" i="2"/>
  <c r="N283" i="2" s="1"/>
  <c r="O283" i="2" s="1"/>
  <c r="L360" i="2"/>
  <c r="L60" i="19"/>
  <c r="N519" i="13"/>
  <c r="O519" i="13" s="1"/>
  <c r="L520" i="13"/>
  <c r="N520" i="13" s="1"/>
  <c r="O520" i="13" s="1"/>
  <c r="N354" i="2"/>
  <c r="O354" i="2" s="1"/>
  <c r="L355" i="2"/>
  <c r="N355" i="2" s="1"/>
  <c r="O355" i="2" s="1"/>
  <c r="L228" i="4"/>
  <c r="L130" i="13"/>
  <c r="L59" i="13"/>
  <c r="N59" i="13" s="1"/>
  <c r="O59" i="13" s="1"/>
  <c r="N58" i="13"/>
  <c r="O58" i="13" s="1"/>
  <c r="N227" i="5"/>
  <c r="O227" i="5" s="1"/>
  <c r="N229" i="5" l="1"/>
  <c r="O229" i="5" s="1"/>
  <c r="I25" i="24"/>
  <c r="J25" i="24" s="1"/>
  <c r="K25" i="24" s="1"/>
  <c r="N175" i="4"/>
  <c r="O175" i="4" s="1"/>
  <c r="I29" i="24"/>
  <c r="N120" i="9"/>
  <c r="O120" i="9" s="1"/>
  <c r="I41" i="24"/>
  <c r="J41" i="24" s="1"/>
  <c r="K41" i="24" s="1"/>
  <c r="N255" i="13"/>
  <c r="O255" i="13" s="1"/>
  <c r="N173" i="4"/>
  <c r="O173" i="4" s="1"/>
  <c r="N210" i="2"/>
  <c r="O210" i="2" s="1"/>
  <c r="N120" i="7"/>
  <c r="O120" i="7" s="1"/>
  <c r="I36" i="24"/>
  <c r="J36" i="24" s="1"/>
  <c r="K36" i="24" s="1"/>
  <c r="N121" i="6"/>
  <c r="O121" i="6" s="1"/>
  <c r="I33" i="24"/>
  <c r="N283" i="5"/>
  <c r="O283" i="5" s="1"/>
  <c r="I26" i="24"/>
  <c r="J26" i="24" s="1"/>
  <c r="K26" i="24" s="1"/>
  <c r="N284" i="4"/>
  <c r="O284" i="4" s="1"/>
  <c r="I31" i="24"/>
  <c r="J31" i="24" s="1"/>
  <c r="K31" i="24" s="1"/>
  <c r="N261" i="13"/>
  <c r="O261" i="13" s="1"/>
  <c r="N186" i="13"/>
  <c r="O186" i="13" s="1"/>
  <c r="L60" i="10"/>
  <c r="L62" i="10" s="1"/>
  <c r="I39" i="24" s="1"/>
  <c r="J39" i="24" s="1"/>
  <c r="K39" i="24" s="1"/>
  <c r="N281" i="5"/>
  <c r="O281" i="5" s="1"/>
  <c r="L62" i="4"/>
  <c r="I32" i="24" s="1"/>
  <c r="L60" i="13"/>
  <c r="L61" i="13" s="1"/>
  <c r="N61" i="13" s="1"/>
  <c r="O61" i="13" s="1"/>
  <c r="L263" i="13"/>
  <c r="L212" i="2"/>
  <c r="N212" i="2" s="1"/>
  <c r="O212" i="2" s="1"/>
  <c r="L356" i="2"/>
  <c r="N356" i="2" s="1"/>
  <c r="O356" i="2" s="1"/>
  <c r="L62" i="2"/>
  <c r="N62" i="2" s="1"/>
  <c r="O62" i="2" s="1"/>
  <c r="L140" i="2"/>
  <c r="N140" i="2" s="1"/>
  <c r="O140" i="2" s="1"/>
  <c r="L66" i="13"/>
  <c r="L67" i="13" s="1"/>
  <c r="L448" i="13"/>
  <c r="N448" i="13" s="1"/>
  <c r="O448" i="13" s="1"/>
  <c r="N227" i="7"/>
  <c r="O227" i="7" s="1"/>
  <c r="L229" i="7"/>
  <c r="N60" i="9"/>
  <c r="O60" i="9" s="1"/>
  <c r="L62" i="9"/>
  <c r="I42" i="24" s="1"/>
  <c r="J42" i="24" s="1"/>
  <c r="K42" i="24" s="1"/>
  <c r="L41" i="24" s="1"/>
  <c r="L228" i="9"/>
  <c r="N226" i="9"/>
  <c r="O226" i="9" s="1"/>
  <c r="N60" i="19"/>
  <c r="O60" i="19" s="1"/>
  <c r="L62" i="19"/>
  <c r="N62" i="19" s="1"/>
  <c r="O62" i="19" s="1"/>
  <c r="N66" i="2"/>
  <c r="O66" i="2" s="1"/>
  <c r="L67" i="2"/>
  <c r="N67" i="2" s="1"/>
  <c r="O67" i="2" s="1"/>
  <c r="L174" i="7"/>
  <c r="N174" i="7" s="1"/>
  <c r="O174" i="7" s="1"/>
  <c r="N172" i="7"/>
  <c r="O172" i="7" s="1"/>
  <c r="L62" i="5"/>
  <c r="I27" i="24" s="1"/>
  <c r="J27" i="24" s="1"/>
  <c r="K27" i="24" s="1"/>
  <c r="M23" i="24" s="1"/>
  <c r="N60" i="5"/>
  <c r="O60" i="5" s="1"/>
  <c r="L176" i="8"/>
  <c r="I47" i="24" s="1"/>
  <c r="J47" i="24" s="1"/>
  <c r="K47" i="24" s="1"/>
  <c r="N174" i="8"/>
  <c r="O174" i="8" s="1"/>
  <c r="L188" i="13"/>
  <c r="N188" i="13" s="1"/>
  <c r="O188" i="13" s="1"/>
  <c r="L218" i="2"/>
  <c r="L126" i="13"/>
  <c r="N126" i="13" s="1"/>
  <c r="O126" i="13" s="1"/>
  <c r="L326" i="13"/>
  <c r="N326" i="13" s="1"/>
  <c r="O326" i="13" s="1"/>
  <c r="N325" i="13"/>
  <c r="O325" i="13" s="1"/>
  <c r="L131" i="13"/>
  <c r="N131" i="13" s="1"/>
  <c r="O131" i="13" s="1"/>
  <c r="N130" i="13"/>
  <c r="O130" i="13" s="1"/>
  <c r="N360" i="2"/>
  <c r="O360" i="2" s="1"/>
  <c r="L361" i="2"/>
  <c r="N361" i="2" s="1"/>
  <c r="O361" i="2" s="1"/>
  <c r="N172" i="9"/>
  <c r="O172" i="9" s="1"/>
  <c r="L174" i="9"/>
  <c r="N172" i="5"/>
  <c r="O172" i="5" s="1"/>
  <c r="L174" i="5"/>
  <c r="N383" i="13"/>
  <c r="O383" i="13" s="1"/>
  <c r="L384" i="13"/>
  <c r="N384" i="13" s="1"/>
  <c r="O384" i="13" s="1"/>
  <c r="N288" i="2"/>
  <c r="O288" i="2" s="1"/>
  <c r="L289" i="2"/>
  <c r="N289" i="2" s="1"/>
  <c r="O289" i="2" s="1"/>
  <c r="N60" i="7"/>
  <c r="O60" i="7" s="1"/>
  <c r="L62" i="7"/>
  <c r="I37" i="24" s="1"/>
  <c r="J37" i="24" s="1"/>
  <c r="K37" i="24" s="1"/>
  <c r="L120" i="5"/>
  <c r="N118" i="5"/>
  <c r="O118" i="5" s="1"/>
  <c r="I8" i="11"/>
  <c r="J8" i="11" s="1"/>
  <c r="K8" i="11" s="1"/>
  <c r="N192" i="13"/>
  <c r="O192" i="13" s="1"/>
  <c r="L193" i="13"/>
  <c r="N193" i="13" s="1"/>
  <c r="O193" i="13" s="1"/>
  <c r="N62" i="4"/>
  <c r="O62" i="4" s="1"/>
  <c r="I11" i="11"/>
  <c r="J11" i="11" s="1"/>
  <c r="K11" i="11" s="1"/>
  <c r="L146" i="2"/>
  <c r="L515" i="13"/>
  <c r="N515" i="13" s="1"/>
  <c r="O515" i="13" s="1"/>
  <c r="L230" i="4"/>
  <c r="N228" i="4"/>
  <c r="O228" i="4" s="1"/>
  <c r="L521" i="13"/>
  <c r="N521" i="13" s="1"/>
  <c r="O521" i="13" s="1"/>
  <c r="L257" i="13"/>
  <c r="N257" i="13" s="1"/>
  <c r="O257" i="13" s="1"/>
  <c r="L284" i="2"/>
  <c r="N284" i="2" s="1"/>
  <c r="O284" i="2" s="1"/>
  <c r="L176" i="6"/>
  <c r="N174" i="6"/>
  <c r="O174" i="6" s="1"/>
  <c r="N452" i="13"/>
  <c r="O452" i="13" s="1"/>
  <c r="L453" i="13"/>
  <c r="N453" i="13" s="1"/>
  <c r="O453" i="13" s="1"/>
  <c r="L120" i="4"/>
  <c r="N118" i="4"/>
  <c r="O118" i="4" s="1"/>
  <c r="L321" i="13"/>
  <c r="N321" i="13" s="1"/>
  <c r="O321" i="13" s="1"/>
  <c r="L390" i="13"/>
  <c r="N390" i="13" s="1"/>
  <c r="O390" i="13" s="1"/>
  <c r="N389" i="13"/>
  <c r="O389" i="13" s="1"/>
  <c r="N62" i="6"/>
  <c r="O62" i="6" s="1"/>
  <c r="I12" i="11"/>
  <c r="J12" i="11" s="1"/>
  <c r="K12" i="11" s="1"/>
  <c r="L39" i="24" l="1"/>
  <c r="M39" i="24"/>
  <c r="N120" i="4"/>
  <c r="O120" i="4" s="1"/>
  <c r="I28" i="24"/>
  <c r="N174" i="5"/>
  <c r="O174" i="5" s="1"/>
  <c r="I24" i="24"/>
  <c r="J24" i="24" s="1"/>
  <c r="K24" i="24" s="1"/>
  <c r="N120" i="5"/>
  <c r="O120" i="5" s="1"/>
  <c r="I23" i="24"/>
  <c r="J23" i="24" s="1"/>
  <c r="K23" i="24" s="1"/>
  <c r="L23" i="24" s="1"/>
  <c r="N176" i="6"/>
  <c r="O176" i="6" s="1"/>
  <c r="I34" i="24"/>
  <c r="N218" i="2"/>
  <c r="O218" i="2" s="1"/>
  <c r="I20" i="24"/>
  <c r="J20" i="24" s="1"/>
  <c r="K20" i="24" s="1"/>
  <c r="N229" i="7"/>
  <c r="O229" i="7" s="1"/>
  <c r="I38" i="24"/>
  <c r="J38" i="24" s="1"/>
  <c r="K38" i="24" s="1"/>
  <c r="M36" i="24" s="1"/>
  <c r="N263" i="13"/>
  <c r="O263" i="13" s="1"/>
  <c r="I13" i="24"/>
  <c r="J13" i="24" s="1"/>
  <c r="K13" i="24" s="1"/>
  <c r="N60" i="10"/>
  <c r="O60" i="10" s="1"/>
  <c r="N228" i="9"/>
  <c r="O228" i="9" s="1"/>
  <c r="I44" i="24"/>
  <c r="J44" i="24" s="1"/>
  <c r="K44" i="24" s="1"/>
  <c r="M41" i="24" s="1"/>
  <c r="J35" i="24"/>
  <c r="K35" i="24" s="1"/>
  <c r="L36" i="24"/>
  <c r="N146" i="2"/>
  <c r="O146" i="2" s="1"/>
  <c r="I18" i="24"/>
  <c r="J18" i="24" s="1"/>
  <c r="K18" i="24" s="1"/>
  <c r="M18" i="24" s="1"/>
  <c r="N174" i="9"/>
  <c r="O174" i="9" s="1"/>
  <c r="I43" i="24"/>
  <c r="J43" i="24" s="1"/>
  <c r="K43" i="24" s="1"/>
  <c r="N230" i="4"/>
  <c r="O230" i="4" s="1"/>
  <c r="I30" i="24"/>
  <c r="J30" i="24" s="1"/>
  <c r="K30" i="24" s="1"/>
  <c r="J29" i="24" s="1"/>
  <c r="K29" i="24" s="1"/>
  <c r="N66" i="13"/>
  <c r="O66" i="13" s="1"/>
  <c r="N67" i="13"/>
  <c r="O67" i="13" s="1"/>
  <c r="L68" i="13"/>
  <c r="I14" i="24" s="1"/>
  <c r="J14" i="24" s="1"/>
  <c r="K14" i="24" s="1"/>
  <c r="N60" i="13"/>
  <c r="O60" i="13" s="1"/>
  <c r="L132" i="13"/>
  <c r="L391" i="13"/>
  <c r="L454" i="13"/>
  <c r="L385" i="13"/>
  <c r="N385" i="13" s="1"/>
  <c r="O385" i="13" s="1"/>
  <c r="N62" i="10"/>
  <c r="O62" i="10" s="1"/>
  <c r="I16" i="11"/>
  <c r="J16" i="11" s="1"/>
  <c r="K16" i="11" s="1"/>
  <c r="I13" i="11"/>
  <c r="J13" i="11" s="1"/>
  <c r="K13" i="11" s="1"/>
  <c r="N62" i="7"/>
  <c r="O62" i="7" s="1"/>
  <c r="L362" i="2"/>
  <c r="L68" i="2"/>
  <c r="I19" i="24" s="1"/>
  <c r="J19" i="24" s="1"/>
  <c r="K19" i="24" s="1"/>
  <c r="I15" i="11"/>
  <c r="J15" i="11" s="1"/>
  <c r="K15" i="11" s="1"/>
  <c r="N62" i="9"/>
  <c r="O62" i="9" s="1"/>
  <c r="I10" i="11"/>
  <c r="J10" i="11" s="1"/>
  <c r="K10" i="11" s="1"/>
  <c r="N62" i="5"/>
  <c r="O62" i="5" s="1"/>
  <c r="L62" i="13"/>
  <c r="L194" i="13"/>
  <c r="L290" i="2"/>
  <c r="L327" i="13"/>
  <c r="N68" i="13"/>
  <c r="O68" i="13" s="1"/>
  <c r="J14" i="11"/>
  <c r="K14" i="11" s="1"/>
  <c r="N176" i="8"/>
  <c r="O176" i="8" s="1"/>
  <c r="N327" i="13" l="1"/>
  <c r="O327" i="13" s="1"/>
  <c r="I15" i="24"/>
  <c r="J15" i="24" s="1"/>
  <c r="K15" i="24" s="1"/>
  <c r="N391" i="13"/>
  <c r="O391" i="13" s="1"/>
  <c r="I16" i="24"/>
  <c r="J16" i="24" s="1"/>
  <c r="K16" i="24" s="1"/>
  <c r="N290" i="2"/>
  <c r="O290" i="2" s="1"/>
  <c r="I21" i="24"/>
  <c r="J21" i="24" s="1"/>
  <c r="K21" i="24" s="1"/>
  <c r="N362" i="2"/>
  <c r="O362" i="2" s="1"/>
  <c r="I22" i="24"/>
  <c r="J22" i="24" s="1"/>
  <c r="K22" i="24" s="1"/>
  <c r="L18" i="24" s="1"/>
  <c r="N132" i="13"/>
  <c r="O132" i="13" s="1"/>
  <c r="I11" i="24"/>
  <c r="J11" i="24" s="1"/>
  <c r="K11" i="24" s="1"/>
  <c r="M11" i="24" s="1"/>
  <c r="J34" i="24"/>
  <c r="K34" i="24" s="1"/>
  <c r="J33" i="24" s="1"/>
  <c r="K33" i="24" s="1"/>
  <c r="L33" i="24"/>
  <c r="I7" i="11"/>
  <c r="J7" i="11" s="1"/>
  <c r="K7" i="11" s="1"/>
  <c r="N194" i="13"/>
  <c r="O194" i="13" s="1"/>
  <c r="I12" i="24"/>
  <c r="J12" i="24" s="1"/>
  <c r="K12" i="24" s="1"/>
  <c r="J28" i="24"/>
  <c r="K28" i="24" s="1"/>
  <c r="L28" i="24" s="1"/>
  <c r="N454" i="13"/>
  <c r="O454" i="13" s="1"/>
  <c r="I17" i="24"/>
  <c r="J17" i="24" s="1"/>
  <c r="K17" i="24" s="1"/>
  <c r="L11" i="24" s="1"/>
  <c r="N62" i="13"/>
  <c r="O62" i="13" s="1"/>
  <c r="I6" i="11"/>
  <c r="J6" i="11" s="1"/>
  <c r="K6" i="11" s="1"/>
  <c r="I9" i="11"/>
  <c r="J9" i="11" s="1"/>
  <c r="K9" i="11" s="1"/>
  <c r="N68" i="2"/>
  <c r="O68" i="2" s="1"/>
  <c r="J32" i="24" l="1"/>
  <c r="K32" i="24" s="1"/>
  <c r="M28" i="24" s="1"/>
  <c r="M33" i="24"/>
</calcChain>
</file>

<file path=xl/comments1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8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90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9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0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50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5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5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5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5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5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5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6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6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6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6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6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1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2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2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2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2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2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2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2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3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8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8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9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9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9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9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9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9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9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4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4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5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6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0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7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7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8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8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8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8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8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8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8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8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9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9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0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0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1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0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7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7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7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7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4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4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7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31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3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3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3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80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8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8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8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8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8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8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9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9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3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3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3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4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5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5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5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89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9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9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9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9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0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0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0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0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0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0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0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4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4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4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4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4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81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8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8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8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8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8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9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9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36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4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5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5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5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1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9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9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9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0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0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0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0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0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0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0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0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4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4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5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8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82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8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8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8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8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9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0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37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40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4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5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5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5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5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6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8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81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8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8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8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8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8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8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9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9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3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3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3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4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5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5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5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8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0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9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9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9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9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0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0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0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0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0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0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0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7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8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82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8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8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8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8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8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9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0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3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37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40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4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5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5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5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5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92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9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9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9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9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0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0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0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0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0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0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0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0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1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8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8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81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8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8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8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8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8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8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9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9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9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3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3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3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4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4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5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5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5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8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9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90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9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9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9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0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0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0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0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0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0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9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<sst xmlns="http://schemas.openxmlformats.org/spreadsheetml/2006/main" count="2838" uniqueCount="141">
  <si>
    <t>File Number:</t>
  </si>
  <si>
    <t>Exhibit:</t>
  </si>
  <si>
    <t>Tab:</t>
  </si>
  <si>
    <t>Schedule:</t>
  </si>
  <si>
    <t>Page:</t>
  </si>
  <si>
    <t>Date:</t>
  </si>
  <si>
    <t>Appendix 2-W</t>
  </si>
  <si>
    <t>Bill Impacts</t>
  </si>
  <si>
    <t>Customer Class: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</si>
  <si>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</si>
  <si>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</si>
  <si>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</si>
  <si>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</si>
  <si>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</si>
  <si>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</si>
  <si>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</si>
  <si>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</si>
  <si>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</si>
  <si>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</si>
  <si>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</si>
  <si>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</si>
  <si>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</si>
  <si>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</si>
  <si>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Smart Meter Disposition Rider</t>
  </si>
  <si>
    <t>LRAM &amp; SSM Rate Rider</t>
  </si>
  <si>
    <t>Sub-Total A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</si>
  <si>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</si>
  <si>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</si>
  <si>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</si>
  <si>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</si>
  <si>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</si>
  <si>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</si>
  <si>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</si>
  <si>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</si>
  <si>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Energy - RPP - Tier 1</t>
  </si>
  <si>
    <t>Energy - RPP - Tier 2</t>
  </si>
  <si>
    <t>TOU - Off Peak</t>
  </si>
  <si>
    <t>TOU - Mid Peak</t>
  </si>
  <si>
    <t>TOU - On Peak</t>
  </si>
  <si>
    <t>Total Bill on RPP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</si>
  <si>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</si>
  <si>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</si>
  <si>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</si>
  <si>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RPP (including OCEB)</t>
  </si>
  <si>
    <t>Total Bill on TOU (before Taxes)</t>
  </si>
  <si>
    <t>Total Bill on TOU (including OCEB)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</si>
  <si>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</si>
  <si>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</si>
  <si>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</si>
  <si>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should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</si>
  <si>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</si>
  <si>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</si>
  <si>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</si>
  <si>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</si>
  <si>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</si>
  <si>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</si>
  <si>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Monthly</t>
  </si>
  <si>
    <t>per kWh</t>
  </si>
  <si>
    <t>Deferral/Variance Account Disposition Rate Rider (2012)</t>
  </si>
  <si>
    <t>Deferral/Variance Account Disposition Rate Rider (2013)</t>
  </si>
  <si>
    <t xml:space="preserve"> kW</t>
  </si>
  <si>
    <t>per kW</t>
  </si>
  <si>
    <t>General Service 50 to 4,999 kW Interval Metered</t>
  </si>
  <si>
    <t>General Service 1,000 to 4,999 kW (Co-Generation) Service</t>
  </si>
  <si>
    <t>Large User</t>
  </si>
  <si>
    <t>Unmetered Scattered Load</t>
  </si>
  <si>
    <t>Sentinel Lighting</t>
  </si>
  <si>
    <t>Street Lighting</t>
  </si>
  <si>
    <t>Loss Factor</t>
  </si>
  <si>
    <t xml:space="preserve">Loss Factor </t>
  </si>
  <si>
    <t>spot price</t>
  </si>
  <si>
    <t>Smart Meter Incremental Revenue Requirment</t>
  </si>
  <si>
    <t>LRAM  Rate Rider</t>
  </si>
  <si>
    <t>LRAM Rate Rider</t>
  </si>
  <si>
    <t>Global Adjustment Sub Account Disposition (2012)</t>
  </si>
  <si>
    <t>Global Adjustment Sub Account Disposition (2013)</t>
  </si>
  <si>
    <t>Total Bill</t>
  </si>
  <si>
    <t>Rate Class</t>
  </si>
  <si>
    <t>Consumption kWh</t>
  </si>
  <si>
    <t>Demand kW</t>
  </si>
  <si>
    <t>Current</t>
  </si>
  <si>
    <t>GENERAL SERVICE &gt;50 KW to 4,999 KW (CoGeneration)</t>
  </si>
  <si>
    <t xml:space="preserve">LARGE USER </t>
  </si>
  <si>
    <t>UNMETERED LOADS (SCATTERED)</t>
  </si>
  <si>
    <t xml:space="preserve"> </t>
  </si>
  <si>
    <t>SENTINEL LIGHTS</t>
  </si>
  <si>
    <t>STREET LIGHTING</t>
  </si>
  <si>
    <t>Cost of Power</t>
  </si>
  <si>
    <t>Applied For 2013 COS</t>
  </si>
  <si>
    <t>GENERAL SERVICE &gt;50 KW to 4,999 KW (Non-Interval)</t>
  </si>
  <si>
    <t>Difference $</t>
  </si>
  <si>
    <t>Difference %</t>
  </si>
  <si>
    <t>Stranded Meters Disposition</t>
  </si>
  <si>
    <t>Smart Meter Incremental Revenue Requirement</t>
  </si>
  <si>
    <t>RSVA Global Adjustment Account Disposition Rate Rider (2013)</t>
  </si>
  <si>
    <t>RSVA Global Adjustment Account Disposition Rate Rider (2012)</t>
  </si>
  <si>
    <t>Tax Change Rate Rider</t>
  </si>
  <si>
    <t>Backup Power</t>
  </si>
  <si>
    <t xml:space="preserve">General Service 50 to 4,999 kW Non-Interval Metered </t>
  </si>
  <si>
    <t>GENERAL SERVICE LESS THAN 50 KW RPP</t>
  </si>
  <si>
    <t>GENERAL SERVICE &gt;50 KW to 4,999 KW (Interval)</t>
  </si>
  <si>
    <t>RESIDENTIAL RPP</t>
  </si>
  <si>
    <t xml:space="preserve">Residential  </t>
  </si>
  <si>
    <t>EB-2012-0146</t>
  </si>
  <si>
    <t>RESIDENTIAL  TOU</t>
  </si>
  <si>
    <t>GENERAL SERVICE LESS THAN 50 KW TOU</t>
  </si>
  <si>
    <t xml:space="preserve">General Service Less Than 50 kW   </t>
  </si>
  <si>
    <t>London Hydro Inc.</t>
  </si>
  <si>
    <t>Rate Determination Model</t>
  </si>
  <si>
    <t>2013 Forward Test Year Rate Application filed October 1,2012 , Licence ED-2002-0557, File EB-2012-0146</t>
  </si>
  <si>
    <t xml:space="preserve">Sheet 16 - Customer Bill Impacts - Summary </t>
  </si>
  <si>
    <t>Bill Impacts by Consumption</t>
  </si>
  <si>
    <t>Class</t>
  </si>
  <si>
    <t>Connections</t>
  </si>
  <si>
    <t>2012 Bill  Bridge</t>
  </si>
  <si>
    <t>2013 Bill Test</t>
  </si>
  <si>
    <t xml:space="preserve">Difference </t>
  </si>
  <si>
    <t>Bill Impact</t>
  </si>
  <si>
    <t>Max</t>
  </si>
  <si>
    <t>Min</t>
  </si>
  <si>
    <t>kWh</t>
  </si>
  <si>
    <t>kW</t>
  </si>
  <si>
    <t>Transf Disc kW</t>
  </si>
  <si>
    <t>Standby kW</t>
  </si>
  <si>
    <t>#</t>
  </si>
  <si>
    <t>$</t>
  </si>
  <si>
    <t>%</t>
  </si>
  <si>
    <t>Residential</t>
  </si>
  <si>
    <t>ToU</t>
  </si>
  <si>
    <t>Billed</t>
  </si>
  <si>
    <t xml:space="preserve">General Service </t>
  </si>
  <si>
    <t>Less Than 50 kW</t>
  </si>
  <si>
    <t xml:space="preserve"> 50 to 4,999 kW</t>
  </si>
  <si>
    <t xml:space="preserve">  Interval metered</t>
  </si>
  <si>
    <t xml:space="preserve"> Non- Interval metered</t>
  </si>
  <si>
    <t>Co-Generation</t>
  </si>
  <si>
    <t>Large Use</t>
  </si>
  <si>
    <t xml:space="preserve">Unmetered </t>
  </si>
  <si>
    <t>&amp; Scattered Load</t>
  </si>
  <si>
    <t xml:space="preserve">                                          Delivery</t>
  </si>
  <si>
    <t xml:space="preserve">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</si>
</sst>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-&quot;$&quot;* #,##0.0000_-;\-&quot;$&quot;* #,##0.0000_-;_-&quot;$&quot;* &quot;-&quot;??_-;_-@_-"/>
    <numFmt numFmtId="166" formatCode="_-&quot;$&quot;* #,##0.00000_-;\-&quot;$&quot;* #,##0.00000_-;_-&quot;$&quot;* &quot;-&quot;??_-;_-@_-"/>
    <numFmt numFmtId="167" formatCode="0.0000"/>
    <numFmt numFmtId="168" formatCode="_(* #,##0_);_(* \(#,##0\);_(* &quot;-&quot;??_);_(@_)"/>
    <numFmt numFmtId="169" formatCode="0.0%"/>
    <numFmt numFmtId="170" formatCode="_-&quot;$&quot;* #,##0_-;\-&quot;$&quot;* #,##0_-;_-&quot;$&quot;* &quot;-&quot;??_-;_-@_-"/>
    <numFmt numFmtId="171" formatCode="0.000%"/>
    <numFmt numFmtId="172" formatCode="_-* #,##0_-;\-* #,##0_-;_-* &quot;-&quot;??_-;_-@_-"/>
    <numFmt numFmtId="173" formatCode="_-* #,##0.0000_-;\-* #,##0.0000_-;_-* &quot;-&quot;??_-;_-@_-"/>
    <numFmt numFmtId="174" formatCode="&quot;$&quot;#,##0.00"/>
    <numFmt numFmtId="175" formatCode="_(&quot;$&quot;* #,##0.00_);_(&quot;$&quot;* \(#,##0.00\);_(&quot;$&quot;* &quot;-&quot;??_);_(@_)"/>
    <numFmt numFmtId="176" formatCode="#,##0.0;\-#,##0.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Albertus MT Lt"/>
      <family val="1"/>
    </font>
    <font>
      <sz val="11"/>
      <name val="Arial"/>
      <family val="2"/>
    </font>
    <font>
      <sz val="7"/>
      <name val="Arial"/>
      <family val="2"/>
    </font>
    <font>
      <sz val="11"/>
      <color theme="0"/>
      <name val="Calibri"/>
      <family val="2"/>
      <scheme val="minor"/>
    </font>
    <font>
      <b/>
      <sz val="16"/>
      <name val="Arial"/>
      <family val="2"/>
    </font>
    <font>
      <b/>
      <sz val="12"/>
      <color rgb="FF0070C0"/>
      <name val="Arial"/>
      <family val="2"/>
    </font>
    <font>
      <b/>
      <sz val="11"/>
      <color rgb="FF0070C0"/>
      <name val="Arial"/>
      <family val="2"/>
    </font>
    <font>
      <b/>
      <i/>
      <sz val="11"/>
      <color rgb="FF0070C0"/>
      <name val="Arial"/>
      <family val="2"/>
    </font>
    <font>
      <b/>
      <sz val="10"/>
      <color rgb="FF0070C0"/>
      <name val="Arial"/>
      <family val="2"/>
    </font>
    <font>
      <b/>
      <i/>
      <sz val="10"/>
      <color rgb="FF0070C0"/>
      <name val="Arial"/>
      <family val="2"/>
    </font>
    <font>
      <sz val="11"/>
      <color rgb="FF0996FF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Down">
        <bgColor theme="0" tint="-0.249977111117893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9" borderId="0" applyNumberFormat="0" applyBorder="0" applyAlignment="0" applyProtection="0"/>
    <xf numFmtId="43" fontId="1" fillId="0" borderId="0" applyFont="0" applyFill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23" fillId="14" borderId="0" applyNumberFormat="0" applyBorder="0" applyAlignment="0" applyProtection="0"/>
    <xf numFmtId="0" fontId="9" fillId="0" borderId="0"/>
    <xf numFmtId="175" fontId="9" fillId="0" borderId="0" applyFont="0" applyFill="0" applyBorder="0" applyAlignment="0" applyProtection="0"/>
  </cellStyleXfs>
  <cellXfs count="355">
    <xf numFmtId="0" fontId="0" fillId="0" borderId="0" xfId="0"/>
    <xf numFmtId="0" fontId="3" fillId="2" borderId="0" xfId="0" applyFont="1" applyFill="1" applyAlignment="1" applyProtection="1">
      <alignment vertical="top" wrapText="1"/>
    </xf>
    <xf numFmtId="0" fontId="0" fillId="2" borderId="0" xfId="0" applyFill="1" applyBorder="1" applyProtection="1"/>
    <xf numFmtId="0" fontId="4" fillId="0" borderId="0" xfId="0" applyFont="1"/>
    <xf numFmtId="0" fontId="5" fillId="0" borderId="0" xfId="0" applyFont="1" applyAlignment="1">
      <alignment horizontal="right" vertical="top"/>
    </xf>
    <xf numFmtId="0" fontId="6" fillId="2" borderId="0" xfId="0" applyFont="1" applyFill="1" applyBorder="1" applyAlignment="1" applyProtection="1"/>
    <xf numFmtId="0" fontId="5" fillId="3" borderId="1" xfId="0" applyFont="1" applyFill="1" applyBorder="1" applyAlignment="1">
      <alignment horizontal="right" vertical="top"/>
    </xf>
    <xf numFmtId="0" fontId="0" fillId="2" borderId="0" xfId="0" applyFill="1" applyBorder="1" applyAlignment="1" applyProtection="1">
      <alignment horizontal="left" indent="1"/>
    </xf>
    <xf numFmtId="0" fontId="7" fillId="2" borderId="0" xfId="0" applyFont="1" applyFill="1" applyBorder="1" applyAlignment="1" applyProtection="1"/>
    <xf numFmtId="0" fontId="5" fillId="3" borderId="0" xfId="0" applyFont="1" applyFill="1" applyAlignment="1">
      <alignment horizontal="right" vertical="top"/>
    </xf>
    <xf numFmtId="0" fontId="0" fillId="0" borderId="0" xfId="0" applyProtection="1"/>
    <xf numFmtId="0" fontId="4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center"/>
    </xf>
    <xf numFmtId="0" fontId="9" fillId="0" borderId="0" xfId="0" applyFont="1" applyProtection="1"/>
    <xf numFmtId="0" fontId="4" fillId="0" borderId="0" xfId="0" applyFont="1" applyProtection="1"/>
    <xf numFmtId="0" fontId="4" fillId="3" borderId="2" xfId="0" applyFont="1" applyFill="1" applyBorder="1" applyProtection="1">
      <protection locked="0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10" xfId="0" quotePrefix="1" applyFont="1" applyBorder="1" applyAlignment="1" applyProtection="1">
      <alignment horizontal="center"/>
    </xf>
    <xf numFmtId="0" fontId="4" fillId="0" borderId="11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4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5" fontId="0" fillId="3" borderId="9" xfId="1" applyNumberFormat="1" applyFont="1" applyFill="1" applyBorder="1" applyAlignment="1" applyProtection="1">
      <alignment vertical="top"/>
      <protection locked="0"/>
    </xf>
    <xf numFmtId="0" fontId="0" fillId="0" borderId="9" xfId="0" applyFill="1" applyBorder="1" applyAlignment="1" applyProtection="1">
      <alignment vertical="center"/>
    </xf>
    <xf numFmtId="44" fontId="0" fillId="0" borderId="7" xfId="1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5" fontId="0" fillId="3" borderId="9" xfId="1" applyNumberFormat="1" applyFon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</xf>
    <xf numFmtId="44" fontId="0" fillId="0" borderId="9" xfId="0" applyNumberFormat="1" applyBorder="1" applyAlignment="1" applyProtection="1">
      <alignment vertical="center"/>
    </xf>
    <xf numFmtId="10" fontId="0" fillId="0" borderId="7" xfId="2" applyNumberFormat="1" applyFont="1" applyBorder="1" applyAlignment="1" applyProtection="1">
      <alignment vertical="center"/>
    </xf>
    <xf numFmtId="0" fontId="0" fillId="3" borderId="0" xfId="0" applyFill="1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4" fillId="5" borderId="3" xfId="0" applyFont="1" applyFill="1" applyBorder="1" applyAlignment="1" applyProtection="1">
      <alignment vertical="top"/>
      <protection locked="0"/>
    </xf>
    <xf numFmtId="0" fontId="0" fillId="5" borderId="4" xfId="0" applyFill="1" applyBorder="1" applyAlignment="1" applyProtection="1">
      <alignment vertical="top"/>
    </xf>
    <xf numFmtId="0" fontId="0" fillId="5" borderId="4" xfId="0" applyFill="1" applyBorder="1" applyAlignment="1" applyProtection="1">
      <alignment vertical="top"/>
      <protection locked="0"/>
    </xf>
    <xf numFmtId="165" fontId="0" fillId="5" borderId="2" xfId="1" applyNumberFormat="1" applyFont="1" applyFill="1" applyBorder="1" applyAlignment="1" applyProtection="1">
      <alignment vertical="top"/>
      <protection locked="0"/>
    </xf>
    <xf numFmtId="0" fontId="0" fillId="5" borderId="2" xfId="0" applyFill="1" applyBorder="1" applyAlignment="1" applyProtection="1">
      <alignment vertical="center"/>
      <protection locked="0"/>
    </xf>
    <xf numFmtId="44" fontId="0" fillId="5" borderId="5" xfId="1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165" fontId="0" fillId="5" borderId="2" xfId="1" applyNumberFormat="1" applyFont="1" applyFill="1" applyBorder="1" applyAlignment="1" applyProtection="1">
      <alignment vertical="center"/>
      <protection locked="0"/>
    </xf>
    <xf numFmtId="0" fontId="0" fillId="5" borderId="5" xfId="0" applyFill="1" applyBorder="1" applyAlignment="1" applyProtection="1">
      <alignment vertical="center"/>
      <protection locked="0"/>
    </xf>
    <xf numFmtId="44" fontId="4" fillId="5" borderId="2" xfId="0" applyNumberFormat="1" applyFont="1" applyFill="1" applyBorder="1" applyAlignment="1" applyProtection="1">
      <alignment vertical="center"/>
    </xf>
    <xf numFmtId="10" fontId="4" fillId="5" borderId="5" xfId="2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9" fillId="3" borderId="0" xfId="0" applyFont="1" applyFill="1" applyAlignment="1" applyProtection="1">
      <alignment vertical="top" wrapText="1"/>
    </xf>
    <xf numFmtId="0" fontId="0" fillId="0" borderId="12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9" fillId="0" borderId="0" xfId="0" applyFont="1" applyAlignment="1" applyProtection="1">
      <alignment vertical="top"/>
    </xf>
    <xf numFmtId="0" fontId="0" fillId="6" borderId="2" xfId="0" applyFill="1" applyBorder="1" applyAlignment="1" applyProtection="1">
      <alignment vertical="top"/>
    </xf>
    <xf numFmtId="0" fontId="0" fillId="6" borderId="2" xfId="0" applyFill="1" applyBorder="1" applyAlignment="1" applyProtection="1">
      <alignment vertical="center"/>
    </xf>
    <xf numFmtId="44" fontId="0" fillId="6" borderId="5" xfId="1" applyFont="1" applyFill="1" applyBorder="1" applyAlignment="1" applyProtection="1">
      <alignment vertical="center"/>
    </xf>
    <xf numFmtId="0" fontId="4" fillId="5" borderId="3" xfId="0" applyFont="1" applyFill="1" applyBorder="1" applyAlignment="1" applyProtection="1">
      <alignment vertical="top" wrapText="1"/>
    </xf>
    <xf numFmtId="0" fontId="0" fillId="5" borderId="4" xfId="0" applyFill="1" applyBorder="1" applyProtection="1"/>
    <xf numFmtId="0" fontId="0" fillId="5" borderId="2" xfId="0" applyFill="1" applyBorder="1" applyProtection="1"/>
    <xf numFmtId="0" fontId="0" fillId="5" borderId="2" xfId="0" applyFill="1" applyBorder="1" applyAlignment="1" applyProtection="1">
      <alignment vertical="center"/>
    </xf>
    <xf numFmtId="44" fontId="4" fillId="5" borderId="5" xfId="0" applyNumberFormat="1" applyFont="1" applyFill="1" applyBorder="1" applyAlignment="1" applyProtection="1">
      <alignment vertical="center"/>
    </xf>
    <xf numFmtId="0" fontId="0" fillId="5" borderId="5" xfId="0" applyFill="1" applyBorder="1" applyAlignment="1" applyProtection="1">
      <alignment vertical="center"/>
    </xf>
    <xf numFmtId="0" fontId="0" fillId="4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0" borderId="9" xfId="0" applyNumberFormat="1" applyFill="1" applyBorder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5" borderId="2" xfId="0" applyFill="1" applyBorder="1" applyAlignment="1" applyProtection="1">
      <alignment vertical="top"/>
    </xf>
    <xf numFmtId="0" fontId="4" fillId="5" borderId="0" xfId="0" applyFont="1" applyFill="1" applyAlignment="1" applyProtection="1">
      <alignment vertical="center"/>
    </xf>
    <xf numFmtId="0" fontId="4" fillId="5" borderId="2" xfId="0" applyFont="1" applyFill="1" applyBorder="1" applyAlignment="1" applyProtection="1">
      <alignment vertical="center"/>
    </xf>
    <xf numFmtId="0" fontId="4" fillId="5" borderId="5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5" fontId="1" fillId="3" borderId="9" xfId="1" applyNumberFormat="1" applyFill="1" applyBorder="1" applyAlignment="1" applyProtection="1">
      <alignment vertical="top"/>
      <protection locked="0"/>
    </xf>
    <xf numFmtId="44" fontId="1" fillId="0" borderId="7" xfId="1" applyBorder="1" applyAlignment="1" applyProtection="1">
      <alignment vertical="center"/>
    </xf>
    <xf numFmtId="165" fontId="1" fillId="3" borderId="9" xfId="1" applyNumberFormat="1" applyFill="1" applyBorder="1" applyAlignment="1" applyProtection="1">
      <alignment vertical="center"/>
      <protection locked="0"/>
    </xf>
    <xf numFmtId="10" fontId="1" fillId="0" borderId="7" xfId="2" applyNumberFormat="1" applyBorder="1" applyAlignment="1" applyProtection="1">
      <alignment vertical="center"/>
    </xf>
    <xf numFmtId="165" fontId="1" fillId="0" borderId="9" xfId="1" applyNumberFormat="1" applyFill="1" applyBorder="1" applyAlignment="1" applyProtection="1">
      <alignment vertical="top"/>
      <protection locked="0"/>
    </xf>
    <xf numFmtId="1" fontId="9" fillId="0" borderId="9" xfId="0" applyNumberFormat="1" applyFont="1" applyFill="1" applyBorder="1" applyAlignment="1" applyProtection="1">
      <alignment vertical="center"/>
    </xf>
    <xf numFmtId="1" fontId="9" fillId="3" borderId="9" xfId="0" applyNumberFormat="1" applyFont="1" applyFill="1" applyBorder="1" applyAlignment="1" applyProtection="1">
      <alignment vertical="center"/>
    </xf>
    <xf numFmtId="0" fontId="9" fillId="7" borderId="13" xfId="0" applyFont="1" applyFill="1" applyBorder="1" applyProtection="1"/>
    <xf numFmtId="0" fontId="0" fillId="7" borderId="14" xfId="0" applyFill="1" applyBorder="1" applyAlignment="1" applyProtection="1">
      <alignment vertical="top"/>
    </xf>
    <xf numFmtId="0" fontId="0" fillId="7" borderId="14" xfId="0" applyFill="1" applyBorder="1" applyAlignment="1" applyProtection="1">
      <alignment vertical="top"/>
      <protection locked="0"/>
    </xf>
    <xf numFmtId="165" fontId="1" fillId="7" borderId="15" xfId="1" applyNumberFormat="1" applyFill="1" applyBorder="1" applyAlignment="1" applyProtection="1">
      <alignment vertical="top"/>
      <protection locked="0"/>
    </xf>
    <xf numFmtId="0" fontId="0" fillId="7" borderId="16" xfId="0" applyFill="1" applyBorder="1" applyAlignment="1" applyProtection="1">
      <alignment vertical="center"/>
      <protection locked="0"/>
    </xf>
    <xf numFmtId="44" fontId="1" fillId="7" borderId="14" xfId="1" applyFill="1" applyBorder="1" applyAlignment="1" applyProtection="1">
      <alignment vertical="center"/>
    </xf>
    <xf numFmtId="0" fontId="0" fillId="7" borderId="14" xfId="0" applyFill="1" applyBorder="1" applyAlignment="1" applyProtection="1">
      <alignment vertical="center"/>
    </xf>
    <xf numFmtId="0" fontId="0" fillId="7" borderId="15" xfId="0" applyFill="1" applyBorder="1" applyAlignment="1" applyProtection="1">
      <alignment vertical="center"/>
      <protection locked="0"/>
    </xf>
    <xf numFmtId="44" fontId="0" fillId="7" borderId="15" xfId="0" applyNumberFormat="1" applyFill="1" applyBorder="1" applyAlignment="1" applyProtection="1">
      <alignment vertical="center"/>
    </xf>
    <xf numFmtId="10" fontId="1" fillId="7" borderId="17" xfId="2" applyNumberForma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top"/>
    </xf>
    <xf numFmtId="9" fontId="0" fillId="0" borderId="9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44" fontId="4" fillId="0" borderId="12" xfId="0" applyNumberFormat="1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9" fontId="4" fillId="0" borderId="9" xfId="0" applyNumberFormat="1" applyFont="1" applyFill="1" applyBorder="1" applyAlignment="1" applyProtection="1">
      <alignment vertical="center"/>
    </xf>
    <xf numFmtId="44" fontId="4" fillId="0" borderId="7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4" fontId="4" fillId="0" borderId="9" xfId="0" applyNumberFormat="1" applyFont="1" applyFill="1" applyBorder="1" applyAlignment="1" applyProtection="1">
      <alignment vertical="center"/>
    </xf>
    <xf numFmtId="10" fontId="4" fillId="0" borderId="7" xfId="2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horizontal="left" vertical="top" indent="1"/>
    </xf>
    <xf numFmtId="9" fontId="0" fillId="0" borderId="9" xfId="0" applyNumberFormat="1" applyFill="1" applyBorder="1" applyAlignment="1" applyProtection="1">
      <alignment vertical="top"/>
      <protection locked="0"/>
    </xf>
    <xf numFmtId="44" fontId="9" fillId="0" borderId="12" xfId="0" applyNumberFormat="1" applyFont="1" applyFill="1" applyBorder="1" applyAlignment="1" applyProtection="1">
      <alignment vertical="center"/>
    </xf>
    <xf numFmtId="0" fontId="9" fillId="0" borderId="9" xfId="0" applyFont="1" applyFill="1" applyBorder="1" applyAlignment="1" applyProtection="1">
      <alignment vertical="center"/>
    </xf>
    <xf numFmtId="9" fontId="9" fillId="0" borderId="9" xfId="0" applyNumberFormat="1" applyFont="1" applyFill="1" applyBorder="1" applyAlignment="1" applyProtection="1">
      <alignment vertical="top"/>
      <protection locked="0"/>
    </xf>
    <xf numFmtId="9" fontId="9" fillId="0" borderId="9" xfId="0" applyNumberFormat="1" applyFont="1" applyFill="1" applyBorder="1" applyAlignment="1" applyProtection="1">
      <alignment vertical="center"/>
    </xf>
    <xf numFmtId="44" fontId="9" fillId="0" borderId="7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44" fontId="9" fillId="0" borderId="9" xfId="0" applyNumberFormat="1" applyFont="1" applyFill="1" applyBorder="1" applyAlignment="1" applyProtection="1">
      <alignment vertical="center"/>
    </xf>
    <xf numFmtId="10" fontId="9" fillId="0" borderId="7" xfId="2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left" vertical="top" wrapText="1" indent="1"/>
    </xf>
    <xf numFmtId="0" fontId="0" fillId="0" borderId="9" xfId="0" applyFill="1" applyBorder="1" applyAlignment="1" applyProtection="1">
      <alignment vertical="top"/>
    </xf>
    <xf numFmtId="0" fontId="0" fillId="0" borderId="0" xfId="0" applyFill="1" applyBorder="1" applyAlignment="1" applyProtection="1">
      <alignment vertical="center"/>
    </xf>
    <xf numFmtId="44" fontId="12" fillId="0" borderId="12" xfId="0" applyNumberFormat="1" applyFont="1" applyFill="1" applyBorder="1" applyAlignment="1" applyProtection="1">
      <alignment vertical="center"/>
    </xf>
    <xf numFmtId="44" fontId="12" fillId="0" borderId="7" xfId="0" applyNumberFormat="1" applyFont="1" applyFill="1" applyBorder="1" applyAlignment="1" applyProtection="1">
      <alignment vertical="center"/>
    </xf>
    <xf numFmtId="44" fontId="12" fillId="0" borderId="9" xfId="0" applyNumberFormat="1" applyFont="1" applyFill="1" applyBorder="1" applyAlignment="1" applyProtection="1">
      <alignment vertical="center"/>
    </xf>
    <xf numFmtId="10" fontId="12" fillId="0" borderId="7" xfId="2" applyNumberFormat="1" applyFont="1" applyFill="1" applyBorder="1" applyAlignment="1" applyProtection="1">
      <alignment vertical="center"/>
    </xf>
    <xf numFmtId="0" fontId="0" fillId="8" borderId="0" xfId="0" applyFill="1" applyAlignment="1" applyProtection="1">
      <alignment vertical="top"/>
    </xf>
    <xf numFmtId="0" fontId="0" fillId="8" borderId="9" xfId="0" applyFill="1" applyBorder="1" applyAlignment="1" applyProtection="1">
      <alignment vertical="top"/>
    </xf>
    <xf numFmtId="0" fontId="0" fillId="8" borderId="0" xfId="0" applyFill="1" applyBorder="1" applyAlignment="1" applyProtection="1">
      <alignment vertical="center"/>
    </xf>
    <xf numFmtId="44" fontId="4" fillId="8" borderId="12" xfId="0" applyNumberFormat="1" applyFont="1" applyFill="1" applyBorder="1" applyAlignment="1" applyProtection="1">
      <alignment vertical="center"/>
    </xf>
    <xf numFmtId="0" fontId="4" fillId="8" borderId="9" xfId="0" applyFont="1" applyFill="1" applyBorder="1" applyAlignment="1" applyProtection="1">
      <alignment vertical="center"/>
    </xf>
    <xf numFmtId="44" fontId="4" fillId="8" borderId="7" xfId="0" applyNumberFormat="1" applyFont="1" applyFill="1" applyBorder="1" applyAlignment="1" applyProtection="1">
      <alignment vertical="center"/>
    </xf>
    <xf numFmtId="0" fontId="4" fillId="8" borderId="0" xfId="0" applyFont="1" applyFill="1" applyBorder="1" applyAlignment="1" applyProtection="1">
      <alignment vertical="center"/>
    </xf>
    <xf numFmtId="44" fontId="4" fillId="8" borderId="9" xfId="0" applyNumberFormat="1" applyFont="1" applyFill="1" applyBorder="1" applyAlignment="1" applyProtection="1">
      <alignment vertical="center"/>
    </xf>
    <xf numFmtId="10" fontId="4" fillId="8" borderId="7" xfId="2" applyNumberFormat="1" applyFont="1" applyFill="1" applyBorder="1" applyAlignment="1" applyProtection="1">
      <alignment vertical="center"/>
    </xf>
    <xf numFmtId="165" fontId="1" fillId="7" borderId="16" xfId="1" applyNumberFormat="1" applyFill="1" applyBorder="1" applyAlignment="1" applyProtection="1">
      <alignment vertical="top"/>
      <protection locked="0"/>
    </xf>
    <xf numFmtId="0" fontId="0" fillId="7" borderId="14" xfId="0" applyFill="1" applyBorder="1" applyAlignment="1" applyProtection="1">
      <alignment vertical="center"/>
      <protection locked="0"/>
    </xf>
    <xf numFmtId="44" fontId="1" fillId="7" borderId="18" xfId="1" applyFill="1" applyBorder="1" applyAlignment="1" applyProtection="1">
      <alignment vertical="center"/>
    </xf>
    <xf numFmtId="0" fontId="0" fillId="7" borderId="16" xfId="0" applyFill="1" applyBorder="1" applyAlignment="1" applyProtection="1">
      <alignment vertical="center"/>
    </xf>
    <xf numFmtId="44" fontId="1" fillId="7" borderId="15" xfId="1" applyFill="1" applyBorder="1" applyAlignment="1" applyProtection="1">
      <alignment vertical="center"/>
    </xf>
    <xf numFmtId="44" fontId="0" fillId="7" borderId="16" xfId="0" applyNumberFormat="1" applyFill="1" applyBorder="1" applyAlignment="1" applyProtection="1">
      <alignment vertical="center"/>
    </xf>
    <xf numFmtId="44" fontId="4" fillId="0" borderId="19" xfId="0" applyNumberFormat="1" applyFont="1" applyFill="1" applyBorder="1" applyAlignment="1" applyProtection="1">
      <alignment vertical="center"/>
    </xf>
    <xf numFmtId="9" fontId="9" fillId="0" borderId="9" xfId="0" applyNumberFormat="1" applyFont="1" applyFill="1" applyBorder="1" applyAlignment="1" applyProtection="1">
      <alignment vertical="center"/>
      <protection locked="0"/>
    </xf>
    <xf numFmtId="0" fontId="0" fillId="8" borderId="10" xfId="0" applyFill="1" applyBorder="1" applyAlignment="1" applyProtection="1">
      <alignment vertical="top"/>
    </xf>
    <xf numFmtId="0" fontId="0" fillId="8" borderId="20" xfId="0" applyFill="1" applyBorder="1" applyAlignment="1" applyProtection="1">
      <alignment vertical="center"/>
    </xf>
    <xf numFmtId="44" fontId="4" fillId="8" borderId="21" xfId="0" applyNumberFormat="1" applyFont="1" applyFill="1" applyBorder="1" applyAlignment="1" applyProtection="1">
      <alignment vertical="center"/>
    </xf>
    <xf numFmtId="0" fontId="4" fillId="8" borderId="10" xfId="0" applyFont="1" applyFill="1" applyBorder="1" applyAlignment="1" applyProtection="1">
      <alignment vertical="center"/>
    </xf>
    <xf numFmtId="44" fontId="4" fillId="8" borderId="11" xfId="0" applyNumberFormat="1" applyFont="1" applyFill="1" applyBorder="1" applyAlignment="1" applyProtection="1">
      <alignment vertical="center"/>
    </xf>
    <xf numFmtId="0" fontId="4" fillId="8" borderId="20" xfId="0" applyFont="1" applyFill="1" applyBorder="1" applyAlignment="1" applyProtection="1">
      <alignment vertical="center"/>
    </xf>
    <xf numFmtId="44" fontId="4" fillId="8" borderId="10" xfId="0" applyNumberFormat="1" applyFont="1" applyFill="1" applyBorder="1" applyAlignment="1" applyProtection="1">
      <alignment vertical="center"/>
    </xf>
    <xf numFmtId="10" fontId="4" fillId="8" borderId="11" xfId="2" applyNumberFormat="1" applyFont="1" applyFill="1" applyBorder="1" applyAlignment="1" applyProtection="1">
      <alignment vertical="center"/>
    </xf>
    <xf numFmtId="44" fontId="0" fillId="0" borderId="0" xfId="0" applyNumberFormat="1" applyProtection="1"/>
    <xf numFmtId="0" fontId="13" fillId="0" borderId="0" xfId="0" applyFont="1" applyProtection="1"/>
    <xf numFmtId="44" fontId="0" fillId="5" borderId="2" xfId="0" applyNumberFormat="1" applyFill="1" applyBorder="1" applyAlignment="1" applyProtection="1">
      <alignment vertical="top"/>
    </xf>
    <xf numFmtId="165" fontId="17" fillId="9" borderId="9" xfId="3" applyNumberFormat="1" applyBorder="1" applyAlignment="1" applyProtection="1">
      <alignment vertical="top"/>
      <protection locked="0"/>
    </xf>
    <xf numFmtId="1" fontId="17" fillId="9" borderId="9" xfId="3" applyNumberFormat="1" applyBorder="1" applyAlignment="1" applyProtection="1">
      <alignment vertical="center"/>
    </xf>
    <xf numFmtId="44" fontId="17" fillId="9" borderId="7" xfId="3" applyNumberFormat="1" applyBorder="1" applyAlignment="1" applyProtection="1">
      <alignment vertical="center"/>
    </xf>
    <xf numFmtId="0" fontId="17" fillId="9" borderId="0" xfId="3" applyAlignment="1" applyProtection="1">
      <alignment vertical="center"/>
    </xf>
    <xf numFmtId="44" fontId="17" fillId="9" borderId="9" xfId="3" applyNumberFormat="1" applyBorder="1" applyAlignment="1" applyProtection="1">
      <alignment vertical="center"/>
    </xf>
    <xf numFmtId="10" fontId="17" fillId="9" borderId="7" xfId="3" applyNumberFormat="1" applyBorder="1" applyAlignment="1" applyProtection="1">
      <alignment vertical="center"/>
    </xf>
    <xf numFmtId="166" fontId="0" fillId="3" borderId="9" xfId="1" applyNumberFormat="1" applyFont="1" applyFill="1" applyBorder="1" applyAlignment="1" applyProtection="1">
      <alignment vertical="top"/>
      <protection locked="0"/>
    </xf>
    <xf numFmtId="167" fontId="1" fillId="3" borderId="2" xfId="2" applyNumberFormat="1" applyFill="1" applyBorder="1" applyProtection="1">
      <protection locked="0"/>
    </xf>
    <xf numFmtId="165" fontId="0" fillId="0" borderId="9" xfId="1" applyNumberFormat="1" applyFont="1" applyFill="1" applyBorder="1" applyAlignment="1" applyProtection="1">
      <alignment vertical="top"/>
      <protection locked="0"/>
    </xf>
    <xf numFmtId="44" fontId="0" fillId="3" borderId="9" xfId="1" applyNumberFormat="1" applyFont="1" applyFill="1" applyBorder="1" applyAlignment="1" applyProtection="1">
      <alignment vertical="top"/>
      <protection locked="0"/>
    </xf>
    <xf numFmtId="44" fontId="0" fillId="0" borderId="7" xfId="1" applyNumberFormat="1" applyFont="1" applyBorder="1" applyAlignment="1" applyProtection="1">
      <alignment vertical="center"/>
    </xf>
    <xf numFmtId="44" fontId="0" fillId="0" borderId="0" xfId="0" applyNumberFormat="1" applyAlignment="1" applyProtection="1">
      <alignment vertical="center"/>
    </xf>
    <xf numFmtId="44" fontId="0" fillId="3" borderId="9" xfId="1" applyNumberFormat="1" applyFont="1" applyFill="1" applyBorder="1" applyAlignment="1" applyProtection="1">
      <alignment vertical="center"/>
      <protection locked="0"/>
    </xf>
    <xf numFmtId="0" fontId="20" fillId="0" borderId="22" xfId="0" applyFont="1" applyBorder="1"/>
    <xf numFmtId="0" fontId="21" fillId="0" borderId="23" xfId="0" applyFont="1" applyBorder="1"/>
    <xf numFmtId="44" fontId="21" fillId="0" borderId="6" xfId="1" applyFont="1" applyFill="1" applyBorder="1" applyAlignment="1">
      <alignment horizontal="right"/>
    </xf>
    <xf numFmtId="0" fontId="20" fillId="12" borderId="24" xfId="0" applyFont="1" applyFill="1" applyBorder="1"/>
    <xf numFmtId="0" fontId="21" fillId="12" borderId="0" xfId="0" applyFont="1" applyFill="1" applyBorder="1"/>
    <xf numFmtId="44" fontId="21" fillId="12" borderId="9" xfId="1" applyFont="1" applyFill="1" applyBorder="1" applyAlignment="1">
      <alignment horizontal="right"/>
    </xf>
    <xf numFmtId="0" fontId="20" fillId="0" borderId="24" xfId="0" applyFont="1" applyFill="1" applyBorder="1"/>
    <xf numFmtId="0" fontId="21" fillId="0" borderId="0" xfId="0" applyFont="1" applyFill="1" applyBorder="1"/>
    <xf numFmtId="44" fontId="21" fillId="0" borderId="9" xfId="1" applyFont="1" applyFill="1" applyBorder="1" applyAlignment="1">
      <alignment horizontal="right"/>
    </xf>
    <xf numFmtId="0" fontId="21" fillId="0" borderId="25" xfId="0" applyFont="1" applyBorder="1"/>
    <xf numFmtId="0" fontId="21" fillId="0" borderId="26" xfId="0" applyFont="1" applyBorder="1"/>
    <xf numFmtId="9" fontId="0" fillId="0" borderId="0" xfId="2" applyFont="1"/>
    <xf numFmtId="0" fontId="17" fillId="9" borderId="0" xfId="3" applyAlignment="1" applyProtection="1">
      <alignment vertical="top"/>
    </xf>
    <xf numFmtId="0" fontId="17" fillId="9" borderId="0" xfId="3" applyAlignment="1" applyProtection="1">
      <alignment vertical="top"/>
      <protection locked="0"/>
    </xf>
    <xf numFmtId="168" fontId="21" fillId="0" borderId="0" xfId="4" applyNumberFormat="1" applyFont="1" applyFill="1" applyBorder="1" applyAlignment="1">
      <alignment horizontal="center"/>
    </xf>
    <xf numFmtId="44" fontId="21" fillId="0" borderId="0" xfId="1" applyFont="1" applyFill="1" applyBorder="1" applyAlignment="1">
      <alignment horizontal="right"/>
    </xf>
    <xf numFmtId="168" fontId="21" fillId="12" borderId="0" xfId="4" applyNumberFormat="1" applyFont="1" applyFill="1" applyBorder="1" applyAlignment="1">
      <alignment horizontal="center"/>
    </xf>
    <xf numFmtId="44" fontId="21" fillId="12" borderId="0" xfId="1" applyFont="1" applyFill="1" applyBorder="1" applyAlignment="1">
      <alignment horizontal="right"/>
    </xf>
    <xf numFmtId="0" fontId="21" fillId="0" borderId="27" xfId="0" applyFont="1" applyBorder="1"/>
    <xf numFmtId="0" fontId="21" fillId="12" borderId="28" xfId="0" applyFont="1" applyFill="1" applyBorder="1"/>
    <xf numFmtId="0" fontId="21" fillId="0" borderId="28" xfId="0" applyFont="1" applyFill="1" applyBorder="1"/>
    <xf numFmtId="0" fontId="21" fillId="0" borderId="29" xfId="0" applyFont="1" applyBorder="1"/>
    <xf numFmtId="44" fontId="21" fillId="0" borderId="30" xfId="1" applyFont="1" applyFill="1" applyBorder="1" applyAlignment="1">
      <alignment horizontal="right"/>
    </xf>
    <xf numFmtId="0" fontId="0" fillId="13" borderId="0" xfId="0" applyFill="1" applyAlignment="1" applyProtection="1">
      <alignment vertical="top"/>
      <protection locked="0"/>
    </xf>
    <xf numFmtId="166" fontId="17" fillId="9" borderId="9" xfId="3" applyNumberFormat="1" applyBorder="1" applyAlignment="1" applyProtection="1">
      <alignment vertical="top"/>
      <protection locked="0"/>
    </xf>
    <xf numFmtId="15" fontId="5" fillId="3" borderId="0" xfId="0" applyNumberFormat="1" applyFont="1" applyFill="1" applyAlignment="1">
      <alignment horizontal="right" vertical="top"/>
    </xf>
    <xf numFmtId="0" fontId="20" fillId="0" borderId="24" xfId="0" applyFont="1" applyBorder="1"/>
    <xf numFmtId="0" fontId="21" fillId="0" borderId="0" xfId="0" applyFont="1" applyBorder="1"/>
    <xf numFmtId="0" fontId="21" fillId="0" borderId="28" xfId="0" applyFont="1" applyBorder="1"/>
    <xf numFmtId="0" fontId="22" fillId="0" borderId="0" xfId="0" applyFont="1" applyAlignment="1">
      <alignment horizontal="right" vertical="top"/>
    </xf>
    <xf numFmtId="166" fontId="0" fillId="3" borderId="9" xfId="1" applyNumberFormat="1" applyFont="1" applyFill="1" applyBorder="1" applyAlignment="1" applyProtection="1">
      <alignment vertical="center"/>
      <protection locked="0"/>
    </xf>
    <xf numFmtId="0" fontId="8" fillId="0" borderId="0" xfId="0" applyFont="1"/>
    <xf numFmtId="0" fontId="9" fillId="15" borderId="2" xfId="0" applyFont="1" applyFill="1" applyBorder="1"/>
    <xf numFmtId="0" fontId="9" fillId="4" borderId="2" xfId="0" applyFont="1" applyFill="1" applyBorder="1" applyAlignment="1">
      <alignment horizontal="center" vertical="center"/>
    </xf>
    <xf numFmtId="172" fontId="0" fillId="0" borderId="2" xfId="4" applyNumberFormat="1" applyFont="1" applyBorder="1" applyAlignment="1">
      <alignment horizontal="center" vertical="center"/>
    </xf>
    <xf numFmtId="170" fontId="0" fillId="0" borderId="2" xfId="1" applyNumberFormat="1" applyFont="1" applyBorder="1"/>
    <xf numFmtId="173" fontId="4" fillId="0" borderId="2" xfId="4" applyNumberFormat="1" applyFont="1" applyBorder="1" applyAlignment="1">
      <alignment horizontal="center" vertical="center"/>
    </xf>
    <xf numFmtId="0" fontId="4" fillId="16" borderId="2" xfId="0" applyFont="1" applyFill="1" applyBorder="1"/>
    <xf numFmtId="0" fontId="4" fillId="16" borderId="2" xfId="0" applyFont="1" applyFill="1" applyBorder="1" applyAlignment="1">
      <alignment horizontal="center" vertical="center"/>
    </xf>
    <xf numFmtId="172" fontId="4" fillId="16" borderId="2" xfId="4" applyNumberFormat="1" applyFont="1" applyFill="1" applyBorder="1" applyAlignment="1">
      <alignment horizontal="center" vertical="center"/>
    </xf>
    <xf numFmtId="170" fontId="4" fillId="16" borderId="2" xfId="1" applyNumberFormat="1" applyFont="1" applyFill="1" applyBorder="1"/>
    <xf numFmtId="173" fontId="23" fillId="14" borderId="2" xfId="7" applyNumberFormat="1" applyBorder="1" applyAlignment="1">
      <alignment horizontal="center" vertical="center"/>
    </xf>
    <xf numFmtId="2" fontId="0" fillId="0" borderId="9" xfId="0" applyNumberFormat="1" applyFill="1" applyBorder="1" applyAlignment="1" applyProtection="1">
      <alignment vertical="center"/>
    </xf>
    <xf numFmtId="2" fontId="0" fillId="0" borderId="7" xfId="0" applyNumberFormat="1" applyFill="1" applyBorder="1" applyAlignment="1" applyProtection="1">
      <alignment vertical="center"/>
    </xf>
    <xf numFmtId="0" fontId="4" fillId="17" borderId="0" xfId="0" applyFont="1" applyFill="1" applyAlignment="1"/>
    <xf numFmtId="0" fontId="7" fillId="0" borderId="0" xfId="0" applyFont="1" applyFill="1" applyAlignment="1"/>
    <xf numFmtId="0" fontId="0" fillId="0" borderId="0" xfId="0" applyFill="1"/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4" fillId="0" borderId="0" xfId="0" applyFont="1"/>
    <xf numFmtId="0" fontId="9" fillId="0" borderId="31" xfId="0" applyFont="1" applyFill="1" applyBorder="1" applyAlignment="1"/>
    <xf numFmtId="37" fontId="1" fillId="0" borderId="33" xfId="4" applyNumberFormat="1" applyFill="1" applyBorder="1" applyAlignment="1">
      <alignment horizontal="center"/>
    </xf>
    <xf numFmtId="37" fontId="1" fillId="0" borderId="28" xfId="4" applyNumberFormat="1" applyFill="1" applyBorder="1" applyAlignment="1">
      <alignment horizontal="center"/>
    </xf>
    <xf numFmtId="37" fontId="1" fillId="18" borderId="28" xfId="4" applyNumberFormat="1" applyFill="1" applyBorder="1" applyAlignment="1">
      <alignment horizontal="center"/>
    </xf>
    <xf numFmtId="174" fontId="9" fillId="0" borderId="33" xfId="2" applyNumberFormat="1" applyFont="1" applyFill="1" applyBorder="1" applyAlignment="1">
      <alignment horizontal="center" vertical="center"/>
    </xf>
    <xf numFmtId="174" fontId="1" fillId="0" borderId="33" xfId="4" applyNumberFormat="1" applyFill="1" applyBorder="1" applyAlignment="1">
      <alignment horizontal="center" vertical="center"/>
    </xf>
    <xf numFmtId="169" fontId="1" fillId="0" borderId="28" xfId="4" applyNumberFormat="1" applyFill="1" applyBorder="1" applyAlignment="1">
      <alignment horizontal="center" vertical="center"/>
    </xf>
    <xf numFmtId="169" fontId="9" fillId="0" borderId="22" xfId="9" applyNumberFormat="1" applyFont="1" applyFill="1" applyBorder="1" applyAlignment="1">
      <alignment horizontal="center" vertical="center"/>
    </xf>
    <xf numFmtId="169" fontId="9" fillId="0" borderId="27" xfId="9" applyNumberFormat="1" applyFont="1" applyFill="1" applyBorder="1" applyAlignment="1">
      <alignment horizontal="center" vertical="center"/>
    </xf>
    <xf numFmtId="0" fontId="0" fillId="0" borderId="24" xfId="0" applyBorder="1"/>
    <xf numFmtId="0" fontId="9" fillId="0" borderId="33" xfId="0" applyFont="1" applyFill="1" applyBorder="1" applyAlignment="1"/>
    <xf numFmtId="169" fontId="9" fillId="0" borderId="24" xfId="2" applyNumberFormat="1" applyFont="1" applyFill="1" applyBorder="1" applyAlignment="1">
      <alignment horizontal="center" vertical="center"/>
    </xf>
    <xf numFmtId="169" fontId="9" fillId="0" borderId="28" xfId="2" applyNumberFormat="1" applyFont="1" applyFill="1" applyBorder="1" applyAlignment="1">
      <alignment horizontal="center" vertical="center"/>
    </xf>
    <xf numFmtId="0" fontId="17" fillId="0" borderId="33" xfId="3" applyFill="1" applyBorder="1" applyAlignment="1"/>
    <xf numFmtId="37" fontId="17" fillId="3" borderId="33" xfId="3" applyNumberFormat="1" applyFill="1" applyBorder="1" applyAlignment="1">
      <alignment horizontal="center"/>
    </xf>
    <xf numFmtId="37" fontId="17" fillId="3" borderId="28" xfId="3" applyNumberFormat="1" applyFill="1" applyBorder="1" applyAlignment="1">
      <alignment horizontal="center"/>
    </xf>
    <xf numFmtId="174" fontId="17" fillId="3" borderId="33" xfId="3" applyNumberFormat="1" applyFill="1" applyBorder="1" applyAlignment="1">
      <alignment horizontal="center" vertical="center"/>
    </xf>
    <xf numFmtId="169" fontId="17" fillId="3" borderId="28" xfId="3" applyNumberFormat="1" applyFill="1" applyBorder="1" applyAlignment="1">
      <alignment horizontal="center" vertical="center"/>
    </xf>
    <xf numFmtId="0" fontId="9" fillId="0" borderId="32" xfId="0" applyFont="1" applyFill="1" applyBorder="1" applyAlignment="1"/>
    <xf numFmtId="37" fontId="1" fillId="0" borderId="32" xfId="4" applyNumberFormat="1" applyFill="1" applyBorder="1" applyAlignment="1">
      <alignment horizontal="center"/>
    </xf>
    <xf numFmtId="37" fontId="1" fillId="0" borderId="29" xfId="4" applyNumberFormat="1" applyFill="1" applyBorder="1" applyAlignment="1">
      <alignment horizontal="center"/>
    </xf>
    <xf numFmtId="169" fontId="9" fillId="0" borderId="25" xfId="2" applyNumberFormat="1" applyFont="1" applyFill="1" applyBorder="1" applyAlignment="1">
      <alignment horizontal="center" vertical="center"/>
    </xf>
    <xf numFmtId="169" fontId="9" fillId="0" borderId="29" xfId="2" applyNumberFormat="1" applyFont="1" applyFill="1" applyBorder="1" applyAlignment="1">
      <alignment horizontal="center" vertical="center"/>
    </xf>
    <xf numFmtId="37" fontId="1" fillId="0" borderId="31" xfId="4" applyNumberFormat="1" applyFill="1" applyBorder="1" applyAlignment="1">
      <alignment horizontal="center"/>
    </xf>
    <xf numFmtId="37" fontId="1" fillId="0" borderId="27" xfId="4" applyNumberFormat="1" applyFill="1" applyBorder="1" applyAlignment="1">
      <alignment horizontal="center"/>
    </xf>
    <xf numFmtId="37" fontId="1" fillId="18" borderId="31" xfId="4" applyNumberFormat="1" applyFill="1" applyBorder="1" applyAlignment="1">
      <alignment horizontal="center"/>
    </xf>
    <xf numFmtId="37" fontId="1" fillId="18" borderId="27" xfId="4" applyNumberFormat="1" applyFill="1" applyBorder="1" applyAlignment="1">
      <alignment horizontal="center"/>
    </xf>
    <xf numFmtId="174" fontId="9" fillId="0" borderId="31" xfId="9" applyNumberFormat="1" applyFont="1" applyFill="1" applyBorder="1" applyAlignment="1">
      <alignment horizontal="center" vertical="center"/>
    </xf>
    <xf numFmtId="174" fontId="1" fillId="0" borderId="31" xfId="4" applyNumberFormat="1" applyFill="1" applyBorder="1" applyAlignment="1">
      <alignment horizontal="center" vertical="center"/>
    </xf>
    <xf numFmtId="169" fontId="1" fillId="0" borderId="27" xfId="4" applyNumberFormat="1" applyFill="1" applyBorder="1" applyAlignment="1">
      <alignment horizontal="center" vertical="center"/>
    </xf>
    <xf numFmtId="169" fontId="9" fillId="0" borderId="24" xfId="9" applyNumberFormat="1" applyFont="1" applyFill="1" applyBorder="1" applyAlignment="1">
      <alignment horizontal="center" vertical="center"/>
    </xf>
    <xf numFmtId="169" fontId="9" fillId="0" borderId="28" xfId="9" applyNumberFormat="1" applyFont="1" applyFill="1" applyBorder="1" applyAlignment="1">
      <alignment horizontal="center" vertical="center"/>
    </xf>
    <xf numFmtId="174" fontId="9" fillId="0" borderId="33" xfId="9" applyNumberFormat="1" applyFont="1" applyFill="1" applyBorder="1" applyAlignment="1">
      <alignment horizontal="center" vertical="center"/>
    </xf>
    <xf numFmtId="174" fontId="9" fillId="0" borderId="32" xfId="9" applyNumberFormat="1" applyFont="1" applyFill="1" applyBorder="1" applyAlignment="1">
      <alignment horizontal="center" vertical="center"/>
    </xf>
    <xf numFmtId="174" fontId="1" fillId="0" borderId="32" xfId="4" applyNumberFormat="1" applyFill="1" applyBorder="1" applyAlignment="1">
      <alignment horizontal="center" vertical="center"/>
    </xf>
    <xf numFmtId="169" fontId="1" fillId="0" borderId="29" xfId="4" applyNumberFormat="1" applyFill="1" applyBorder="1" applyAlignment="1">
      <alignment horizontal="center" vertical="center"/>
    </xf>
    <xf numFmtId="169" fontId="9" fillId="0" borderId="25" xfId="9" applyNumberFormat="1" applyFont="1" applyFill="1" applyBorder="1" applyAlignment="1">
      <alignment horizontal="center" vertical="center"/>
    </xf>
    <xf numFmtId="169" fontId="9" fillId="0" borderId="29" xfId="9" applyNumberFormat="1" applyFont="1" applyFill="1" applyBorder="1" applyAlignment="1">
      <alignment horizontal="center" vertical="center"/>
    </xf>
    <xf numFmtId="37" fontId="1" fillId="3" borderId="32" xfId="4" applyNumberFormat="1" applyFill="1" applyBorder="1" applyAlignment="1">
      <alignment horizontal="center"/>
    </xf>
    <xf numFmtId="37" fontId="1" fillId="3" borderId="29" xfId="4" applyNumberFormat="1" applyFill="1" applyBorder="1" applyAlignment="1">
      <alignment horizontal="center"/>
    </xf>
    <xf numFmtId="37" fontId="1" fillId="3" borderId="28" xfId="4" applyNumberFormat="1" applyFill="1" applyBorder="1" applyAlignment="1">
      <alignment horizontal="center"/>
    </xf>
    <xf numFmtId="174" fontId="9" fillId="3" borderId="32" xfId="9" applyNumberFormat="1" applyFont="1" applyFill="1" applyBorder="1" applyAlignment="1">
      <alignment horizontal="center" vertical="center"/>
    </xf>
    <xf numFmtId="174" fontId="9" fillId="3" borderId="33" xfId="9" applyNumberFormat="1" applyFont="1" applyFill="1" applyBorder="1" applyAlignment="1">
      <alignment horizontal="center" vertical="center"/>
    </xf>
    <xf numFmtId="174" fontId="1" fillId="3" borderId="32" xfId="4" applyNumberFormat="1" applyFill="1" applyBorder="1" applyAlignment="1">
      <alignment horizontal="center" vertical="center"/>
    </xf>
    <xf numFmtId="169" fontId="1" fillId="3" borderId="28" xfId="4" applyNumberFormat="1" applyFill="1" applyBorder="1" applyAlignment="1">
      <alignment horizontal="center" vertical="center"/>
    </xf>
    <xf numFmtId="169" fontId="1" fillId="3" borderId="29" xfId="4" applyNumberFormat="1" applyFill="1" applyBorder="1" applyAlignment="1">
      <alignment horizontal="center" vertical="center"/>
    </xf>
    <xf numFmtId="37" fontId="1" fillId="3" borderId="33" xfId="4" applyNumberFormat="1" applyFill="1" applyBorder="1" applyAlignment="1">
      <alignment horizontal="center"/>
    </xf>
    <xf numFmtId="174" fontId="1" fillId="3" borderId="33" xfId="4" applyNumberFormat="1" applyFill="1" applyBorder="1" applyAlignment="1">
      <alignment horizontal="center" vertical="center"/>
    </xf>
    <xf numFmtId="37" fontId="0" fillId="3" borderId="33" xfId="4" applyNumberFormat="1" applyFont="1" applyFill="1" applyBorder="1" applyAlignment="1">
      <alignment horizontal="center"/>
    </xf>
    <xf numFmtId="37" fontId="1" fillId="3" borderId="31" xfId="4" applyNumberFormat="1" applyFill="1" applyBorder="1" applyAlignment="1">
      <alignment horizontal="center"/>
    </xf>
    <xf numFmtId="174" fontId="9" fillId="3" borderId="28" xfId="9" applyNumberFormat="1" applyFont="1" applyFill="1" applyBorder="1" applyAlignment="1">
      <alignment horizontal="center" vertical="center"/>
    </xf>
    <xf numFmtId="174" fontId="9" fillId="0" borderId="28" xfId="9" applyNumberFormat="1" applyFont="1" applyFill="1" applyBorder="1" applyAlignment="1">
      <alignment horizontal="center" vertical="center"/>
    </xf>
    <xf numFmtId="176" fontId="1" fillId="0" borderId="31" xfId="4" applyNumberFormat="1" applyFill="1" applyBorder="1" applyAlignment="1">
      <alignment horizontal="center"/>
    </xf>
    <xf numFmtId="176" fontId="1" fillId="3" borderId="33" xfId="4" applyNumberFormat="1" applyFill="1" applyBorder="1" applyAlignment="1">
      <alignment horizontal="center"/>
    </xf>
    <xf numFmtId="39" fontId="1" fillId="0" borderId="28" xfId="4" applyNumberFormat="1" applyFill="1" applyBorder="1" applyAlignment="1">
      <alignment horizontal="center"/>
    </xf>
    <xf numFmtId="37" fontId="1" fillId="3" borderId="27" xfId="4" applyNumberFormat="1" applyFill="1" applyBorder="1" applyAlignment="1">
      <alignment horizontal="center"/>
    </xf>
    <xf numFmtId="174" fontId="9" fillId="3" borderId="31" xfId="9" applyNumberFormat="1" applyFont="1" applyFill="1" applyBorder="1" applyAlignment="1">
      <alignment horizontal="center" vertical="center"/>
    </xf>
    <xf numFmtId="174" fontId="1" fillId="3" borderId="31" xfId="4" applyNumberFormat="1" applyFill="1" applyBorder="1" applyAlignment="1">
      <alignment horizontal="center" vertical="center"/>
    </xf>
    <xf numFmtId="169" fontId="1" fillId="3" borderId="27" xfId="4" applyNumberFormat="1" applyFill="1" applyBorder="1" applyAlignment="1">
      <alignment horizontal="center" vertical="center"/>
    </xf>
    <xf numFmtId="37" fontId="1" fillId="18" borderId="33" xfId="4" applyNumberFormat="1" applyFill="1" applyBorder="1" applyAlignment="1">
      <alignment horizontal="center"/>
    </xf>
    <xf numFmtId="37" fontId="1" fillId="18" borderId="32" xfId="4" applyNumberFormat="1" applyFill="1" applyBorder="1" applyAlignment="1">
      <alignment horizontal="center"/>
    </xf>
    <xf numFmtId="174" fontId="9" fillId="3" borderId="33" xfId="2" applyNumberFormat="1" applyFont="1" applyFill="1" applyBorder="1" applyAlignment="1">
      <alignment horizontal="center" vertical="center"/>
    </xf>
    <xf numFmtId="174" fontId="17" fillId="0" borderId="33" xfId="3" applyNumberFormat="1" applyFill="1" applyBorder="1" applyAlignment="1">
      <alignment horizontal="center" vertical="center"/>
    </xf>
    <xf numFmtId="174" fontId="17" fillId="0" borderId="32" xfId="3" applyNumberFormat="1" applyFill="1" applyBorder="1" applyAlignment="1">
      <alignment horizontal="center" vertical="center"/>
    </xf>
    <xf numFmtId="176" fontId="1" fillId="3" borderId="28" xfId="4" applyNumberFormat="1" applyFill="1" applyBorder="1" applyAlignment="1">
      <alignment horizontal="center"/>
    </xf>
    <xf numFmtId="0" fontId="26" fillId="12" borderId="31" xfId="0" applyFont="1" applyFill="1" applyBorder="1" applyAlignment="1">
      <alignment horizontal="center" vertical="center" wrapText="1"/>
    </xf>
    <xf numFmtId="167" fontId="27" fillId="12" borderId="31" xfId="0" applyNumberFormat="1" applyFont="1" applyFill="1" applyBorder="1" applyAlignment="1">
      <alignment horizontal="center" vertical="center" wrapText="1"/>
    </xf>
    <xf numFmtId="167" fontId="27" fillId="12" borderId="27" xfId="0" applyNumberFormat="1" applyFont="1" applyFill="1" applyBorder="1" applyAlignment="1">
      <alignment horizontal="center" vertical="center" wrapText="1"/>
    </xf>
    <xf numFmtId="167" fontId="28" fillId="12" borderId="32" xfId="0" applyNumberFormat="1" applyFont="1" applyFill="1" applyBorder="1" applyAlignment="1">
      <alignment horizontal="center" vertical="center" wrapText="1"/>
    </xf>
    <xf numFmtId="167" fontId="29" fillId="12" borderId="32" xfId="0" applyNumberFormat="1" applyFont="1" applyFill="1" applyBorder="1" applyAlignment="1">
      <alignment horizontal="center" vertical="center" wrapText="1"/>
    </xf>
    <xf numFmtId="0" fontId="17" fillId="15" borderId="0" xfId="3" applyFill="1"/>
    <xf numFmtId="10" fontId="21" fillId="0" borderId="37" xfId="2" applyNumberFormat="1" applyFont="1" applyFill="1" applyBorder="1" applyAlignment="1">
      <alignment horizontal="right"/>
    </xf>
    <xf numFmtId="10" fontId="21" fillId="0" borderId="35" xfId="2" applyNumberFormat="1" applyFont="1" applyFill="1" applyBorder="1" applyAlignment="1">
      <alignment horizontal="right"/>
    </xf>
    <xf numFmtId="10" fontId="21" fillId="12" borderId="35" xfId="2" applyNumberFormat="1" applyFont="1" applyFill="1" applyBorder="1" applyAlignment="1">
      <alignment horizontal="right"/>
    </xf>
    <xf numFmtId="170" fontId="21" fillId="0" borderId="26" xfId="0" applyNumberFormat="1" applyFont="1" applyBorder="1"/>
    <xf numFmtId="44" fontId="21" fillId="0" borderId="26" xfId="0" applyNumberFormat="1" applyFont="1" applyBorder="1"/>
    <xf numFmtId="37" fontId="21" fillId="0" borderId="38" xfId="0" applyNumberFormat="1" applyFont="1" applyBorder="1"/>
    <xf numFmtId="37" fontId="21" fillId="0" borderId="26" xfId="0" applyNumberFormat="1" applyFont="1" applyBorder="1"/>
    <xf numFmtId="9" fontId="21" fillId="0" borderId="39" xfId="2" applyFont="1" applyBorder="1"/>
    <xf numFmtId="0" fontId="18" fillId="12" borderId="14" xfId="5" applyFill="1" applyBorder="1"/>
    <xf numFmtId="9" fontId="18" fillId="12" borderId="17" xfId="2" applyFont="1" applyFill="1" applyBorder="1"/>
    <xf numFmtId="0" fontId="30" fillId="12" borderId="14" xfId="5" applyFont="1" applyFill="1" applyBorder="1"/>
    <xf numFmtId="0" fontId="30" fillId="12" borderId="13" xfId="6" applyFont="1" applyFill="1" applyBorder="1" applyAlignment="1">
      <alignment horizontal="center"/>
    </xf>
    <xf numFmtId="0" fontId="30" fillId="12" borderId="14" xfId="6" applyFont="1" applyFill="1" applyBorder="1" applyAlignment="1">
      <alignment horizontal="center"/>
    </xf>
    <xf numFmtId="0" fontId="30" fillId="12" borderId="17" xfId="6" applyFont="1" applyFill="1" applyBorder="1" applyAlignment="1">
      <alignment horizontal="center"/>
    </xf>
    <xf numFmtId="44" fontId="21" fillId="0" borderId="42" xfId="1" applyFont="1" applyFill="1" applyBorder="1" applyAlignment="1">
      <alignment horizontal="right"/>
    </xf>
    <xf numFmtId="44" fontId="21" fillId="0" borderId="24" xfId="1" applyFont="1" applyFill="1" applyBorder="1" applyAlignment="1">
      <alignment horizontal="right"/>
    </xf>
    <xf numFmtId="44" fontId="21" fillId="12" borderId="24" xfId="1" applyFont="1" applyFill="1" applyBorder="1" applyAlignment="1">
      <alignment horizontal="right"/>
    </xf>
    <xf numFmtId="44" fontId="21" fillId="0" borderId="25" xfId="0" applyNumberFormat="1" applyFont="1" applyBorder="1"/>
    <xf numFmtId="168" fontId="21" fillId="0" borderId="37" xfId="4" applyNumberFormat="1" applyFont="1" applyFill="1" applyBorder="1" applyAlignment="1">
      <alignment horizontal="right"/>
    </xf>
    <xf numFmtId="168" fontId="21" fillId="0" borderId="35" xfId="4" applyNumberFormat="1" applyFont="1" applyFill="1" applyBorder="1" applyAlignment="1">
      <alignment horizontal="right"/>
    </xf>
    <xf numFmtId="168" fontId="21" fillId="12" borderId="35" xfId="4" applyNumberFormat="1" applyFont="1" applyFill="1" applyBorder="1" applyAlignment="1">
      <alignment horizontal="right"/>
    </xf>
    <xf numFmtId="164" fontId="21" fillId="12" borderId="35" xfId="4" applyNumberFormat="1" applyFont="1" applyFill="1" applyBorder="1" applyAlignment="1">
      <alignment horizontal="right"/>
    </xf>
    <xf numFmtId="164" fontId="21" fillId="0" borderId="35" xfId="4" applyNumberFormat="1" applyFont="1" applyFill="1" applyBorder="1" applyAlignment="1">
      <alignment horizontal="right"/>
    </xf>
    <xf numFmtId="171" fontId="21" fillId="0" borderId="39" xfId="0" applyNumberFormat="1" applyFont="1" applyBorder="1"/>
    <xf numFmtId="0" fontId="10" fillId="0" borderId="0" xfId="0" applyFont="1" applyAlignment="1" applyProtection="1">
      <alignment horizontal="left" vertical="top" wrapText="1" indent="1"/>
    </xf>
    <xf numFmtId="0" fontId="4" fillId="8" borderId="0" xfId="0" applyFont="1" applyFill="1" applyAlignment="1" applyProtection="1">
      <alignment horizontal="left" vertical="top" wrapText="1"/>
    </xf>
    <xf numFmtId="0" fontId="4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4" fillId="0" borderId="9" xfId="0" applyFont="1" applyFill="1" applyBorder="1" applyAlignment="1" applyProtection="1">
      <alignment horizontal="center" wrapText="1"/>
    </xf>
    <xf numFmtId="0" fontId="0" fillId="0" borderId="10" xfId="0" applyBorder="1" applyAlignment="1">
      <alignment wrapText="1"/>
    </xf>
    <xf numFmtId="0" fontId="4" fillId="0" borderId="7" xfId="0" applyFont="1" applyFill="1" applyBorder="1" applyAlignment="1" applyProtection="1">
      <alignment horizontal="center" wrapText="1"/>
    </xf>
    <xf numFmtId="0" fontId="0" fillId="0" borderId="11" xfId="0" applyBorder="1" applyAlignment="1">
      <alignment wrapText="1"/>
    </xf>
    <xf numFmtId="0" fontId="7" fillId="3" borderId="0" xfId="0" applyFont="1" applyFill="1" applyAlignment="1" applyProtection="1">
      <alignment horizontal="left" vertical="center"/>
    </xf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left" indent="7"/>
    </xf>
    <xf numFmtId="0" fontId="8" fillId="0" borderId="0" xfId="0" applyFont="1" applyAlignment="1" applyProtection="1">
      <alignment horizontal="center"/>
    </xf>
    <xf numFmtId="0" fontId="4" fillId="17" borderId="0" xfId="0" applyFont="1" applyFill="1"/>
    <xf numFmtId="0" fontId="0" fillId="0" borderId="0" xfId="0" applyFill="1"/>
    <xf numFmtId="0" fontId="24" fillId="0" borderId="0" xfId="0" applyFont="1" applyFill="1" applyBorder="1" applyAlignment="1">
      <alignment horizontal="left"/>
    </xf>
    <xf numFmtId="0" fontId="25" fillId="12" borderId="31" xfId="0" applyFont="1" applyFill="1" applyBorder="1" applyAlignment="1">
      <alignment horizontal="center" vertical="center"/>
    </xf>
    <xf numFmtId="0" fontId="25" fillId="12" borderId="3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 wrapText="1"/>
    </xf>
    <xf numFmtId="0" fontId="4" fillId="19" borderId="0" xfId="0" applyFont="1" applyFill="1" applyBorder="1" applyAlignment="1">
      <alignment horizontal="center" vertical="center" wrapText="1"/>
    </xf>
    <xf numFmtId="0" fontId="4" fillId="19" borderId="20" xfId="0" applyFont="1" applyFill="1" applyBorder="1" applyAlignment="1">
      <alignment horizontal="center" vertical="center" wrapText="1"/>
    </xf>
    <xf numFmtId="0" fontId="7" fillId="19" borderId="22" xfId="0" applyFont="1" applyFill="1" applyBorder="1" applyAlignment="1">
      <alignment horizontal="center" vertical="center"/>
    </xf>
    <xf numFmtId="0" fontId="7" fillId="19" borderId="23" xfId="0" applyFont="1" applyFill="1" applyBorder="1" applyAlignment="1">
      <alignment horizontal="center" vertical="center"/>
    </xf>
    <xf numFmtId="0" fontId="7" fillId="19" borderId="27" xfId="0" applyFont="1" applyFill="1" applyBorder="1" applyAlignment="1">
      <alignment horizontal="center" vertical="center"/>
    </xf>
    <xf numFmtId="0" fontId="7" fillId="19" borderId="24" xfId="0" applyFont="1" applyFill="1" applyBorder="1" applyAlignment="1">
      <alignment horizontal="center" vertical="center"/>
    </xf>
    <xf numFmtId="0" fontId="7" fillId="19" borderId="0" xfId="0" applyFont="1" applyFill="1" applyBorder="1" applyAlignment="1">
      <alignment horizontal="center" vertical="center"/>
    </xf>
    <xf numFmtId="0" fontId="7" fillId="19" borderId="28" xfId="0" applyFont="1" applyFill="1" applyBorder="1" applyAlignment="1">
      <alignment horizontal="center" vertical="center"/>
    </xf>
    <xf numFmtId="0" fontId="7" fillId="19" borderId="25" xfId="0" applyFont="1" applyFill="1" applyBorder="1" applyAlignment="1">
      <alignment horizontal="center" vertical="center"/>
    </xf>
    <xf numFmtId="0" fontId="7" fillId="19" borderId="26" xfId="0" applyFont="1" applyFill="1" applyBorder="1" applyAlignment="1">
      <alignment horizontal="center" vertical="center"/>
    </xf>
    <xf numFmtId="0" fontId="7" fillId="19" borderId="29" xfId="0" applyFont="1" applyFill="1" applyBorder="1" applyAlignment="1">
      <alignment horizontal="center" vertical="center"/>
    </xf>
    <xf numFmtId="0" fontId="4" fillId="19" borderId="34" xfId="0" applyFont="1" applyFill="1" applyBorder="1" applyAlignment="1">
      <alignment horizontal="center" vertical="center" wrapText="1"/>
    </xf>
    <xf numFmtId="0" fontId="4" fillId="19" borderId="35" xfId="0" applyFont="1" applyFill="1" applyBorder="1" applyAlignment="1">
      <alignment horizontal="center" vertical="center" wrapText="1"/>
    </xf>
    <xf numFmtId="0" fontId="4" fillId="19" borderId="36" xfId="0" applyFont="1" applyFill="1" applyBorder="1" applyAlignment="1">
      <alignment horizontal="center" vertical="center" wrapText="1"/>
    </xf>
    <xf numFmtId="0" fontId="4" fillId="19" borderId="22" xfId="0" applyFont="1" applyFill="1" applyBorder="1" applyAlignment="1">
      <alignment horizontal="center" vertical="center" wrapText="1"/>
    </xf>
    <xf numFmtId="0" fontId="4" fillId="19" borderId="24" xfId="0" applyFont="1" applyFill="1" applyBorder="1" applyAlignment="1">
      <alignment horizontal="center" vertical="center" wrapText="1"/>
    </xf>
    <xf numFmtId="0" fontId="4" fillId="19" borderId="41" xfId="0" applyFont="1" applyFill="1" applyBorder="1" applyAlignment="1">
      <alignment horizontal="center" vertical="center" wrapText="1"/>
    </xf>
    <xf numFmtId="0" fontId="4" fillId="19" borderId="19" xfId="0" applyFont="1" applyFill="1" applyBorder="1" applyAlignment="1">
      <alignment horizontal="center" vertical="center" wrapText="1"/>
    </xf>
    <xf numFmtId="0" fontId="4" fillId="19" borderId="9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4" fillId="19" borderId="40" xfId="0" applyFont="1" applyFill="1" applyBorder="1" applyAlignment="1">
      <alignment horizontal="center" vertical="center" wrapText="1"/>
    </xf>
    <xf numFmtId="0" fontId="4" fillId="19" borderId="7" xfId="0" applyFont="1" applyFill="1" applyBorder="1" applyAlignment="1">
      <alignment horizontal="center" vertical="center" wrapText="1"/>
    </xf>
    <xf numFmtId="0" fontId="4" fillId="19" borderId="11" xfId="0" applyFont="1" applyFill="1" applyBorder="1" applyAlignment="1">
      <alignment horizontal="center" vertical="center" wrapText="1"/>
    </xf>
    <xf numFmtId="9" fontId="4" fillId="19" borderId="34" xfId="2" applyFont="1" applyFill="1" applyBorder="1" applyAlignment="1">
      <alignment horizontal="center" vertical="center" wrapText="1"/>
    </xf>
    <xf numFmtId="9" fontId="4" fillId="19" borderId="35" xfId="2" applyFont="1" applyFill="1" applyBorder="1" applyAlignment="1">
      <alignment horizontal="center" vertical="center" wrapText="1"/>
    </xf>
    <xf numFmtId="9" fontId="4" fillId="19" borderId="36" xfId="2" applyFont="1" applyFill="1" applyBorder="1" applyAlignment="1">
      <alignment horizontal="center" vertical="center" wrapText="1"/>
    </xf>
    <xf numFmtId="0" fontId="4" fillId="0" borderId="2" xfId="8" applyFont="1" applyBorder="1" applyAlignment="1" applyProtection="1">
      <alignment horizontal="center" vertical="center" wrapText="1"/>
    </xf>
    <xf numFmtId="0" fontId="4" fillId="0" borderId="2" xfId="8" applyFont="1" applyBorder="1" applyAlignment="1" applyProtection="1">
      <alignment horizontal="center" vertical="center"/>
    </xf>
    <xf numFmtId="0" fontId="4" fillId="15" borderId="2" xfId="8" applyFont="1" applyFill="1" applyBorder="1" applyAlignment="1" applyProtection="1">
      <alignment horizontal="center" vertical="center"/>
    </xf>
    <xf numFmtId="0" fontId="4" fillId="15" borderId="6" xfId="8" applyFont="1" applyFill="1" applyBorder="1" applyAlignment="1" applyProtection="1">
      <alignment horizontal="center" vertical="center" wrapText="1"/>
    </xf>
    <xf numFmtId="0" fontId="4" fillId="15" borderId="10" xfId="8" applyFont="1" applyFill="1" applyBorder="1" applyAlignment="1" applyProtection="1">
      <alignment horizontal="center" vertical="center" wrapText="1"/>
    </xf>
    <xf numFmtId="0" fontId="4" fillId="15" borderId="2" xfId="8" applyFont="1" applyFill="1" applyBorder="1" applyAlignment="1" applyProtection="1">
      <alignment horizontal="center" vertical="center" wrapText="1"/>
    </xf>
  </cellXfs>
  <cellStyles count="10">
    <cellStyle name="Accent5" xfId="7" builtinId="45"/>
    <cellStyle name="Bad" xfId="5" builtinId="27"/>
    <cellStyle name="Comma" xfId="4" builtinId="3"/>
    <cellStyle name="Currency" xfId="1" builtinId="4"/>
    <cellStyle name="Currency_Final - 2004 RAM for rate schedule - milton" xfId="9"/>
    <cellStyle name="Good" xfId="3" builtinId="26"/>
    <cellStyle name="Neutral" xfId="6" builtinId="28"/>
    <cellStyle name="Normal" xfId="0" builtinId="0"/>
    <cellStyle name="Normal_6. Cost Allocation for Def-Var" xfId="8"/>
    <cellStyle name="Percent" xfId="2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996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$T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fmlaLink="$T$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checked="Checked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firstButton="1" fmlaLink="$T$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checked="Checked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firstButton="1" fmlaLink="$T$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checked="Checked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firstButton="1" fmlaLink="$T$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checked="Checked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checked="Checked" firstButton="1" fmlaLink="$T$1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firstButton="1" fmlaLink="$T$1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checked="Checked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checked="Checked" firstButton="1" fmlaLink="$T$1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checked="Checked" firstButton="1" fmlaLink="$T$1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checked="Checked" firstButton="1" fmlaLink="$T$1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14</xdr:row>
          <xdr:rowOff>66675</xdr:rowOff>
        </xdr:from>
        <xdr:to>
          <xdr:col>10</xdr:col>
          <xdr:colOff>47625</xdr:colOff>
          <xdr:row>16</xdr:row>
          <xdr:rowOff>123825</xdr:rowOff>
        </xdr:to>
        <xdr:sp macro="" textlink="">
          <xdr:nvSpPr>
            <xdr:cNvPr id="13313" name="Option Butto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14</xdr:row>
          <xdr:rowOff>66675</xdr:rowOff>
        </xdr:from>
        <xdr:to>
          <xdr:col>16</xdr:col>
          <xdr:colOff>209550</xdr:colOff>
          <xdr:row>16</xdr:row>
          <xdr:rowOff>142875</xdr:rowOff>
        </xdr:to>
        <xdr:sp macro="" textlink="">
          <xdr:nvSpPr>
            <xdr:cNvPr id="13314" name="Option Button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78</xdr:row>
          <xdr:rowOff>66675</xdr:rowOff>
        </xdr:from>
        <xdr:to>
          <xdr:col>10</xdr:col>
          <xdr:colOff>47625</xdr:colOff>
          <xdr:row>80</xdr:row>
          <xdr:rowOff>123825</xdr:rowOff>
        </xdr:to>
        <xdr:sp macro="" textlink="">
          <xdr:nvSpPr>
            <xdr:cNvPr id="13343" name="Option Button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78</xdr:row>
          <xdr:rowOff>66675</xdr:rowOff>
        </xdr:from>
        <xdr:to>
          <xdr:col>16</xdr:col>
          <xdr:colOff>209550</xdr:colOff>
          <xdr:row>80</xdr:row>
          <xdr:rowOff>142875</xdr:rowOff>
        </xdr:to>
        <xdr:sp macro="" textlink="">
          <xdr:nvSpPr>
            <xdr:cNvPr id="13344" name="Option Button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140</xdr:row>
          <xdr:rowOff>66675</xdr:rowOff>
        </xdr:from>
        <xdr:to>
          <xdr:col>10</xdr:col>
          <xdr:colOff>47625</xdr:colOff>
          <xdr:row>142</xdr:row>
          <xdr:rowOff>123825</xdr:rowOff>
        </xdr:to>
        <xdr:sp macro="" textlink="">
          <xdr:nvSpPr>
            <xdr:cNvPr id="13357" name="Option Button 45" hidden="1">
              <a:extLst>
                <a:ext uri="{63B3BB69-23CF-44E3-9099-C40C66FF867C}">
                  <a14:compatExt spid="_x0000_s13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140</xdr:row>
          <xdr:rowOff>66675</xdr:rowOff>
        </xdr:from>
        <xdr:to>
          <xdr:col>16</xdr:col>
          <xdr:colOff>209550</xdr:colOff>
          <xdr:row>142</xdr:row>
          <xdr:rowOff>142875</xdr:rowOff>
        </xdr:to>
        <xdr:sp macro="" textlink="">
          <xdr:nvSpPr>
            <xdr:cNvPr id="13358" name="Option Button 46" hidden="1">
              <a:extLst>
                <a:ext uri="{63B3BB69-23CF-44E3-9099-C40C66FF867C}">
                  <a14:compatExt spid="_x0000_s13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209</xdr:row>
          <xdr:rowOff>66675</xdr:rowOff>
        </xdr:from>
        <xdr:to>
          <xdr:col>10</xdr:col>
          <xdr:colOff>47625</xdr:colOff>
          <xdr:row>211</xdr:row>
          <xdr:rowOff>123825</xdr:rowOff>
        </xdr:to>
        <xdr:sp macro="" textlink="">
          <xdr:nvSpPr>
            <xdr:cNvPr id="13371" name="Option Button 59" hidden="1">
              <a:extLst>
                <a:ext uri="{63B3BB69-23CF-44E3-9099-C40C66FF867C}">
                  <a14:compatExt spid="_x0000_s13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209</xdr:row>
          <xdr:rowOff>66675</xdr:rowOff>
        </xdr:from>
        <xdr:to>
          <xdr:col>16</xdr:col>
          <xdr:colOff>209550</xdr:colOff>
          <xdr:row>211</xdr:row>
          <xdr:rowOff>142875</xdr:rowOff>
        </xdr:to>
        <xdr:sp macro="" textlink="">
          <xdr:nvSpPr>
            <xdr:cNvPr id="13372" name="Option Button 60" hidden="1">
              <a:extLst>
                <a:ext uri="{63B3BB69-23CF-44E3-9099-C40C66FF867C}">
                  <a14:compatExt spid="_x0000_s13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273</xdr:row>
          <xdr:rowOff>66675</xdr:rowOff>
        </xdr:from>
        <xdr:to>
          <xdr:col>10</xdr:col>
          <xdr:colOff>47625</xdr:colOff>
          <xdr:row>275</xdr:row>
          <xdr:rowOff>123825</xdr:rowOff>
        </xdr:to>
        <xdr:sp macro="" textlink="">
          <xdr:nvSpPr>
            <xdr:cNvPr id="13385" name="Option Button 73" hidden="1">
              <a:extLst>
                <a:ext uri="{63B3BB69-23CF-44E3-9099-C40C66FF867C}">
                  <a14:compatExt spid="_x0000_s13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273</xdr:row>
          <xdr:rowOff>66675</xdr:rowOff>
        </xdr:from>
        <xdr:to>
          <xdr:col>16</xdr:col>
          <xdr:colOff>209550</xdr:colOff>
          <xdr:row>275</xdr:row>
          <xdr:rowOff>142875</xdr:rowOff>
        </xdr:to>
        <xdr:sp macro="" textlink="">
          <xdr:nvSpPr>
            <xdr:cNvPr id="13386" name="Option Button 74" hidden="1">
              <a:extLst>
                <a:ext uri="{63B3BB69-23CF-44E3-9099-C40C66FF867C}">
                  <a14:compatExt spid="_x0000_s13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337</xdr:row>
          <xdr:rowOff>66675</xdr:rowOff>
        </xdr:from>
        <xdr:to>
          <xdr:col>10</xdr:col>
          <xdr:colOff>47625</xdr:colOff>
          <xdr:row>339</xdr:row>
          <xdr:rowOff>123825</xdr:rowOff>
        </xdr:to>
        <xdr:sp macro="" textlink="">
          <xdr:nvSpPr>
            <xdr:cNvPr id="13399" name="Option Button 87" hidden="1">
              <a:extLst>
                <a:ext uri="{63B3BB69-23CF-44E3-9099-C40C66FF867C}">
                  <a14:compatExt spid="_x0000_s13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337</xdr:row>
          <xdr:rowOff>66675</xdr:rowOff>
        </xdr:from>
        <xdr:to>
          <xdr:col>16</xdr:col>
          <xdr:colOff>209550</xdr:colOff>
          <xdr:row>339</xdr:row>
          <xdr:rowOff>142875</xdr:rowOff>
        </xdr:to>
        <xdr:sp macro="" textlink="">
          <xdr:nvSpPr>
            <xdr:cNvPr id="13400" name="Option Button 88" hidden="1">
              <a:extLst>
                <a:ext uri="{63B3BB69-23CF-44E3-9099-C40C66FF867C}">
                  <a14:compatExt spid="_x0000_s13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400</xdr:row>
          <xdr:rowOff>66675</xdr:rowOff>
        </xdr:from>
        <xdr:to>
          <xdr:col>10</xdr:col>
          <xdr:colOff>47625</xdr:colOff>
          <xdr:row>402</xdr:row>
          <xdr:rowOff>123825</xdr:rowOff>
        </xdr:to>
        <xdr:sp macro="" textlink="">
          <xdr:nvSpPr>
            <xdr:cNvPr id="13413" name="Option Button 101" hidden="1">
              <a:extLst>
                <a:ext uri="{63B3BB69-23CF-44E3-9099-C40C66FF867C}">
                  <a14:compatExt spid="_x0000_s13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400</xdr:row>
          <xdr:rowOff>66675</xdr:rowOff>
        </xdr:from>
        <xdr:to>
          <xdr:col>16</xdr:col>
          <xdr:colOff>209550</xdr:colOff>
          <xdr:row>402</xdr:row>
          <xdr:rowOff>142875</xdr:rowOff>
        </xdr:to>
        <xdr:sp macro="" textlink="">
          <xdr:nvSpPr>
            <xdr:cNvPr id="13414" name="Option Button 102" hidden="1">
              <a:extLst>
                <a:ext uri="{63B3BB69-23CF-44E3-9099-C40C66FF867C}">
                  <a14:compatExt spid="_x0000_s13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467</xdr:row>
          <xdr:rowOff>66675</xdr:rowOff>
        </xdr:from>
        <xdr:to>
          <xdr:col>10</xdr:col>
          <xdr:colOff>47625</xdr:colOff>
          <xdr:row>469</xdr:row>
          <xdr:rowOff>123825</xdr:rowOff>
        </xdr:to>
        <xdr:sp macro="" textlink="">
          <xdr:nvSpPr>
            <xdr:cNvPr id="13427" name="Option Button 115" hidden="1">
              <a:extLst>
                <a:ext uri="{63B3BB69-23CF-44E3-9099-C40C66FF867C}">
                  <a14:compatExt spid="_x0000_s13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467</xdr:row>
          <xdr:rowOff>66675</xdr:rowOff>
        </xdr:from>
        <xdr:to>
          <xdr:col>16</xdr:col>
          <xdr:colOff>209550</xdr:colOff>
          <xdr:row>469</xdr:row>
          <xdr:rowOff>142875</xdr:rowOff>
        </xdr:to>
        <xdr:sp macro="" textlink="">
          <xdr:nvSpPr>
            <xdr:cNvPr id="13428" name="Option Button 116" hidden="1">
              <a:extLst>
                <a:ext uri="{63B3BB69-23CF-44E3-9099-C40C66FF867C}">
                  <a14:compatExt spid="_x0000_s13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528</xdr:row>
          <xdr:rowOff>0</xdr:rowOff>
        </xdr:from>
        <xdr:to>
          <xdr:col>10</xdr:col>
          <xdr:colOff>47625</xdr:colOff>
          <xdr:row>529</xdr:row>
          <xdr:rowOff>152400</xdr:rowOff>
        </xdr:to>
        <xdr:sp macro="" textlink="">
          <xdr:nvSpPr>
            <xdr:cNvPr id="13441" name="Option Button 129" hidden="1">
              <a:extLst>
                <a:ext uri="{63B3BB69-23CF-44E3-9099-C40C66FF867C}">
                  <a14:compatExt spid="_x0000_s13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528</xdr:row>
          <xdr:rowOff>0</xdr:rowOff>
        </xdr:from>
        <xdr:to>
          <xdr:col>16</xdr:col>
          <xdr:colOff>209550</xdr:colOff>
          <xdr:row>529</xdr:row>
          <xdr:rowOff>171450</xdr:rowOff>
        </xdr:to>
        <xdr:sp macro="" textlink="">
          <xdr:nvSpPr>
            <xdr:cNvPr id="13442" name="Option Button 130" hidden="1">
              <a:extLst>
                <a:ext uri="{63B3BB69-23CF-44E3-9099-C40C66FF867C}">
                  <a14:compatExt spid="_x0000_s13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14</xdr:row>
          <xdr:rowOff>66675</xdr:rowOff>
        </xdr:from>
        <xdr:to>
          <xdr:col>9</xdr:col>
          <xdr:colOff>438150</xdr:colOff>
          <xdr:row>16</xdr:row>
          <xdr:rowOff>133350</xdr:rowOff>
        </xdr:to>
        <xdr:sp macro="" textlink="">
          <xdr:nvSpPr>
            <xdr:cNvPr id="28673" name="Option Button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14</xdr:row>
          <xdr:rowOff>66675</xdr:rowOff>
        </xdr:from>
        <xdr:to>
          <xdr:col>16</xdr:col>
          <xdr:colOff>47625</xdr:colOff>
          <xdr:row>16</xdr:row>
          <xdr:rowOff>152400</xdr:rowOff>
        </xdr:to>
        <xdr:sp macro="" textlink="">
          <xdr:nvSpPr>
            <xdr:cNvPr id="28674" name="Option Button 2" hidden="1">
              <a:extLst>
                <a:ext uri="{63B3BB69-23CF-44E3-9099-C40C66FF867C}">
                  <a14:compatExt spid="_x0000_s28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14</xdr:row>
          <xdr:rowOff>66675</xdr:rowOff>
        </xdr:from>
        <xdr:to>
          <xdr:col>10</xdr:col>
          <xdr:colOff>219075</xdr:colOff>
          <xdr:row>16</xdr:row>
          <xdr:rowOff>123825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14</xdr:row>
          <xdr:rowOff>66675</xdr:rowOff>
        </xdr:from>
        <xdr:to>
          <xdr:col>16</xdr:col>
          <xdr:colOff>381000</xdr:colOff>
          <xdr:row>16</xdr:row>
          <xdr:rowOff>142875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92</xdr:row>
          <xdr:rowOff>66675</xdr:rowOff>
        </xdr:from>
        <xdr:to>
          <xdr:col>10</xdr:col>
          <xdr:colOff>219075</xdr:colOff>
          <xdr:row>94</xdr:row>
          <xdr:rowOff>123825</xdr:rowOff>
        </xdr:to>
        <xdr:sp macro="" textlink="">
          <xdr:nvSpPr>
            <xdr:cNvPr id="2070" name="Option Butto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92</xdr:row>
          <xdr:rowOff>66675</xdr:rowOff>
        </xdr:from>
        <xdr:to>
          <xdr:col>16</xdr:col>
          <xdr:colOff>381000</xdr:colOff>
          <xdr:row>94</xdr:row>
          <xdr:rowOff>142875</xdr:rowOff>
        </xdr:to>
        <xdr:sp macro="" textlink="">
          <xdr:nvSpPr>
            <xdr:cNvPr id="2071" name="Option Button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164</xdr:row>
          <xdr:rowOff>66675</xdr:rowOff>
        </xdr:from>
        <xdr:to>
          <xdr:col>10</xdr:col>
          <xdr:colOff>219075</xdr:colOff>
          <xdr:row>166</xdr:row>
          <xdr:rowOff>123825</xdr:rowOff>
        </xdr:to>
        <xdr:sp macro="" textlink="">
          <xdr:nvSpPr>
            <xdr:cNvPr id="2086" name="Option Button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164</xdr:row>
          <xdr:rowOff>66675</xdr:rowOff>
        </xdr:from>
        <xdr:to>
          <xdr:col>16</xdr:col>
          <xdr:colOff>381000</xdr:colOff>
          <xdr:row>166</xdr:row>
          <xdr:rowOff>142875</xdr:rowOff>
        </xdr:to>
        <xdr:sp macro="" textlink="">
          <xdr:nvSpPr>
            <xdr:cNvPr id="2087" name="Option Button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236</xdr:row>
          <xdr:rowOff>66675</xdr:rowOff>
        </xdr:from>
        <xdr:to>
          <xdr:col>10</xdr:col>
          <xdr:colOff>219075</xdr:colOff>
          <xdr:row>238</xdr:row>
          <xdr:rowOff>123825</xdr:rowOff>
        </xdr:to>
        <xdr:sp macro="" textlink="">
          <xdr:nvSpPr>
            <xdr:cNvPr id="2102" name="Option Button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236</xdr:row>
          <xdr:rowOff>66675</xdr:rowOff>
        </xdr:from>
        <xdr:to>
          <xdr:col>16</xdr:col>
          <xdr:colOff>381000</xdr:colOff>
          <xdr:row>238</xdr:row>
          <xdr:rowOff>142875</xdr:rowOff>
        </xdr:to>
        <xdr:sp macro="" textlink="">
          <xdr:nvSpPr>
            <xdr:cNvPr id="2103" name="Option Button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308</xdr:row>
          <xdr:rowOff>66675</xdr:rowOff>
        </xdr:from>
        <xdr:to>
          <xdr:col>10</xdr:col>
          <xdr:colOff>219075</xdr:colOff>
          <xdr:row>310</xdr:row>
          <xdr:rowOff>123825</xdr:rowOff>
        </xdr:to>
        <xdr:sp macro="" textlink="">
          <xdr:nvSpPr>
            <xdr:cNvPr id="2118" name="Option Button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308</xdr:row>
          <xdr:rowOff>66675</xdr:rowOff>
        </xdr:from>
        <xdr:to>
          <xdr:col>16</xdr:col>
          <xdr:colOff>381000</xdr:colOff>
          <xdr:row>310</xdr:row>
          <xdr:rowOff>142875</xdr:rowOff>
        </xdr:to>
        <xdr:sp macro="" textlink="">
          <xdr:nvSpPr>
            <xdr:cNvPr id="2119" name="Option Button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14</xdr:row>
          <xdr:rowOff>66675</xdr:rowOff>
        </xdr:from>
        <xdr:to>
          <xdr:col>10</xdr:col>
          <xdr:colOff>28575</xdr:colOff>
          <xdr:row>16</xdr:row>
          <xdr:rowOff>133350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14</xdr:row>
          <xdr:rowOff>66675</xdr:rowOff>
        </xdr:from>
        <xdr:to>
          <xdr:col>16</xdr:col>
          <xdr:colOff>190500</xdr:colOff>
          <xdr:row>16</xdr:row>
          <xdr:rowOff>152400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72</xdr:row>
          <xdr:rowOff>66675</xdr:rowOff>
        </xdr:from>
        <xdr:to>
          <xdr:col>10</xdr:col>
          <xdr:colOff>28575</xdr:colOff>
          <xdr:row>74</xdr:row>
          <xdr:rowOff>133350</xdr:rowOff>
        </xdr:to>
        <xdr:sp macro="" textlink="">
          <xdr:nvSpPr>
            <xdr:cNvPr id="5147" name="Option Button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72</xdr:row>
          <xdr:rowOff>66675</xdr:rowOff>
        </xdr:from>
        <xdr:to>
          <xdr:col>16</xdr:col>
          <xdr:colOff>190500</xdr:colOff>
          <xdr:row>74</xdr:row>
          <xdr:rowOff>152400</xdr:rowOff>
        </xdr:to>
        <xdr:sp macro="" textlink="">
          <xdr:nvSpPr>
            <xdr:cNvPr id="5148" name="Option Button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126</xdr:row>
          <xdr:rowOff>66675</xdr:rowOff>
        </xdr:from>
        <xdr:to>
          <xdr:col>10</xdr:col>
          <xdr:colOff>28575</xdr:colOff>
          <xdr:row>128</xdr:row>
          <xdr:rowOff>133350</xdr:rowOff>
        </xdr:to>
        <xdr:sp macro="" textlink="">
          <xdr:nvSpPr>
            <xdr:cNvPr id="5164" name="Option Button 44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126</xdr:row>
          <xdr:rowOff>66675</xdr:rowOff>
        </xdr:from>
        <xdr:to>
          <xdr:col>16</xdr:col>
          <xdr:colOff>190500</xdr:colOff>
          <xdr:row>128</xdr:row>
          <xdr:rowOff>152400</xdr:rowOff>
        </xdr:to>
        <xdr:sp macro="" textlink="">
          <xdr:nvSpPr>
            <xdr:cNvPr id="5165" name="Option Button 45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181</xdr:row>
          <xdr:rowOff>66675</xdr:rowOff>
        </xdr:from>
        <xdr:to>
          <xdr:col>10</xdr:col>
          <xdr:colOff>28575</xdr:colOff>
          <xdr:row>183</xdr:row>
          <xdr:rowOff>133350</xdr:rowOff>
        </xdr:to>
        <xdr:sp macro="" textlink="">
          <xdr:nvSpPr>
            <xdr:cNvPr id="5181" name="Option Button 61" hidden="1">
              <a:extLst>
                <a:ext uri="{63B3BB69-23CF-44E3-9099-C40C66FF867C}">
                  <a14:compatExt spid="_x0000_s5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181</xdr:row>
          <xdr:rowOff>66675</xdr:rowOff>
        </xdr:from>
        <xdr:to>
          <xdr:col>16</xdr:col>
          <xdr:colOff>190500</xdr:colOff>
          <xdr:row>183</xdr:row>
          <xdr:rowOff>152400</xdr:rowOff>
        </xdr:to>
        <xdr:sp macro="" textlink="">
          <xdr:nvSpPr>
            <xdr:cNvPr id="5182" name="Option Button 62" hidden="1">
              <a:extLst>
                <a:ext uri="{63B3BB69-23CF-44E3-9099-C40C66FF867C}">
                  <a14:compatExt spid="_x0000_s5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235</xdr:row>
          <xdr:rowOff>66675</xdr:rowOff>
        </xdr:from>
        <xdr:to>
          <xdr:col>10</xdr:col>
          <xdr:colOff>28575</xdr:colOff>
          <xdr:row>237</xdr:row>
          <xdr:rowOff>133350</xdr:rowOff>
        </xdr:to>
        <xdr:sp macro="" textlink="">
          <xdr:nvSpPr>
            <xdr:cNvPr id="5215" name="Option Button 95" hidden="1">
              <a:extLst>
                <a:ext uri="{63B3BB69-23CF-44E3-9099-C40C66FF867C}">
                  <a14:compatExt spid="_x0000_s5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235</xdr:row>
          <xdr:rowOff>66675</xdr:rowOff>
        </xdr:from>
        <xdr:to>
          <xdr:col>16</xdr:col>
          <xdr:colOff>190500</xdr:colOff>
          <xdr:row>237</xdr:row>
          <xdr:rowOff>152400</xdr:rowOff>
        </xdr:to>
        <xdr:sp macro="" textlink="">
          <xdr:nvSpPr>
            <xdr:cNvPr id="5216" name="Option Button 96" hidden="1">
              <a:extLst>
                <a:ext uri="{63B3BB69-23CF-44E3-9099-C40C66FF867C}">
                  <a14:compatExt spid="_x0000_s5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14</xdr:row>
          <xdr:rowOff>66675</xdr:rowOff>
        </xdr:from>
        <xdr:to>
          <xdr:col>9</xdr:col>
          <xdr:colOff>485775</xdr:colOff>
          <xdr:row>16</xdr:row>
          <xdr:rowOff>133350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14</xdr:row>
          <xdr:rowOff>66675</xdr:rowOff>
        </xdr:from>
        <xdr:to>
          <xdr:col>14</xdr:col>
          <xdr:colOff>657225</xdr:colOff>
          <xdr:row>16</xdr:row>
          <xdr:rowOff>152400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72</xdr:row>
          <xdr:rowOff>66675</xdr:rowOff>
        </xdr:from>
        <xdr:to>
          <xdr:col>9</xdr:col>
          <xdr:colOff>485775</xdr:colOff>
          <xdr:row>74</xdr:row>
          <xdr:rowOff>133350</xdr:rowOff>
        </xdr:to>
        <xdr:sp macro="" textlink="">
          <xdr:nvSpPr>
            <xdr:cNvPr id="4121" name="Option Button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72</xdr:row>
          <xdr:rowOff>66675</xdr:rowOff>
        </xdr:from>
        <xdr:to>
          <xdr:col>14</xdr:col>
          <xdr:colOff>657225</xdr:colOff>
          <xdr:row>74</xdr:row>
          <xdr:rowOff>152400</xdr:rowOff>
        </xdr:to>
        <xdr:sp macro="" textlink="">
          <xdr:nvSpPr>
            <xdr:cNvPr id="4122" name="Option Button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127</xdr:row>
          <xdr:rowOff>66675</xdr:rowOff>
        </xdr:from>
        <xdr:to>
          <xdr:col>9</xdr:col>
          <xdr:colOff>485775</xdr:colOff>
          <xdr:row>129</xdr:row>
          <xdr:rowOff>133350</xdr:rowOff>
        </xdr:to>
        <xdr:sp macro="" textlink="">
          <xdr:nvSpPr>
            <xdr:cNvPr id="4137" name="Option Button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127</xdr:row>
          <xdr:rowOff>66675</xdr:rowOff>
        </xdr:from>
        <xdr:to>
          <xdr:col>14</xdr:col>
          <xdr:colOff>657225</xdr:colOff>
          <xdr:row>129</xdr:row>
          <xdr:rowOff>152400</xdr:rowOff>
        </xdr:to>
        <xdr:sp macro="" textlink="">
          <xdr:nvSpPr>
            <xdr:cNvPr id="4138" name="Option Button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182</xdr:row>
          <xdr:rowOff>66675</xdr:rowOff>
        </xdr:from>
        <xdr:to>
          <xdr:col>9</xdr:col>
          <xdr:colOff>485775</xdr:colOff>
          <xdr:row>184</xdr:row>
          <xdr:rowOff>133350</xdr:rowOff>
        </xdr:to>
        <xdr:sp macro="" textlink="">
          <xdr:nvSpPr>
            <xdr:cNvPr id="4153" name="Option Button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182</xdr:row>
          <xdr:rowOff>66675</xdr:rowOff>
        </xdr:from>
        <xdr:to>
          <xdr:col>14</xdr:col>
          <xdr:colOff>657225</xdr:colOff>
          <xdr:row>184</xdr:row>
          <xdr:rowOff>152400</xdr:rowOff>
        </xdr:to>
        <xdr:sp macro="" textlink="">
          <xdr:nvSpPr>
            <xdr:cNvPr id="4154" name="Option Button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236</xdr:row>
          <xdr:rowOff>66675</xdr:rowOff>
        </xdr:from>
        <xdr:to>
          <xdr:col>9</xdr:col>
          <xdr:colOff>485775</xdr:colOff>
          <xdr:row>238</xdr:row>
          <xdr:rowOff>133350</xdr:rowOff>
        </xdr:to>
        <xdr:sp macro="" textlink="">
          <xdr:nvSpPr>
            <xdr:cNvPr id="4169" name="Option Button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236</xdr:row>
          <xdr:rowOff>66675</xdr:rowOff>
        </xdr:from>
        <xdr:to>
          <xdr:col>14</xdr:col>
          <xdr:colOff>657225</xdr:colOff>
          <xdr:row>238</xdr:row>
          <xdr:rowOff>152400</xdr:rowOff>
        </xdr:to>
        <xdr:sp macro="" textlink="">
          <xdr:nvSpPr>
            <xdr:cNvPr id="4170" name="Option Button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14</xdr:row>
          <xdr:rowOff>66675</xdr:rowOff>
        </xdr:from>
        <xdr:to>
          <xdr:col>9</xdr:col>
          <xdr:colOff>838200</xdr:colOff>
          <xdr:row>16</xdr:row>
          <xdr:rowOff>133350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14</xdr:row>
          <xdr:rowOff>66675</xdr:rowOff>
        </xdr:from>
        <xdr:to>
          <xdr:col>16</xdr:col>
          <xdr:colOff>133350</xdr:colOff>
          <xdr:row>16</xdr:row>
          <xdr:rowOff>152400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73</xdr:row>
          <xdr:rowOff>66675</xdr:rowOff>
        </xdr:from>
        <xdr:to>
          <xdr:col>9</xdr:col>
          <xdr:colOff>838200</xdr:colOff>
          <xdr:row>75</xdr:row>
          <xdr:rowOff>133350</xdr:rowOff>
        </xdr:to>
        <xdr:sp macro="" textlink="">
          <xdr:nvSpPr>
            <xdr:cNvPr id="6172" name="Option Button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73</xdr:row>
          <xdr:rowOff>66675</xdr:rowOff>
        </xdr:from>
        <xdr:to>
          <xdr:col>16</xdr:col>
          <xdr:colOff>133350</xdr:colOff>
          <xdr:row>75</xdr:row>
          <xdr:rowOff>152400</xdr:rowOff>
        </xdr:to>
        <xdr:sp macro="" textlink="">
          <xdr:nvSpPr>
            <xdr:cNvPr id="6173" name="Option Button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128</xdr:row>
          <xdr:rowOff>66675</xdr:rowOff>
        </xdr:from>
        <xdr:to>
          <xdr:col>9</xdr:col>
          <xdr:colOff>838200</xdr:colOff>
          <xdr:row>130</xdr:row>
          <xdr:rowOff>133350</xdr:rowOff>
        </xdr:to>
        <xdr:sp macro="" textlink="">
          <xdr:nvSpPr>
            <xdr:cNvPr id="6189" name="Option Button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128</xdr:row>
          <xdr:rowOff>66675</xdr:rowOff>
        </xdr:from>
        <xdr:to>
          <xdr:col>16</xdr:col>
          <xdr:colOff>133350</xdr:colOff>
          <xdr:row>130</xdr:row>
          <xdr:rowOff>152400</xdr:rowOff>
        </xdr:to>
        <xdr:sp macro="" textlink="">
          <xdr:nvSpPr>
            <xdr:cNvPr id="6190" name="Option Button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182</xdr:row>
          <xdr:rowOff>0</xdr:rowOff>
        </xdr:from>
        <xdr:to>
          <xdr:col>9</xdr:col>
          <xdr:colOff>838200</xdr:colOff>
          <xdr:row>183</xdr:row>
          <xdr:rowOff>161925</xdr:rowOff>
        </xdr:to>
        <xdr:sp macro="" textlink="">
          <xdr:nvSpPr>
            <xdr:cNvPr id="6206" name="Option Button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182</xdr:row>
          <xdr:rowOff>0</xdr:rowOff>
        </xdr:from>
        <xdr:to>
          <xdr:col>16</xdr:col>
          <xdr:colOff>133350</xdr:colOff>
          <xdr:row>183</xdr:row>
          <xdr:rowOff>180975</xdr:rowOff>
        </xdr:to>
        <xdr:sp macro="" textlink="">
          <xdr:nvSpPr>
            <xdr:cNvPr id="6207" name="Option Button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14</xdr:row>
          <xdr:rowOff>66675</xdr:rowOff>
        </xdr:from>
        <xdr:to>
          <xdr:col>9</xdr:col>
          <xdr:colOff>838200</xdr:colOff>
          <xdr:row>16</xdr:row>
          <xdr:rowOff>133350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14</xdr:row>
          <xdr:rowOff>66675</xdr:rowOff>
        </xdr:from>
        <xdr:to>
          <xdr:col>15</xdr:col>
          <xdr:colOff>190500</xdr:colOff>
          <xdr:row>16</xdr:row>
          <xdr:rowOff>152400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72</xdr:row>
          <xdr:rowOff>66675</xdr:rowOff>
        </xdr:from>
        <xdr:to>
          <xdr:col>9</xdr:col>
          <xdr:colOff>838200</xdr:colOff>
          <xdr:row>74</xdr:row>
          <xdr:rowOff>133350</xdr:rowOff>
        </xdr:to>
        <xdr:sp macro="" textlink="">
          <xdr:nvSpPr>
            <xdr:cNvPr id="7196" name="Option Button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72</xdr:row>
          <xdr:rowOff>66675</xdr:rowOff>
        </xdr:from>
        <xdr:to>
          <xdr:col>15</xdr:col>
          <xdr:colOff>190500</xdr:colOff>
          <xdr:row>74</xdr:row>
          <xdr:rowOff>152400</xdr:rowOff>
        </xdr:to>
        <xdr:sp macro="" textlink="">
          <xdr:nvSpPr>
            <xdr:cNvPr id="7197" name="Option Button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126</xdr:row>
          <xdr:rowOff>66675</xdr:rowOff>
        </xdr:from>
        <xdr:to>
          <xdr:col>9</xdr:col>
          <xdr:colOff>838200</xdr:colOff>
          <xdr:row>128</xdr:row>
          <xdr:rowOff>133350</xdr:rowOff>
        </xdr:to>
        <xdr:sp macro="" textlink="">
          <xdr:nvSpPr>
            <xdr:cNvPr id="7214" name="Option Button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126</xdr:row>
          <xdr:rowOff>66675</xdr:rowOff>
        </xdr:from>
        <xdr:to>
          <xdr:col>15</xdr:col>
          <xdr:colOff>190500</xdr:colOff>
          <xdr:row>128</xdr:row>
          <xdr:rowOff>152400</xdr:rowOff>
        </xdr:to>
        <xdr:sp macro="" textlink="">
          <xdr:nvSpPr>
            <xdr:cNvPr id="7215" name="Option Button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181</xdr:row>
          <xdr:rowOff>66675</xdr:rowOff>
        </xdr:from>
        <xdr:to>
          <xdr:col>9</xdr:col>
          <xdr:colOff>838200</xdr:colOff>
          <xdr:row>183</xdr:row>
          <xdr:rowOff>133350</xdr:rowOff>
        </xdr:to>
        <xdr:sp macro="" textlink="">
          <xdr:nvSpPr>
            <xdr:cNvPr id="7232" name="Option Button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181</xdr:row>
          <xdr:rowOff>66675</xdr:rowOff>
        </xdr:from>
        <xdr:to>
          <xdr:col>15</xdr:col>
          <xdr:colOff>190500</xdr:colOff>
          <xdr:row>183</xdr:row>
          <xdr:rowOff>152400</xdr:rowOff>
        </xdr:to>
        <xdr:sp macro="" textlink="">
          <xdr:nvSpPr>
            <xdr:cNvPr id="7233" name="Option Button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14</xdr:row>
          <xdr:rowOff>66675</xdr:rowOff>
        </xdr:from>
        <xdr:to>
          <xdr:col>10</xdr:col>
          <xdr:colOff>219075</xdr:colOff>
          <xdr:row>16</xdr:row>
          <xdr:rowOff>133350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14</xdr:row>
          <xdr:rowOff>66675</xdr:rowOff>
        </xdr:from>
        <xdr:to>
          <xdr:col>16</xdr:col>
          <xdr:colOff>381000</xdr:colOff>
          <xdr:row>16</xdr:row>
          <xdr:rowOff>152400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73</xdr:row>
          <xdr:rowOff>66675</xdr:rowOff>
        </xdr:from>
        <xdr:to>
          <xdr:col>10</xdr:col>
          <xdr:colOff>219075</xdr:colOff>
          <xdr:row>75</xdr:row>
          <xdr:rowOff>133350</xdr:rowOff>
        </xdr:to>
        <xdr:sp macro="" textlink="">
          <xdr:nvSpPr>
            <xdr:cNvPr id="8218" name="Option Button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73</xdr:row>
          <xdr:rowOff>66675</xdr:rowOff>
        </xdr:from>
        <xdr:to>
          <xdr:col>16</xdr:col>
          <xdr:colOff>381000</xdr:colOff>
          <xdr:row>75</xdr:row>
          <xdr:rowOff>152400</xdr:rowOff>
        </xdr:to>
        <xdr:sp macro="" textlink="">
          <xdr:nvSpPr>
            <xdr:cNvPr id="8219" name="Option Button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128</xdr:row>
          <xdr:rowOff>66675</xdr:rowOff>
        </xdr:from>
        <xdr:to>
          <xdr:col>10</xdr:col>
          <xdr:colOff>219075</xdr:colOff>
          <xdr:row>130</xdr:row>
          <xdr:rowOff>133350</xdr:rowOff>
        </xdr:to>
        <xdr:sp macro="" textlink="">
          <xdr:nvSpPr>
            <xdr:cNvPr id="8254" name="Option Button 62" hidden="1">
              <a:extLst>
                <a:ext uri="{63B3BB69-23CF-44E3-9099-C40C66FF867C}">
                  <a14:compatExt spid="_x0000_s8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128</xdr:row>
          <xdr:rowOff>66675</xdr:rowOff>
        </xdr:from>
        <xdr:to>
          <xdr:col>16</xdr:col>
          <xdr:colOff>381000</xdr:colOff>
          <xdr:row>130</xdr:row>
          <xdr:rowOff>152400</xdr:rowOff>
        </xdr:to>
        <xdr:sp macro="" textlink="">
          <xdr:nvSpPr>
            <xdr:cNvPr id="8255" name="Option Button 63" hidden="1">
              <a:extLst>
                <a:ext uri="{63B3BB69-23CF-44E3-9099-C40C66FF867C}">
                  <a14:compatExt spid="_x0000_s8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183</xdr:row>
          <xdr:rowOff>66675</xdr:rowOff>
        </xdr:from>
        <xdr:to>
          <xdr:col>10</xdr:col>
          <xdr:colOff>219075</xdr:colOff>
          <xdr:row>185</xdr:row>
          <xdr:rowOff>133350</xdr:rowOff>
        </xdr:to>
        <xdr:sp macro="" textlink="">
          <xdr:nvSpPr>
            <xdr:cNvPr id="8272" name="Option Button 80" hidden="1">
              <a:extLst>
                <a:ext uri="{63B3BB69-23CF-44E3-9099-C40C66FF867C}">
                  <a14:compatExt spid="_x0000_s8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183</xdr:row>
          <xdr:rowOff>66675</xdr:rowOff>
        </xdr:from>
        <xdr:to>
          <xdr:col>16</xdr:col>
          <xdr:colOff>381000</xdr:colOff>
          <xdr:row>185</xdr:row>
          <xdr:rowOff>152400</xdr:rowOff>
        </xdr:to>
        <xdr:sp macro="" textlink="">
          <xdr:nvSpPr>
            <xdr:cNvPr id="8273" name="Option Button 81" hidden="1">
              <a:extLst>
                <a:ext uri="{63B3BB69-23CF-44E3-9099-C40C66FF867C}">
                  <a14:compatExt spid="_x0000_s8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14</xdr:row>
          <xdr:rowOff>66675</xdr:rowOff>
        </xdr:from>
        <xdr:to>
          <xdr:col>10</xdr:col>
          <xdr:colOff>28575</xdr:colOff>
          <xdr:row>16</xdr:row>
          <xdr:rowOff>133350</xdr:rowOff>
        </xdr:to>
        <xdr:sp macro="" textlink="">
          <xdr:nvSpPr>
            <xdr:cNvPr id="9217" name="Option 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14</xdr:row>
          <xdr:rowOff>66675</xdr:rowOff>
        </xdr:from>
        <xdr:to>
          <xdr:col>16</xdr:col>
          <xdr:colOff>381000</xdr:colOff>
          <xdr:row>16</xdr:row>
          <xdr:rowOff>152400</xdr:rowOff>
        </xdr:to>
        <xdr:sp macro="" textlink="">
          <xdr:nvSpPr>
            <xdr:cNvPr id="9218" name="Option 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72</xdr:row>
          <xdr:rowOff>66675</xdr:rowOff>
        </xdr:from>
        <xdr:to>
          <xdr:col>10</xdr:col>
          <xdr:colOff>28575</xdr:colOff>
          <xdr:row>74</xdr:row>
          <xdr:rowOff>133350</xdr:rowOff>
        </xdr:to>
        <xdr:sp macro="" textlink="">
          <xdr:nvSpPr>
            <xdr:cNvPr id="9241" name="Option Button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72</xdr:row>
          <xdr:rowOff>66675</xdr:rowOff>
        </xdr:from>
        <xdr:to>
          <xdr:col>16</xdr:col>
          <xdr:colOff>381000</xdr:colOff>
          <xdr:row>74</xdr:row>
          <xdr:rowOff>152400</xdr:rowOff>
        </xdr:to>
        <xdr:sp macro="" textlink="">
          <xdr:nvSpPr>
            <xdr:cNvPr id="9242" name="Option Button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126</xdr:row>
          <xdr:rowOff>66675</xdr:rowOff>
        </xdr:from>
        <xdr:to>
          <xdr:col>10</xdr:col>
          <xdr:colOff>28575</xdr:colOff>
          <xdr:row>128</xdr:row>
          <xdr:rowOff>133350</xdr:rowOff>
        </xdr:to>
        <xdr:sp macro="" textlink="">
          <xdr:nvSpPr>
            <xdr:cNvPr id="9259" name="Option Button 43" hidden="1">
              <a:extLst>
                <a:ext uri="{63B3BB69-23CF-44E3-9099-C40C66FF867C}">
                  <a14:compatExt spid="_x0000_s9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126</xdr:row>
          <xdr:rowOff>66675</xdr:rowOff>
        </xdr:from>
        <xdr:to>
          <xdr:col>16</xdr:col>
          <xdr:colOff>381000</xdr:colOff>
          <xdr:row>128</xdr:row>
          <xdr:rowOff>152400</xdr:rowOff>
        </xdr:to>
        <xdr:sp macro="" textlink="">
          <xdr:nvSpPr>
            <xdr:cNvPr id="9260" name="Option Button 44" hidden="1">
              <a:extLst>
                <a:ext uri="{63B3BB69-23CF-44E3-9099-C40C66FF867C}">
                  <a14:compatExt spid="_x0000_s9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180</xdr:row>
          <xdr:rowOff>66675</xdr:rowOff>
        </xdr:from>
        <xdr:to>
          <xdr:col>10</xdr:col>
          <xdr:colOff>28575</xdr:colOff>
          <xdr:row>182</xdr:row>
          <xdr:rowOff>133350</xdr:rowOff>
        </xdr:to>
        <xdr:sp macro="" textlink="">
          <xdr:nvSpPr>
            <xdr:cNvPr id="9277" name="Option Button 61" hidden="1">
              <a:extLst>
                <a:ext uri="{63B3BB69-23CF-44E3-9099-C40C66FF867C}">
                  <a14:compatExt spid="_x0000_s9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180</xdr:row>
          <xdr:rowOff>66675</xdr:rowOff>
        </xdr:from>
        <xdr:to>
          <xdr:col>16</xdr:col>
          <xdr:colOff>381000</xdr:colOff>
          <xdr:row>182</xdr:row>
          <xdr:rowOff>152400</xdr:rowOff>
        </xdr:to>
        <xdr:sp macro="" textlink="">
          <xdr:nvSpPr>
            <xdr:cNvPr id="9278" name="Option Button 62" hidden="1">
              <a:extLst>
                <a:ext uri="{63B3BB69-23CF-44E3-9099-C40C66FF867C}">
                  <a14:compatExt spid="_x0000_s9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14</xdr:row>
          <xdr:rowOff>66675</xdr:rowOff>
        </xdr:from>
        <xdr:to>
          <xdr:col>10</xdr:col>
          <xdr:colOff>28575</xdr:colOff>
          <xdr:row>16</xdr:row>
          <xdr:rowOff>133350</xdr:rowOff>
        </xdr:to>
        <xdr:sp macro="" textlink="">
          <xdr:nvSpPr>
            <xdr:cNvPr id="10241" name="Option 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14</xdr:row>
          <xdr:rowOff>66675</xdr:rowOff>
        </xdr:from>
        <xdr:to>
          <xdr:col>16</xdr:col>
          <xdr:colOff>381000</xdr:colOff>
          <xdr:row>16</xdr:row>
          <xdr:rowOff>152400</xdr:rowOff>
        </xdr:to>
        <xdr:sp macro="" textlink="">
          <xdr:nvSpPr>
            <xdr:cNvPr id="10242" name="Option Butto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es/Rate%20Applications/Year%202013%20Future%20Year%20Rate%20Application/Consolidated%20Models%20MC/Rate%20Design%20-%20London%20Hydro%20-August%2020%202012%20WI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es/Rate%20Applications/Year%202013%20Future%20Year%20Rate%20Application/Exhibit%209%20-%20Deferral%20and%20Variance%20Accounts/Deferral%20and%20Variance%20Accounts%202013%20C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es/Rate%20Applications/Year%202013%20Future%20Year%20Rate%20Application/Exhibit%209%20-%20Deferral%20and%20Variance%20Accounts/London_Hydro_2013_EDDVAR_Continuity_Schedule_CoS_v2_20120706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es/Rate%20Applications/Year%202013%20Future%20Year%20Rate%20Application/Exhibit%208%20-%20Rate%20Design/Documents%20for%20Filing/LondonHydro_%202013%20RTSR%20MODEL_V3_20120628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egulatory%20files\Rate%20Applications\Year%202013%20Future%20Year%20Rate%20Application\OEB%20COS%20Templates%20-Should%20Use\Filing_Requirements_Chapter2_Appendic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1 - T 3 "/>
      <sheetName val=" Ex 3 - T 1,2,3"/>
      <sheetName val=" Ex 9 - T 2 to 13"/>
      <sheetName val="1.  2013 Revenue Input"/>
      <sheetName val="2. Transformer Allowance"/>
      <sheetName val="3. Forecast Data 2013"/>
      <sheetName val="4. 2012 Existing Rates"/>
      <sheetName val="5. 2012 Normalized Fsct"/>
      <sheetName val="6. 2013 Test Yr Existing Rates"/>
      <sheetName val="9. 2013 Test Yr CA adj Revenue"/>
      <sheetName val=" Ex 8 - T 1 to 4"/>
      <sheetName val="7. Cost Allocation Adjustments"/>
      <sheetName val="8. Rev to Cost Ratios By Class"/>
      <sheetName val="10. Rates By Rate Class"/>
      <sheetName val="11. Distribution Rate Schedule"/>
      <sheetName val="12. LRAM and SSM Rate Rider"/>
      <sheetName val="13.  2009 Rate Rider"/>
      <sheetName val="14. Other Electriciy Rates"/>
      <sheetName val="15. BILL IMPACTS - Detail"/>
      <sheetName val="16. BILL IMPACTS  - Summary"/>
      <sheetName val="17. Rate Schedule (Part 1)"/>
      <sheetName val="NEW RATES"/>
      <sheetName val="18. Rate Schedule (Part 2)"/>
      <sheetName val="19. Dist. Rev. Reconciliation"/>
      <sheetName val="20. Revenue Deficiency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12.631238972034751</v>
          </cell>
          <cell r="F13">
            <v>1.5019550568300434E-2</v>
          </cell>
        </row>
        <row r="14">
          <cell r="D14">
            <v>35.694428675082392</v>
          </cell>
          <cell r="F14">
            <v>1.1573276854126487E-2</v>
          </cell>
        </row>
        <row r="15">
          <cell r="D15">
            <v>366.53656145408411</v>
          </cell>
          <cell r="E15">
            <v>2.2128298925859302</v>
          </cell>
        </row>
        <row r="16">
          <cell r="D16">
            <v>2018.8800948899791</v>
          </cell>
          <cell r="E16">
            <v>3.1735570472009913</v>
          </cell>
        </row>
        <row r="17">
          <cell r="D17">
            <v>0</v>
          </cell>
          <cell r="E17">
            <v>3.0441718952674091</v>
          </cell>
        </row>
        <row r="18">
          <cell r="D18">
            <v>19114.956917830845</v>
          </cell>
          <cell r="E18">
            <v>2.0904203521530214</v>
          </cell>
        </row>
        <row r="19">
          <cell r="C19">
            <v>1.7748009358315793</v>
          </cell>
          <cell r="E19">
            <v>9.1809656853647024</v>
          </cell>
        </row>
        <row r="20">
          <cell r="C20">
            <v>3.9639584789924687</v>
          </cell>
          <cell r="E20">
            <v>13.108988014831874</v>
          </cell>
        </row>
        <row r="21">
          <cell r="C21">
            <v>2.3728684081553713</v>
          </cell>
          <cell r="F21">
            <v>2.0539007515474529E-2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9 - Tables"/>
      <sheetName val="2. 2013 Continuity Schedule"/>
      <sheetName val="Reconciliation and Interest"/>
      <sheetName val="Stranded Asset RR"/>
    </sheetNames>
    <sheetDataSet>
      <sheetData sheetId="0" refreshError="1"/>
      <sheetData sheetId="1" refreshError="1"/>
      <sheetData sheetId="2">
        <row r="46">
          <cell r="L46">
            <v>-63565.989899999993</v>
          </cell>
        </row>
      </sheetData>
      <sheetData sheetId="3" refreshError="1">
        <row r="33">
          <cell r="E33">
            <v>1.58</v>
          </cell>
        </row>
        <row r="34">
          <cell r="E34">
            <v>3.77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2013 Continuity Schedule"/>
      <sheetName val="3. Appendix A"/>
      <sheetName val="4. Billing Determinants"/>
      <sheetName val="5. Allocation of Balances"/>
      <sheetName val="6. Rate Rider Calculations"/>
    </sheetNames>
    <sheetDataSet>
      <sheetData sheetId="0"/>
      <sheetData sheetId="1"/>
      <sheetData sheetId="2"/>
      <sheetData sheetId="3"/>
      <sheetData sheetId="4"/>
      <sheetData sheetId="5">
        <row r="16">
          <cell r="B16" t="str">
            <v>Rate Rider Calculation for Deferral / Variance Accounts Balances (excluding Global Adj.)</v>
          </cell>
        </row>
        <row r="18">
          <cell r="B18" t="str">
            <v>Rate Class 
(Enter Rate Classes in cells below)</v>
          </cell>
          <cell r="C18" t="str">
            <v>Units</v>
          </cell>
          <cell r="D18" t="str">
            <v>kW / kWh / # of Customers</v>
          </cell>
          <cell r="E18" t="str">
            <v>Allocated Balance (excluding 1588 sub-account)</v>
          </cell>
          <cell r="F18" t="str">
            <v>Rate Rider for Deferral/Variance Accounts</v>
          </cell>
        </row>
        <row r="20">
          <cell r="B20" t="str">
            <v/>
          </cell>
          <cell r="C20"/>
          <cell r="D20">
            <v>0</v>
          </cell>
          <cell r="E20">
            <v>0</v>
          </cell>
          <cell r="F20">
            <v>0</v>
          </cell>
          <cell r="G20" t="str">
            <v/>
          </cell>
        </row>
        <row r="21">
          <cell r="B21" t="str">
            <v>Residential</v>
          </cell>
          <cell r="C21" t="str">
            <v>kWh</v>
          </cell>
          <cell r="D21">
            <v>1081449144.4659545</v>
          </cell>
          <cell r="E21">
            <v>-1200527.8823327695</v>
          </cell>
          <cell r="F21">
            <v>-1.1101103445096522E-3</v>
          </cell>
          <cell r="G21" t="str">
            <v>$/kWh</v>
          </cell>
        </row>
        <row r="22">
          <cell r="B22" t="str">
            <v>GS &lt;50 kW</v>
          </cell>
          <cell r="C22" t="str">
            <v>kWh</v>
          </cell>
          <cell r="D22">
            <v>392909716.50685132</v>
          </cell>
          <cell r="E22">
            <v>-437088.12496692251</v>
          </cell>
          <cell r="F22">
            <v>-1.1124390835961951E-3</v>
          </cell>
          <cell r="G22" t="str">
            <v>$/kWh</v>
          </cell>
        </row>
        <row r="23">
          <cell r="B23" t="str">
            <v>GS 50 to 4,999 kW</v>
          </cell>
          <cell r="C23" t="str">
            <v>kW</v>
          </cell>
          <cell r="D23">
            <v>3914574.6241101003</v>
          </cell>
          <cell r="E23">
            <v>-1743078.8474602723</v>
          </cell>
          <cell r="F23">
            <v>-0.4452792486633273</v>
          </cell>
          <cell r="G23" t="str">
            <v>$/kW</v>
          </cell>
        </row>
        <row r="24">
          <cell r="B24" t="str">
            <v>GS 50 to 4,999 kW (Co-Generation)</v>
          </cell>
          <cell r="C24" t="str">
            <v>kW</v>
          </cell>
          <cell r="D24">
            <v>48665.959462652274</v>
          </cell>
          <cell r="E24">
            <v>-11174.321700102584</v>
          </cell>
          <cell r="F24">
            <v>-0.22961268663937667</v>
          </cell>
          <cell r="G24" t="str">
            <v>$/kW</v>
          </cell>
        </row>
        <row r="25">
          <cell r="B25" t="str">
            <v>Standby</v>
          </cell>
          <cell r="C25" t="str">
            <v>kW</v>
          </cell>
          <cell r="D25">
            <v>154800</v>
          </cell>
          <cell r="E25">
            <v>-35544.272644761077</v>
          </cell>
          <cell r="F25">
            <v>-0.22961416437184157</v>
          </cell>
          <cell r="G25" t="str">
            <v>$/kW</v>
          </cell>
        </row>
        <row r="26">
          <cell r="B26" t="str">
            <v>Large Use &gt;5MW</v>
          </cell>
          <cell r="C26" t="str">
            <v>kW</v>
          </cell>
          <cell r="D26">
            <v>387521.89006653521</v>
          </cell>
          <cell r="E26">
            <v>-217765.17030378044</v>
          </cell>
          <cell r="F26">
            <v>-0.56194288861047681</v>
          </cell>
          <cell r="G26" t="str">
            <v>$/kW</v>
          </cell>
        </row>
        <row r="27">
          <cell r="B27" t="str">
            <v>Street Light</v>
          </cell>
          <cell r="C27" t="str">
            <v>kW</v>
          </cell>
          <cell r="D27">
            <v>67255.241869442689</v>
          </cell>
          <cell r="E27">
            <v>-25839.196595814996</v>
          </cell>
          <cell r="F27">
            <v>-0.38419602513622053</v>
          </cell>
          <cell r="G27" t="str">
            <v>$/kW</v>
          </cell>
        </row>
        <row r="28">
          <cell r="B28" t="str">
            <v>Sentinel</v>
          </cell>
          <cell r="C28" t="str">
            <v>kW</v>
          </cell>
          <cell r="D28">
            <v>2130.0541818815273</v>
          </cell>
          <cell r="E28">
            <v>-852.97583785719712</v>
          </cell>
          <cell r="F28">
            <v>-0.40044795344301681</v>
          </cell>
          <cell r="G28" t="str">
            <v>$/kW</v>
          </cell>
        </row>
        <row r="29">
          <cell r="B29" t="str">
            <v>Unmetered Scattered Load</v>
          </cell>
          <cell r="C29" t="str">
            <v>kWh</v>
          </cell>
          <cell r="D29">
            <v>4994818.4205849459</v>
          </cell>
          <cell r="E29">
            <v>-5523.0648316910429</v>
          </cell>
          <cell r="F29">
            <v>-1.1057588818302296E-3</v>
          </cell>
          <cell r="G29" t="str">
            <v>$/kWh</v>
          </cell>
        </row>
        <row r="30">
          <cell r="B30" t="str">
            <v/>
          </cell>
          <cell r="C30" t="str">
            <v/>
          </cell>
          <cell r="D30">
            <v>0</v>
          </cell>
          <cell r="E30">
            <v>0</v>
          </cell>
          <cell r="F30">
            <v>0</v>
          </cell>
          <cell r="G30" t="str">
            <v/>
          </cell>
        </row>
        <row r="31">
          <cell r="B31" t="str">
            <v/>
          </cell>
          <cell r="C31" t="str">
            <v/>
          </cell>
          <cell r="D31">
            <v>0</v>
          </cell>
          <cell r="E31">
            <v>0</v>
          </cell>
          <cell r="F31">
            <v>0</v>
          </cell>
          <cell r="G31" t="str">
            <v/>
          </cell>
        </row>
        <row r="32">
          <cell r="B32" t="str">
            <v/>
          </cell>
          <cell r="C32" t="str">
            <v/>
          </cell>
          <cell r="D32">
            <v>0</v>
          </cell>
          <cell r="E32">
            <v>0</v>
          </cell>
          <cell r="F32">
            <v>0</v>
          </cell>
          <cell r="G32" t="str">
            <v/>
          </cell>
        </row>
        <row r="33">
          <cell r="B33" t="str">
            <v/>
          </cell>
          <cell r="C33" t="str">
            <v/>
          </cell>
          <cell r="D33">
            <v>0</v>
          </cell>
          <cell r="E33">
            <v>0</v>
          </cell>
          <cell r="F33">
            <v>0</v>
          </cell>
          <cell r="G33" t="str">
            <v/>
          </cell>
        </row>
        <row r="34">
          <cell r="B34" t="str">
            <v/>
          </cell>
          <cell r="C34" t="str">
            <v/>
          </cell>
          <cell r="D34">
            <v>0</v>
          </cell>
          <cell r="E34">
            <v>0</v>
          </cell>
          <cell r="F34">
            <v>0</v>
          </cell>
          <cell r="G34" t="str">
            <v/>
          </cell>
        </row>
        <row r="35">
          <cell r="B35" t="str">
            <v/>
          </cell>
          <cell r="C35" t="str">
            <v/>
          </cell>
          <cell r="D35">
            <v>0</v>
          </cell>
          <cell r="E35">
            <v>0</v>
          </cell>
          <cell r="F35">
            <v>0</v>
          </cell>
          <cell r="G35" t="str">
            <v/>
          </cell>
        </row>
        <row r="36">
          <cell r="B36" t="str">
            <v/>
          </cell>
          <cell r="C36" t="str">
            <v/>
          </cell>
          <cell r="D36">
            <v>0</v>
          </cell>
          <cell r="E36">
            <v>0</v>
          </cell>
          <cell r="F36">
            <v>0</v>
          </cell>
          <cell r="G36" t="str">
            <v/>
          </cell>
        </row>
        <row r="37">
          <cell r="B37" t="str">
            <v/>
          </cell>
          <cell r="C37" t="str">
            <v/>
          </cell>
          <cell r="D37">
            <v>0</v>
          </cell>
          <cell r="E37">
            <v>0</v>
          </cell>
          <cell r="F37">
            <v>0</v>
          </cell>
          <cell r="G37" t="str">
            <v/>
          </cell>
        </row>
        <row r="38">
          <cell r="B38" t="str">
            <v/>
          </cell>
          <cell r="C38" t="str">
            <v/>
          </cell>
          <cell r="D38">
            <v>0</v>
          </cell>
          <cell r="E38">
            <v>0</v>
          </cell>
          <cell r="F38">
            <v>0</v>
          </cell>
          <cell r="G38" t="str">
            <v/>
          </cell>
        </row>
        <row r="39">
          <cell r="B39" t="str">
            <v/>
          </cell>
          <cell r="C39" t="str">
            <v/>
          </cell>
          <cell r="D39">
            <v>0</v>
          </cell>
          <cell r="E39">
            <v>0</v>
          </cell>
          <cell r="F39">
            <v>0</v>
          </cell>
          <cell r="G39" t="str">
            <v/>
          </cell>
        </row>
        <row r="40">
          <cell r="B40" t="str">
            <v>Total</v>
          </cell>
          <cell r="C40"/>
          <cell r="D40"/>
          <cell r="E40">
            <v>-3677393.8566739713</v>
          </cell>
          <cell r="F40"/>
        </row>
        <row r="48">
          <cell r="F48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RRR Data"/>
      <sheetName val="5. UTRs and Sub-Transmission"/>
      <sheetName val="6. Historical Wholesale"/>
      <sheetName val="7. Current Wholesale"/>
      <sheetName val="8. Forecast Wholesale"/>
      <sheetName val="9. Adj Network to Current WS"/>
      <sheetName val="10. Adj Conn. to Current WS"/>
      <sheetName val="11. Adj Network to Forecast WS"/>
      <sheetName val="12. Adj Conn. to Forecast WS"/>
      <sheetName val="13. Final 2013 RTS Rates"/>
      <sheetName val="hidd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6">
          <cell r="F26">
            <v>7.0658638315805539E-3</v>
          </cell>
          <cell r="H26">
            <v>5.4817484580755539E-3</v>
          </cell>
        </row>
        <row r="27">
          <cell r="F27">
            <v>6.5611592721819406E-3</v>
          </cell>
          <cell r="H27">
            <v>4.7577439447448197E-3</v>
          </cell>
        </row>
        <row r="28">
          <cell r="F28">
            <v>2.3132628775475936</v>
          </cell>
          <cell r="H28">
            <v>1.7760865004164796</v>
          </cell>
        </row>
        <row r="29">
          <cell r="F29">
            <v>2.9664515183212754</v>
          </cell>
          <cell r="H29">
            <v>2.4749577142130175</v>
          </cell>
        </row>
        <row r="30">
          <cell r="F30">
            <v>3.4245213764314544</v>
          </cell>
          <cell r="H30">
            <v>2.6180003202039326</v>
          </cell>
        </row>
        <row r="32">
          <cell r="F32">
            <v>3.0387252112271566</v>
          </cell>
          <cell r="H32">
            <v>2.4749577142130175</v>
          </cell>
        </row>
        <row r="33">
          <cell r="F33">
            <v>2.036886660820914</v>
          </cell>
          <cell r="H33">
            <v>1.5639531780105747</v>
          </cell>
        </row>
        <row r="34">
          <cell r="F34">
            <v>2.0396120654416663</v>
          </cell>
          <cell r="H34">
            <v>1.5659183331181865</v>
          </cell>
        </row>
        <row r="35">
          <cell r="F35">
            <v>6.5611592721819415E-3</v>
          </cell>
          <cell r="H35">
            <v>4.7577439447448206E-3</v>
          </cell>
        </row>
      </sheetData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App.2-A_Capital Projects"/>
      <sheetName val="App.2-B_Fixed Asset Continuity"/>
      <sheetName val="App.2-CA_CGAAP_DepExp_2011"/>
      <sheetName val="App.2-CB_MIFRS_DepExp_2011"/>
      <sheetName val="App.2-CC_MIFRS_DepExp_2012"/>
      <sheetName val="App.2-CD_MIFRS_DepExp_2013"/>
      <sheetName val="App.2-CE_CGAAP_DepExp_2011"/>
      <sheetName val="App.2-CF_CGAAP_DepExp_2012"/>
      <sheetName val="App.2-CG_MIFRS_DepExp_2012"/>
      <sheetName val="App.2-CH_MIFRS_DepExp_2013"/>
      <sheetName val="App.2-CI_AltAccStd_DepExp"/>
      <sheetName val="App.2-D_Overhead"/>
      <sheetName val="App.2-EA_PP&amp;E Deferral Account"/>
      <sheetName val="App.2-EB_PP&amp;E Deferral Account"/>
      <sheetName val="App.2-F_Other_Oper_Rev"/>
      <sheetName val="App.2-G_Detailed_OM&amp;A_Expenses"/>
      <sheetName val="App.2-H_OM&amp;A_Detailed_Analysis"/>
      <sheetName val="App.2-I_OM&amp;A_Summary_Analys"/>
      <sheetName val="App.2-J_OM&amp;A_Cost _Driver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_1592_Tax_Variance"/>
      <sheetName val="App.2-U_IFRS Transition Costs"/>
      <sheetName val="App.2-V_Rev_Reconciliation"/>
      <sheetName val="App.2-W_Bill Impacts"/>
      <sheetName val="App.2-X_CoS_Flowcha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83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Relationship Id="rId5" Type="http://schemas.openxmlformats.org/officeDocument/2006/relationships/comments" Target="../comments10.xml"/><Relationship Id="rId4" Type="http://schemas.openxmlformats.org/officeDocument/2006/relationships/ctrlProp" Target="../ctrlProps/ctrlProp8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0" Type="http://schemas.openxmlformats.org/officeDocument/2006/relationships/ctrlProp" Target="../ctrlProps/ctrlProp25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5" Type="http://schemas.openxmlformats.org/officeDocument/2006/relationships/ctrlProp" Target="../ctrlProps/ctrlProp30.xml"/><Relationship Id="rId10" Type="http://schemas.openxmlformats.org/officeDocument/2006/relationships/ctrlProp" Target="../ctrlProps/ctrlProp35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3.xml"/><Relationship Id="rId13" Type="http://schemas.openxmlformats.org/officeDocument/2006/relationships/ctrlProp" Target="../ctrlProps/ctrlProp4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2.xml"/><Relationship Id="rId12" Type="http://schemas.openxmlformats.org/officeDocument/2006/relationships/ctrlProp" Target="../ctrlProps/ctrlProp4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1.xml"/><Relationship Id="rId11" Type="http://schemas.openxmlformats.org/officeDocument/2006/relationships/ctrlProp" Target="../ctrlProps/ctrlProp46.xml"/><Relationship Id="rId5" Type="http://schemas.openxmlformats.org/officeDocument/2006/relationships/ctrlProp" Target="../ctrlProps/ctrlProp40.xml"/><Relationship Id="rId10" Type="http://schemas.openxmlformats.org/officeDocument/2006/relationships/ctrlProp" Target="../ctrlProps/ctrlProp45.xml"/><Relationship Id="rId4" Type="http://schemas.openxmlformats.org/officeDocument/2006/relationships/ctrlProp" Target="../ctrlProps/ctrlProp39.xml"/><Relationship Id="rId9" Type="http://schemas.openxmlformats.org/officeDocument/2006/relationships/ctrlProp" Target="../ctrlProps/ctrlProp44.xml"/><Relationship Id="rId1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3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52.xml"/><Relationship Id="rId12" Type="http://schemas.openxmlformats.org/officeDocument/2006/relationships/comments" Target="../comments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1.xml"/><Relationship Id="rId11" Type="http://schemas.openxmlformats.org/officeDocument/2006/relationships/ctrlProp" Target="../ctrlProps/ctrlProp56.xml"/><Relationship Id="rId5" Type="http://schemas.openxmlformats.org/officeDocument/2006/relationships/ctrlProp" Target="../ctrlProps/ctrlProp50.xml"/><Relationship Id="rId10" Type="http://schemas.openxmlformats.org/officeDocument/2006/relationships/ctrlProp" Target="../ctrlProps/ctrlProp55.xml"/><Relationship Id="rId4" Type="http://schemas.openxmlformats.org/officeDocument/2006/relationships/ctrlProp" Target="../ctrlProps/ctrlProp49.xml"/><Relationship Id="rId9" Type="http://schemas.openxmlformats.org/officeDocument/2006/relationships/ctrlProp" Target="../ctrlProps/ctrlProp5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1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60.xml"/><Relationship Id="rId12" Type="http://schemas.openxmlformats.org/officeDocument/2006/relationships/comments" Target="../comments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9.xml"/><Relationship Id="rId11" Type="http://schemas.openxmlformats.org/officeDocument/2006/relationships/ctrlProp" Target="../ctrlProps/ctrlProp64.xml"/><Relationship Id="rId5" Type="http://schemas.openxmlformats.org/officeDocument/2006/relationships/ctrlProp" Target="../ctrlProps/ctrlProp58.xml"/><Relationship Id="rId10" Type="http://schemas.openxmlformats.org/officeDocument/2006/relationships/ctrlProp" Target="../ctrlProps/ctrlProp63.xml"/><Relationship Id="rId4" Type="http://schemas.openxmlformats.org/officeDocument/2006/relationships/ctrlProp" Target="../ctrlProps/ctrlProp57.xml"/><Relationship Id="rId9" Type="http://schemas.openxmlformats.org/officeDocument/2006/relationships/ctrlProp" Target="../ctrlProps/ctrlProp6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68.xml"/><Relationship Id="rId12" Type="http://schemas.openxmlformats.org/officeDocument/2006/relationships/comments" Target="../comments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5" Type="http://schemas.openxmlformats.org/officeDocument/2006/relationships/ctrlProp" Target="../ctrlProps/ctrlProp66.xml"/><Relationship Id="rId10" Type="http://schemas.openxmlformats.org/officeDocument/2006/relationships/ctrlProp" Target="../ctrlProps/ctrlProp71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7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76.xml"/><Relationship Id="rId12" Type="http://schemas.openxmlformats.org/officeDocument/2006/relationships/comments" Target="../comments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75.xml"/><Relationship Id="rId11" Type="http://schemas.openxmlformats.org/officeDocument/2006/relationships/ctrlProp" Target="../ctrlProps/ctrlProp80.xml"/><Relationship Id="rId5" Type="http://schemas.openxmlformats.org/officeDocument/2006/relationships/ctrlProp" Target="../ctrlProps/ctrlProp74.xml"/><Relationship Id="rId10" Type="http://schemas.openxmlformats.org/officeDocument/2006/relationships/ctrlProp" Target="../ctrlProps/ctrlProp79.xml"/><Relationship Id="rId4" Type="http://schemas.openxmlformats.org/officeDocument/2006/relationships/ctrlProp" Target="../ctrlProps/ctrlProp73.xml"/><Relationship Id="rId9" Type="http://schemas.openxmlformats.org/officeDocument/2006/relationships/ctrlProp" Target="../ctrlProps/ctrlProp7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omments" Target="../comments9.xml"/><Relationship Id="rId5" Type="http://schemas.openxmlformats.org/officeDocument/2006/relationships/ctrlProp" Target="../ctrlProps/ctrlProp82.xml"/><Relationship Id="rId4" Type="http://schemas.openxmlformats.org/officeDocument/2006/relationships/ctrlProp" Target="../ctrlProps/ctrlProp8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28"/>
  <sheetViews>
    <sheetView topLeftCell="A13" zoomScale="90" zoomScaleNormal="90" workbookViewId="0">
      <selection activeCell="O3" sqref="O3"/>
    </sheetView>
  </sheetViews>
  <sheetFormatPr defaultColWidth="9.140625" defaultRowHeight="15"/>
  <cols>
    <col min="1" max="1" width="1.28515625" style="10" customWidth="1"/>
    <col min="2" max="2" width="26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7.570312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18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0" style="10" hidden="1" customWidth="1"/>
    <col min="21" max="16384" width="9.140625" style="10"/>
  </cols>
  <sheetData>
    <row r="1" spans="1:20" s="2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186" t="s">
        <v>103</v>
      </c>
      <c r="P1"/>
      <c r="T1" s="2">
        <v>1</v>
      </c>
    </row>
    <row r="2" spans="1:20" s="2" customFormat="1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>
        <v>8</v>
      </c>
      <c r="P2"/>
    </row>
    <row r="3" spans="1:20" s="2" customFormat="1" ht="15" customHeight="1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N3" s="3" t="s">
        <v>2</v>
      </c>
      <c r="O3" s="6"/>
      <c r="P3"/>
    </row>
    <row r="4" spans="1:20" s="2" customFormat="1" ht="15" customHeight="1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>
      <c r="C5" s="8"/>
      <c r="D5" s="8"/>
      <c r="E5" s="8"/>
      <c r="N5" s="3" t="s">
        <v>4</v>
      </c>
      <c r="O5" s="9">
        <v>1</v>
      </c>
      <c r="P5"/>
    </row>
    <row r="6" spans="1:20" s="2" customFormat="1" ht="9" customHeight="1">
      <c r="N6" s="3"/>
      <c r="O6" s="4"/>
      <c r="P6"/>
    </row>
    <row r="7" spans="1:20" s="2" customFormat="1">
      <c r="N7" s="3" t="s">
        <v>5</v>
      </c>
      <c r="O7" s="182">
        <v>41152</v>
      </c>
      <c r="P7"/>
    </row>
    <row r="8" spans="1:20" s="2" customFormat="1" ht="15" customHeight="1">
      <c r="N8" s="10"/>
      <c r="O8"/>
      <c r="P8"/>
    </row>
    <row r="9" spans="1:20" ht="7.5" customHeight="1">
      <c r="L9"/>
      <c r="M9"/>
      <c r="N9"/>
      <c r="O9"/>
      <c r="P9"/>
    </row>
    <row r="10" spans="1:20" ht="18.75" customHeight="1">
      <c r="B10" s="316" t="s">
        <v>6</v>
      </c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/>
    </row>
    <row r="11" spans="1:20" ht="18.75" customHeight="1">
      <c r="B11" s="316" t="s">
        <v>7</v>
      </c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/>
    </row>
    <row r="12" spans="1:20" ht="7.5" customHeight="1">
      <c r="L12"/>
      <c r="M12"/>
      <c r="N12"/>
      <c r="O12"/>
      <c r="P12"/>
    </row>
    <row r="13" spans="1:20" ht="7.5" customHeight="1">
      <c r="L13"/>
      <c r="M13"/>
      <c r="N13"/>
      <c r="O13"/>
      <c r="P13"/>
    </row>
    <row r="14" spans="1:20" ht="15.75">
      <c r="B14" s="11" t="s">
        <v>8</v>
      </c>
      <c r="D14" s="311" t="s">
        <v>102</v>
      </c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</row>
    <row r="15" spans="1:20" ht="7.5" customHeight="1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>
      <c r="B16" s="14"/>
      <c r="D16" s="15" t="s">
        <v>9</v>
      </c>
      <c r="E16" s="15"/>
      <c r="F16" s="16">
        <v>800</v>
      </c>
      <c r="G16" s="15" t="s">
        <v>10</v>
      </c>
    </row>
    <row r="17" spans="2:15">
      <c r="B17" s="14"/>
    </row>
    <row r="18" spans="2:15">
      <c r="B18" s="14"/>
      <c r="D18" s="17"/>
      <c r="E18" s="17"/>
      <c r="F18" s="312" t="s">
        <v>11</v>
      </c>
      <c r="G18" s="313"/>
      <c r="H18" s="314"/>
      <c r="J18" s="312" t="s">
        <v>12</v>
      </c>
      <c r="K18" s="313"/>
      <c r="L18" s="314"/>
      <c r="N18" s="312" t="s">
        <v>13</v>
      </c>
      <c r="O18" s="314"/>
    </row>
    <row r="19" spans="2:15">
      <c r="B19" s="14"/>
      <c r="D19" s="305" t="s">
        <v>14</v>
      </c>
      <c r="E19" s="18"/>
      <c r="F19" s="19" t="s">
        <v>15</v>
      </c>
      <c r="G19" s="19" t="s">
        <v>16</v>
      </c>
      <c r="H19" s="20" t="s">
        <v>17</v>
      </c>
      <c r="J19" s="19" t="s">
        <v>15</v>
      </c>
      <c r="K19" s="21" t="s">
        <v>16</v>
      </c>
      <c r="L19" s="20" t="s">
        <v>17</v>
      </c>
      <c r="N19" s="307" t="s">
        <v>18</v>
      </c>
      <c r="O19" s="309" t="s">
        <v>19</v>
      </c>
    </row>
    <row r="20" spans="2:15">
      <c r="B20" s="14"/>
      <c r="D20" s="306"/>
      <c r="E20" s="18"/>
      <c r="F20" s="22" t="s">
        <v>20</v>
      </c>
      <c r="G20" s="22"/>
      <c r="H20" s="23" t="s">
        <v>20</v>
      </c>
      <c r="J20" s="22" t="s">
        <v>20</v>
      </c>
      <c r="K20" s="23"/>
      <c r="L20" s="23" t="s">
        <v>20</v>
      </c>
      <c r="N20" s="308"/>
      <c r="O20" s="310"/>
    </row>
    <row r="21" spans="2:15">
      <c r="B21" s="24" t="s">
        <v>21</v>
      </c>
      <c r="C21" s="24"/>
      <c r="D21" s="25" t="s">
        <v>56</v>
      </c>
      <c r="E21" s="26"/>
      <c r="F21" s="153">
        <v>12.72</v>
      </c>
      <c r="G21" s="28">
        <v>1</v>
      </c>
      <c r="H21" s="154">
        <f>G21*F21</f>
        <v>12.72</v>
      </c>
      <c r="I21" s="155"/>
      <c r="J21" s="156">
        <f>+'[1]11. Distribution Rate Schedule'!$D$13</f>
        <v>12.631238972034751</v>
      </c>
      <c r="K21" s="32">
        <v>1</v>
      </c>
      <c r="L21" s="29">
        <f>K21*J21</f>
        <v>12.631238972034751</v>
      </c>
      <c r="M21" s="30"/>
      <c r="N21" s="33">
        <f t="shared" ref="N21:N37" si="0">L21-H21</f>
        <v>-8.8761027965249539E-2</v>
      </c>
      <c r="O21" s="34">
        <f>IF((H21)=0,"",(N21/H21))</f>
        <v>-6.9780682362617563E-3</v>
      </c>
    </row>
    <row r="22" spans="2:15">
      <c r="B22" s="24"/>
      <c r="C22" s="24"/>
      <c r="D22" s="25"/>
      <c r="E22" s="26"/>
      <c r="F22" s="27">
        <v>0</v>
      </c>
      <c r="G22" s="28">
        <v>1</v>
      </c>
      <c r="H22" s="29">
        <f t="shared" ref="H22:H36" si="1">G22*F22</f>
        <v>0</v>
      </c>
      <c r="I22" s="30"/>
      <c r="J22" s="31"/>
      <c r="K22" s="32">
        <v>1</v>
      </c>
      <c r="L22" s="29">
        <f>K22*J22</f>
        <v>0</v>
      </c>
      <c r="M22" s="30"/>
      <c r="N22" s="33">
        <f t="shared" si="0"/>
        <v>0</v>
      </c>
      <c r="O22" s="34" t="str">
        <f>IF((H22)=0,"",(N22/H22))</f>
        <v/>
      </c>
    </row>
    <row r="23" spans="2:15">
      <c r="B23" s="24" t="s">
        <v>23</v>
      </c>
      <c r="C23" s="24"/>
      <c r="D23" s="25" t="s">
        <v>56</v>
      </c>
      <c r="E23" s="26"/>
      <c r="F23" s="153">
        <v>-0.78</v>
      </c>
      <c r="G23" s="28">
        <v>1</v>
      </c>
      <c r="H23" s="29">
        <f t="shared" si="1"/>
        <v>-0.78</v>
      </c>
      <c r="I23" s="30"/>
      <c r="J23" s="31">
        <v>0</v>
      </c>
      <c r="K23" s="32">
        <v>1</v>
      </c>
      <c r="L23" s="29">
        <f t="shared" ref="L23:L36" si="2">K23*J23</f>
        <v>0</v>
      </c>
      <c r="M23" s="30"/>
      <c r="N23" s="33">
        <f t="shared" si="0"/>
        <v>0.78</v>
      </c>
      <c r="O23" s="34">
        <f t="shared" ref="O23:O37" si="3">IF((H23)=0,"",(N23/H23))</f>
        <v>-1</v>
      </c>
    </row>
    <row r="24" spans="2:15">
      <c r="B24" s="35" t="s">
        <v>93</v>
      </c>
      <c r="C24" s="24"/>
      <c r="D24" s="25" t="s">
        <v>56</v>
      </c>
      <c r="E24" s="26"/>
      <c r="F24" s="153">
        <v>2.2999999999999998</v>
      </c>
      <c r="G24" s="28">
        <v>1</v>
      </c>
      <c r="H24" s="29">
        <f t="shared" si="1"/>
        <v>2.2999999999999998</v>
      </c>
      <c r="I24" s="30"/>
      <c r="J24" s="31">
        <v>0</v>
      </c>
      <c r="K24" s="32">
        <v>1</v>
      </c>
      <c r="L24" s="29">
        <f t="shared" si="2"/>
        <v>0</v>
      </c>
      <c r="M24" s="30"/>
      <c r="N24" s="33">
        <f t="shared" si="0"/>
        <v>-2.2999999999999998</v>
      </c>
      <c r="O24" s="34">
        <f t="shared" si="3"/>
        <v>-1</v>
      </c>
    </row>
    <row r="25" spans="2:15">
      <c r="B25" s="180" t="s">
        <v>92</v>
      </c>
      <c r="C25" s="24"/>
      <c r="D25" s="25" t="s">
        <v>56</v>
      </c>
      <c r="E25" s="26"/>
      <c r="F25" s="27"/>
      <c r="G25" s="28">
        <v>1</v>
      </c>
      <c r="H25" s="29">
        <f t="shared" si="1"/>
        <v>0</v>
      </c>
      <c r="I25" s="30"/>
      <c r="J25" s="156">
        <f>+'[2]Stranded Asset RR'!$E$33</f>
        <v>1.58</v>
      </c>
      <c r="K25" s="32">
        <v>1</v>
      </c>
      <c r="L25" s="29">
        <f t="shared" si="2"/>
        <v>1.58</v>
      </c>
      <c r="M25" s="30"/>
      <c r="N25" s="33">
        <f t="shared" si="0"/>
        <v>1.58</v>
      </c>
      <c r="O25" s="34" t="str">
        <f t="shared" si="3"/>
        <v/>
      </c>
    </row>
    <row r="26" spans="2:15">
      <c r="B26" s="35"/>
      <c r="C26" s="24"/>
      <c r="D26" s="25"/>
      <c r="E26" s="26"/>
      <c r="F26" s="27"/>
      <c r="G26" s="28">
        <v>1</v>
      </c>
      <c r="H26" s="29">
        <f t="shared" si="1"/>
        <v>0</v>
      </c>
      <c r="I26" s="30"/>
      <c r="J26" s="31"/>
      <c r="K26" s="32">
        <v>1</v>
      </c>
      <c r="L26" s="29">
        <f t="shared" si="2"/>
        <v>0</v>
      </c>
      <c r="M26" s="30"/>
      <c r="N26" s="33">
        <f t="shared" si="0"/>
        <v>0</v>
      </c>
      <c r="O26" s="34" t="str">
        <f t="shared" si="3"/>
        <v/>
      </c>
    </row>
    <row r="27" spans="2:15">
      <c r="B27" s="24" t="s">
        <v>22</v>
      </c>
      <c r="C27" s="24"/>
      <c r="D27" s="25" t="s">
        <v>57</v>
      </c>
      <c r="E27" s="26"/>
      <c r="F27" s="150">
        <v>1.43E-2</v>
      </c>
      <c r="G27" s="28">
        <f>$F16</f>
        <v>800</v>
      </c>
      <c r="H27" s="29">
        <f t="shared" si="1"/>
        <v>11.44</v>
      </c>
      <c r="I27" s="30"/>
      <c r="J27" s="187">
        <f>+'[1]11. Distribution Rate Schedule'!$F$13</f>
        <v>1.5019550568300434E-2</v>
      </c>
      <c r="K27" s="28">
        <f>$F16</f>
        <v>800</v>
      </c>
      <c r="L27" s="29">
        <f t="shared" si="2"/>
        <v>12.015640454640348</v>
      </c>
      <c r="M27" s="30"/>
      <c r="N27" s="33">
        <f t="shared" si="0"/>
        <v>0.57564045464034841</v>
      </c>
      <c r="O27" s="34">
        <f t="shared" si="3"/>
        <v>5.0318221559471014E-2</v>
      </c>
    </row>
    <row r="28" spans="2:15">
      <c r="B28" s="36" t="s">
        <v>96</v>
      </c>
      <c r="C28" s="24"/>
      <c r="D28" s="25"/>
      <c r="E28" s="26"/>
      <c r="F28" s="150">
        <v>-4.0000000000000002E-4</v>
      </c>
      <c r="G28" s="28">
        <f>$F16</f>
        <v>800</v>
      </c>
      <c r="H28" s="29">
        <f t="shared" si="1"/>
        <v>-0.32</v>
      </c>
      <c r="I28" s="30"/>
      <c r="J28" s="31"/>
      <c r="K28" s="28">
        <f>$F16</f>
        <v>800</v>
      </c>
      <c r="L28" s="29">
        <f t="shared" si="2"/>
        <v>0</v>
      </c>
      <c r="M28" s="30"/>
      <c r="N28" s="33">
        <f t="shared" si="0"/>
        <v>0.32</v>
      </c>
      <c r="O28" s="34">
        <f t="shared" si="3"/>
        <v>-1</v>
      </c>
    </row>
    <row r="29" spans="2:15">
      <c r="B29" s="24" t="s">
        <v>72</v>
      </c>
      <c r="C29" s="24"/>
      <c r="D29" s="25" t="s">
        <v>57</v>
      </c>
      <c r="E29" s="26"/>
      <c r="F29" s="150">
        <v>4.0000000000000003E-5</v>
      </c>
      <c r="G29" s="28">
        <f>$F16</f>
        <v>800</v>
      </c>
      <c r="H29" s="29">
        <f t="shared" si="1"/>
        <v>3.2000000000000001E-2</v>
      </c>
      <c r="I29" s="30"/>
      <c r="J29" s="31">
        <v>0</v>
      </c>
      <c r="K29" s="28">
        <f>$F16</f>
        <v>800</v>
      </c>
      <c r="L29" s="29">
        <f t="shared" si="2"/>
        <v>0</v>
      </c>
      <c r="M29" s="30"/>
      <c r="N29" s="33">
        <f t="shared" si="0"/>
        <v>-3.2000000000000001E-2</v>
      </c>
      <c r="O29" s="34">
        <f t="shared" si="3"/>
        <v>-1</v>
      </c>
    </row>
    <row r="30" spans="2:15">
      <c r="B30" s="36"/>
      <c r="C30" s="24"/>
      <c r="D30" s="25"/>
      <c r="E30" s="26"/>
      <c r="F30" s="150"/>
      <c r="G30" s="28">
        <f>$F16</f>
        <v>800</v>
      </c>
      <c r="H30" s="29">
        <f t="shared" si="1"/>
        <v>0</v>
      </c>
      <c r="I30" s="30"/>
      <c r="J30" s="31"/>
      <c r="K30" s="28">
        <f>$F16</f>
        <v>800</v>
      </c>
      <c r="L30" s="29">
        <f t="shared" si="2"/>
        <v>0</v>
      </c>
      <c r="M30" s="30"/>
      <c r="N30" s="33">
        <f t="shared" si="0"/>
        <v>0</v>
      </c>
      <c r="O30" s="34" t="str">
        <f t="shared" si="3"/>
        <v/>
      </c>
    </row>
    <row r="31" spans="2:15">
      <c r="B31" s="36"/>
      <c r="C31" s="24"/>
      <c r="D31" s="25"/>
      <c r="E31" s="26"/>
      <c r="F31" s="150"/>
      <c r="G31" s="28">
        <f>$F16</f>
        <v>800</v>
      </c>
      <c r="H31" s="29">
        <f t="shared" si="1"/>
        <v>0</v>
      </c>
      <c r="I31" s="30"/>
      <c r="J31" s="31"/>
      <c r="K31" s="28">
        <f>$F16</f>
        <v>800</v>
      </c>
      <c r="L31" s="29">
        <f t="shared" si="2"/>
        <v>0</v>
      </c>
      <c r="M31" s="30"/>
      <c r="N31" s="33">
        <f t="shared" si="0"/>
        <v>0</v>
      </c>
      <c r="O31" s="34" t="str">
        <f t="shared" si="3"/>
        <v/>
      </c>
    </row>
    <row r="32" spans="2:15">
      <c r="B32" s="36"/>
      <c r="C32" s="24"/>
      <c r="D32" s="25"/>
      <c r="E32" s="26"/>
      <c r="F32" s="150"/>
      <c r="G32" s="28">
        <f>$F16</f>
        <v>800</v>
      </c>
      <c r="H32" s="29">
        <f t="shared" si="1"/>
        <v>0</v>
      </c>
      <c r="I32" s="30"/>
      <c r="J32" s="31"/>
      <c r="K32" s="28">
        <f>$F16</f>
        <v>800</v>
      </c>
      <c r="L32" s="29">
        <f t="shared" si="2"/>
        <v>0</v>
      </c>
      <c r="M32" s="30"/>
      <c r="N32" s="33">
        <f t="shared" si="0"/>
        <v>0</v>
      </c>
      <c r="O32" s="34" t="str">
        <f t="shared" si="3"/>
        <v/>
      </c>
    </row>
    <row r="33" spans="2:15">
      <c r="B33" s="36"/>
      <c r="C33" s="24"/>
      <c r="D33" s="25"/>
      <c r="E33" s="26"/>
      <c r="F33" s="27"/>
      <c r="G33" s="28">
        <f>$F16</f>
        <v>800</v>
      </c>
      <c r="H33" s="29">
        <f t="shared" si="1"/>
        <v>0</v>
      </c>
      <c r="I33" s="30"/>
      <c r="J33" s="31"/>
      <c r="K33" s="28">
        <f>$F16</f>
        <v>800</v>
      </c>
      <c r="L33" s="29">
        <f t="shared" si="2"/>
        <v>0</v>
      </c>
      <c r="M33" s="30"/>
      <c r="N33" s="33">
        <f t="shared" si="0"/>
        <v>0</v>
      </c>
      <c r="O33" s="34" t="str">
        <f t="shared" si="3"/>
        <v/>
      </c>
    </row>
    <row r="34" spans="2:15">
      <c r="B34" s="36"/>
      <c r="C34" s="24"/>
      <c r="D34" s="25"/>
      <c r="E34" s="26"/>
      <c r="F34" s="27"/>
      <c r="G34" s="28">
        <f>$F16</f>
        <v>800</v>
      </c>
      <c r="H34" s="29">
        <f t="shared" si="1"/>
        <v>0</v>
      </c>
      <c r="I34" s="30"/>
      <c r="J34" s="31"/>
      <c r="K34" s="28">
        <f>$F16</f>
        <v>800</v>
      </c>
      <c r="L34" s="29">
        <f t="shared" si="2"/>
        <v>0</v>
      </c>
      <c r="M34" s="30"/>
      <c r="N34" s="33">
        <f t="shared" si="0"/>
        <v>0</v>
      </c>
      <c r="O34" s="34" t="str">
        <f t="shared" si="3"/>
        <v/>
      </c>
    </row>
    <row r="35" spans="2:15">
      <c r="B35" s="36"/>
      <c r="C35" s="24"/>
      <c r="D35" s="25"/>
      <c r="E35" s="26"/>
      <c r="F35" s="27"/>
      <c r="G35" s="28">
        <f>$F16</f>
        <v>800</v>
      </c>
      <c r="H35" s="29">
        <f t="shared" si="1"/>
        <v>0</v>
      </c>
      <c r="I35" s="30"/>
      <c r="J35" s="31"/>
      <c r="K35" s="28">
        <f>$F16</f>
        <v>800</v>
      </c>
      <c r="L35" s="29">
        <f t="shared" si="2"/>
        <v>0</v>
      </c>
      <c r="M35" s="30"/>
      <c r="N35" s="33">
        <f t="shared" si="0"/>
        <v>0</v>
      </c>
      <c r="O35" s="34" t="str">
        <f t="shared" si="3"/>
        <v/>
      </c>
    </row>
    <row r="36" spans="2:15">
      <c r="B36" s="36"/>
      <c r="C36" s="24"/>
      <c r="D36" s="25"/>
      <c r="E36" s="26"/>
      <c r="F36" s="27"/>
      <c r="G36" s="28">
        <f>$F16</f>
        <v>800</v>
      </c>
      <c r="H36" s="29">
        <f t="shared" si="1"/>
        <v>0</v>
      </c>
      <c r="I36" s="30"/>
      <c r="J36" s="31"/>
      <c r="K36" s="28">
        <f>$F16</f>
        <v>800</v>
      </c>
      <c r="L36" s="29">
        <f t="shared" si="2"/>
        <v>0</v>
      </c>
      <c r="M36" s="30"/>
      <c r="N36" s="33">
        <f t="shared" si="0"/>
        <v>0</v>
      </c>
      <c r="O36" s="34" t="str">
        <f t="shared" si="3"/>
        <v/>
      </c>
    </row>
    <row r="37" spans="2:15" s="48" customFormat="1">
      <c r="B37" s="37" t="s">
        <v>25</v>
      </c>
      <c r="C37" s="38"/>
      <c r="D37" s="39"/>
      <c r="E37" s="38"/>
      <c r="F37" s="40"/>
      <c r="G37" s="41"/>
      <c r="H37" s="42">
        <f>SUM(H21:H36)</f>
        <v>25.391999999999999</v>
      </c>
      <c r="I37" s="43"/>
      <c r="J37" s="44"/>
      <c r="K37" s="45"/>
      <c r="L37" s="42">
        <f>SUM(L21:L36)</f>
        <v>26.226879426675097</v>
      </c>
      <c r="M37" s="43"/>
      <c r="N37" s="46">
        <f t="shared" si="0"/>
        <v>0.83487942667509785</v>
      </c>
      <c r="O37" s="47">
        <f t="shared" si="3"/>
        <v>3.287962455399724E-2</v>
      </c>
    </row>
    <row r="38" spans="2:15" ht="39.75" customHeight="1">
      <c r="B38" s="49" t="s">
        <v>58</v>
      </c>
      <c r="C38" s="24"/>
      <c r="D38" s="25" t="s">
        <v>57</v>
      </c>
      <c r="E38" s="26"/>
      <c r="F38" s="27">
        <v>-1E-3</v>
      </c>
      <c r="G38" s="28">
        <f>$F16</f>
        <v>800</v>
      </c>
      <c r="H38" s="29">
        <f>G38*F38</f>
        <v>-0.8</v>
      </c>
      <c r="I38" s="30"/>
      <c r="J38" s="31">
        <f>+F38</f>
        <v>-1E-3</v>
      </c>
      <c r="K38" s="28">
        <f>$F16</f>
        <v>800</v>
      </c>
      <c r="L38" s="29">
        <f>K38*J38</f>
        <v>-0.8</v>
      </c>
      <c r="M38" s="30"/>
      <c r="N38" s="33">
        <f>L38-H38</f>
        <v>0</v>
      </c>
      <c r="O38" s="34">
        <f>IF((H38)=0,"",(N38/H38))</f>
        <v>0</v>
      </c>
    </row>
    <row r="39" spans="2:15" ht="43.5" customHeight="1">
      <c r="B39" s="49" t="s">
        <v>59</v>
      </c>
      <c r="C39" s="24"/>
      <c r="D39" s="25" t="s">
        <v>57</v>
      </c>
      <c r="E39" s="26"/>
      <c r="F39" s="27">
        <v>0</v>
      </c>
      <c r="G39" s="28">
        <f>$F16</f>
        <v>800</v>
      </c>
      <c r="H39" s="29">
        <f t="shared" ref="H39:H41" si="4">G39*F39</f>
        <v>0</v>
      </c>
      <c r="I39" s="50"/>
      <c r="J39" s="31">
        <f>+'[3]6. Rate Rider Calculations'!$F$21</f>
        <v>-1.1101103445096522E-3</v>
      </c>
      <c r="K39" s="28">
        <f>$F16</f>
        <v>800</v>
      </c>
      <c r="L39" s="29">
        <f t="shared" ref="L39:L41" si="5">K39*J39</f>
        <v>-0.88808827560772174</v>
      </c>
      <c r="M39" s="51"/>
      <c r="N39" s="33">
        <f t="shared" ref="N39:N41" si="6">L39-H39</f>
        <v>-0.88808827560772174</v>
      </c>
      <c r="O39" s="34" t="str">
        <f t="shared" ref="O39:O41" si="7">IF((H39)=0,"",(N39/H39))</f>
        <v/>
      </c>
    </row>
    <row r="40" spans="2:15" ht="38.25">
      <c r="B40" s="49" t="s">
        <v>95</v>
      </c>
      <c r="C40" s="24"/>
      <c r="D40" s="25" t="s">
        <v>61</v>
      </c>
      <c r="E40" s="26"/>
      <c r="F40" s="27">
        <v>-4.0000000000000002E-4</v>
      </c>
      <c r="G40" s="28">
        <f>$F16</f>
        <v>800</v>
      </c>
      <c r="H40" s="29">
        <f t="shared" si="4"/>
        <v>-0.32</v>
      </c>
      <c r="I40" s="50"/>
      <c r="J40" s="31">
        <f>+F40</f>
        <v>-4.0000000000000002E-4</v>
      </c>
      <c r="K40" s="28">
        <f>$F16</f>
        <v>800</v>
      </c>
      <c r="L40" s="29">
        <f t="shared" si="5"/>
        <v>-0.32</v>
      </c>
      <c r="M40" s="51"/>
      <c r="N40" s="33">
        <f t="shared" si="6"/>
        <v>0</v>
      </c>
      <c r="O40" s="34">
        <f t="shared" si="7"/>
        <v>0</v>
      </c>
    </row>
    <row r="41" spans="2:15" ht="38.25">
      <c r="B41" s="49" t="s">
        <v>94</v>
      </c>
      <c r="C41" s="24"/>
      <c r="D41" s="25" t="s">
        <v>61</v>
      </c>
      <c r="E41" s="26"/>
      <c r="F41" s="27">
        <v>0</v>
      </c>
      <c r="G41" s="28">
        <f>$F16</f>
        <v>800</v>
      </c>
      <c r="H41" s="29">
        <f t="shared" si="4"/>
        <v>0</v>
      </c>
      <c r="I41" s="50"/>
      <c r="J41" s="31">
        <f>+'[3]6. Rate Rider Calculations'!$F$48</f>
        <v>0</v>
      </c>
      <c r="K41" s="28">
        <f>$F16</f>
        <v>800</v>
      </c>
      <c r="L41" s="29">
        <f t="shared" si="5"/>
        <v>0</v>
      </c>
      <c r="M41" s="51"/>
      <c r="N41" s="33">
        <f t="shared" si="6"/>
        <v>0</v>
      </c>
      <c r="O41" s="34" t="str">
        <f t="shared" si="7"/>
        <v/>
      </c>
    </row>
    <row r="42" spans="2:15">
      <c r="B42" s="52"/>
      <c r="C42" s="24"/>
      <c r="D42" s="25"/>
      <c r="E42" s="26"/>
      <c r="F42" s="27"/>
      <c r="G42" s="28">
        <f>$F16</f>
        <v>800</v>
      </c>
      <c r="H42" s="29">
        <f>G42*F42</f>
        <v>0</v>
      </c>
      <c r="I42" s="30"/>
      <c r="J42" s="31"/>
      <c r="K42" s="28">
        <f>$F16</f>
        <v>800</v>
      </c>
      <c r="L42" s="29">
        <f>K42*J42</f>
        <v>0</v>
      </c>
      <c r="M42" s="30"/>
      <c r="N42" s="33">
        <f>L42-H42</f>
        <v>0</v>
      </c>
      <c r="O42" s="34" t="str">
        <f>IF((H42)=0,"",(N42/H42))</f>
        <v/>
      </c>
    </row>
    <row r="43" spans="2:15">
      <c r="B43" s="52"/>
      <c r="C43" s="24"/>
      <c r="D43" s="25"/>
      <c r="E43" s="26"/>
      <c r="F43" s="53"/>
      <c r="G43" s="54"/>
      <c r="H43" s="55"/>
      <c r="I43" s="30"/>
      <c r="J43" s="31"/>
      <c r="K43" s="28">
        <f>$F16</f>
        <v>800</v>
      </c>
      <c r="L43" s="29">
        <f>K43*J43</f>
        <v>0</v>
      </c>
      <c r="M43" s="30"/>
      <c r="N43" s="33">
        <f>L43-H43</f>
        <v>0</v>
      </c>
      <c r="O43" s="34"/>
    </row>
    <row r="44" spans="2:15" ht="25.5">
      <c r="B44" s="56" t="s">
        <v>26</v>
      </c>
      <c r="C44" s="57"/>
      <c r="D44" s="57"/>
      <c r="E44" s="57"/>
      <c r="F44" s="58"/>
      <c r="G44" s="59"/>
      <c r="H44" s="60">
        <f>SUM(H38:H42)+H37</f>
        <v>24.271999999999998</v>
      </c>
      <c r="I44" s="43"/>
      <c r="J44" s="59"/>
      <c r="K44" s="61"/>
      <c r="L44" s="60">
        <f>SUM(L38:L42)+L37</f>
        <v>24.218791151067375</v>
      </c>
      <c r="M44" s="43"/>
      <c r="N44" s="46">
        <f t="shared" ref="N44:N68" si="8">L44-H44</f>
        <v>-5.3208848932623454E-2</v>
      </c>
      <c r="O44" s="47">
        <f t="shared" ref="O44:O68" si="9">IF((H44)=0,"",(N44/H44))</f>
        <v>-2.1921905460045919E-3</v>
      </c>
    </row>
    <row r="45" spans="2:15">
      <c r="B45" s="30" t="s">
        <v>27</v>
      </c>
      <c r="C45" s="30"/>
      <c r="D45" s="62" t="s">
        <v>57</v>
      </c>
      <c r="E45" s="63"/>
      <c r="F45" s="31">
        <v>7.0000000000000001E-3</v>
      </c>
      <c r="G45" s="64">
        <f>F16*F71</f>
        <v>832.71999999999991</v>
      </c>
      <c r="H45" s="29">
        <f>G45*F45</f>
        <v>5.8290399999999991</v>
      </c>
      <c r="I45" s="30"/>
      <c r="J45" s="31">
        <f>+'[4]13. Final 2013 RTS Rates'!$F$26</f>
        <v>7.0658638315805539E-3</v>
      </c>
      <c r="K45" s="65">
        <f>F16*J71</f>
        <v>827.99999999999989</v>
      </c>
      <c r="L45" s="29">
        <f>K45*J45</f>
        <v>5.8505352525486982</v>
      </c>
      <c r="M45" s="30"/>
      <c r="N45" s="33">
        <f t="shared" si="8"/>
        <v>2.1495252548699106E-2</v>
      </c>
      <c r="O45" s="34">
        <f t="shared" si="9"/>
        <v>3.6876145212074562E-3</v>
      </c>
    </row>
    <row r="46" spans="2:15" ht="30">
      <c r="B46" s="66" t="s">
        <v>28</v>
      </c>
      <c r="C46" s="30"/>
      <c r="D46" s="62" t="s">
        <v>57</v>
      </c>
      <c r="E46" s="63"/>
      <c r="F46" s="31">
        <v>5.3E-3</v>
      </c>
      <c r="G46" s="64">
        <f>G45</f>
        <v>832.71999999999991</v>
      </c>
      <c r="H46" s="29">
        <f>G46*F46</f>
        <v>4.4134159999999998</v>
      </c>
      <c r="I46" s="30"/>
      <c r="J46" s="31">
        <f>+'[4]13. Final 2013 RTS Rates'!$H$26</f>
        <v>5.4817484580755539E-3</v>
      </c>
      <c r="K46" s="65">
        <f>K45</f>
        <v>827.99999999999989</v>
      </c>
      <c r="L46" s="29">
        <f>K46*J46</f>
        <v>4.5388877232865577</v>
      </c>
      <c r="M46" s="30"/>
      <c r="N46" s="33">
        <f t="shared" si="8"/>
        <v>0.12547172328655787</v>
      </c>
      <c r="O46" s="34">
        <f t="shared" si="9"/>
        <v>2.8429616262450191E-2</v>
      </c>
    </row>
    <row r="47" spans="2:15" ht="25.5">
      <c r="B47" s="56" t="s">
        <v>29</v>
      </c>
      <c r="C47" s="38"/>
      <c r="D47" s="38"/>
      <c r="E47" s="38"/>
      <c r="F47" s="143"/>
      <c r="G47" s="59"/>
      <c r="H47" s="60">
        <f>SUM(H44:H46)</f>
        <v>34.514455999999996</v>
      </c>
      <c r="I47" s="68"/>
      <c r="J47" s="69"/>
      <c r="K47" s="70"/>
      <c r="L47" s="60">
        <f>SUM(L44:L46)</f>
        <v>34.608214126902631</v>
      </c>
      <c r="M47" s="68"/>
      <c r="N47" s="46">
        <f t="shared" si="8"/>
        <v>9.3758126902635297E-2</v>
      </c>
      <c r="O47" s="47">
        <f t="shared" si="9"/>
        <v>2.7164886186424411E-3</v>
      </c>
    </row>
    <row r="48" spans="2:15" ht="30">
      <c r="B48" s="71" t="s">
        <v>30</v>
      </c>
      <c r="C48" s="24"/>
      <c r="D48" s="25" t="s">
        <v>57</v>
      </c>
      <c r="E48" s="26"/>
      <c r="F48" s="72">
        <v>5.1999999999999998E-3</v>
      </c>
      <c r="G48" s="64">
        <f>G46</f>
        <v>832.71999999999991</v>
      </c>
      <c r="H48" s="73">
        <f t="shared" ref="H48:H56" si="10">G48*F48</f>
        <v>4.3301439999999998</v>
      </c>
      <c r="I48" s="30"/>
      <c r="J48" s="74">
        <f>+F48</f>
        <v>5.1999999999999998E-3</v>
      </c>
      <c r="K48" s="64">
        <f>K46</f>
        <v>827.99999999999989</v>
      </c>
      <c r="L48" s="73">
        <f t="shared" ref="L48:L56" si="11">K48*J48</f>
        <v>4.3055999999999992</v>
      </c>
      <c r="M48" s="30"/>
      <c r="N48" s="33">
        <f t="shared" si="8"/>
        <v>-2.4544000000000565E-2</v>
      </c>
      <c r="O48" s="75">
        <f t="shared" si="9"/>
        <v>-5.6681717744261088E-3</v>
      </c>
    </row>
    <row r="49" spans="2:15" ht="30">
      <c r="B49" s="71" t="s">
        <v>31</v>
      </c>
      <c r="C49" s="24"/>
      <c r="D49" s="25" t="s">
        <v>57</v>
      </c>
      <c r="E49" s="26"/>
      <c r="F49" s="72">
        <v>1.1000000000000001E-3</v>
      </c>
      <c r="G49" s="64">
        <f>G46</f>
        <v>832.71999999999991</v>
      </c>
      <c r="H49" s="73">
        <f t="shared" si="10"/>
        <v>0.91599199999999992</v>
      </c>
      <c r="I49" s="30"/>
      <c r="J49" s="74">
        <f>+F49</f>
        <v>1.1000000000000001E-3</v>
      </c>
      <c r="K49" s="64">
        <f>K46</f>
        <v>827.99999999999989</v>
      </c>
      <c r="L49" s="73">
        <f t="shared" si="11"/>
        <v>0.91079999999999994</v>
      </c>
      <c r="M49" s="30"/>
      <c r="N49" s="33">
        <f t="shared" si="8"/>
        <v>-5.1919999999999744E-3</v>
      </c>
      <c r="O49" s="75">
        <f t="shared" si="9"/>
        <v>-5.6681717744259501E-3</v>
      </c>
    </row>
    <row r="50" spans="2:15">
      <c r="B50" s="24" t="s">
        <v>32</v>
      </c>
      <c r="C50" s="24"/>
      <c r="D50" s="25" t="s">
        <v>56</v>
      </c>
      <c r="E50" s="26"/>
      <c r="F50" s="72">
        <v>0.25</v>
      </c>
      <c r="G50" s="28">
        <v>1</v>
      </c>
      <c r="H50" s="73">
        <f t="shared" si="10"/>
        <v>0.25</v>
      </c>
      <c r="I50" s="30"/>
      <c r="J50" s="74">
        <f>+F50</f>
        <v>0.25</v>
      </c>
      <c r="K50" s="28">
        <v>1</v>
      </c>
      <c r="L50" s="73">
        <f t="shared" si="11"/>
        <v>0.25</v>
      </c>
      <c r="M50" s="30"/>
      <c r="N50" s="33">
        <f t="shared" si="8"/>
        <v>0</v>
      </c>
      <c r="O50" s="75">
        <f t="shared" si="9"/>
        <v>0</v>
      </c>
    </row>
    <row r="51" spans="2:15">
      <c r="B51" s="24" t="s">
        <v>33</v>
      </c>
      <c r="C51" s="24"/>
      <c r="D51" s="25" t="s">
        <v>57</v>
      </c>
      <c r="E51" s="26"/>
      <c r="F51" s="72">
        <v>7.0000000000000001E-3</v>
      </c>
      <c r="G51" s="64">
        <f>F16</f>
        <v>800</v>
      </c>
      <c r="H51" s="73">
        <f t="shared" si="10"/>
        <v>5.6000000000000005</v>
      </c>
      <c r="I51" s="30"/>
      <c r="J51" s="74">
        <v>7.0000000000000001E-3</v>
      </c>
      <c r="K51" s="64">
        <f>+G51</f>
        <v>800</v>
      </c>
      <c r="L51" s="73">
        <f t="shared" si="11"/>
        <v>5.6000000000000005</v>
      </c>
      <c r="M51" s="30"/>
      <c r="N51" s="33">
        <f t="shared" si="8"/>
        <v>0</v>
      </c>
      <c r="O51" s="75">
        <f t="shared" si="9"/>
        <v>0</v>
      </c>
    </row>
    <row r="52" spans="2:15">
      <c r="B52" s="52" t="s">
        <v>34</v>
      </c>
      <c r="C52" s="24"/>
      <c r="D52" s="25" t="s">
        <v>57</v>
      </c>
      <c r="E52" s="26"/>
      <c r="F52" s="76">
        <v>7.4999999999999997E-2</v>
      </c>
      <c r="G52" s="64">
        <f>IF($T$1=1,IF($F16&gt;=600,600,IF($F16&lt;600,$F16*(1+$F71),$F16-600)),IF($T$1=2,IF($F16&gt;=1000,1000,IF($F16&lt;1000,$F16*(1+$F71),$F16-1000))))</f>
        <v>600</v>
      </c>
      <c r="H52" s="73">
        <f>G52*F52</f>
        <v>45</v>
      </c>
      <c r="I52" s="30"/>
      <c r="J52" s="76">
        <v>7.4999999999999997E-2</v>
      </c>
      <c r="K52" s="64">
        <f>IF($T$1=1,IF($F16&gt;=600,600,IF($F16&lt;600,$F16*(1+$F71),$F16-600)),IF($T$1=2,IF($F16&gt;=1000,1000,IF($F16&lt;1000,$F16*(1+$F71),$F16-1000))))</f>
        <v>600</v>
      </c>
      <c r="L52" s="73">
        <f>K52*J52</f>
        <v>45</v>
      </c>
      <c r="M52" s="30"/>
      <c r="N52" s="33">
        <f t="shared" si="8"/>
        <v>0</v>
      </c>
      <c r="O52" s="75">
        <f t="shared" si="9"/>
        <v>0</v>
      </c>
    </row>
    <row r="53" spans="2:15">
      <c r="B53" s="52" t="s">
        <v>35</v>
      </c>
      <c r="C53" s="24"/>
      <c r="D53" s="25" t="s">
        <v>57</v>
      </c>
      <c r="E53" s="26"/>
      <c r="F53" s="76">
        <v>8.7999999999999995E-2</v>
      </c>
      <c r="G53" s="64">
        <f>IF($T$1=1,IF($F16&gt;=600,$F16*$F71-600,IF($F16&lt;600,0,)), IF($T$1=2,IF($F16&gt;=1000,$F16*(1+$F71)-1000,IF($F16&lt;1000,0))))</f>
        <v>232.71999999999991</v>
      </c>
      <c r="H53" s="73">
        <f>G53*F53</f>
        <v>20.479359999999993</v>
      </c>
      <c r="I53" s="30"/>
      <c r="J53" s="76">
        <v>8.7999999999999995E-2</v>
      </c>
      <c r="K53" s="64">
        <f>IF($T$1=1,IF($F16&gt;=600,$F16*$F71-600,IF($F16&lt;600,0,)), IF($T$1=2,IF($F16&gt;=1000,$F16*(1+$F71)-1000,IF($F16&lt;1000,0))))</f>
        <v>232.71999999999991</v>
      </c>
      <c r="L53" s="73">
        <f>K53*J53</f>
        <v>20.479359999999993</v>
      </c>
      <c r="M53" s="30"/>
      <c r="N53" s="33">
        <f t="shared" si="8"/>
        <v>0</v>
      </c>
      <c r="O53" s="75">
        <f t="shared" si="9"/>
        <v>0</v>
      </c>
    </row>
    <row r="54" spans="2:15">
      <c r="B54" s="52" t="s">
        <v>36</v>
      </c>
      <c r="C54" s="24"/>
      <c r="D54" s="25" t="s">
        <v>57</v>
      </c>
      <c r="E54" s="26"/>
      <c r="F54" s="144">
        <v>6.5000000000000002E-2</v>
      </c>
      <c r="G54" s="145">
        <f>0.64*$F16*$F71</f>
        <v>532.94079999999997</v>
      </c>
      <c r="H54" s="146">
        <f t="shared" si="10"/>
        <v>34.641151999999998</v>
      </c>
      <c r="I54" s="30"/>
      <c r="J54" s="72">
        <v>6.5000000000000002E-2</v>
      </c>
      <c r="K54" s="145">
        <f>0.64*$F16*$F71</f>
        <v>532.94079999999997</v>
      </c>
      <c r="L54" s="146">
        <f t="shared" si="11"/>
        <v>34.641151999999998</v>
      </c>
      <c r="M54" s="147"/>
      <c r="N54" s="148">
        <f t="shared" si="8"/>
        <v>0</v>
      </c>
      <c r="O54" s="149">
        <f t="shared" si="9"/>
        <v>0</v>
      </c>
    </row>
    <row r="55" spans="2:15">
      <c r="B55" s="52" t="s">
        <v>37</v>
      </c>
      <c r="C55" s="24"/>
      <c r="D55" s="25" t="s">
        <v>57</v>
      </c>
      <c r="E55" s="26"/>
      <c r="F55" s="144">
        <v>0.1</v>
      </c>
      <c r="G55" s="145">
        <f>0.18*$F16*$F71</f>
        <v>149.8896</v>
      </c>
      <c r="H55" s="146">
        <f t="shared" si="10"/>
        <v>14.988960000000001</v>
      </c>
      <c r="I55" s="30"/>
      <c r="J55" s="72">
        <v>0.1</v>
      </c>
      <c r="K55" s="145">
        <f>0.18*$F16*$F71</f>
        <v>149.8896</v>
      </c>
      <c r="L55" s="146">
        <f t="shared" si="11"/>
        <v>14.988960000000001</v>
      </c>
      <c r="M55" s="147"/>
      <c r="N55" s="148">
        <f t="shared" si="8"/>
        <v>0</v>
      </c>
      <c r="O55" s="149">
        <f t="shared" si="9"/>
        <v>0</v>
      </c>
    </row>
    <row r="56" spans="2:15" ht="15.75" thickBot="1">
      <c r="B56" s="14" t="s">
        <v>38</v>
      </c>
      <c r="C56" s="24"/>
      <c r="D56" s="25" t="s">
        <v>57</v>
      </c>
      <c r="E56" s="26"/>
      <c r="F56" s="144">
        <v>0.11700000000000001</v>
      </c>
      <c r="G56" s="145">
        <f>0.18*$F16*$F71</f>
        <v>149.8896</v>
      </c>
      <c r="H56" s="146">
        <f t="shared" si="10"/>
        <v>17.537083200000001</v>
      </c>
      <c r="I56" s="30"/>
      <c r="J56" s="72">
        <v>0.11700000000000001</v>
      </c>
      <c r="K56" s="145">
        <f>0.18*$F16*$F71</f>
        <v>149.8896</v>
      </c>
      <c r="L56" s="146">
        <f t="shared" si="11"/>
        <v>17.537083200000001</v>
      </c>
      <c r="M56" s="147"/>
      <c r="N56" s="148">
        <f t="shared" si="8"/>
        <v>0</v>
      </c>
      <c r="O56" s="149">
        <f t="shared" si="9"/>
        <v>0</v>
      </c>
    </row>
    <row r="57" spans="2:15" ht="15.75" thickBot="1">
      <c r="B57" s="79"/>
      <c r="C57" s="80"/>
      <c r="D57" s="81"/>
      <c r="E57" s="80"/>
      <c r="F57" s="82"/>
      <c r="G57" s="83"/>
      <c r="H57" s="84"/>
      <c r="I57" s="85"/>
      <c r="J57" s="82"/>
      <c r="K57" s="86"/>
      <c r="L57" s="84"/>
      <c r="M57" s="85"/>
      <c r="N57" s="87"/>
      <c r="O57" s="88"/>
    </row>
    <row r="58" spans="2:15">
      <c r="B58" s="89" t="s">
        <v>39</v>
      </c>
      <c r="C58" s="24"/>
      <c r="D58" s="24"/>
      <c r="E58" s="24"/>
      <c r="F58" s="90"/>
      <c r="G58" s="91"/>
      <c r="H58" s="95">
        <f>SUM(H47:H53)</f>
        <v>111.08995199999998</v>
      </c>
      <c r="I58" s="93"/>
      <c r="J58" s="94"/>
      <c r="K58" s="94"/>
      <c r="L58" s="95">
        <f>SUM(L47:L53)</f>
        <v>111.15397412690263</v>
      </c>
      <c r="M58" s="96"/>
      <c r="N58" s="97">
        <f t="shared" si="8"/>
        <v>6.402212690264264E-2</v>
      </c>
      <c r="O58" s="98">
        <f t="shared" si="9"/>
        <v>5.7630888977828207E-4</v>
      </c>
    </row>
    <row r="59" spans="2:15">
      <c r="B59" s="99" t="s">
        <v>40</v>
      </c>
      <c r="C59" s="24"/>
      <c r="D59" s="24"/>
      <c r="E59" s="24"/>
      <c r="F59" s="100">
        <v>0.13</v>
      </c>
      <c r="G59" s="91"/>
      <c r="H59" s="101">
        <f>H58*F59</f>
        <v>14.441693759999998</v>
      </c>
      <c r="I59" s="102"/>
      <c r="J59" s="103">
        <v>0.13</v>
      </c>
      <c r="K59" s="104"/>
      <c r="L59" s="105">
        <f>L58*J59</f>
        <v>14.450016636497342</v>
      </c>
      <c r="M59" s="106"/>
      <c r="N59" s="107">
        <f t="shared" si="8"/>
        <v>8.3228764973437563E-3</v>
      </c>
      <c r="O59" s="108">
        <f t="shared" si="9"/>
        <v>5.7630888977829682E-4</v>
      </c>
    </row>
    <row r="60" spans="2:15">
      <c r="B60" s="109" t="s">
        <v>41</v>
      </c>
      <c r="C60" s="24"/>
      <c r="D60" s="24"/>
      <c r="E60" s="24"/>
      <c r="F60" s="110"/>
      <c r="G60" s="111"/>
      <c r="H60" s="101">
        <f>H58+H59</f>
        <v>125.53164575999998</v>
      </c>
      <c r="I60" s="102"/>
      <c r="J60" s="102"/>
      <c r="K60" s="102"/>
      <c r="L60" s="105">
        <f>L58+L59</f>
        <v>125.60399076339996</v>
      </c>
      <c r="M60" s="106"/>
      <c r="N60" s="107">
        <f t="shared" si="8"/>
        <v>7.2345003399988173E-2</v>
      </c>
      <c r="O60" s="108">
        <f t="shared" si="9"/>
        <v>5.7630888977829801E-4</v>
      </c>
    </row>
    <row r="61" spans="2:15">
      <c r="B61" s="303" t="s">
        <v>42</v>
      </c>
      <c r="C61" s="303"/>
      <c r="D61" s="303"/>
      <c r="E61" s="24"/>
      <c r="F61" s="110"/>
      <c r="G61" s="111"/>
      <c r="H61" s="112">
        <f>ROUND(-H60*10%,2)</f>
        <v>-12.55</v>
      </c>
      <c r="I61" s="102"/>
      <c r="J61" s="102"/>
      <c r="K61" s="102"/>
      <c r="L61" s="113">
        <f>ROUND(-L60*10%,2)</f>
        <v>-12.56</v>
      </c>
      <c r="M61" s="106"/>
      <c r="N61" s="114">
        <f t="shared" si="8"/>
        <v>-9.9999999999997868E-3</v>
      </c>
      <c r="O61" s="115">
        <f t="shared" si="9"/>
        <v>7.9681274900396707E-4</v>
      </c>
    </row>
    <row r="62" spans="2:15" ht="15.75" thickBot="1">
      <c r="B62" s="304" t="s">
        <v>43</v>
      </c>
      <c r="C62" s="304"/>
      <c r="D62" s="304"/>
      <c r="E62" s="116"/>
      <c r="F62" s="117"/>
      <c r="G62" s="118"/>
      <c r="H62" s="119">
        <f>SUM(H60:H61)</f>
        <v>112.98164575999998</v>
      </c>
      <c r="I62" s="120"/>
      <c r="J62" s="120"/>
      <c r="K62" s="120"/>
      <c r="L62" s="121">
        <f>SUM(L60:L61)</f>
        <v>113.04399076339996</v>
      </c>
      <c r="M62" s="122"/>
      <c r="N62" s="123">
        <f t="shared" si="8"/>
        <v>6.2345003399983057E-2</v>
      </c>
      <c r="O62" s="124">
        <f t="shared" si="9"/>
        <v>5.518153234589868E-4</v>
      </c>
    </row>
    <row r="63" spans="2:15" ht="15.75" thickBot="1">
      <c r="B63" s="79"/>
      <c r="C63" s="80"/>
      <c r="D63" s="81"/>
      <c r="E63" s="80"/>
      <c r="F63" s="125"/>
      <c r="G63" s="126"/>
      <c r="H63" s="127"/>
      <c r="I63" s="128"/>
      <c r="J63" s="125"/>
      <c r="K63" s="83"/>
      <c r="L63" s="129"/>
      <c r="M63" s="85"/>
      <c r="N63" s="130"/>
      <c r="O63" s="88"/>
    </row>
    <row r="64" spans="2:15">
      <c r="B64" s="89" t="s">
        <v>44</v>
      </c>
      <c r="C64" s="24"/>
      <c r="D64" s="24"/>
      <c r="E64" s="24"/>
      <c r="F64" s="90"/>
      <c r="G64" s="91"/>
      <c r="H64" s="92">
        <f>SUM(H47:H51,H54:H56)</f>
        <v>112.77778720000001</v>
      </c>
      <c r="I64" s="93"/>
      <c r="J64" s="94"/>
      <c r="K64" s="94"/>
      <c r="L64" s="92">
        <f>SUM(L47:L51,L54:L56)</f>
        <v>112.84180932690263</v>
      </c>
      <c r="M64" s="96"/>
      <c r="N64" s="97">
        <f>L64-H64</f>
        <v>6.4022126902628429E-2</v>
      </c>
      <c r="O64" s="98">
        <f t="shared" ref="O64" si="12">IF((H64)=0,"",(N64/H64))</f>
        <v>5.6768383643750393E-4</v>
      </c>
    </row>
    <row r="65" spans="1:15">
      <c r="B65" s="99" t="s">
        <v>40</v>
      </c>
      <c r="C65" s="24"/>
      <c r="D65" s="24"/>
      <c r="E65" s="24"/>
      <c r="F65" s="100">
        <v>0.13</v>
      </c>
      <c r="G65" s="111"/>
      <c r="H65" s="101">
        <f>H64*F65</f>
        <v>14.661112336</v>
      </c>
      <c r="I65" s="102"/>
      <c r="J65" s="132">
        <v>0.13</v>
      </c>
      <c r="K65" s="102"/>
      <c r="L65" s="105">
        <f>L64*J65</f>
        <v>14.669435212497342</v>
      </c>
      <c r="M65" s="106"/>
      <c r="N65" s="107">
        <f t="shared" si="8"/>
        <v>8.32287649734198E-3</v>
      </c>
      <c r="O65" s="108">
        <f t="shared" si="9"/>
        <v>5.6768383643752334E-4</v>
      </c>
    </row>
    <row r="66" spans="1:15">
      <c r="B66" s="109" t="s">
        <v>41</v>
      </c>
      <c r="C66" s="24"/>
      <c r="D66" s="24"/>
      <c r="E66" s="24"/>
      <c r="F66" s="110"/>
      <c r="G66" s="111"/>
      <c r="H66" s="101">
        <f>H64+H65</f>
        <v>127.43889953600001</v>
      </c>
      <c r="I66" s="102"/>
      <c r="J66" s="102"/>
      <c r="K66" s="102"/>
      <c r="L66" s="105">
        <f>L64+L65</f>
        <v>127.51124453939998</v>
      </c>
      <c r="M66" s="106"/>
      <c r="N66" s="107">
        <f t="shared" si="8"/>
        <v>7.2345003399973962E-2</v>
      </c>
      <c r="O66" s="108">
        <f t="shared" si="9"/>
        <v>5.6768383643753407E-4</v>
      </c>
    </row>
    <row r="67" spans="1:15">
      <c r="B67" s="303" t="s">
        <v>42</v>
      </c>
      <c r="C67" s="303"/>
      <c r="D67" s="303"/>
      <c r="E67" s="24"/>
      <c r="F67" s="110"/>
      <c r="G67" s="111"/>
      <c r="H67" s="112">
        <f>ROUND(-H66*10%,2)</f>
        <v>-12.74</v>
      </c>
      <c r="I67" s="102"/>
      <c r="J67" s="102"/>
      <c r="K67" s="102"/>
      <c r="L67" s="113">
        <f>ROUND(-L66*10%,2)</f>
        <v>-12.75</v>
      </c>
      <c r="M67" s="106"/>
      <c r="N67" s="114">
        <f t="shared" si="8"/>
        <v>-9.9999999999997868E-3</v>
      </c>
      <c r="O67" s="115">
        <f t="shared" si="9"/>
        <v>7.8492935635791103E-4</v>
      </c>
    </row>
    <row r="68" spans="1:15" ht="15.75" thickBot="1">
      <c r="B68" s="304" t="s">
        <v>45</v>
      </c>
      <c r="C68" s="304"/>
      <c r="D68" s="304"/>
      <c r="E68" s="116"/>
      <c r="F68" s="133"/>
      <c r="G68" s="134"/>
      <c r="H68" s="135">
        <f>H66+H67</f>
        <v>114.69889953600001</v>
      </c>
      <c r="I68" s="136"/>
      <c r="J68" s="136"/>
      <c r="K68" s="136"/>
      <c r="L68" s="137">
        <f>L66+L67</f>
        <v>114.76124453939998</v>
      </c>
      <c r="M68" s="138"/>
      <c r="N68" s="139">
        <f t="shared" si="8"/>
        <v>6.2345003399968846E-2</v>
      </c>
      <c r="O68" s="140">
        <f t="shared" si="9"/>
        <v>5.4355363174518438E-4</v>
      </c>
    </row>
    <row r="69" spans="1:15" ht="15.75" thickBot="1">
      <c r="B69" s="79"/>
      <c r="C69" s="80"/>
      <c r="D69" s="81"/>
      <c r="E69" s="80"/>
      <c r="F69" s="125"/>
      <c r="G69" s="126"/>
      <c r="H69" s="127"/>
      <c r="I69" s="128"/>
      <c r="J69" s="125"/>
      <c r="K69" s="83"/>
      <c r="L69" s="129"/>
      <c r="M69" s="85"/>
      <c r="N69" s="130"/>
      <c r="O69" s="88"/>
    </row>
    <row r="70" spans="1:15">
      <c r="L70" s="141"/>
    </row>
    <row r="71" spans="1:15">
      <c r="B71" s="15" t="s">
        <v>68</v>
      </c>
      <c r="F71" s="151">
        <v>1.0408999999999999</v>
      </c>
      <c r="J71" s="151">
        <v>1.0349999999999999</v>
      </c>
    </row>
    <row r="73" spans="1:15">
      <c r="A73" s="142" t="s">
        <v>46</v>
      </c>
    </row>
    <row r="75" spans="1:15">
      <c r="A75" s="10" t="s">
        <v>47</v>
      </c>
    </row>
    <row r="76" spans="1:15">
      <c r="A76" s="10" t="s">
        <v>48</v>
      </c>
    </row>
    <row r="78" spans="1:15" ht="15.75">
      <c r="B78" s="11" t="s">
        <v>8</v>
      </c>
      <c r="D78" s="311" t="s">
        <v>102</v>
      </c>
      <c r="E78" s="311"/>
      <c r="F78" s="311"/>
      <c r="G78" s="311"/>
      <c r="H78" s="311"/>
      <c r="I78" s="311"/>
      <c r="J78" s="311"/>
      <c r="K78" s="311"/>
      <c r="L78" s="311"/>
      <c r="M78" s="311"/>
      <c r="N78" s="311"/>
      <c r="O78" s="311"/>
    </row>
    <row r="79" spans="1:15" ht="7.5" customHeight="1">
      <c r="B79" s="12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1:15">
      <c r="B80" s="14"/>
      <c r="D80" s="15" t="s">
        <v>9</v>
      </c>
      <c r="E80" s="15"/>
      <c r="F80" s="16">
        <v>100</v>
      </c>
      <c r="G80" s="15" t="s">
        <v>10</v>
      </c>
    </row>
    <row r="81" spans="2:15">
      <c r="B81" s="14"/>
    </row>
    <row r="82" spans="2:15">
      <c r="B82" s="14"/>
      <c r="D82" s="17"/>
      <c r="E82" s="17"/>
      <c r="F82" s="312" t="s">
        <v>11</v>
      </c>
      <c r="G82" s="313"/>
      <c r="H82" s="314"/>
      <c r="J82" s="312" t="s">
        <v>12</v>
      </c>
      <c r="K82" s="313"/>
      <c r="L82" s="314"/>
      <c r="N82" s="312" t="s">
        <v>13</v>
      </c>
      <c r="O82" s="314"/>
    </row>
    <row r="83" spans="2:15">
      <c r="B83" s="14"/>
      <c r="D83" s="305" t="s">
        <v>14</v>
      </c>
      <c r="E83" s="18"/>
      <c r="F83" s="19" t="s">
        <v>15</v>
      </c>
      <c r="G83" s="19" t="s">
        <v>16</v>
      </c>
      <c r="H83" s="20" t="s">
        <v>17</v>
      </c>
      <c r="J83" s="19" t="s">
        <v>15</v>
      </c>
      <c r="K83" s="21" t="s">
        <v>16</v>
      </c>
      <c r="L83" s="20" t="s">
        <v>17</v>
      </c>
      <c r="N83" s="307" t="s">
        <v>18</v>
      </c>
      <c r="O83" s="309" t="s">
        <v>19</v>
      </c>
    </row>
    <row r="84" spans="2:15">
      <c r="B84" s="14"/>
      <c r="D84" s="306"/>
      <c r="E84" s="18"/>
      <c r="F84" s="22" t="s">
        <v>20</v>
      </c>
      <c r="G84" s="22"/>
      <c r="H84" s="23" t="s">
        <v>20</v>
      </c>
      <c r="J84" s="22" t="s">
        <v>20</v>
      </c>
      <c r="K84" s="23"/>
      <c r="L84" s="23" t="s">
        <v>20</v>
      </c>
      <c r="N84" s="308"/>
      <c r="O84" s="310"/>
    </row>
    <row r="85" spans="2:15">
      <c r="B85" s="24" t="s">
        <v>21</v>
      </c>
      <c r="C85" s="24"/>
      <c r="D85" s="25" t="s">
        <v>56</v>
      </c>
      <c r="E85" s="26"/>
      <c r="F85" s="153">
        <v>12.72</v>
      </c>
      <c r="G85" s="28">
        <v>1</v>
      </c>
      <c r="H85" s="154">
        <f>G85*F85</f>
        <v>12.72</v>
      </c>
      <c r="I85" s="155"/>
      <c r="J85" s="156">
        <f>+'[1]11. Distribution Rate Schedule'!$D$13</f>
        <v>12.631238972034751</v>
      </c>
      <c r="K85" s="32">
        <v>1</v>
      </c>
      <c r="L85" s="29">
        <f>K85*J85</f>
        <v>12.631238972034751</v>
      </c>
      <c r="M85" s="30"/>
      <c r="N85" s="33">
        <f t="shared" ref="N85:N101" si="13">L85-H85</f>
        <v>-8.8761027965249539E-2</v>
      </c>
      <c r="O85" s="34">
        <f>IF((H85)=0,"",(N85/H85))</f>
        <v>-6.9780682362617563E-3</v>
      </c>
    </row>
    <row r="86" spans="2:15">
      <c r="B86" s="24"/>
      <c r="C86" s="24"/>
      <c r="D86" s="25"/>
      <c r="E86" s="26"/>
      <c r="F86" s="27">
        <v>0</v>
      </c>
      <c r="G86" s="28">
        <v>1</v>
      </c>
      <c r="H86" s="29">
        <f t="shared" ref="H86:H100" si="14">G86*F86</f>
        <v>0</v>
      </c>
      <c r="I86" s="30"/>
      <c r="J86" s="31"/>
      <c r="K86" s="32">
        <v>1</v>
      </c>
      <c r="L86" s="29">
        <f>K86*J86</f>
        <v>0</v>
      </c>
      <c r="M86" s="30"/>
      <c r="N86" s="33">
        <f t="shared" si="13"/>
        <v>0</v>
      </c>
      <c r="O86" s="34" t="str">
        <f>IF((H86)=0,"",(N86/H86))</f>
        <v/>
      </c>
    </row>
    <row r="87" spans="2:15">
      <c r="B87" s="24" t="s">
        <v>23</v>
      </c>
      <c r="C87" s="24"/>
      <c r="D87" s="25" t="s">
        <v>56</v>
      </c>
      <c r="E87" s="26"/>
      <c r="F87" s="153">
        <v>-0.78</v>
      </c>
      <c r="G87" s="28">
        <v>1</v>
      </c>
      <c r="H87" s="29">
        <f t="shared" si="14"/>
        <v>-0.78</v>
      </c>
      <c r="I87" s="30"/>
      <c r="J87" s="31">
        <v>0</v>
      </c>
      <c r="K87" s="32">
        <v>1</v>
      </c>
      <c r="L87" s="29">
        <f t="shared" ref="L87:L100" si="15">K87*J87</f>
        <v>0</v>
      </c>
      <c r="M87" s="30"/>
      <c r="N87" s="33">
        <f t="shared" si="13"/>
        <v>0.78</v>
      </c>
      <c r="O87" s="34">
        <f t="shared" ref="O87:O101" si="16">IF((H87)=0,"",(N87/H87))</f>
        <v>-1</v>
      </c>
    </row>
    <row r="88" spans="2:15">
      <c r="B88" s="35" t="s">
        <v>93</v>
      </c>
      <c r="C88" s="24"/>
      <c r="D88" s="25" t="s">
        <v>56</v>
      </c>
      <c r="E88" s="26"/>
      <c r="F88" s="153">
        <v>2.2999999999999998</v>
      </c>
      <c r="G88" s="28">
        <v>1</v>
      </c>
      <c r="H88" s="29">
        <f t="shared" si="14"/>
        <v>2.2999999999999998</v>
      </c>
      <c r="I88" s="30"/>
      <c r="J88" s="31">
        <v>0</v>
      </c>
      <c r="K88" s="32">
        <v>1</v>
      </c>
      <c r="L88" s="29">
        <f t="shared" si="15"/>
        <v>0</v>
      </c>
      <c r="M88" s="30"/>
      <c r="N88" s="33">
        <f t="shared" si="13"/>
        <v>-2.2999999999999998</v>
      </c>
      <c r="O88" s="34">
        <f t="shared" si="16"/>
        <v>-1</v>
      </c>
    </row>
    <row r="89" spans="2:15">
      <c r="B89" s="180" t="s">
        <v>92</v>
      </c>
      <c r="C89" s="24"/>
      <c r="D89" s="25" t="s">
        <v>56</v>
      </c>
      <c r="E89" s="26"/>
      <c r="F89" s="27"/>
      <c r="G89" s="28">
        <v>1</v>
      </c>
      <c r="H89" s="29">
        <f t="shared" si="14"/>
        <v>0</v>
      </c>
      <c r="I89" s="30"/>
      <c r="J89" s="156">
        <f>+'[2]Stranded Asset RR'!$E$33</f>
        <v>1.58</v>
      </c>
      <c r="K89" s="32">
        <v>1</v>
      </c>
      <c r="L89" s="29">
        <f t="shared" si="15"/>
        <v>1.58</v>
      </c>
      <c r="M89" s="30"/>
      <c r="N89" s="33">
        <f t="shared" si="13"/>
        <v>1.58</v>
      </c>
      <c r="O89" s="34" t="str">
        <f t="shared" si="16"/>
        <v/>
      </c>
    </row>
    <row r="90" spans="2:15">
      <c r="B90" s="35"/>
      <c r="C90" s="24"/>
      <c r="D90" s="25"/>
      <c r="E90" s="26"/>
      <c r="F90" s="27"/>
      <c r="G90" s="28">
        <v>1</v>
      </c>
      <c r="H90" s="29">
        <f t="shared" si="14"/>
        <v>0</v>
      </c>
      <c r="I90" s="30"/>
      <c r="J90" s="31"/>
      <c r="K90" s="32">
        <v>1</v>
      </c>
      <c r="L90" s="29">
        <f t="shared" si="15"/>
        <v>0</v>
      </c>
      <c r="M90" s="30"/>
      <c r="N90" s="33">
        <f t="shared" si="13"/>
        <v>0</v>
      </c>
      <c r="O90" s="34" t="str">
        <f t="shared" si="16"/>
        <v/>
      </c>
    </row>
    <row r="91" spans="2:15">
      <c r="B91" s="24" t="s">
        <v>22</v>
      </c>
      <c r="C91" s="24"/>
      <c r="D91" s="25" t="s">
        <v>57</v>
      </c>
      <c r="E91" s="26"/>
      <c r="F91" s="150">
        <v>1.43E-2</v>
      </c>
      <c r="G91" s="28">
        <f>$F80</f>
        <v>100</v>
      </c>
      <c r="H91" s="29">
        <f t="shared" si="14"/>
        <v>1.43</v>
      </c>
      <c r="I91" s="30"/>
      <c r="J91" s="187">
        <f>+'[1]11. Distribution Rate Schedule'!$F$13</f>
        <v>1.5019550568300434E-2</v>
      </c>
      <c r="K91" s="28">
        <f>$F80</f>
        <v>100</v>
      </c>
      <c r="L91" s="29">
        <f t="shared" si="15"/>
        <v>1.5019550568300435</v>
      </c>
      <c r="M91" s="30"/>
      <c r="N91" s="33">
        <f t="shared" si="13"/>
        <v>7.1955056830043551E-2</v>
      </c>
      <c r="O91" s="34">
        <f t="shared" si="16"/>
        <v>5.0318221559471014E-2</v>
      </c>
    </row>
    <row r="92" spans="2:15">
      <c r="B92" s="36" t="s">
        <v>96</v>
      </c>
      <c r="C92" s="24"/>
      <c r="D92" s="25"/>
      <c r="E92" s="26"/>
      <c r="F92" s="150">
        <v>-4.0000000000000002E-4</v>
      </c>
      <c r="G92" s="28">
        <f>$F80</f>
        <v>100</v>
      </c>
      <c r="H92" s="29">
        <f t="shared" si="14"/>
        <v>-0.04</v>
      </c>
      <c r="I92" s="30"/>
      <c r="J92" s="31"/>
      <c r="K92" s="28">
        <f>$F80</f>
        <v>100</v>
      </c>
      <c r="L92" s="29">
        <f t="shared" si="15"/>
        <v>0</v>
      </c>
      <c r="M92" s="30"/>
      <c r="N92" s="33">
        <f t="shared" si="13"/>
        <v>0.04</v>
      </c>
      <c r="O92" s="34">
        <f t="shared" si="16"/>
        <v>-1</v>
      </c>
    </row>
    <row r="93" spans="2:15">
      <c r="B93" s="24" t="s">
        <v>72</v>
      </c>
      <c r="C93" s="24"/>
      <c r="D93" s="25" t="s">
        <v>57</v>
      </c>
      <c r="E93" s="26"/>
      <c r="F93" s="150">
        <v>4.0000000000000003E-5</v>
      </c>
      <c r="G93" s="28">
        <f>$F80</f>
        <v>100</v>
      </c>
      <c r="H93" s="29">
        <f t="shared" si="14"/>
        <v>4.0000000000000001E-3</v>
      </c>
      <c r="I93" s="30"/>
      <c r="J93" s="31">
        <v>0</v>
      </c>
      <c r="K93" s="28">
        <f>$F80</f>
        <v>100</v>
      </c>
      <c r="L93" s="29">
        <f t="shared" si="15"/>
        <v>0</v>
      </c>
      <c r="M93" s="30"/>
      <c r="N93" s="33">
        <f t="shared" si="13"/>
        <v>-4.0000000000000001E-3</v>
      </c>
      <c r="O93" s="34">
        <f t="shared" si="16"/>
        <v>-1</v>
      </c>
    </row>
    <row r="94" spans="2:15">
      <c r="B94" s="36"/>
      <c r="C94" s="24"/>
      <c r="D94" s="25"/>
      <c r="E94" s="26"/>
      <c r="F94" s="150"/>
      <c r="G94" s="28">
        <f>$F80</f>
        <v>100</v>
      </c>
      <c r="H94" s="29">
        <f t="shared" si="14"/>
        <v>0</v>
      </c>
      <c r="I94" s="30"/>
      <c r="J94" s="31"/>
      <c r="K94" s="28">
        <f>$F80</f>
        <v>100</v>
      </c>
      <c r="L94" s="29">
        <f t="shared" si="15"/>
        <v>0</v>
      </c>
      <c r="M94" s="30"/>
      <c r="N94" s="33">
        <f t="shared" si="13"/>
        <v>0</v>
      </c>
      <c r="O94" s="34" t="str">
        <f t="shared" si="16"/>
        <v/>
      </c>
    </row>
    <row r="95" spans="2:15">
      <c r="B95" s="36"/>
      <c r="C95" s="24"/>
      <c r="D95" s="25"/>
      <c r="E95" s="26"/>
      <c r="F95" s="150"/>
      <c r="G95" s="28">
        <f>$F80</f>
        <v>100</v>
      </c>
      <c r="H95" s="29">
        <f t="shared" si="14"/>
        <v>0</v>
      </c>
      <c r="I95" s="30"/>
      <c r="J95" s="31"/>
      <c r="K95" s="28">
        <f>$F80</f>
        <v>100</v>
      </c>
      <c r="L95" s="29">
        <f t="shared" si="15"/>
        <v>0</v>
      </c>
      <c r="M95" s="30"/>
      <c r="N95" s="33">
        <f t="shared" si="13"/>
        <v>0</v>
      </c>
      <c r="O95" s="34" t="str">
        <f t="shared" si="16"/>
        <v/>
      </c>
    </row>
    <row r="96" spans="2:15">
      <c r="B96" s="36"/>
      <c r="C96" s="24"/>
      <c r="D96" s="25"/>
      <c r="E96" s="26"/>
      <c r="F96" s="150"/>
      <c r="G96" s="28">
        <f>$F80</f>
        <v>100</v>
      </c>
      <c r="H96" s="29">
        <f t="shared" si="14"/>
        <v>0</v>
      </c>
      <c r="I96" s="30"/>
      <c r="J96" s="31"/>
      <c r="K96" s="28">
        <f>$F80</f>
        <v>100</v>
      </c>
      <c r="L96" s="29">
        <f t="shared" si="15"/>
        <v>0</v>
      </c>
      <c r="M96" s="30"/>
      <c r="N96" s="33">
        <f t="shared" si="13"/>
        <v>0</v>
      </c>
      <c r="O96" s="34" t="str">
        <f t="shared" si="16"/>
        <v/>
      </c>
    </row>
    <row r="97" spans="2:15">
      <c r="B97" s="36"/>
      <c r="C97" s="24"/>
      <c r="D97" s="25"/>
      <c r="E97" s="26"/>
      <c r="F97" s="27"/>
      <c r="G97" s="28">
        <f>$F80</f>
        <v>100</v>
      </c>
      <c r="H97" s="29">
        <f t="shared" si="14"/>
        <v>0</v>
      </c>
      <c r="I97" s="30"/>
      <c r="J97" s="31"/>
      <c r="K97" s="28">
        <f>$F80</f>
        <v>100</v>
      </c>
      <c r="L97" s="29">
        <f t="shared" si="15"/>
        <v>0</v>
      </c>
      <c r="M97" s="30"/>
      <c r="N97" s="33">
        <f t="shared" si="13"/>
        <v>0</v>
      </c>
      <c r="O97" s="34" t="str">
        <f t="shared" si="16"/>
        <v/>
      </c>
    </row>
    <row r="98" spans="2:15">
      <c r="B98" s="36"/>
      <c r="C98" s="24"/>
      <c r="D98" s="25"/>
      <c r="E98" s="26"/>
      <c r="F98" s="27"/>
      <c r="G98" s="28">
        <f>$F80</f>
        <v>100</v>
      </c>
      <c r="H98" s="29">
        <f t="shared" si="14"/>
        <v>0</v>
      </c>
      <c r="I98" s="30"/>
      <c r="J98" s="31"/>
      <c r="K98" s="28">
        <f>$F80</f>
        <v>100</v>
      </c>
      <c r="L98" s="29">
        <f t="shared" si="15"/>
        <v>0</v>
      </c>
      <c r="M98" s="30"/>
      <c r="N98" s="33">
        <f t="shared" si="13"/>
        <v>0</v>
      </c>
      <c r="O98" s="34" t="str">
        <f t="shared" si="16"/>
        <v/>
      </c>
    </row>
    <row r="99" spans="2:15">
      <c r="B99" s="36"/>
      <c r="C99" s="24"/>
      <c r="D99" s="25"/>
      <c r="E99" s="26"/>
      <c r="F99" s="27"/>
      <c r="G99" s="28">
        <f>$F80</f>
        <v>100</v>
      </c>
      <c r="H99" s="29">
        <f t="shared" si="14"/>
        <v>0</v>
      </c>
      <c r="I99" s="30"/>
      <c r="J99" s="31"/>
      <c r="K99" s="28">
        <f>$F80</f>
        <v>100</v>
      </c>
      <c r="L99" s="29">
        <f t="shared" si="15"/>
        <v>0</v>
      </c>
      <c r="M99" s="30"/>
      <c r="N99" s="33">
        <f t="shared" si="13"/>
        <v>0</v>
      </c>
      <c r="O99" s="34" t="str">
        <f t="shared" si="16"/>
        <v/>
      </c>
    </row>
    <row r="100" spans="2:15">
      <c r="B100" s="36"/>
      <c r="C100" s="24"/>
      <c r="D100" s="25"/>
      <c r="E100" s="26"/>
      <c r="F100" s="27"/>
      <c r="G100" s="28">
        <f>$F80</f>
        <v>100</v>
      </c>
      <c r="H100" s="29">
        <f t="shared" si="14"/>
        <v>0</v>
      </c>
      <c r="I100" s="30"/>
      <c r="J100" s="31"/>
      <c r="K100" s="28">
        <f>$F80</f>
        <v>100</v>
      </c>
      <c r="L100" s="29">
        <f t="shared" si="15"/>
        <v>0</v>
      </c>
      <c r="M100" s="30"/>
      <c r="N100" s="33">
        <f t="shared" si="13"/>
        <v>0</v>
      </c>
      <c r="O100" s="34" t="str">
        <f t="shared" si="16"/>
        <v/>
      </c>
    </row>
    <row r="101" spans="2:15" s="48" customFormat="1">
      <c r="B101" s="37" t="s">
        <v>25</v>
      </c>
      <c r="C101" s="38"/>
      <c r="D101" s="39"/>
      <c r="E101" s="38"/>
      <c r="F101" s="40"/>
      <c r="G101" s="41"/>
      <c r="H101" s="42">
        <f>SUM(H85:H100)</f>
        <v>15.634000000000002</v>
      </c>
      <c r="I101" s="43"/>
      <c r="J101" s="44"/>
      <c r="K101" s="45"/>
      <c r="L101" s="42">
        <f>SUM(L85:L100)</f>
        <v>15.713194028864795</v>
      </c>
      <c r="M101" s="43"/>
      <c r="N101" s="46">
        <f t="shared" si="13"/>
        <v>7.9194028864792543E-2</v>
      </c>
      <c r="O101" s="47">
        <f t="shared" si="16"/>
        <v>5.0655001192780177E-3</v>
      </c>
    </row>
    <row r="102" spans="2:15" ht="39.75" customHeight="1">
      <c r="B102" s="49" t="s">
        <v>58</v>
      </c>
      <c r="C102" s="24"/>
      <c r="D102" s="25" t="s">
        <v>57</v>
      </c>
      <c r="E102" s="26"/>
      <c r="F102" s="27">
        <v>-1E-3</v>
      </c>
      <c r="G102" s="28">
        <f>$F80</f>
        <v>100</v>
      </c>
      <c r="H102" s="29">
        <f>G102*F102</f>
        <v>-0.1</v>
      </c>
      <c r="I102" s="30"/>
      <c r="J102" s="31">
        <f>+F102</f>
        <v>-1E-3</v>
      </c>
      <c r="K102" s="28">
        <f>$F80</f>
        <v>100</v>
      </c>
      <c r="L102" s="29">
        <f>K102*J102</f>
        <v>-0.1</v>
      </c>
      <c r="M102" s="30"/>
      <c r="N102" s="33">
        <f>L102-H102</f>
        <v>0</v>
      </c>
      <c r="O102" s="34">
        <f>IF((H102)=0,"",(N102/H102))</f>
        <v>0</v>
      </c>
    </row>
    <row r="103" spans="2:15" ht="43.5" customHeight="1">
      <c r="B103" s="49" t="s">
        <v>59</v>
      </c>
      <c r="C103" s="24"/>
      <c r="D103" s="25" t="s">
        <v>57</v>
      </c>
      <c r="E103" s="26"/>
      <c r="F103" s="27">
        <v>0</v>
      </c>
      <c r="G103" s="28">
        <f>$F80</f>
        <v>100</v>
      </c>
      <c r="H103" s="29">
        <f t="shared" ref="H103:H105" si="17">G103*F103</f>
        <v>0</v>
      </c>
      <c r="I103" s="50"/>
      <c r="J103" s="31">
        <f>+'[3]6. Rate Rider Calculations'!$F$21</f>
        <v>-1.1101103445096522E-3</v>
      </c>
      <c r="K103" s="28">
        <f>$F80</f>
        <v>100</v>
      </c>
      <c r="L103" s="29">
        <f t="shared" ref="L103:L105" si="18">K103*J103</f>
        <v>-0.11101103445096522</v>
      </c>
      <c r="M103" s="51"/>
      <c r="N103" s="33">
        <f t="shared" ref="N103:N105" si="19">L103-H103</f>
        <v>-0.11101103445096522</v>
      </c>
      <c r="O103" s="34" t="str">
        <f t="shared" ref="O103:O105" si="20">IF((H103)=0,"",(N103/H103))</f>
        <v/>
      </c>
    </row>
    <row r="104" spans="2:15" ht="38.25">
      <c r="B104" s="49" t="s">
        <v>95</v>
      </c>
      <c r="C104" s="24"/>
      <c r="D104" s="25" t="s">
        <v>61</v>
      </c>
      <c r="E104" s="26"/>
      <c r="F104" s="27">
        <v>-4.0000000000000002E-4</v>
      </c>
      <c r="G104" s="28">
        <f>$F80</f>
        <v>100</v>
      </c>
      <c r="H104" s="29">
        <f t="shared" si="17"/>
        <v>-0.04</v>
      </c>
      <c r="I104" s="50"/>
      <c r="J104" s="31">
        <f>+F104</f>
        <v>-4.0000000000000002E-4</v>
      </c>
      <c r="K104" s="28">
        <f>$F80</f>
        <v>100</v>
      </c>
      <c r="L104" s="29">
        <f t="shared" si="18"/>
        <v>-0.04</v>
      </c>
      <c r="M104" s="51"/>
      <c r="N104" s="33">
        <f t="shared" si="19"/>
        <v>0</v>
      </c>
      <c r="O104" s="34">
        <f t="shared" si="20"/>
        <v>0</v>
      </c>
    </row>
    <row r="105" spans="2:15" ht="38.25">
      <c r="B105" s="49" t="s">
        <v>94</v>
      </c>
      <c r="C105" s="24"/>
      <c r="D105" s="25" t="s">
        <v>61</v>
      </c>
      <c r="E105" s="26"/>
      <c r="F105" s="27">
        <v>0</v>
      </c>
      <c r="G105" s="28">
        <f>$F80</f>
        <v>100</v>
      </c>
      <c r="H105" s="29">
        <f t="shared" si="17"/>
        <v>0</v>
      </c>
      <c r="I105" s="50"/>
      <c r="J105" s="31">
        <f>+'[3]6. Rate Rider Calculations'!$F$48</f>
        <v>0</v>
      </c>
      <c r="K105" s="28">
        <f>$F80</f>
        <v>100</v>
      </c>
      <c r="L105" s="29">
        <f t="shared" si="18"/>
        <v>0</v>
      </c>
      <c r="M105" s="51"/>
      <c r="N105" s="33">
        <f t="shared" si="19"/>
        <v>0</v>
      </c>
      <c r="O105" s="34" t="str">
        <f t="shared" si="20"/>
        <v/>
      </c>
    </row>
    <row r="106" spans="2:15">
      <c r="B106" s="52"/>
      <c r="C106" s="24"/>
      <c r="D106" s="25"/>
      <c r="E106" s="26"/>
      <c r="F106" s="27"/>
      <c r="G106" s="28">
        <f>$F80</f>
        <v>100</v>
      </c>
      <c r="H106" s="29">
        <f>G106*F106</f>
        <v>0</v>
      </c>
      <c r="I106" s="30"/>
      <c r="J106" s="31"/>
      <c r="K106" s="28">
        <f>$F80</f>
        <v>100</v>
      </c>
      <c r="L106" s="29">
        <f>K106*J106</f>
        <v>0</v>
      </c>
      <c r="M106" s="30"/>
      <c r="N106" s="33">
        <f>L106-H106</f>
        <v>0</v>
      </c>
      <c r="O106" s="34" t="str">
        <f>IF((H106)=0,"",(N106/H106))</f>
        <v/>
      </c>
    </row>
    <row r="107" spans="2:15">
      <c r="B107" s="52"/>
      <c r="C107" s="24"/>
      <c r="D107" s="25"/>
      <c r="E107" s="26"/>
      <c r="F107" s="53"/>
      <c r="G107" s="54"/>
      <c r="H107" s="55"/>
      <c r="I107" s="30"/>
      <c r="J107" s="31"/>
      <c r="K107" s="28">
        <f>$F80</f>
        <v>100</v>
      </c>
      <c r="L107" s="29">
        <f>K107*J107</f>
        <v>0</v>
      </c>
      <c r="M107" s="30"/>
      <c r="N107" s="33">
        <f>L107-H107</f>
        <v>0</v>
      </c>
      <c r="O107" s="34"/>
    </row>
    <row r="108" spans="2:15" ht="25.5">
      <c r="B108" s="56" t="s">
        <v>26</v>
      </c>
      <c r="C108" s="57"/>
      <c r="D108" s="57"/>
      <c r="E108" s="57"/>
      <c r="F108" s="58"/>
      <c r="G108" s="59"/>
      <c r="H108" s="60">
        <f>SUM(H102:H106)+H101</f>
        <v>15.494000000000002</v>
      </c>
      <c r="I108" s="43"/>
      <c r="J108" s="59"/>
      <c r="K108" s="61"/>
      <c r="L108" s="60">
        <f>SUM(L102:L106)+L101</f>
        <v>15.46218299441383</v>
      </c>
      <c r="M108" s="43"/>
      <c r="N108" s="46">
        <f t="shared" ref="N108:N120" si="21">L108-H108</f>
        <v>-3.1817005586171732E-2</v>
      </c>
      <c r="O108" s="47">
        <f t="shared" ref="O108:O120" si="22">IF((H108)=0,"",(N108/H108))</f>
        <v>-2.0535049429567399E-3</v>
      </c>
    </row>
    <row r="109" spans="2:15">
      <c r="B109" s="30" t="s">
        <v>27</v>
      </c>
      <c r="C109" s="30"/>
      <c r="D109" s="62" t="s">
        <v>57</v>
      </c>
      <c r="E109" s="63"/>
      <c r="F109" s="31">
        <v>7.0000000000000001E-3</v>
      </c>
      <c r="G109" s="64">
        <f>F80*F135</f>
        <v>104.08999999999999</v>
      </c>
      <c r="H109" s="29">
        <f>G109*F109</f>
        <v>0.72862999999999989</v>
      </c>
      <c r="I109" s="30"/>
      <c r="J109" s="31">
        <f>+'[4]13. Final 2013 RTS Rates'!$F$26</f>
        <v>7.0658638315805539E-3</v>
      </c>
      <c r="K109" s="65">
        <f>F80*J135</f>
        <v>103.49999999999999</v>
      </c>
      <c r="L109" s="29">
        <f>K109*J109</f>
        <v>0.73131690656858728</v>
      </c>
      <c r="M109" s="30"/>
      <c r="N109" s="33">
        <f t="shared" si="21"/>
        <v>2.6869065685873883E-3</v>
      </c>
      <c r="O109" s="34">
        <f t="shared" si="22"/>
        <v>3.6876145212074562E-3</v>
      </c>
    </row>
    <row r="110" spans="2:15" ht="30">
      <c r="B110" s="66" t="s">
        <v>28</v>
      </c>
      <c r="C110" s="30"/>
      <c r="D110" s="62" t="s">
        <v>57</v>
      </c>
      <c r="E110" s="63"/>
      <c r="F110" s="31">
        <v>5.3E-3</v>
      </c>
      <c r="G110" s="64">
        <f>G109</f>
        <v>104.08999999999999</v>
      </c>
      <c r="H110" s="29">
        <f>G110*F110</f>
        <v>0.55167699999999997</v>
      </c>
      <c r="I110" s="30"/>
      <c r="J110" s="31">
        <f>+'[4]13. Final 2013 RTS Rates'!$H$26</f>
        <v>5.4817484580755539E-3</v>
      </c>
      <c r="K110" s="65">
        <f>K109</f>
        <v>103.49999999999999</v>
      </c>
      <c r="L110" s="29">
        <f>K110*J110</f>
        <v>0.56736096541081971</v>
      </c>
      <c r="M110" s="30"/>
      <c r="N110" s="33">
        <f t="shared" si="21"/>
        <v>1.5683965410819733E-2</v>
      </c>
      <c r="O110" s="34">
        <f t="shared" si="22"/>
        <v>2.8429616262450191E-2</v>
      </c>
    </row>
    <row r="111" spans="2:15" ht="25.5">
      <c r="B111" s="56" t="s">
        <v>29</v>
      </c>
      <c r="C111" s="38"/>
      <c r="D111" s="38"/>
      <c r="E111" s="38"/>
      <c r="F111" s="143"/>
      <c r="G111" s="59"/>
      <c r="H111" s="60">
        <f>SUM(H108:H110)</f>
        <v>16.774307000000004</v>
      </c>
      <c r="I111" s="68"/>
      <c r="J111" s="69"/>
      <c r="K111" s="70"/>
      <c r="L111" s="60">
        <f>SUM(L108:L110)</f>
        <v>16.760860866393237</v>
      </c>
      <c r="M111" s="68"/>
      <c r="N111" s="46">
        <f t="shared" si="21"/>
        <v>-1.3446133606766608E-2</v>
      </c>
      <c r="O111" s="47">
        <f t="shared" si="22"/>
        <v>-8.0159100502730782E-4</v>
      </c>
    </row>
    <row r="112" spans="2:15" ht="30">
      <c r="B112" s="71" t="s">
        <v>30</v>
      </c>
      <c r="C112" s="24"/>
      <c r="D112" s="25" t="s">
        <v>57</v>
      </c>
      <c r="E112" s="26"/>
      <c r="F112" s="72">
        <v>5.1999999999999998E-3</v>
      </c>
      <c r="G112" s="64">
        <f>G110</f>
        <v>104.08999999999999</v>
      </c>
      <c r="H112" s="73">
        <f t="shared" ref="H112:H115" si="23">G112*F112</f>
        <v>0.54126799999999997</v>
      </c>
      <c r="I112" s="30"/>
      <c r="J112" s="74">
        <f>+F112</f>
        <v>5.1999999999999998E-3</v>
      </c>
      <c r="K112" s="64">
        <f>K110</f>
        <v>103.49999999999999</v>
      </c>
      <c r="L112" s="73">
        <f t="shared" ref="L112:L115" si="24">K112*J112</f>
        <v>0.5381999999999999</v>
      </c>
      <c r="M112" s="30"/>
      <c r="N112" s="33">
        <f t="shared" si="21"/>
        <v>-3.0680000000000707E-3</v>
      </c>
      <c r="O112" s="75">
        <f t="shared" si="22"/>
        <v>-5.6681717744261088E-3</v>
      </c>
    </row>
    <row r="113" spans="2:15" ht="30">
      <c r="B113" s="71" t="s">
        <v>31</v>
      </c>
      <c r="C113" s="24"/>
      <c r="D113" s="25" t="s">
        <v>57</v>
      </c>
      <c r="E113" s="26"/>
      <c r="F113" s="72">
        <v>1.1000000000000001E-3</v>
      </c>
      <c r="G113" s="64">
        <f>G110</f>
        <v>104.08999999999999</v>
      </c>
      <c r="H113" s="73">
        <f t="shared" si="23"/>
        <v>0.11449899999999999</v>
      </c>
      <c r="I113" s="30"/>
      <c r="J113" s="74">
        <f>+F113</f>
        <v>1.1000000000000001E-3</v>
      </c>
      <c r="K113" s="64">
        <f>K110</f>
        <v>103.49999999999999</v>
      </c>
      <c r="L113" s="73">
        <f t="shared" si="24"/>
        <v>0.11384999999999999</v>
      </c>
      <c r="M113" s="30"/>
      <c r="N113" s="33">
        <f t="shared" si="21"/>
        <v>-6.489999999999968E-4</v>
      </c>
      <c r="O113" s="75">
        <f t="shared" si="22"/>
        <v>-5.6681717744259501E-3</v>
      </c>
    </row>
    <row r="114" spans="2:15">
      <c r="B114" s="24" t="s">
        <v>32</v>
      </c>
      <c r="C114" s="24"/>
      <c r="D114" s="25" t="s">
        <v>56</v>
      </c>
      <c r="E114" s="26"/>
      <c r="F114" s="72">
        <v>0.25</v>
      </c>
      <c r="G114" s="28">
        <v>1</v>
      </c>
      <c r="H114" s="73">
        <f t="shared" si="23"/>
        <v>0.25</v>
      </c>
      <c r="I114" s="30"/>
      <c r="J114" s="74">
        <f>+F114</f>
        <v>0.25</v>
      </c>
      <c r="K114" s="28">
        <v>1</v>
      </c>
      <c r="L114" s="73">
        <f t="shared" si="24"/>
        <v>0.25</v>
      </c>
      <c r="M114" s="30"/>
      <c r="N114" s="33">
        <f t="shared" si="21"/>
        <v>0</v>
      </c>
      <c r="O114" s="75">
        <f t="shared" si="22"/>
        <v>0</v>
      </c>
    </row>
    <row r="115" spans="2:15">
      <c r="B115" s="24" t="s">
        <v>33</v>
      </c>
      <c r="C115" s="24"/>
      <c r="D115" s="25" t="s">
        <v>57</v>
      </c>
      <c r="E115" s="26"/>
      <c r="F115" s="72">
        <v>7.0000000000000001E-3</v>
      </c>
      <c r="G115" s="64">
        <f>F80</f>
        <v>100</v>
      </c>
      <c r="H115" s="73">
        <f t="shared" si="23"/>
        <v>0.70000000000000007</v>
      </c>
      <c r="I115" s="30"/>
      <c r="J115" s="74">
        <v>7.0000000000000001E-3</v>
      </c>
      <c r="K115" s="64">
        <f>+K91</f>
        <v>100</v>
      </c>
      <c r="L115" s="73">
        <f t="shared" si="24"/>
        <v>0.70000000000000007</v>
      </c>
      <c r="M115" s="30"/>
      <c r="N115" s="33">
        <f t="shared" si="21"/>
        <v>0</v>
      </c>
      <c r="O115" s="75">
        <f t="shared" si="22"/>
        <v>0</v>
      </c>
    </row>
    <row r="116" spans="2:15">
      <c r="B116" s="52" t="s">
        <v>34</v>
      </c>
      <c r="C116" s="24"/>
      <c r="D116" s="25" t="s">
        <v>57</v>
      </c>
      <c r="E116" s="26"/>
      <c r="F116" s="76">
        <v>7.4999999999999997E-2</v>
      </c>
      <c r="G116" s="64">
        <v>104</v>
      </c>
      <c r="H116" s="73">
        <f>G116*F116</f>
        <v>7.8</v>
      </c>
      <c r="I116" s="30"/>
      <c r="J116" s="76">
        <v>7.4999999999999997E-2</v>
      </c>
      <c r="K116" s="64">
        <f>IF($T$1=1,IF($F80&gt;=600,600,IF($F80&lt;600,$F80*(1+$F135),$F80-600)),IF($T$1=2,IF($F80&gt;=1000,1000,IF($F80&lt;1000,$F80*(1+$F135),$F80-1000))))</f>
        <v>204.08999999999997</v>
      </c>
      <c r="L116" s="73">
        <f>K116*J116</f>
        <v>15.306749999999997</v>
      </c>
      <c r="M116" s="30"/>
      <c r="N116" s="33">
        <f t="shared" si="21"/>
        <v>7.5067499999999976</v>
      </c>
      <c r="O116" s="75">
        <f t="shared" si="22"/>
        <v>0.96240384615384589</v>
      </c>
    </row>
    <row r="117" spans="2:15">
      <c r="B117" s="52" t="s">
        <v>35</v>
      </c>
      <c r="C117" s="24"/>
      <c r="D117" s="25" t="s">
        <v>57</v>
      </c>
      <c r="E117" s="26"/>
      <c r="F117" s="76">
        <v>8.7999999999999995E-2</v>
      </c>
      <c r="G117" s="64">
        <f>IF($T$1=1,IF($F80&gt;=600,$F80*$F135-600,IF($F80&lt;600,0,)), IF($T$1=2,IF($F80&gt;=1000,$F80*(1+$F135)-1000,IF($F80&lt;1000,0))))</f>
        <v>0</v>
      </c>
      <c r="H117" s="73">
        <f>G117*F117</f>
        <v>0</v>
      </c>
      <c r="I117" s="30"/>
      <c r="J117" s="76">
        <v>8.7999999999999995E-2</v>
      </c>
      <c r="K117" s="64">
        <f>IF($T$1=1,IF($F80&gt;=600,$F80*$F135-600,IF($F80&lt;600,0,)), IF($T$1=2,IF($F80&gt;=1000,$F80*(1+$F135)-1000,IF($F80&lt;1000,0))))</f>
        <v>0</v>
      </c>
      <c r="L117" s="73">
        <f>K117*J117</f>
        <v>0</v>
      </c>
      <c r="M117" s="30"/>
      <c r="N117" s="33">
        <f t="shared" si="21"/>
        <v>0</v>
      </c>
      <c r="O117" s="75" t="str">
        <f t="shared" si="22"/>
        <v/>
      </c>
    </row>
    <row r="118" spans="2:15">
      <c r="B118" s="52" t="s">
        <v>36</v>
      </c>
      <c r="C118" s="24"/>
      <c r="D118" s="25" t="s">
        <v>57</v>
      </c>
      <c r="E118" s="26"/>
      <c r="F118" s="144">
        <v>6.5000000000000002E-2</v>
      </c>
      <c r="G118" s="145">
        <f>0.64*$F80*$F135</f>
        <v>66.617599999999996</v>
      </c>
      <c r="H118" s="146">
        <f t="shared" ref="H118:H120" si="25">G118*F118</f>
        <v>4.3301439999999998</v>
      </c>
      <c r="I118" s="30"/>
      <c r="J118" s="72">
        <v>6.5000000000000002E-2</v>
      </c>
      <c r="K118" s="145">
        <f>0.64*$F80*$F135</f>
        <v>66.617599999999996</v>
      </c>
      <c r="L118" s="146">
        <f t="shared" ref="L118:L120" si="26">K118*J118</f>
        <v>4.3301439999999998</v>
      </c>
      <c r="M118" s="147"/>
      <c r="N118" s="148">
        <f t="shared" si="21"/>
        <v>0</v>
      </c>
      <c r="O118" s="149">
        <f t="shared" si="22"/>
        <v>0</v>
      </c>
    </row>
    <row r="119" spans="2:15">
      <c r="B119" s="52" t="s">
        <v>37</v>
      </c>
      <c r="C119" s="24"/>
      <c r="D119" s="25" t="s">
        <v>57</v>
      </c>
      <c r="E119" s="26"/>
      <c r="F119" s="144">
        <v>0.1</v>
      </c>
      <c r="G119" s="145">
        <f>0.18*$F80*$F135</f>
        <v>18.7362</v>
      </c>
      <c r="H119" s="146">
        <f t="shared" si="25"/>
        <v>1.8736200000000001</v>
      </c>
      <c r="I119" s="30"/>
      <c r="J119" s="72">
        <v>0.1</v>
      </c>
      <c r="K119" s="145">
        <f>0.18*$F80*$F135</f>
        <v>18.7362</v>
      </c>
      <c r="L119" s="146">
        <f t="shared" si="26"/>
        <v>1.8736200000000001</v>
      </c>
      <c r="M119" s="147"/>
      <c r="N119" s="148">
        <f t="shared" si="21"/>
        <v>0</v>
      </c>
      <c r="O119" s="149">
        <f t="shared" si="22"/>
        <v>0</v>
      </c>
    </row>
    <row r="120" spans="2:15" ht="15.75" thickBot="1">
      <c r="B120" s="14" t="s">
        <v>38</v>
      </c>
      <c r="C120" s="24"/>
      <c r="D120" s="25" t="s">
        <v>57</v>
      </c>
      <c r="E120" s="26"/>
      <c r="F120" s="144">
        <v>0.11700000000000001</v>
      </c>
      <c r="G120" s="145">
        <f>0.18*$F80*$F135</f>
        <v>18.7362</v>
      </c>
      <c r="H120" s="146">
        <f t="shared" si="25"/>
        <v>2.1921354000000002</v>
      </c>
      <c r="I120" s="30"/>
      <c r="J120" s="72">
        <v>0.11700000000000001</v>
      </c>
      <c r="K120" s="145">
        <f>0.18*$F80*$F135</f>
        <v>18.7362</v>
      </c>
      <c r="L120" s="146">
        <f t="shared" si="26"/>
        <v>2.1921354000000002</v>
      </c>
      <c r="M120" s="147"/>
      <c r="N120" s="148">
        <f t="shared" si="21"/>
        <v>0</v>
      </c>
      <c r="O120" s="149">
        <f t="shared" si="22"/>
        <v>0</v>
      </c>
    </row>
    <row r="121" spans="2:15" ht="15.75" thickBot="1">
      <c r="B121" s="79"/>
      <c r="C121" s="80"/>
      <c r="D121" s="81"/>
      <c r="E121" s="80"/>
      <c r="F121" s="82"/>
      <c r="G121" s="83"/>
      <c r="H121" s="84"/>
      <c r="I121" s="85"/>
      <c r="J121" s="82"/>
      <c r="K121" s="86"/>
      <c r="L121" s="84"/>
      <c r="M121" s="85"/>
      <c r="N121" s="87"/>
      <c r="O121" s="88"/>
    </row>
    <row r="122" spans="2:15">
      <c r="B122" s="89" t="s">
        <v>39</v>
      </c>
      <c r="C122" s="24"/>
      <c r="D122" s="24"/>
      <c r="E122" s="24"/>
      <c r="F122" s="90"/>
      <c r="G122" s="91"/>
      <c r="H122" s="95">
        <f>SUM(H111:H117)</f>
        <v>26.180074000000001</v>
      </c>
      <c r="I122" s="93"/>
      <c r="J122" s="94"/>
      <c r="K122" s="94"/>
      <c r="L122" s="95">
        <f>SUM(L111:L117)</f>
        <v>33.66966086639323</v>
      </c>
      <c r="M122" s="96"/>
      <c r="N122" s="97">
        <f t="shared" ref="N122:N126" si="27">L122-H122</f>
        <v>7.4895868663932283</v>
      </c>
      <c r="O122" s="98">
        <f t="shared" ref="O122:O126" si="28">IF((H122)=0,"",(N122/H122))</f>
        <v>0.28607966755148317</v>
      </c>
    </row>
    <row r="123" spans="2:15">
      <c r="B123" s="99" t="s">
        <v>40</v>
      </c>
      <c r="C123" s="24"/>
      <c r="D123" s="24"/>
      <c r="E123" s="24"/>
      <c r="F123" s="100">
        <v>0.13</v>
      </c>
      <c r="G123" s="91"/>
      <c r="H123" s="101">
        <f>H122*F123</f>
        <v>3.4034096200000001</v>
      </c>
      <c r="I123" s="102"/>
      <c r="J123" s="103">
        <v>0.13</v>
      </c>
      <c r="K123" s="104"/>
      <c r="L123" s="105">
        <f>L122*J123</f>
        <v>4.3770559126311204</v>
      </c>
      <c r="M123" s="106"/>
      <c r="N123" s="107">
        <f t="shared" si="27"/>
        <v>0.97364629263112024</v>
      </c>
      <c r="O123" s="108">
        <f t="shared" si="28"/>
        <v>0.28607966755148334</v>
      </c>
    </row>
    <row r="124" spans="2:15">
      <c r="B124" s="109" t="s">
        <v>41</v>
      </c>
      <c r="C124" s="24"/>
      <c r="D124" s="24"/>
      <c r="E124" s="24"/>
      <c r="F124" s="110"/>
      <c r="G124" s="111"/>
      <c r="H124" s="101">
        <f>H122+H123</f>
        <v>29.583483620000003</v>
      </c>
      <c r="I124" s="102"/>
      <c r="J124" s="102"/>
      <c r="K124" s="102"/>
      <c r="L124" s="105">
        <f>L122+L123</f>
        <v>38.046716779024351</v>
      </c>
      <c r="M124" s="106"/>
      <c r="N124" s="107">
        <f t="shared" si="27"/>
        <v>8.4632331590243481</v>
      </c>
      <c r="O124" s="108">
        <f t="shared" si="28"/>
        <v>0.28607966755148317</v>
      </c>
    </row>
    <row r="125" spans="2:15">
      <c r="B125" s="303" t="s">
        <v>42</v>
      </c>
      <c r="C125" s="303"/>
      <c r="D125" s="303"/>
      <c r="E125" s="24"/>
      <c r="F125" s="110"/>
      <c r="G125" s="111"/>
      <c r="H125" s="112">
        <f>ROUND(-H124*10%,2)</f>
        <v>-2.96</v>
      </c>
      <c r="I125" s="102"/>
      <c r="J125" s="102"/>
      <c r="K125" s="102"/>
      <c r="L125" s="113">
        <f>ROUND(-L124*10%,2)</f>
        <v>-3.8</v>
      </c>
      <c r="M125" s="106"/>
      <c r="N125" s="114">
        <f t="shared" si="27"/>
        <v>-0.83999999999999986</v>
      </c>
      <c r="O125" s="115">
        <f t="shared" si="28"/>
        <v>0.28378378378378372</v>
      </c>
    </row>
    <row r="126" spans="2:15" ht="15.75" thickBot="1">
      <c r="B126" s="304" t="s">
        <v>43</v>
      </c>
      <c r="C126" s="304"/>
      <c r="D126" s="304"/>
      <c r="E126" s="116"/>
      <c r="F126" s="117"/>
      <c r="G126" s="118"/>
      <c r="H126" s="119">
        <f>SUM(H124:H125)</f>
        <v>26.623483620000002</v>
      </c>
      <c r="I126" s="120"/>
      <c r="J126" s="120"/>
      <c r="K126" s="120"/>
      <c r="L126" s="121">
        <f>SUM(L124:L125)</f>
        <v>34.246716779024354</v>
      </c>
      <c r="M126" s="122"/>
      <c r="N126" s="123">
        <f t="shared" si="27"/>
        <v>7.6232331590243518</v>
      </c>
      <c r="O126" s="124">
        <f t="shared" si="28"/>
        <v>0.28633492400286986</v>
      </c>
    </row>
    <row r="127" spans="2:15" ht="15.75" thickBot="1">
      <c r="B127" s="79"/>
      <c r="C127" s="80"/>
      <c r="D127" s="81"/>
      <c r="E127" s="80"/>
      <c r="F127" s="125"/>
      <c r="G127" s="126"/>
      <c r="H127" s="127"/>
      <c r="I127" s="128"/>
      <c r="J127" s="125"/>
      <c r="K127" s="83"/>
      <c r="L127" s="129"/>
      <c r="M127" s="85"/>
      <c r="N127" s="130"/>
      <c r="O127" s="88"/>
    </row>
    <row r="128" spans="2:15">
      <c r="B128" s="89" t="s">
        <v>44</v>
      </c>
      <c r="C128" s="24"/>
      <c r="D128" s="24"/>
      <c r="E128" s="24"/>
      <c r="F128" s="90"/>
      <c r="G128" s="91"/>
      <c r="H128" s="92">
        <f>SUM(H111:H115,H118:H120)</f>
        <v>26.775973400000002</v>
      </c>
      <c r="I128" s="93"/>
      <c r="J128" s="94"/>
      <c r="K128" s="94"/>
      <c r="L128" s="92">
        <f>SUM(L111:L115,L118:L120)</f>
        <v>26.758810266393237</v>
      </c>
      <c r="M128" s="96"/>
      <c r="N128" s="97">
        <f>L128-H128</f>
        <v>-1.7163133606764802E-2</v>
      </c>
      <c r="O128" s="98">
        <f t="shared" ref="O128:O132" si="29">IF((H128)=0,"",(N128/H128))</f>
        <v>-6.4099009027118324E-4</v>
      </c>
    </row>
    <row r="129" spans="2:15">
      <c r="B129" s="99" t="s">
        <v>40</v>
      </c>
      <c r="C129" s="24"/>
      <c r="D129" s="24"/>
      <c r="E129" s="24"/>
      <c r="F129" s="100">
        <v>0.13</v>
      </c>
      <c r="G129" s="111"/>
      <c r="H129" s="101">
        <f>H128*F129</f>
        <v>3.4808765420000003</v>
      </c>
      <c r="I129" s="102"/>
      <c r="J129" s="132">
        <v>0.13</v>
      </c>
      <c r="K129" s="102"/>
      <c r="L129" s="105">
        <f>L128*J129</f>
        <v>3.4786453346311208</v>
      </c>
      <c r="M129" s="106"/>
      <c r="N129" s="107">
        <f t="shared" ref="N129:N132" si="30">L129-H129</f>
        <v>-2.2312073688794953E-3</v>
      </c>
      <c r="O129" s="108">
        <f t="shared" si="29"/>
        <v>-6.4099009027120363E-4</v>
      </c>
    </row>
    <row r="130" spans="2:15">
      <c r="B130" s="109" t="s">
        <v>41</v>
      </c>
      <c r="C130" s="24"/>
      <c r="D130" s="24"/>
      <c r="E130" s="24"/>
      <c r="F130" s="110"/>
      <c r="G130" s="111"/>
      <c r="H130" s="101">
        <f>H128+H129</f>
        <v>30.256849942000002</v>
      </c>
      <c r="I130" s="102"/>
      <c r="J130" s="102"/>
      <c r="K130" s="102"/>
      <c r="L130" s="105">
        <f>L128+L129</f>
        <v>30.237455601024358</v>
      </c>
      <c r="M130" s="106"/>
      <c r="N130" s="107">
        <f t="shared" si="30"/>
        <v>-1.9394340975644297E-2</v>
      </c>
      <c r="O130" s="108">
        <f t="shared" si="29"/>
        <v>-6.4099009027118563E-4</v>
      </c>
    </row>
    <row r="131" spans="2:15">
      <c r="B131" s="303" t="s">
        <v>42</v>
      </c>
      <c r="C131" s="303"/>
      <c r="D131" s="303"/>
      <c r="E131" s="24"/>
      <c r="F131" s="110"/>
      <c r="G131" s="111"/>
      <c r="H131" s="112">
        <f>ROUND(-H130*10%,2)</f>
        <v>-3.03</v>
      </c>
      <c r="I131" s="102"/>
      <c r="J131" s="102"/>
      <c r="K131" s="102"/>
      <c r="L131" s="113">
        <f>ROUND(-L130*10%,2)</f>
        <v>-3.02</v>
      </c>
      <c r="M131" s="106"/>
      <c r="N131" s="114">
        <f t="shared" si="30"/>
        <v>9.9999999999997868E-3</v>
      </c>
      <c r="O131" s="115">
        <f t="shared" si="29"/>
        <v>-3.3003300330032301E-3</v>
      </c>
    </row>
    <row r="132" spans="2:15" ht="15.75" thickBot="1">
      <c r="B132" s="304" t="s">
        <v>45</v>
      </c>
      <c r="C132" s="304"/>
      <c r="D132" s="304"/>
      <c r="E132" s="116"/>
      <c r="F132" s="133"/>
      <c r="G132" s="134"/>
      <c r="H132" s="135">
        <f>H130+H131</f>
        <v>27.226849942000001</v>
      </c>
      <c r="I132" s="136"/>
      <c r="J132" s="136"/>
      <c r="K132" s="136"/>
      <c r="L132" s="137">
        <f>L130+L131</f>
        <v>27.217455601024358</v>
      </c>
      <c r="M132" s="138"/>
      <c r="N132" s="139">
        <f t="shared" si="30"/>
        <v>-9.3943409756427343E-3</v>
      </c>
      <c r="O132" s="140">
        <f t="shared" si="29"/>
        <v>-3.4503958392744774E-4</v>
      </c>
    </row>
    <row r="133" spans="2:15" ht="15.75" thickBot="1">
      <c r="B133" s="79"/>
      <c r="C133" s="80"/>
      <c r="D133" s="81"/>
      <c r="E133" s="80"/>
      <c r="F133" s="125"/>
      <c r="G133" s="126"/>
      <c r="H133" s="127"/>
      <c r="I133" s="128"/>
      <c r="J133" s="125"/>
      <c r="K133" s="83"/>
      <c r="L133" s="129"/>
      <c r="M133" s="85"/>
      <c r="N133" s="130"/>
      <c r="O133" s="88"/>
    </row>
    <row r="134" spans="2:15">
      <c r="L134" s="141"/>
    </row>
    <row r="135" spans="2:15">
      <c r="B135" s="15" t="s">
        <v>68</v>
      </c>
      <c r="F135" s="151">
        <v>1.0408999999999999</v>
      </c>
      <c r="J135" s="151">
        <v>1.0349999999999999</v>
      </c>
    </row>
    <row r="140" spans="2:15" ht="15.75">
      <c r="B140" s="11" t="s">
        <v>8</v>
      </c>
      <c r="D140" s="311" t="s">
        <v>102</v>
      </c>
      <c r="E140" s="311"/>
      <c r="F140" s="311"/>
      <c r="G140" s="311"/>
      <c r="H140" s="311"/>
      <c r="I140" s="311"/>
      <c r="J140" s="311"/>
      <c r="K140" s="311"/>
      <c r="L140" s="311"/>
      <c r="M140" s="311"/>
      <c r="N140" s="311"/>
      <c r="O140" s="311"/>
    </row>
    <row r="141" spans="2:15" ht="7.5" customHeight="1">
      <c r="B141" s="12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</row>
    <row r="142" spans="2:15">
      <c r="B142" s="14"/>
      <c r="D142" s="15" t="s">
        <v>9</v>
      </c>
      <c r="E142" s="15"/>
      <c r="F142" s="16">
        <v>250</v>
      </c>
      <c r="G142" s="15" t="s">
        <v>10</v>
      </c>
    </row>
    <row r="143" spans="2:15">
      <c r="B143" s="14"/>
    </row>
    <row r="144" spans="2:15">
      <c r="B144" s="14"/>
      <c r="D144" s="17"/>
      <c r="E144" s="17"/>
      <c r="F144" s="312" t="s">
        <v>11</v>
      </c>
      <c r="G144" s="313"/>
      <c r="H144" s="314"/>
      <c r="J144" s="312" t="s">
        <v>12</v>
      </c>
      <c r="K144" s="313"/>
      <c r="L144" s="314"/>
      <c r="N144" s="312" t="s">
        <v>13</v>
      </c>
      <c r="O144" s="314"/>
    </row>
    <row r="145" spans="2:15">
      <c r="B145" s="14"/>
      <c r="D145" s="305" t="s">
        <v>14</v>
      </c>
      <c r="E145" s="18"/>
      <c r="F145" s="19" t="s">
        <v>15</v>
      </c>
      <c r="G145" s="19" t="s">
        <v>16</v>
      </c>
      <c r="H145" s="20" t="s">
        <v>17</v>
      </c>
      <c r="J145" s="19" t="s">
        <v>15</v>
      </c>
      <c r="K145" s="21" t="s">
        <v>16</v>
      </c>
      <c r="L145" s="20" t="s">
        <v>17</v>
      </c>
      <c r="N145" s="307" t="s">
        <v>18</v>
      </c>
      <c r="O145" s="309" t="s">
        <v>19</v>
      </c>
    </row>
    <row r="146" spans="2:15">
      <c r="B146" s="14"/>
      <c r="D146" s="306"/>
      <c r="E146" s="18"/>
      <c r="F146" s="22" t="s">
        <v>20</v>
      </c>
      <c r="G146" s="22"/>
      <c r="H146" s="23" t="s">
        <v>20</v>
      </c>
      <c r="J146" s="22" t="s">
        <v>20</v>
      </c>
      <c r="K146" s="23"/>
      <c r="L146" s="23" t="s">
        <v>20</v>
      </c>
      <c r="N146" s="308"/>
      <c r="O146" s="310"/>
    </row>
    <row r="147" spans="2:15">
      <c r="B147" s="24" t="s">
        <v>21</v>
      </c>
      <c r="C147" s="24"/>
      <c r="D147" s="25" t="s">
        <v>56</v>
      </c>
      <c r="E147" s="26"/>
      <c r="F147" s="153">
        <v>12.72</v>
      </c>
      <c r="G147" s="28">
        <v>1</v>
      </c>
      <c r="H147" s="154">
        <f>G147*F147</f>
        <v>12.72</v>
      </c>
      <c r="I147" s="155"/>
      <c r="J147" s="156">
        <f>+'[1]11. Distribution Rate Schedule'!$D$13</f>
        <v>12.631238972034751</v>
      </c>
      <c r="K147" s="32">
        <v>1</v>
      </c>
      <c r="L147" s="29">
        <f>K147*J147</f>
        <v>12.631238972034751</v>
      </c>
      <c r="M147" s="30"/>
      <c r="N147" s="33">
        <f t="shared" ref="N147:N163" si="31">L147-H147</f>
        <v>-8.8761027965249539E-2</v>
      </c>
      <c r="O147" s="34">
        <f>IF((H147)=0,"",(N147/H147))</f>
        <v>-6.9780682362617563E-3</v>
      </c>
    </row>
    <row r="148" spans="2:15">
      <c r="B148" s="24"/>
      <c r="C148" s="24"/>
      <c r="D148" s="25"/>
      <c r="E148" s="26"/>
      <c r="F148" s="27">
        <v>0</v>
      </c>
      <c r="G148" s="28">
        <v>1</v>
      </c>
      <c r="H148" s="29">
        <f t="shared" ref="H148:H162" si="32">G148*F148</f>
        <v>0</v>
      </c>
      <c r="I148" s="30"/>
      <c r="J148" s="31"/>
      <c r="K148" s="32">
        <v>1</v>
      </c>
      <c r="L148" s="29">
        <f>K148*J148</f>
        <v>0</v>
      </c>
      <c r="M148" s="30"/>
      <c r="N148" s="33">
        <f t="shared" si="31"/>
        <v>0</v>
      </c>
      <c r="O148" s="34" t="str">
        <f>IF((H148)=0,"",(N148/H148))</f>
        <v/>
      </c>
    </row>
    <row r="149" spans="2:15">
      <c r="B149" s="24" t="s">
        <v>23</v>
      </c>
      <c r="C149" s="24"/>
      <c r="D149" s="25" t="s">
        <v>56</v>
      </c>
      <c r="E149" s="26"/>
      <c r="F149" s="153">
        <v>-0.78</v>
      </c>
      <c r="G149" s="28">
        <v>1</v>
      </c>
      <c r="H149" s="29">
        <f t="shared" si="32"/>
        <v>-0.78</v>
      </c>
      <c r="I149" s="30"/>
      <c r="J149" s="31">
        <v>0</v>
      </c>
      <c r="K149" s="32">
        <v>1</v>
      </c>
      <c r="L149" s="29">
        <f t="shared" ref="L149:L162" si="33">K149*J149</f>
        <v>0</v>
      </c>
      <c r="M149" s="30"/>
      <c r="N149" s="33">
        <f t="shared" si="31"/>
        <v>0.78</v>
      </c>
      <c r="O149" s="34">
        <f t="shared" ref="O149:O163" si="34">IF((H149)=0,"",(N149/H149))</f>
        <v>-1</v>
      </c>
    </row>
    <row r="150" spans="2:15">
      <c r="B150" s="35" t="s">
        <v>93</v>
      </c>
      <c r="C150" s="24"/>
      <c r="D150" s="25" t="s">
        <v>56</v>
      </c>
      <c r="E150" s="26"/>
      <c r="F150" s="153">
        <v>2.2999999999999998</v>
      </c>
      <c r="G150" s="28">
        <v>1</v>
      </c>
      <c r="H150" s="29">
        <f t="shared" si="32"/>
        <v>2.2999999999999998</v>
      </c>
      <c r="I150" s="30"/>
      <c r="J150" s="31">
        <v>0</v>
      </c>
      <c r="K150" s="32">
        <v>1</v>
      </c>
      <c r="L150" s="29">
        <f t="shared" si="33"/>
        <v>0</v>
      </c>
      <c r="M150" s="30"/>
      <c r="N150" s="33">
        <f t="shared" si="31"/>
        <v>-2.2999999999999998</v>
      </c>
      <c r="O150" s="34">
        <f t="shared" si="34"/>
        <v>-1</v>
      </c>
    </row>
    <row r="151" spans="2:15">
      <c r="B151" s="180" t="s">
        <v>92</v>
      </c>
      <c r="C151" s="24"/>
      <c r="D151" s="25" t="s">
        <v>56</v>
      </c>
      <c r="E151" s="26"/>
      <c r="F151" s="27"/>
      <c r="G151" s="28">
        <v>1</v>
      </c>
      <c r="H151" s="29">
        <f t="shared" si="32"/>
        <v>0</v>
      </c>
      <c r="I151" s="30"/>
      <c r="J151" s="156">
        <f>+'[2]Stranded Asset RR'!$E$33</f>
        <v>1.58</v>
      </c>
      <c r="K151" s="32">
        <v>1</v>
      </c>
      <c r="L151" s="29">
        <f t="shared" si="33"/>
        <v>1.58</v>
      </c>
      <c r="M151" s="30"/>
      <c r="N151" s="33">
        <f t="shared" si="31"/>
        <v>1.58</v>
      </c>
      <c r="O151" s="34" t="str">
        <f t="shared" si="34"/>
        <v/>
      </c>
    </row>
    <row r="152" spans="2:15">
      <c r="B152" s="35"/>
      <c r="C152" s="24"/>
      <c r="D152" s="25"/>
      <c r="E152" s="26"/>
      <c r="F152" s="27"/>
      <c r="G152" s="28">
        <v>1</v>
      </c>
      <c r="H152" s="29">
        <f t="shared" si="32"/>
        <v>0</v>
      </c>
      <c r="I152" s="30"/>
      <c r="J152" s="31"/>
      <c r="K152" s="32">
        <v>1</v>
      </c>
      <c r="L152" s="29">
        <f t="shared" si="33"/>
        <v>0</v>
      </c>
      <c r="M152" s="30"/>
      <c r="N152" s="33">
        <f t="shared" si="31"/>
        <v>0</v>
      </c>
      <c r="O152" s="34" t="str">
        <f t="shared" si="34"/>
        <v/>
      </c>
    </row>
    <row r="153" spans="2:15">
      <c r="B153" s="24" t="s">
        <v>22</v>
      </c>
      <c r="C153" s="24"/>
      <c r="D153" s="25" t="s">
        <v>57</v>
      </c>
      <c r="E153" s="26"/>
      <c r="F153" s="150">
        <v>1.43E-2</v>
      </c>
      <c r="G153" s="28">
        <f>$F142</f>
        <v>250</v>
      </c>
      <c r="H153" s="29">
        <f t="shared" si="32"/>
        <v>3.5750000000000002</v>
      </c>
      <c r="I153" s="30"/>
      <c r="J153" s="187">
        <f>+'[1]11. Distribution Rate Schedule'!$F$13</f>
        <v>1.5019550568300434E-2</v>
      </c>
      <c r="K153" s="28">
        <f>$F142</f>
        <v>250</v>
      </c>
      <c r="L153" s="29">
        <f t="shared" si="33"/>
        <v>3.7548876420751087</v>
      </c>
      <c r="M153" s="30"/>
      <c r="N153" s="33">
        <f t="shared" si="31"/>
        <v>0.17988764207510854</v>
      </c>
      <c r="O153" s="34">
        <f t="shared" si="34"/>
        <v>5.0318221559470917E-2</v>
      </c>
    </row>
    <row r="154" spans="2:15">
      <c r="B154" s="36" t="s">
        <v>96</v>
      </c>
      <c r="C154" s="24"/>
      <c r="D154" s="25"/>
      <c r="E154" s="26"/>
      <c r="F154" s="150">
        <v>-4.0000000000000002E-4</v>
      </c>
      <c r="G154" s="28">
        <f>$F142</f>
        <v>250</v>
      </c>
      <c r="H154" s="29">
        <f t="shared" si="32"/>
        <v>-0.1</v>
      </c>
      <c r="I154" s="30"/>
      <c r="J154" s="31"/>
      <c r="K154" s="28">
        <f>$F142</f>
        <v>250</v>
      </c>
      <c r="L154" s="29">
        <f t="shared" si="33"/>
        <v>0</v>
      </c>
      <c r="M154" s="30"/>
      <c r="N154" s="33">
        <f t="shared" si="31"/>
        <v>0.1</v>
      </c>
      <c r="O154" s="34">
        <f t="shared" si="34"/>
        <v>-1</v>
      </c>
    </row>
    <row r="155" spans="2:15">
      <c r="B155" s="24" t="s">
        <v>72</v>
      </c>
      <c r="C155" s="24"/>
      <c r="D155" s="25" t="s">
        <v>57</v>
      </c>
      <c r="E155" s="26"/>
      <c r="F155" s="150">
        <v>4.0000000000000003E-5</v>
      </c>
      <c r="G155" s="28">
        <f>$F142</f>
        <v>250</v>
      </c>
      <c r="H155" s="29">
        <f t="shared" si="32"/>
        <v>0.01</v>
      </c>
      <c r="I155" s="30"/>
      <c r="J155" s="31">
        <v>0</v>
      </c>
      <c r="K155" s="28">
        <f>$F142</f>
        <v>250</v>
      </c>
      <c r="L155" s="29">
        <f t="shared" si="33"/>
        <v>0</v>
      </c>
      <c r="M155" s="30"/>
      <c r="N155" s="33">
        <f t="shared" si="31"/>
        <v>-0.01</v>
      </c>
      <c r="O155" s="34">
        <f t="shared" si="34"/>
        <v>-1</v>
      </c>
    </row>
    <row r="156" spans="2:15">
      <c r="B156" s="36"/>
      <c r="C156" s="24"/>
      <c r="D156" s="25"/>
      <c r="E156" s="26"/>
      <c r="F156" s="150"/>
      <c r="G156" s="28">
        <f>$F142</f>
        <v>250</v>
      </c>
      <c r="H156" s="29">
        <f t="shared" si="32"/>
        <v>0</v>
      </c>
      <c r="I156" s="30"/>
      <c r="J156" s="31"/>
      <c r="K156" s="28">
        <f>$F142</f>
        <v>250</v>
      </c>
      <c r="L156" s="29">
        <f t="shared" si="33"/>
        <v>0</v>
      </c>
      <c r="M156" s="30"/>
      <c r="N156" s="33">
        <f t="shared" si="31"/>
        <v>0</v>
      </c>
      <c r="O156" s="34" t="str">
        <f t="shared" si="34"/>
        <v/>
      </c>
    </row>
    <row r="157" spans="2:15">
      <c r="B157" s="36"/>
      <c r="C157" s="24"/>
      <c r="D157" s="25"/>
      <c r="E157" s="26"/>
      <c r="F157" s="150"/>
      <c r="G157" s="28">
        <f>$F142</f>
        <v>250</v>
      </c>
      <c r="H157" s="29">
        <f t="shared" si="32"/>
        <v>0</v>
      </c>
      <c r="I157" s="30"/>
      <c r="J157" s="31"/>
      <c r="K157" s="28">
        <f>$F142</f>
        <v>250</v>
      </c>
      <c r="L157" s="29">
        <f t="shared" si="33"/>
        <v>0</v>
      </c>
      <c r="M157" s="30"/>
      <c r="N157" s="33">
        <f t="shared" si="31"/>
        <v>0</v>
      </c>
      <c r="O157" s="34" t="str">
        <f t="shared" si="34"/>
        <v/>
      </c>
    </row>
    <row r="158" spans="2:15">
      <c r="B158" s="36"/>
      <c r="C158" s="24"/>
      <c r="D158" s="25"/>
      <c r="E158" s="26"/>
      <c r="F158" s="150"/>
      <c r="G158" s="28">
        <f>$F142</f>
        <v>250</v>
      </c>
      <c r="H158" s="29">
        <f t="shared" si="32"/>
        <v>0</v>
      </c>
      <c r="I158" s="30"/>
      <c r="J158" s="31"/>
      <c r="K158" s="28">
        <f>$F142</f>
        <v>250</v>
      </c>
      <c r="L158" s="29">
        <f t="shared" si="33"/>
        <v>0</v>
      </c>
      <c r="M158" s="30"/>
      <c r="N158" s="33">
        <f t="shared" si="31"/>
        <v>0</v>
      </c>
      <c r="O158" s="34" t="str">
        <f t="shared" si="34"/>
        <v/>
      </c>
    </row>
    <row r="159" spans="2:15">
      <c r="B159" s="36"/>
      <c r="C159" s="24"/>
      <c r="D159" s="25"/>
      <c r="E159" s="26"/>
      <c r="F159" s="27"/>
      <c r="G159" s="28">
        <f>$F142</f>
        <v>250</v>
      </c>
      <c r="H159" s="29">
        <f t="shared" si="32"/>
        <v>0</v>
      </c>
      <c r="I159" s="30"/>
      <c r="J159" s="31"/>
      <c r="K159" s="28">
        <f>$F142</f>
        <v>250</v>
      </c>
      <c r="L159" s="29">
        <f t="shared" si="33"/>
        <v>0</v>
      </c>
      <c r="M159" s="30"/>
      <c r="N159" s="33">
        <f t="shared" si="31"/>
        <v>0</v>
      </c>
      <c r="O159" s="34" t="str">
        <f t="shared" si="34"/>
        <v/>
      </c>
    </row>
    <row r="160" spans="2:15">
      <c r="B160" s="36"/>
      <c r="C160" s="24"/>
      <c r="D160" s="25"/>
      <c r="E160" s="26"/>
      <c r="F160" s="27"/>
      <c r="G160" s="28">
        <f>$F142</f>
        <v>250</v>
      </c>
      <c r="H160" s="29">
        <f t="shared" si="32"/>
        <v>0</v>
      </c>
      <c r="I160" s="30"/>
      <c r="J160" s="31"/>
      <c r="K160" s="28">
        <f>$F142</f>
        <v>250</v>
      </c>
      <c r="L160" s="29">
        <f t="shared" si="33"/>
        <v>0</v>
      </c>
      <c r="M160" s="30"/>
      <c r="N160" s="33">
        <f t="shared" si="31"/>
        <v>0</v>
      </c>
      <c r="O160" s="34" t="str">
        <f t="shared" si="34"/>
        <v/>
      </c>
    </row>
    <row r="161" spans="2:15">
      <c r="B161" s="36"/>
      <c r="C161" s="24"/>
      <c r="D161" s="25"/>
      <c r="E161" s="26"/>
      <c r="F161" s="27"/>
      <c r="G161" s="28">
        <f>$F142</f>
        <v>250</v>
      </c>
      <c r="H161" s="29">
        <f t="shared" si="32"/>
        <v>0</v>
      </c>
      <c r="I161" s="30"/>
      <c r="J161" s="31"/>
      <c r="K161" s="28">
        <f>$F142</f>
        <v>250</v>
      </c>
      <c r="L161" s="29">
        <f t="shared" si="33"/>
        <v>0</v>
      </c>
      <c r="M161" s="30"/>
      <c r="N161" s="33">
        <f t="shared" si="31"/>
        <v>0</v>
      </c>
      <c r="O161" s="34" t="str">
        <f t="shared" si="34"/>
        <v/>
      </c>
    </row>
    <row r="162" spans="2:15">
      <c r="B162" s="36"/>
      <c r="C162" s="24"/>
      <c r="D162" s="25"/>
      <c r="E162" s="26"/>
      <c r="F162" s="27"/>
      <c r="G162" s="28">
        <f>$F142</f>
        <v>250</v>
      </c>
      <c r="H162" s="29">
        <f t="shared" si="32"/>
        <v>0</v>
      </c>
      <c r="I162" s="30"/>
      <c r="J162" s="31"/>
      <c r="K162" s="28">
        <f>$F142</f>
        <v>250</v>
      </c>
      <c r="L162" s="29">
        <f t="shared" si="33"/>
        <v>0</v>
      </c>
      <c r="M162" s="30"/>
      <c r="N162" s="33">
        <f t="shared" si="31"/>
        <v>0</v>
      </c>
      <c r="O162" s="34" t="str">
        <f t="shared" si="34"/>
        <v/>
      </c>
    </row>
    <row r="163" spans="2:15" s="48" customFormat="1">
      <c r="B163" s="37" t="s">
        <v>25</v>
      </c>
      <c r="C163" s="38"/>
      <c r="D163" s="39"/>
      <c r="E163" s="38"/>
      <c r="F163" s="40"/>
      <c r="G163" s="41"/>
      <c r="H163" s="42">
        <f>SUM(H147:H162)</f>
        <v>17.725000000000001</v>
      </c>
      <c r="I163" s="43"/>
      <c r="J163" s="44"/>
      <c r="K163" s="45"/>
      <c r="L163" s="42">
        <f>SUM(L147:L162)</f>
        <v>17.966126614109861</v>
      </c>
      <c r="M163" s="43"/>
      <c r="N163" s="46">
        <f t="shared" si="31"/>
        <v>0.24112661410985936</v>
      </c>
      <c r="O163" s="47">
        <f t="shared" si="34"/>
        <v>1.3603758200838327E-2</v>
      </c>
    </row>
    <row r="164" spans="2:15" ht="39.75" customHeight="1">
      <c r="B164" s="49" t="s">
        <v>58</v>
      </c>
      <c r="C164" s="24"/>
      <c r="D164" s="25" t="s">
        <v>57</v>
      </c>
      <c r="E164" s="26"/>
      <c r="F164" s="27">
        <v>-1E-3</v>
      </c>
      <c r="G164" s="28">
        <f>$F142</f>
        <v>250</v>
      </c>
      <c r="H164" s="29">
        <f>G164*F164</f>
        <v>-0.25</v>
      </c>
      <c r="I164" s="30"/>
      <c r="J164" s="31">
        <f>+F164</f>
        <v>-1E-3</v>
      </c>
      <c r="K164" s="28">
        <f>$F142</f>
        <v>250</v>
      </c>
      <c r="L164" s="29">
        <f>K164*J164</f>
        <v>-0.25</v>
      </c>
      <c r="M164" s="30"/>
      <c r="N164" s="33">
        <f>L164-H164</f>
        <v>0</v>
      </c>
      <c r="O164" s="34">
        <f>IF((H164)=0,"",(N164/H164))</f>
        <v>0</v>
      </c>
    </row>
    <row r="165" spans="2:15" ht="43.5" customHeight="1">
      <c r="B165" s="49" t="s">
        <v>59</v>
      </c>
      <c r="C165" s="24"/>
      <c r="D165" s="25" t="s">
        <v>57</v>
      </c>
      <c r="E165" s="26"/>
      <c r="F165" s="27">
        <v>0</v>
      </c>
      <c r="G165" s="28">
        <f>$F142</f>
        <v>250</v>
      </c>
      <c r="H165" s="29">
        <f t="shared" ref="H165:H167" si="35">G165*F165</f>
        <v>0</v>
      </c>
      <c r="I165" s="50"/>
      <c r="J165" s="31">
        <f>+'[3]6. Rate Rider Calculations'!$F$21</f>
        <v>-1.1101103445096522E-3</v>
      </c>
      <c r="K165" s="28">
        <f>$F142</f>
        <v>250</v>
      </c>
      <c r="L165" s="29">
        <f t="shared" ref="L165:L167" si="36">K165*J165</f>
        <v>-0.27752758612741307</v>
      </c>
      <c r="M165" s="51"/>
      <c r="N165" s="33">
        <f t="shared" ref="N165:N167" si="37">L165-H165</f>
        <v>-0.27752758612741307</v>
      </c>
      <c r="O165" s="34" t="str">
        <f t="shared" ref="O165:O167" si="38">IF((H165)=0,"",(N165/H165))</f>
        <v/>
      </c>
    </row>
    <row r="166" spans="2:15" ht="38.25">
      <c r="B166" s="49" t="s">
        <v>95</v>
      </c>
      <c r="C166" s="24"/>
      <c r="D166" s="25" t="s">
        <v>61</v>
      </c>
      <c r="E166" s="26"/>
      <c r="F166" s="27">
        <v>-4.0000000000000002E-4</v>
      </c>
      <c r="G166" s="28">
        <f>$F142</f>
        <v>250</v>
      </c>
      <c r="H166" s="29">
        <f t="shared" si="35"/>
        <v>-0.1</v>
      </c>
      <c r="I166" s="50"/>
      <c r="J166" s="31">
        <f>+F166</f>
        <v>-4.0000000000000002E-4</v>
      </c>
      <c r="K166" s="28">
        <f>$F142</f>
        <v>250</v>
      </c>
      <c r="L166" s="29">
        <f t="shared" si="36"/>
        <v>-0.1</v>
      </c>
      <c r="M166" s="51"/>
      <c r="N166" s="33">
        <f t="shared" si="37"/>
        <v>0</v>
      </c>
      <c r="O166" s="34">
        <f t="shared" si="38"/>
        <v>0</v>
      </c>
    </row>
    <row r="167" spans="2:15" ht="38.25">
      <c r="B167" s="49" t="s">
        <v>94</v>
      </c>
      <c r="C167" s="24"/>
      <c r="D167" s="25" t="s">
        <v>61</v>
      </c>
      <c r="E167" s="26"/>
      <c r="F167" s="27">
        <v>0</v>
      </c>
      <c r="G167" s="28">
        <f>$F142</f>
        <v>250</v>
      </c>
      <c r="H167" s="29">
        <f t="shared" si="35"/>
        <v>0</v>
      </c>
      <c r="I167" s="50"/>
      <c r="J167" s="31">
        <f>+'[3]6. Rate Rider Calculations'!$F$48</f>
        <v>0</v>
      </c>
      <c r="K167" s="28">
        <f>$F142</f>
        <v>250</v>
      </c>
      <c r="L167" s="29">
        <f t="shared" si="36"/>
        <v>0</v>
      </c>
      <c r="M167" s="51"/>
      <c r="N167" s="33">
        <f t="shared" si="37"/>
        <v>0</v>
      </c>
      <c r="O167" s="34" t="str">
        <f t="shared" si="38"/>
        <v/>
      </c>
    </row>
    <row r="168" spans="2:15">
      <c r="B168" s="52"/>
      <c r="C168" s="24"/>
      <c r="D168" s="25"/>
      <c r="E168" s="26"/>
      <c r="F168" s="27"/>
      <c r="G168" s="28">
        <f>$F142</f>
        <v>250</v>
      </c>
      <c r="H168" s="29">
        <f>G168*F168</f>
        <v>0</v>
      </c>
      <c r="I168" s="30"/>
      <c r="J168" s="31"/>
      <c r="K168" s="28">
        <f>$F142</f>
        <v>250</v>
      </c>
      <c r="L168" s="29">
        <f>K168*J168</f>
        <v>0</v>
      </c>
      <c r="M168" s="30"/>
      <c r="N168" s="33">
        <f>L168-H168</f>
        <v>0</v>
      </c>
      <c r="O168" s="34" t="str">
        <f>IF((H168)=0,"",(N168/H168))</f>
        <v/>
      </c>
    </row>
    <row r="169" spans="2:15">
      <c r="B169" s="52"/>
      <c r="C169" s="24"/>
      <c r="D169" s="25"/>
      <c r="E169" s="26"/>
      <c r="F169" s="53"/>
      <c r="G169" s="54"/>
      <c r="H169" s="55"/>
      <c r="I169" s="30"/>
      <c r="J169" s="31"/>
      <c r="K169" s="28">
        <f>$F142</f>
        <v>250</v>
      </c>
      <c r="L169" s="29">
        <f>K169*J169</f>
        <v>0</v>
      </c>
      <c r="M169" s="30"/>
      <c r="N169" s="33">
        <f>L169-H169</f>
        <v>0</v>
      </c>
      <c r="O169" s="34"/>
    </row>
    <row r="170" spans="2:15" ht="25.5">
      <c r="B170" s="56" t="s">
        <v>26</v>
      </c>
      <c r="C170" s="57"/>
      <c r="D170" s="57"/>
      <c r="E170" s="57"/>
      <c r="F170" s="58"/>
      <c r="G170" s="59"/>
      <c r="H170" s="60">
        <f>SUM(H164:H168)+H163</f>
        <v>17.375</v>
      </c>
      <c r="I170" s="43"/>
      <c r="J170" s="59"/>
      <c r="K170" s="61"/>
      <c r="L170" s="60">
        <f>SUM(L164:L168)+L163</f>
        <v>17.338599027982447</v>
      </c>
      <c r="M170" s="43"/>
      <c r="N170" s="46">
        <f t="shared" ref="N170:N182" si="39">L170-H170</f>
        <v>-3.6400972017553102E-2</v>
      </c>
      <c r="O170" s="47">
        <f t="shared" ref="O170:O182" si="40">IF((H170)=0,"",(N170/H170))</f>
        <v>-2.0950199722332722E-3</v>
      </c>
    </row>
    <row r="171" spans="2:15">
      <c r="B171" s="30" t="s">
        <v>27</v>
      </c>
      <c r="C171" s="30"/>
      <c r="D171" s="62" t="s">
        <v>57</v>
      </c>
      <c r="E171" s="63"/>
      <c r="F171" s="31">
        <v>7.0000000000000001E-3</v>
      </c>
      <c r="G171" s="64">
        <f>F142*F197</f>
        <v>260.22499999999997</v>
      </c>
      <c r="H171" s="29">
        <f>G171*F171</f>
        <v>1.8215749999999997</v>
      </c>
      <c r="I171" s="30"/>
      <c r="J171" s="31">
        <f>+'[4]13. Final 2013 RTS Rates'!$F$26</f>
        <v>7.0658638315805539E-3</v>
      </c>
      <c r="K171" s="65">
        <f>F142*J197</f>
        <v>258.75</v>
      </c>
      <c r="L171" s="29">
        <f>K171*J171</f>
        <v>1.8282922664214682</v>
      </c>
      <c r="M171" s="30"/>
      <c r="N171" s="33">
        <f t="shared" si="39"/>
        <v>6.7172664214685263E-3</v>
      </c>
      <c r="O171" s="34">
        <f t="shared" si="40"/>
        <v>3.6876145212074865E-3</v>
      </c>
    </row>
    <row r="172" spans="2:15" ht="30">
      <c r="B172" s="66" t="s">
        <v>28</v>
      </c>
      <c r="C172" s="30"/>
      <c r="D172" s="62" t="s">
        <v>57</v>
      </c>
      <c r="E172" s="63"/>
      <c r="F172" s="31">
        <v>5.3E-3</v>
      </c>
      <c r="G172" s="64">
        <f>G171</f>
        <v>260.22499999999997</v>
      </c>
      <c r="H172" s="29">
        <f>G172*F172</f>
        <v>1.3791924999999998</v>
      </c>
      <c r="I172" s="30"/>
      <c r="J172" s="31">
        <f>+'[4]13. Final 2013 RTS Rates'!$H$26</f>
        <v>5.4817484580755539E-3</v>
      </c>
      <c r="K172" s="65">
        <f>K171</f>
        <v>258.75</v>
      </c>
      <c r="L172" s="29">
        <f>K172*J172</f>
        <v>1.4184024135270497</v>
      </c>
      <c r="M172" s="30"/>
      <c r="N172" s="33">
        <f t="shared" si="39"/>
        <v>3.9209913527049833E-2</v>
      </c>
      <c r="O172" s="34">
        <f t="shared" si="40"/>
        <v>2.8429616262450556E-2</v>
      </c>
    </row>
    <row r="173" spans="2:15" ht="25.5">
      <c r="B173" s="56" t="s">
        <v>29</v>
      </c>
      <c r="C173" s="38"/>
      <c r="D173" s="38"/>
      <c r="E173" s="38"/>
      <c r="F173" s="143"/>
      <c r="G173" s="59"/>
      <c r="H173" s="60">
        <f>SUM(H170:H172)</f>
        <v>20.575767499999998</v>
      </c>
      <c r="I173" s="68"/>
      <c r="J173" s="69"/>
      <c r="K173" s="70"/>
      <c r="L173" s="60">
        <f>SUM(L170:L172)</f>
        <v>20.585293707930965</v>
      </c>
      <c r="M173" s="68"/>
      <c r="N173" s="46">
        <f t="shared" si="39"/>
        <v>9.5262079309677006E-3</v>
      </c>
      <c r="O173" s="47">
        <f t="shared" si="40"/>
        <v>4.6298189999316924E-4</v>
      </c>
    </row>
    <row r="174" spans="2:15" ht="30">
      <c r="B174" s="71" t="s">
        <v>30</v>
      </c>
      <c r="C174" s="24"/>
      <c r="D174" s="25" t="s">
        <v>57</v>
      </c>
      <c r="E174" s="26"/>
      <c r="F174" s="72">
        <v>5.1999999999999998E-3</v>
      </c>
      <c r="G174" s="64">
        <f>G172</f>
        <v>260.22499999999997</v>
      </c>
      <c r="H174" s="73">
        <f t="shared" ref="H174:H177" si="41">G174*F174</f>
        <v>1.3531699999999998</v>
      </c>
      <c r="I174" s="30"/>
      <c r="J174" s="74">
        <f>+F174</f>
        <v>5.1999999999999998E-3</v>
      </c>
      <c r="K174" s="64">
        <f>K172</f>
        <v>258.75</v>
      </c>
      <c r="L174" s="73">
        <f t="shared" ref="L174:L177" si="42">K174*J174</f>
        <v>1.3454999999999999</v>
      </c>
      <c r="M174" s="30"/>
      <c r="N174" s="33">
        <f t="shared" si="39"/>
        <v>-7.6699999999998436E-3</v>
      </c>
      <c r="O174" s="75">
        <f t="shared" si="40"/>
        <v>-5.6681717744258633E-3</v>
      </c>
    </row>
    <row r="175" spans="2:15" ht="30">
      <c r="B175" s="71" t="s">
        <v>31</v>
      </c>
      <c r="C175" s="24"/>
      <c r="D175" s="25" t="s">
        <v>57</v>
      </c>
      <c r="E175" s="26"/>
      <c r="F175" s="72">
        <v>1.1000000000000001E-3</v>
      </c>
      <c r="G175" s="64">
        <f>G172</f>
        <v>260.22499999999997</v>
      </c>
      <c r="H175" s="73">
        <f t="shared" si="41"/>
        <v>0.28624749999999999</v>
      </c>
      <c r="I175" s="30"/>
      <c r="J175" s="74">
        <f>+F175</f>
        <v>1.1000000000000001E-3</v>
      </c>
      <c r="K175" s="64">
        <f>K172</f>
        <v>258.75</v>
      </c>
      <c r="L175" s="73">
        <f t="shared" si="42"/>
        <v>0.28462500000000002</v>
      </c>
      <c r="M175" s="30"/>
      <c r="N175" s="33">
        <f t="shared" si="39"/>
        <v>-1.6224999999999712E-3</v>
      </c>
      <c r="O175" s="75">
        <f t="shared" si="40"/>
        <v>-5.6681717744258772E-3</v>
      </c>
    </row>
    <row r="176" spans="2:15">
      <c r="B176" s="24" t="s">
        <v>32</v>
      </c>
      <c r="C176" s="24"/>
      <c r="D176" s="25" t="s">
        <v>56</v>
      </c>
      <c r="E176" s="26"/>
      <c r="F176" s="72">
        <v>0.25</v>
      </c>
      <c r="G176" s="28">
        <v>1</v>
      </c>
      <c r="H176" s="73">
        <f t="shared" si="41"/>
        <v>0.25</v>
      </c>
      <c r="I176" s="30"/>
      <c r="J176" s="74">
        <f>+F176</f>
        <v>0.25</v>
      </c>
      <c r="K176" s="28">
        <v>1</v>
      </c>
      <c r="L176" s="73">
        <f t="shared" si="42"/>
        <v>0.25</v>
      </c>
      <c r="M176" s="30"/>
      <c r="N176" s="33">
        <f t="shared" si="39"/>
        <v>0</v>
      </c>
      <c r="O176" s="75">
        <f t="shared" si="40"/>
        <v>0</v>
      </c>
    </row>
    <row r="177" spans="2:15">
      <c r="B177" s="24" t="s">
        <v>33</v>
      </c>
      <c r="C177" s="24"/>
      <c r="D177" s="25" t="s">
        <v>57</v>
      </c>
      <c r="E177" s="26"/>
      <c r="F177" s="72">
        <v>7.0000000000000001E-3</v>
      </c>
      <c r="G177" s="64">
        <f>F142</f>
        <v>250</v>
      </c>
      <c r="H177" s="73">
        <f t="shared" si="41"/>
        <v>1.75</v>
      </c>
      <c r="I177" s="30"/>
      <c r="J177" s="74">
        <v>7.0000000000000001E-3</v>
      </c>
      <c r="K177" s="64">
        <f>+K153</f>
        <v>250</v>
      </c>
      <c r="L177" s="73">
        <f t="shared" si="42"/>
        <v>1.75</v>
      </c>
      <c r="M177" s="30"/>
      <c r="N177" s="33">
        <f t="shared" si="39"/>
        <v>0</v>
      </c>
      <c r="O177" s="75">
        <f t="shared" si="40"/>
        <v>0</v>
      </c>
    </row>
    <row r="178" spans="2:15">
      <c r="B178" s="52" t="s">
        <v>34</v>
      </c>
      <c r="C178" s="24"/>
      <c r="D178" s="25" t="s">
        <v>57</v>
      </c>
      <c r="E178" s="26"/>
      <c r="F178" s="76">
        <v>7.4999999999999997E-2</v>
      </c>
      <c r="G178" s="64">
        <v>260</v>
      </c>
      <c r="H178" s="73">
        <f>G178*F178</f>
        <v>19.5</v>
      </c>
      <c r="I178" s="30"/>
      <c r="J178" s="76">
        <v>7.4999999999999997E-2</v>
      </c>
      <c r="K178" s="64">
        <f>IF($T$1=1,IF($F142&gt;=600,600,IF($F142&lt;600,$F142*(1+$F197),$F142-600)),IF($T$1=2,IF($F142&gt;=1000,1000,IF($F142&lt;1000,$F142*(1+$F197),$F142-1000))))</f>
        <v>510.22499999999991</v>
      </c>
      <c r="L178" s="73">
        <f>K178*J178</f>
        <v>38.266874999999992</v>
      </c>
      <c r="M178" s="30"/>
      <c r="N178" s="33">
        <f t="shared" si="39"/>
        <v>18.766874999999992</v>
      </c>
      <c r="O178" s="75">
        <f t="shared" si="40"/>
        <v>0.96240384615384578</v>
      </c>
    </row>
    <row r="179" spans="2:15">
      <c r="B179" s="52" t="s">
        <v>35</v>
      </c>
      <c r="C179" s="24"/>
      <c r="D179" s="25" t="s">
        <v>57</v>
      </c>
      <c r="E179" s="26"/>
      <c r="F179" s="76">
        <v>8.7999999999999995E-2</v>
      </c>
      <c r="G179" s="64">
        <f>IF($T$1=1,IF($F142&gt;=600,$F142*$F197-600,IF($F142&lt;600,0,)), IF($T$1=2,IF($F142&gt;=1000,$F142*(1+$F197)-1000,IF($F142&lt;1000,0))))</f>
        <v>0</v>
      </c>
      <c r="H179" s="73">
        <f>G179*F179</f>
        <v>0</v>
      </c>
      <c r="I179" s="30"/>
      <c r="J179" s="76">
        <v>8.7999999999999995E-2</v>
      </c>
      <c r="K179" s="64">
        <f>IF($T$1=1,IF($F142&gt;=600,$F142*$F197-600,IF($F142&lt;600,0,)), IF($T$1=2,IF($F142&gt;=1000,$F142*(1+$F197)-1000,IF($F142&lt;1000,0))))</f>
        <v>0</v>
      </c>
      <c r="L179" s="73">
        <f>K179*J179</f>
        <v>0</v>
      </c>
      <c r="M179" s="30"/>
      <c r="N179" s="33">
        <f t="shared" si="39"/>
        <v>0</v>
      </c>
      <c r="O179" s="75" t="str">
        <f t="shared" si="40"/>
        <v/>
      </c>
    </row>
    <row r="180" spans="2:15">
      <c r="B180" s="52" t="s">
        <v>36</v>
      </c>
      <c r="C180" s="24"/>
      <c r="D180" s="25" t="s">
        <v>57</v>
      </c>
      <c r="E180" s="26"/>
      <c r="F180" s="144">
        <v>6.5000000000000002E-2</v>
      </c>
      <c r="G180" s="145">
        <f>0.64*$F142*$F197</f>
        <v>166.54399999999998</v>
      </c>
      <c r="H180" s="146">
        <f t="shared" ref="H180:H182" si="43">G180*F180</f>
        <v>10.82536</v>
      </c>
      <c r="I180" s="30"/>
      <c r="J180" s="72">
        <v>6.5000000000000002E-2</v>
      </c>
      <c r="K180" s="145">
        <f>0.64*$F142*$F197</f>
        <v>166.54399999999998</v>
      </c>
      <c r="L180" s="146">
        <f t="shared" ref="L180:L182" si="44">K180*J180</f>
        <v>10.82536</v>
      </c>
      <c r="M180" s="147"/>
      <c r="N180" s="148">
        <f t="shared" si="39"/>
        <v>0</v>
      </c>
      <c r="O180" s="149">
        <f t="shared" si="40"/>
        <v>0</v>
      </c>
    </row>
    <row r="181" spans="2:15">
      <c r="B181" s="52" t="s">
        <v>37</v>
      </c>
      <c r="C181" s="24"/>
      <c r="D181" s="25" t="s">
        <v>57</v>
      </c>
      <c r="E181" s="26"/>
      <c r="F181" s="144">
        <v>0.1</v>
      </c>
      <c r="G181" s="145">
        <f>0.18*$F142*$F197</f>
        <v>46.840499999999999</v>
      </c>
      <c r="H181" s="146">
        <f t="shared" si="43"/>
        <v>4.68405</v>
      </c>
      <c r="I181" s="30"/>
      <c r="J181" s="72">
        <v>0.1</v>
      </c>
      <c r="K181" s="145">
        <f>0.18*$F142*$F197</f>
        <v>46.840499999999999</v>
      </c>
      <c r="L181" s="146">
        <f t="shared" si="44"/>
        <v>4.68405</v>
      </c>
      <c r="M181" s="147"/>
      <c r="N181" s="148">
        <f t="shared" si="39"/>
        <v>0</v>
      </c>
      <c r="O181" s="149">
        <f t="shared" si="40"/>
        <v>0</v>
      </c>
    </row>
    <row r="182" spans="2:15" ht="15.75" thickBot="1">
      <c r="B182" s="14" t="s">
        <v>38</v>
      </c>
      <c r="C182" s="24"/>
      <c r="D182" s="25" t="s">
        <v>57</v>
      </c>
      <c r="E182" s="26"/>
      <c r="F182" s="144">
        <v>0.11700000000000001</v>
      </c>
      <c r="G182" s="145">
        <f>0.18*$F142*$F197</f>
        <v>46.840499999999999</v>
      </c>
      <c r="H182" s="146">
        <f t="shared" si="43"/>
        <v>5.4803385000000002</v>
      </c>
      <c r="I182" s="30"/>
      <c r="J182" s="72">
        <v>0.11700000000000001</v>
      </c>
      <c r="K182" s="145">
        <f>0.18*$F142*$F197</f>
        <v>46.840499999999999</v>
      </c>
      <c r="L182" s="146">
        <f t="shared" si="44"/>
        <v>5.4803385000000002</v>
      </c>
      <c r="M182" s="147"/>
      <c r="N182" s="148">
        <f t="shared" si="39"/>
        <v>0</v>
      </c>
      <c r="O182" s="149">
        <f t="shared" si="40"/>
        <v>0</v>
      </c>
    </row>
    <row r="183" spans="2:15" ht="15.75" thickBot="1">
      <c r="B183" s="79"/>
      <c r="C183" s="80"/>
      <c r="D183" s="81"/>
      <c r="E183" s="80"/>
      <c r="F183" s="82"/>
      <c r="G183" s="83"/>
      <c r="H183" s="84"/>
      <c r="I183" s="85"/>
      <c r="J183" s="82"/>
      <c r="K183" s="86"/>
      <c r="L183" s="84"/>
      <c r="M183" s="85"/>
      <c r="N183" s="87"/>
      <c r="O183" s="88"/>
    </row>
    <row r="184" spans="2:15">
      <c r="B184" s="89" t="s">
        <v>39</v>
      </c>
      <c r="C184" s="24"/>
      <c r="D184" s="24"/>
      <c r="E184" s="24"/>
      <c r="F184" s="90"/>
      <c r="G184" s="91"/>
      <c r="H184" s="95">
        <f>SUM(H173:H179)</f>
        <v>43.715184999999998</v>
      </c>
      <c r="I184" s="93"/>
      <c r="J184" s="94"/>
      <c r="K184" s="94"/>
      <c r="L184" s="95">
        <f>SUM(L173:L179)</f>
        <v>62.482293707930957</v>
      </c>
      <c r="M184" s="96"/>
      <c r="N184" s="97">
        <f t="shared" ref="N184:N188" si="45">L184-H184</f>
        <v>18.767108707930959</v>
      </c>
      <c r="O184" s="98">
        <f t="shared" ref="O184:O188" si="46">IF((H184)=0,"",(N184/H184))</f>
        <v>0.42930411269976232</v>
      </c>
    </row>
    <row r="185" spans="2:15">
      <c r="B185" s="99" t="s">
        <v>40</v>
      </c>
      <c r="C185" s="24"/>
      <c r="D185" s="24"/>
      <c r="E185" s="24"/>
      <c r="F185" s="100">
        <v>0.13</v>
      </c>
      <c r="G185" s="91"/>
      <c r="H185" s="101">
        <f>H184*F185</f>
        <v>5.6829740500000003</v>
      </c>
      <c r="I185" s="102"/>
      <c r="J185" s="103">
        <v>0.13</v>
      </c>
      <c r="K185" s="104"/>
      <c r="L185" s="105">
        <f>L184*J185</f>
        <v>8.1226981820310247</v>
      </c>
      <c r="M185" s="106"/>
      <c r="N185" s="107">
        <f t="shared" si="45"/>
        <v>2.4397241320310243</v>
      </c>
      <c r="O185" s="108">
        <f t="shared" si="46"/>
        <v>0.42930411269976221</v>
      </c>
    </row>
    <row r="186" spans="2:15">
      <c r="B186" s="109" t="s">
        <v>41</v>
      </c>
      <c r="C186" s="24"/>
      <c r="D186" s="24"/>
      <c r="E186" s="24"/>
      <c r="F186" s="110"/>
      <c r="G186" s="111"/>
      <c r="H186" s="101">
        <f>H184+H185</f>
        <v>49.398159049999997</v>
      </c>
      <c r="I186" s="102"/>
      <c r="J186" s="102"/>
      <c r="K186" s="102"/>
      <c r="L186" s="105">
        <f>L184+L185</f>
        <v>70.60499188996198</v>
      </c>
      <c r="M186" s="106"/>
      <c r="N186" s="107">
        <f t="shared" si="45"/>
        <v>21.206832839961983</v>
      </c>
      <c r="O186" s="108">
        <f t="shared" si="46"/>
        <v>0.42930411269976232</v>
      </c>
    </row>
    <row r="187" spans="2:15">
      <c r="B187" s="303" t="s">
        <v>42</v>
      </c>
      <c r="C187" s="303"/>
      <c r="D187" s="303"/>
      <c r="E187" s="24"/>
      <c r="F187" s="110"/>
      <c r="G187" s="111"/>
      <c r="H187" s="112">
        <f>ROUND(-H186*10%,2)</f>
        <v>-4.9400000000000004</v>
      </c>
      <c r="I187" s="102"/>
      <c r="J187" s="102"/>
      <c r="K187" s="102"/>
      <c r="L187" s="113">
        <f>ROUND(-L186*10%,2)</f>
        <v>-7.06</v>
      </c>
      <c r="M187" s="106"/>
      <c r="N187" s="114">
        <f t="shared" si="45"/>
        <v>-2.1199999999999992</v>
      </c>
      <c r="O187" s="115">
        <f t="shared" si="46"/>
        <v>0.42914979757085003</v>
      </c>
    </row>
    <row r="188" spans="2:15" ht="15.75" thickBot="1">
      <c r="B188" s="304" t="s">
        <v>43</v>
      </c>
      <c r="C188" s="304"/>
      <c r="D188" s="304"/>
      <c r="E188" s="116"/>
      <c r="F188" s="117"/>
      <c r="G188" s="118"/>
      <c r="H188" s="119">
        <f>SUM(H186:H187)</f>
        <v>44.458159049999999</v>
      </c>
      <c r="I188" s="120"/>
      <c r="J188" s="120"/>
      <c r="K188" s="120"/>
      <c r="L188" s="121">
        <f>SUM(L186:L187)</f>
        <v>63.544991889961977</v>
      </c>
      <c r="M188" s="122"/>
      <c r="N188" s="123">
        <f t="shared" si="45"/>
        <v>19.086832839961978</v>
      </c>
      <c r="O188" s="124">
        <f t="shared" si="46"/>
        <v>0.4293212595351939</v>
      </c>
    </row>
    <row r="189" spans="2:15" ht="15.75" thickBot="1">
      <c r="B189" s="79"/>
      <c r="C189" s="80"/>
      <c r="D189" s="81"/>
      <c r="E189" s="80"/>
      <c r="F189" s="125"/>
      <c r="G189" s="126"/>
      <c r="H189" s="127"/>
      <c r="I189" s="128"/>
      <c r="J189" s="125"/>
      <c r="K189" s="83"/>
      <c r="L189" s="129"/>
      <c r="M189" s="85"/>
      <c r="N189" s="130"/>
      <c r="O189" s="88"/>
    </row>
    <row r="190" spans="2:15">
      <c r="B190" s="89" t="s">
        <v>44</v>
      </c>
      <c r="C190" s="24"/>
      <c r="D190" s="24"/>
      <c r="E190" s="24"/>
      <c r="F190" s="90"/>
      <c r="G190" s="91"/>
      <c r="H190" s="92">
        <f>SUM(H173:H177,H180:H182)</f>
        <v>45.204933499999996</v>
      </c>
      <c r="I190" s="93"/>
      <c r="J190" s="94"/>
      <c r="K190" s="94"/>
      <c r="L190" s="92">
        <f>SUM(L173:L177,L180:L182)</f>
        <v>45.20516720793097</v>
      </c>
      <c r="M190" s="96"/>
      <c r="N190" s="97">
        <f>L190-H190</f>
        <v>2.3370793097399201E-4</v>
      </c>
      <c r="O190" s="98">
        <f t="shared" ref="O190:O194" si="47">IF((H190)=0,"",(N190/H190))</f>
        <v>5.169965153781103E-6</v>
      </c>
    </row>
    <row r="191" spans="2:15">
      <c r="B191" s="99" t="s">
        <v>40</v>
      </c>
      <c r="C191" s="24"/>
      <c r="D191" s="24"/>
      <c r="E191" s="24"/>
      <c r="F191" s="100">
        <v>0.13</v>
      </c>
      <c r="G191" s="111"/>
      <c r="H191" s="101">
        <f>H190*F191</f>
        <v>5.8766413549999994</v>
      </c>
      <c r="I191" s="102"/>
      <c r="J191" s="132">
        <v>0.13</v>
      </c>
      <c r="K191" s="102"/>
      <c r="L191" s="105">
        <f>L190*J191</f>
        <v>5.8766717370310264</v>
      </c>
      <c r="M191" s="106"/>
      <c r="N191" s="107">
        <f t="shared" ref="N191:N194" si="48">L191-H191</f>
        <v>3.0382031027009759E-5</v>
      </c>
      <c r="O191" s="108">
        <f t="shared" si="47"/>
        <v>5.1699651538476036E-6</v>
      </c>
    </row>
    <row r="192" spans="2:15">
      <c r="B192" s="109" t="s">
        <v>41</v>
      </c>
      <c r="C192" s="24"/>
      <c r="D192" s="24"/>
      <c r="E192" s="24"/>
      <c r="F192" s="110"/>
      <c r="G192" s="111"/>
      <c r="H192" s="101">
        <f>H190+H191</f>
        <v>51.081574854999992</v>
      </c>
      <c r="I192" s="102"/>
      <c r="J192" s="102"/>
      <c r="K192" s="102"/>
      <c r="L192" s="105">
        <f>L190+L191</f>
        <v>51.081838944961994</v>
      </c>
      <c r="M192" s="106"/>
      <c r="N192" s="107">
        <f t="shared" si="48"/>
        <v>2.6408996200188994E-4</v>
      </c>
      <c r="O192" s="108">
        <f t="shared" si="47"/>
        <v>5.1699651538061413E-6</v>
      </c>
    </row>
    <row r="193" spans="1:15">
      <c r="B193" s="303" t="s">
        <v>42</v>
      </c>
      <c r="C193" s="303"/>
      <c r="D193" s="303"/>
      <c r="E193" s="24"/>
      <c r="F193" s="110"/>
      <c r="G193" s="111"/>
      <c r="H193" s="112">
        <f>ROUND(-H192*10%,2)</f>
        <v>-5.1100000000000003</v>
      </c>
      <c r="I193" s="102"/>
      <c r="J193" s="102"/>
      <c r="K193" s="102"/>
      <c r="L193" s="113">
        <f>ROUND(-L192*10%,2)</f>
        <v>-5.1100000000000003</v>
      </c>
      <c r="M193" s="106"/>
      <c r="N193" s="114">
        <f t="shared" si="48"/>
        <v>0</v>
      </c>
      <c r="O193" s="115">
        <f t="shared" si="47"/>
        <v>0</v>
      </c>
    </row>
    <row r="194" spans="1:15" ht="15.75" thickBot="1">
      <c r="B194" s="304" t="s">
        <v>45</v>
      </c>
      <c r="C194" s="304"/>
      <c r="D194" s="304"/>
      <c r="E194" s="116"/>
      <c r="F194" s="133"/>
      <c r="G194" s="134"/>
      <c r="H194" s="135">
        <f>H192+H193</f>
        <v>45.971574854999993</v>
      </c>
      <c r="I194" s="136"/>
      <c r="J194" s="136"/>
      <c r="K194" s="136"/>
      <c r="L194" s="137">
        <f>L192+L193</f>
        <v>45.971838944961995</v>
      </c>
      <c r="M194" s="138"/>
      <c r="N194" s="139">
        <f t="shared" si="48"/>
        <v>2.6408996200188994E-4</v>
      </c>
      <c r="O194" s="140">
        <f t="shared" si="47"/>
        <v>5.7446359589564249E-6</v>
      </c>
    </row>
    <row r="195" spans="1:15" ht="15.75" thickBot="1">
      <c r="B195" s="79"/>
      <c r="C195" s="80"/>
      <c r="D195" s="81"/>
      <c r="E195" s="80"/>
      <c r="F195" s="125"/>
      <c r="G195" s="126"/>
      <c r="H195" s="127"/>
      <c r="I195" s="128"/>
      <c r="J195" s="125"/>
      <c r="K195" s="83"/>
      <c r="L195" s="129"/>
      <c r="M195" s="85"/>
      <c r="N195" s="130"/>
      <c r="O195" s="88"/>
    </row>
    <row r="196" spans="1:15">
      <c r="L196" s="141"/>
    </row>
    <row r="197" spans="1:15">
      <c r="B197" s="15" t="s">
        <v>68</v>
      </c>
      <c r="F197" s="151">
        <v>1.0408999999999999</v>
      </c>
      <c r="J197" s="151">
        <v>1.0349999999999999</v>
      </c>
    </row>
    <row r="199" spans="1:15">
      <c r="A199" s="142" t="s">
        <v>46</v>
      </c>
    </row>
    <row r="202" spans="1:15">
      <c r="A202" s="142" t="s">
        <v>46</v>
      </c>
    </row>
    <row r="204" spans="1:15">
      <c r="A204" s="10" t="s">
        <v>47</v>
      </c>
    </row>
    <row r="205" spans="1:15">
      <c r="A205" s="10" t="s">
        <v>48</v>
      </c>
    </row>
    <row r="209" spans="2:15" ht="15.75">
      <c r="B209" s="11" t="s">
        <v>8</v>
      </c>
      <c r="D209" s="311" t="s">
        <v>102</v>
      </c>
      <c r="E209" s="311"/>
      <c r="F209" s="311"/>
      <c r="G209" s="311"/>
      <c r="H209" s="311"/>
      <c r="I209" s="311"/>
      <c r="J209" s="311"/>
      <c r="K209" s="311"/>
      <c r="L209" s="311"/>
      <c r="M209" s="311"/>
      <c r="N209" s="311"/>
      <c r="O209" s="311"/>
    </row>
    <row r="210" spans="2:15" ht="7.5" customHeight="1">
      <c r="B210" s="12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2:15">
      <c r="B211" s="14"/>
      <c r="D211" s="15" t="s">
        <v>9</v>
      </c>
      <c r="E211" s="15"/>
      <c r="F211" s="16">
        <v>500</v>
      </c>
      <c r="G211" s="15" t="s">
        <v>10</v>
      </c>
    </row>
    <row r="212" spans="2:15">
      <c r="B212" s="14"/>
    </row>
    <row r="213" spans="2:15">
      <c r="B213" s="14"/>
      <c r="D213" s="17"/>
      <c r="E213" s="17"/>
      <c r="F213" s="312" t="s">
        <v>11</v>
      </c>
      <c r="G213" s="313"/>
      <c r="H213" s="314"/>
      <c r="J213" s="312" t="s">
        <v>12</v>
      </c>
      <c r="K213" s="313"/>
      <c r="L213" s="314"/>
      <c r="N213" s="312" t="s">
        <v>13</v>
      </c>
      <c r="O213" s="314"/>
    </row>
    <row r="214" spans="2:15">
      <c r="B214" s="14"/>
      <c r="D214" s="305" t="s">
        <v>14</v>
      </c>
      <c r="E214" s="18"/>
      <c r="F214" s="19" t="s">
        <v>15</v>
      </c>
      <c r="G214" s="19" t="s">
        <v>16</v>
      </c>
      <c r="H214" s="20" t="s">
        <v>17</v>
      </c>
      <c r="J214" s="19" t="s">
        <v>15</v>
      </c>
      <c r="K214" s="21" t="s">
        <v>16</v>
      </c>
      <c r="L214" s="20" t="s">
        <v>17</v>
      </c>
      <c r="N214" s="307" t="s">
        <v>18</v>
      </c>
      <c r="O214" s="309" t="s">
        <v>19</v>
      </c>
    </row>
    <row r="215" spans="2:15">
      <c r="B215" s="14"/>
      <c r="D215" s="306"/>
      <c r="E215" s="18"/>
      <c r="F215" s="22" t="s">
        <v>20</v>
      </c>
      <c r="G215" s="22"/>
      <c r="H215" s="23" t="s">
        <v>20</v>
      </c>
      <c r="J215" s="22" t="s">
        <v>20</v>
      </c>
      <c r="K215" s="23"/>
      <c r="L215" s="23" t="s">
        <v>20</v>
      </c>
      <c r="N215" s="308"/>
      <c r="O215" s="310"/>
    </row>
    <row r="216" spans="2:15">
      <c r="B216" s="24" t="s">
        <v>21</v>
      </c>
      <c r="C216" s="24"/>
      <c r="D216" s="25" t="s">
        <v>56</v>
      </c>
      <c r="E216" s="26"/>
      <c r="F216" s="153">
        <v>12.72</v>
      </c>
      <c r="G216" s="28">
        <v>1</v>
      </c>
      <c r="H216" s="154">
        <f>G216*F216</f>
        <v>12.72</v>
      </c>
      <c r="I216" s="155"/>
      <c r="J216" s="156">
        <f>+'[1]11. Distribution Rate Schedule'!$D$13</f>
        <v>12.631238972034751</v>
      </c>
      <c r="K216" s="32">
        <v>1</v>
      </c>
      <c r="L216" s="29">
        <f>K216*J216</f>
        <v>12.631238972034751</v>
      </c>
      <c r="M216" s="30"/>
      <c r="N216" s="33">
        <f t="shared" ref="N216:N232" si="49">L216-H216</f>
        <v>-8.8761027965249539E-2</v>
      </c>
      <c r="O216" s="34">
        <f>IF((H216)=0,"",(N216/H216))</f>
        <v>-6.9780682362617563E-3</v>
      </c>
    </row>
    <row r="217" spans="2:15">
      <c r="B217" s="24"/>
      <c r="C217" s="24"/>
      <c r="D217" s="25"/>
      <c r="E217" s="26"/>
      <c r="F217" s="27">
        <v>0</v>
      </c>
      <c r="G217" s="28">
        <v>1</v>
      </c>
      <c r="H217" s="29">
        <f t="shared" ref="H217:H231" si="50">G217*F217</f>
        <v>0</v>
      </c>
      <c r="I217" s="30"/>
      <c r="J217" s="31"/>
      <c r="K217" s="32">
        <v>1</v>
      </c>
      <c r="L217" s="29">
        <f>K217*J217</f>
        <v>0</v>
      </c>
      <c r="M217" s="30"/>
      <c r="N217" s="33">
        <f t="shared" si="49"/>
        <v>0</v>
      </c>
      <c r="O217" s="34" t="str">
        <f>IF((H217)=0,"",(N217/H217))</f>
        <v/>
      </c>
    </row>
    <row r="218" spans="2:15">
      <c r="B218" s="24" t="s">
        <v>23</v>
      </c>
      <c r="C218" s="24"/>
      <c r="D218" s="25" t="s">
        <v>56</v>
      </c>
      <c r="E218" s="26"/>
      <c r="F218" s="153">
        <v>-0.78</v>
      </c>
      <c r="G218" s="28">
        <v>1</v>
      </c>
      <c r="H218" s="29">
        <f t="shared" si="50"/>
        <v>-0.78</v>
      </c>
      <c r="I218" s="30"/>
      <c r="J218" s="31">
        <v>0</v>
      </c>
      <c r="K218" s="32">
        <v>1</v>
      </c>
      <c r="L218" s="29">
        <f t="shared" ref="L218:L231" si="51">K218*J218</f>
        <v>0</v>
      </c>
      <c r="M218" s="30"/>
      <c r="N218" s="33">
        <f t="shared" si="49"/>
        <v>0.78</v>
      </c>
      <c r="O218" s="34">
        <f t="shared" ref="O218:O232" si="52">IF((H218)=0,"",(N218/H218))</f>
        <v>-1</v>
      </c>
    </row>
    <row r="219" spans="2:15">
      <c r="B219" s="35" t="s">
        <v>93</v>
      </c>
      <c r="C219" s="24"/>
      <c r="D219" s="25" t="s">
        <v>56</v>
      </c>
      <c r="E219" s="26"/>
      <c r="F219" s="153">
        <v>2.2999999999999998</v>
      </c>
      <c r="G219" s="28">
        <v>1</v>
      </c>
      <c r="H219" s="29">
        <f t="shared" si="50"/>
        <v>2.2999999999999998</v>
      </c>
      <c r="I219" s="30"/>
      <c r="J219" s="31">
        <v>0</v>
      </c>
      <c r="K219" s="32">
        <v>1</v>
      </c>
      <c r="L219" s="29">
        <f t="shared" si="51"/>
        <v>0</v>
      </c>
      <c r="M219" s="30"/>
      <c r="N219" s="33">
        <f t="shared" si="49"/>
        <v>-2.2999999999999998</v>
      </c>
      <c r="O219" s="34">
        <f t="shared" si="52"/>
        <v>-1</v>
      </c>
    </row>
    <row r="220" spans="2:15">
      <c r="B220" s="180" t="s">
        <v>92</v>
      </c>
      <c r="C220" s="24"/>
      <c r="D220" s="25" t="s">
        <v>56</v>
      </c>
      <c r="E220" s="26"/>
      <c r="F220" s="27"/>
      <c r="G220" s="28">
        <v>1</v>
      </c>
      <c r="H220" s="29">
        <f t="shared" si="50"/>
        <v>0</v>
      </c>
      <c r="I220" s="30"/>
      <c r="J220" s="156">
        <f>+'[2]Stranded Asset RR'!$E$33</f>
        <v>1.58</v>
      </c>
      <c r="K220" s="32">
        <v>1</v>
      </c>
      <c r="L220" s="29">
        <f t="shared" si="51"/>
        <v>1.58</v>
      </c>
      <c r="M220" s="30"/>
      <c r="N220" s="33">
        <f t="shared" si="49"/>
        <v>1.58</v>
      </c>
      <c r="O220" s="34" t="str">
        <f t="shared" si="52"/>
        <v/>
      </c>
    </row>
    <row r="221" spans="2:15">
      <c r="B221" s="35"/>
      <c r="C221" s="24"/>
      <c r="D221" s="25"/>
      <c r="E221" s="26"/>
      <c r="F221" s="27"/>
      <c r="G221" s="28">
        <v>1</v>
      </c>
      <c r="H221" s="29">
        <f t="shared" si="50"/>
        <v>0</v>
      </c>
      <c r="I221" s="30"/>
      <c r="J221" s="31"/>
      <c r="K221" s="32">
        <v>1</v>
      </c>
      <c r="L221" s="29">
        <f t="shared" si="51"/>
        <v>0</v>
      </c>
      <c r="M221" s="30"/>
      <c r="N221" s="33">
        <f t="shared" si="49"/>
        <v>0</v>
      </c>
      <c r="O221" s="34" t="str">
        <f t="shared" si="52"/>
        <v/>
      </c>
    </row>
    <row r="222" spans="2:15">
      <c r="B222" s="24" t="s">
        <v>22</v>
      </c>
      <c r="C222" s="24"/>
      <c r="D222" s="25" t="s">
        <v>57</v>
      </c>
      <c r="E222" s="26"/>
      <c r="F222" s="150">
        <v>1.43E-2</v>
      </c>
      <c r="G222" s="28">
        <f>$F211</f>
        <v>500</v>
      </c>
      <c r="H222" s="29">
        <f t="shared" si="50"/>
        <v>7.15</v>
      </c>
      <c r="I222" s="30"/>
      <c r="J222" s="187">
        <f>+'[1]11. Distribution Rate Schedule'!$F$13</f>
        <v>1.5019550568300434E-2</v>
      </c>
      <c r="K222" s="28">
        <f>$F211</f>
        <v>500</v>
      </c>
      <c r="L222" s="29">
        <f t="shared" si="51"/>
        <v>7.5097752841502174</v>
      </c>
      <c r="M222" s="30"/>
      <c r="N222" s="33">
        <f t="shared" si="49"/>
        <v>0.35977528415021709</v>
      </c>
      <c r="O222" s="34">
        <f t="shared" si="52"/>
        <v>5.0318221559470917E-2</v>
      </c>
    </row>
    <row r="223" spans="2:15">
      <c r="B223" s="36" t="s">
        <v>96</v>
      </c>
      <c r="C223" s="24"/>
      <c r="D223" s="25"/>
      <c r="E223" s="26"/>
      <c r="F223" s="150">
        <v>-4.0000000000000002E-4</v>
      </c>
      <c r="G223" s="28">
        <f>$F211</f>
        <v>500</v>
      </c>
      <c r="H223" s="29">
        <f t="shared" si="50"/>
        <v>-0.2</v>
      </c>
      <c r="I223" s="30"/>
      <c r="J223" s="31"/>
      <c r="K223" s="28">
        <f>$F211</f>
        <v>500</v>
      </c>
      <c r="L223" s="29">
        <f t="shared" si="51"/>
        <v>0</v>
      </c>
      <c r="M223" s="30"/>
      <c r="N223" s="33">
        <f t="shared" si="49"/>
        <v>0.2</v>
      </c>
      <c r="O223" s="34">
        <f t="shared" si="52"/>
        <v>-1</v>
      </c>
    </row>
    <row r="224" spans="2:15">
      <c r="B224" s="24" t="s">
        <v>72</v>
      </c>
      <c r="C224" s="24"/>
      <c r="D224" s="25" t="s">
        <v>57</v>
      </c>
      <c r="E224" s="26"/>
      <c r="F224" s="150">
        <v>4.0000000000000003E-5</v>
      </c>
      <c r="G224" s="28">
        <f>$F211</f>
        <v>500</v>
      </c>
      <c r="H224" s="29">
        <f t="shared" si="50"/>
        <v>0.02</v>
      </c>
      <c r="I224" s="30"/>
      <c r="J224" s="31">
        <v>0</v>
      </c>
      <c r="K224" s="28">
        <f>$F211</f>
        <v>500</v>
      </c>
      <c r="L224" s="29">
        <f t="shared" si="51"/>
        <v>0</v>
      </c>
      <c r="M224" s="30"/>
      <c r="N224" s="33">
        <f t="shared" si="49"/>
        <v>-0.02</v>
      </c>
      <c r="O224" s="34">
        <f t="shared" si="52"/>
        <v>-1</v>
      </c>
    </row>
    <row r="225" spans="2:15">
      <c r="B225" s="36"/>
      <c r="C225" s="24"/>
      <c r="D225" s="25"/>
      <c r="E225" s="26"/>
      <c r="F225" s="150"/>
      <c r="G225" s="28">
        <f>$F211</f>
        <v>500</v>
      </c>
      <c r="H225" s="29">
        <f t="shared" si="50"/>
        <v>0</v>
      </c>
      <c r="I225" s="30"/>
      <c r="J225" s="31"/>
      <c r="K225" s="28">
        <f>$F211</f>
        <v>500</v>
      </c>
      <c r="L225" s="29">
        <f t="shared" si="51"/>
        <v>0</v>
      </c>
      <c r="M225" s="30"/>
      <c r="N225" s="33">
        <f t="shared" si="49"/>
        <v>0</v>
      </c>
      <c r="O225" s="34" t="str">
        <f t="shared" si="52"/>
        <v/>
      </c>
    </row>
    <row r="226" spans="2:15">
      <c r="B226" s="36"/>
      <c r="C226" s="24"/>
      <c r="D226" s="25"/>
      <c r="E226" s="26"/>
      <c r="F226" s="150"/>
      <c r="G226" s="28">
        <f>$F211</f>
        <v>500</v>
      </c>
      <c r="H226" s="29">
        <f t="shared" si="50"/>
        <v>0</v>
      </c>
      <c r="I226" s="30"/>
      <c r="J226" s="31"/>
      <c r="K226" s="28">
        <f>$F211</f>
        <v>500</v>
      </c>
      <c r="L226" s="29">
        <f t="shared" si="51"/>
        <v>0</v>
      </c>
      <c r="M226" s="30"/>
      <c r="N226" s="33">
        <f t="shared" si="49"/>
        <v>0</v>
      </c>
      <c r="O226" s="34" t="str">
        <f t="shared" si="52"/>
        <v/>
      </c>
    </row>
    <row r="227" spans="2:15">
      <c r="B227" s="36"/>
      <c r="C227" s="24"/>
      <c r="D227" s="25"/>
      <c r="E227" s="26"/>
      <c r="F227" s="150"/>
      <c r="G227" s="28">
        <f>$F211</f>
        <v>500</v>
      </c>
      <c r="H227" s="29">
        <f t="shared" si="50"/>
        <v>0</v>
      </c>
      <c r="I227" s="30"/>
      <c r="J227" s="31"/>
      <c r="K227" s="28">
        <f>$F211</f>
        <v>500</v>
      </c>
      <c r="L227" s="29">
        <f t="shared" si="51"/>
        <v>0</v>
      </c>
      <c r="M227" s="30"/>
      <c r="N227" s="33">
        <f t="shared" si="49"/>
        <v>0</v>
      </c>
      <c r="O227" s="34" t="str">
        <f t="shared" si="52"/>
        <v/>
      </c>
    </row>
    <row r="228" spans="2:15">
      <c r="B228" s="36"/>
      <c r="C228" s="24"/>
      <c r="D228" s="25"/>
      <c r="E228" s="26"/>
      <c r="F228" s="27"/>
      <c r="G228" s="28">
        <f>$F211</f>
        <v>500</v>
      </c>
      <c r="H228" s="29">
        <f t="shared" si="50"/>
        <v>0</v>
      </c>
      <c r="I228" s="30"/>
      <c r="J228" s="31"/>
      <c r="K228" s="28">
        <f>$F211</f>
        <v>500</v>
      </c>
      <c r="L228" s="29">
        <f t="shared" si="51"/>
        <v>0</v>
      </c>
      <c r="M228" s="30"/>
      <c r="N228" s="33">
        <f t="shared" si="49"/>
        <v>0</v>
      </c>
      <c r="O228" s="34" t="str">
        <f t="shared" si="52"/>
        <v/>
      </c>
    </row>
    <row r="229" spans="2:15">
      <c r="B229" s="36"/>
      <c r="C229" s="24"/>
      <c r="D229" s="25"/>
      <c r="E229" s="26"/>
      <c r="F229" s="27"/>
      <c r="G229" s="28">
        <f>$F211</f>
        <v>500</v>
      </c>
      <c r="H229" s="29">
        <f t="shared" si="50"/>
        <v>0</v>
      </c>
      <c r="I229" s="30"/>
      <c r="J229" s="31"/>
      <c r="K229" s="28">
        <f>$F211</f>
        <v>500</v>
      </c>
      <c r="L229" s="29">
        <f t="shared" si="51"/>
        <v>0</v>
      </c>
      <c r="M229" s="30"/>
      <c r="N229" s="33">
        <f t="shared" si="49"/>
        <v>0</v>
      </c>
      <c r="O229" s="34" t="str">
        <f t="shared" si="52"/>
        <v/>
      </c>
    </row>
    <row r="230" spans="2:15">
      <c r="B230" s="36"/>
      <c r="C230" s="24"/>
      <c r="D230" s="25"/>
      <c r="E230" s="26"/>
      <c r="F230" s="27"/>
      <c r="G230" s="28">
        <f>$F211</f>
        <v>500</v>
      </c>
      <c r="H230" s="29">
        <f t="shared" si="50"/>
        <v>0</v>
      </c>
      <c r="I230" s="30"/>
      <c r="J230" s="31"/>
      <c r="K230" s="28">
        <f>$F211</f>
        <v>500</v>
      </c>
      <c r="L230" s="29">
        <f t="shared" si="51"/>
        <v>0</v>
      </c>
      <c r="M230" s="30"/>
      <c r="N230" s="33">
        <f t="shared" si="49"/>
        <v>0</v>
      </c>
      <c r="O230" s="34" t="str">
        <f t="shared" si="52"/>
        <v/>
      </c>
    </row>
    <row r="231" spans="2:15">
      <c r="B231" s="36"/>
      <c r="C231" s="24"/>
      <c r="D231" s="25"/>
      <c r="E231" s="26"/>
      <c r="F231" s="27"/>
      <c r="G231" s="28">
        <f>$F211</f>
        <v>500</v>
      </c>
      <c r="H231" s="29">
        <f t="shared" si="50"/>
        <v>0</v>
      </c>
      <c r="I231" s="30"/>
      <c r="J231" s="31"/>
      <c r="K231" s="28">
        <f>$F211</f>
        <v>500</v>
      </c>
      <c r="L231" s="29">
        <f t="shared" si="51"/>
        <v>0</v>
      </c>
      <c r="M231" s="30"/>
      <c r="N231" s="33">
        <f t="shared" si="49"/>
        <v>0</v>
      </c>
      <c r="O231" s="34" t="str">
        <f t="shared" si="52"/>
        <v/>
      </c>
    </row>
    <row r="232" spans="2:15" s="48" customFormat="1">
      <c r="B232" s="37" t="s">
        <v>25</v>
      </c>
      <c r="C232" s="38"/>
      <c r="D232" s="39"/>
      <c r="E232" s="38"/>
      <c r="F232" s="40"/>
      <c r="G232" s="41"/>
      <c r="H232" s="42">
        <f>SUM(H216:H231)</f>
        <v>21.21</v>
      </c>
      <c r="I232" s="43"/>
      <c r="J232" s="44"/>
      <c r="K232" s="45"/>
      <c r="L232" s="42">
        <f>SUM(L216:L231)</f>
        <v>21.721014256184969</v>
      </c>
      <c r="M232" s="43"/>
      <c r="N232" s="46">
        <f t="shared" si="49"/>
        <v>0.51101425618496776</v>
      </c>
      <c r="O232" s="47">
        <f t="shared" si="52"/>
        <v>2.4093081385429878E-2</v>
      </c>
    </row>
    <row r="233" spans="2:15" ht="39.75" customHeight="1">
      <c r="B233" s="49" t="s">
        <v>58</v>
      </c>
      <c r="C233" s="24"/>
      <c r="D233" s="25" t="s">
        <v>57</v>
      </c>
      <c r="E233" s="26"/>
      <c r="F233" s="27">
        <v>-1E-3</v>
      </c>
      <c r="G233" s="28">
        <f>$F211</f>
        <v>500</v>
      </c>
      <c r="H233" s="29">
        <f>G233*F233</f>
        <v>-0.5</v>
      </c>
      <c r="I233" s="30"/>
      <c r="J233" s="31">
        <f>+F233</f>
        <v>-1E-3</v>
      </c>
      <c r="K233" s="28">
        <f>$F211</f>
        <v>500</v>
      </c>
      <c r="L233" s="29">
        <f>K233*J233</f>
        <v>-0.5</v>
      </c>
      <c r="M233" s="30"/>
      <c r="N233" s="33">
        <f>L233-H233</f>
        <v>0</v>
      </c>
      <c r="O233" s="34">
        <f>IF((H233)=0,"",(N233/H233))</f>
        <v>0</v>
      </c>
    </row>
    <row r="234" spans="2:15" ht="43.5" customHeight="1">
      <c r="B234" s="49" t="s">
        <v>59</v>
      </c>
      <c r="C234" s="24"/>
      <c r="D234" s="25" t="s">
        <v>57</v>
      </c>
      <c r="E234" s="26"/>
      <c r="F234" s="27">
        <v>0</v>
      </c>
      <c r="G234" s="28">
        <f>$F211</f>
        <v>500</v>
      </c>
      <c r="H234" s="29">
        <f t="shared" ref="H234:H236" si="53">G234*F234</f>
        <v>0</v>
      </c>
      <c r="I234" s="50"/>
      <c r="J234" s="31">
        <f>+'[3]6. Rate Rider Calculations'!$F$21</f>
        <v>-1.1101103445096522E-3</v>
      </c>
      <c r="K234" s="28">
        <f>$F211</f>
        <v>500</v>
      </c>
      <c r="L234" s="29">
        <f t="shared" ref="L234:L236" si="54">K234*J234</f>
        <v>-0.55505517225482615</v>
      </c>
      <c r="M234" s="51"/>
      <c r="N234" s="33">
        <f t="shared" ref="N234:N236" si="55">L234-H234</f>
        <v>-0.55505517225482615</v>
      </c>
      <c r="O234" s="34" t="str">
        <f t="shared" ref="O234:O236" si="56">IF((H234)=0,"",(N234/H234))</f>
        <v/>
      </c>
    </row>
    <row r="235" spans="2:15" ht="38.25">
      <c r="B235" s="49" t="s">
        <v>95</v>
      </c>
      <c r="C235" s="24"/>
      <c r="D235" s="25" t="s">
        <v>61</v>
      </c>
      <c r="E235" s="26"/>
      <c r="F235" s="27">
        <v>-4.0000000000000002E-4</v>
      </c>
      <c r="G235" s="28">
        <f>$F211</f>
        <v>500</v>
      </c>
      <c r="H235" s="29">
        <f t="shared" si="53"/>
        <v>-0.2</v>
      </c>
      <c r="I235" s="50"/>
      <c r="J235" s="31">
        <f>+F235</f>
        <v>-4.0000000000000002E-4</v>
      </c>
      <c r="K235" s="28">
        <f>$F211</f>
        <v>500</v>
      </c>
      <c r="L235" s="29">
        <f t="shared" si="54"/>
        <v>-0.2</v>
      </c>
      <c r="M235" s="51"/>
      <c r="N235" s="33">
        <f t="shared" si="55"/>
        <v>0</v>
      </c>
      <c r="O235" s="34">
        <f t="shared" si="56"/>
        <v>0</v>
      </c>
    </row>
    <row r="236" spans="2:15" ht="38.25">
      <c r="B236" s="49" t="s">
        <v>94</v>
      </c>
      <c r="C236" s="24"/>
      <c r="D236" s="25" t="s">
        <v>61</v>
      </c>
      <c r="E236" s="26"/>
      <c r="F236" s="27">
        <v>0</v>
      </c>
      <c r="G236" s="28">
        <f>$F211</f>
        <v>500</v>
      </c>
      <c r="H236" s="29">
        <f t="shared" si="53"/>
        <v>0</v>
      </c>
      <c r="I236" s="50"/>
      <c r="J236" s="31">
        <f>+'[3]6. Rate Rider Calculations'!$F$48</f>
        <v>0</v>
      </c>
      <c r="K236" s="28">
        <f>$F211</f>
        <v>500</v>
      </c>
      <c r="L236" s="29">
        <f t="shared" si="54"/>
        <v>0</v>
      </c>
      <c r="M236" s="51"/>
      <c r="N236" s="33">
        <f t="shared" si="55"/>
        <v>0</v>
      </c>
      <c r="O236" s="34" t="str">
        <f t="shared" si="56"/>
        <v/>
      </c>
    </row>
    <row r="237" spans="2:15">
      <c r="B237" s="52"/>
      <c r="C237" s="24"/>
      <c r="D237" s="25"/>
      <c r="E237" s="26"/>
      <c r="F237" s="27"/>
      <c r="G237" s="28">
        <f>$F211</f>
        <v>500</v>
      </c>
      <c r="H237" s="29">
        <f>G237*F237</f>
        <v>0</v>
      </c>
      <c r="I237" s="30"/>
      <c r="J237" s="31"/>
      <c r="K237" s="28">
        <f>$F211</f>
        <v>500</v>
      </c>
      <c r="L237" s="29">
        <f>K237*J237</f>
        <v>0</v>
      </c>
      <c r="M237" s="30"/>
      <c r="N237" s="33">
        <f>L237-H237</f>
        <v>0</v>
      </c>
      <c r="O237" s="34" t="str">
        <f>IF((H237)=0,"",(N237/H237))</f>
        <v/>
      </c>
    </row>
    <row r="238" spans="2:15">
      <c r="B238" s="52"/>
      <c r="C238" s="24"/>
      <c r="D238" s="25"/>
      <c r="E238" s="26"/>
      <c r="F238" s="53"/>
      <c r="G238" s="54"/>
      <c r="H238" s="55"/>
      <c r="I238" s="30"/>
      <c r="J238" s="31"/>
      <c r="K238" s="28">
        <f>$F211</f>
        <v>500</v>
      </c>
      <c r="L238" s="29">
        <f>K238*J238</f>
        <v>0</v>
      </c>
      <c r="M238" s="30"/>
      <c r="N238" s="33">
        <f>L238-H238</f>
        <v>0</v>
      </c>
      <c r="O238" s="34"/>
    </row>
    <row r="239" spans="2:15" ht="25.5">
      <c r="B239" s="56" t="s">
        <v>26</v>
      </c>
      <c r="C239" s="57"/>
      <c r="D239" s="57"/>
      <c r="E239" s="57"/>
      <c r="F239" s="58"/>
      <c r="G239" s="59"/>
      <c r="H239" s="60">
        <f>SUM(H233:H237)+H232</f>
        <v>20.51</v>
      </c>
      <c r="I239" s="43"/>
      <c r="J239" s="59"/>
      <c r="K239" s="61"/>
      <c r="L239" s="60">
        <f>SUM(L233:L237)+L232</f>
        <v>20.465959083930141</v>
      </c>
      <c r="M239" s="43"/>
      <c r="N239" s="46">
        <f t="shared" ref="N239:N251" si="57">L239-H239</f>
        <v>-4.4040916069860714E-2</v>
      </c>
      <c r="O239" s="47">
        <f t="shared" ref="O239:O251" si="58">IF((H239)=0,"",(N239/H239))</f>
        <v>-2.1472899107684404E-3</v>
      </c>
    </row>
    <row r="240" spans="2:15">
      <c r="B240" s="30" t="s">
        <v>27</v>
      </c>
      <c r="C240" s="30"/>
      <c r="D240" s="62" t="s">
        <v>57</v>
      </c>
      <c r="E240" s="63"/>
      <c r="F240" s="31">
        <v>7.0000000000000001E-3</v>
      </c>
      <c r="G240" s="64">
        <f>F211*F266</f>
        <v>520.44999999999993</v>
      </c>
      <c r="H240" s="29">
        <f>G240*F240</f>
        <v>3.6431499999999994</v>
      </c>
      <c r="I240" s="30"/>
      <c r="J240" s="31">
        <f>+'[4]13. Final 2013 RTS Rates'!$F$26</f>
        <v>7.0658638315805539E-3</v>
      </c>
      <c r="K240" s="65">
        <f>F211*J266</f>
        <v>517.5</v>
      </c>
      <c r="L240" s="29">
        <f>K240*J240</f>
        <v>3.6565845328429365</v>
      </c>
      <c r="M240" s="30"/>
      <c r="N240" s="33">
        <f t="shared" si="57"/>
        <v>1.3434532842937053E-2</v>
      </c>
      <c r="O240" s="34">
        <f t="shared" si="58"/>
        <v>3.6876145212074865E-3</v>
      </c>
    </row>
    <row r="241" spans="2:15" ht="30">
      <c r="B241" s="66" t="s">
        <v>28</v>
      </c>
      <c r="C241" s="30"/>
      <c r="D241" s="62" t="s">
        <v>57</v>
      </c>
      <c r="E241" s="63"/>
      <c r="F241" s="31">
        <v>5.3E-3</v>
      </c>
      <c r="G241" s="64">
        <f>G240</f>
        <v>520.44999999999993</v>
      </c>
      <c r="H241" s="29">
        <f>G241*F241</f>
        <v>2.7583849999999996</v>
      </c>
      <c r="I241" s="30"/>
      <c r="J241" s="31">
        <f>+'[4]13. Final 2013 RTS Rates'!$H$26</f>
        <v>5.4817484580755539E-3</v>
      </c>
      <c r="K241" s="65">
        <f>K240</f>
        <v>517.5</v>
      </c>
      <c r="L241" s="29">
        <f>K241*J241</f>
        <v>2.8368048270540993</v>
      </c>
      <c r="M241" s="30"/>
      <c r="N241" s="33">
        <f t="shared" si="57"/>
        <v>7.8419827054099667E-2</v>
      </c>
      <c r="O241" s="34">
        <f t="shared" si="58"/>
        <v>2.8429616262450556E-2</v>
      </c>
    </row>
    <row r="242" spans="2:15" ht="25.5">
      <c r="B242" s="56" t="s">
        <v>29</v>
      </c>
      <c r="C242" s="38"/>
      <c r="D242" s="38"/>
      <c r="E242" s="38"/>
      <c r="F242" s="143"/>
      <c r="G242" s="59"/>
      <c r="H242" s="60">
        <f>SUM(H239:H241)</f>
        <v>26.911535000000001</v>
      </c>
      <c r="I242" s="68"/>
      <c r="J242" s="69"/>
      <c r="K242" s="70"/>
      <c r="L242" s="60">
        <f>SUM(L239:L241)</f>
        <v>26.959348443827178</v>
      </c>
      <c r="M242" s="68"/>
      <c r="N242" s="46">
        <f t="shared" si="57"/>
        <v>4.7813443827177338E-2</v>
      </c>
      <c r="O242" s="47">
        <f t="shared" si="58"/>
        <v>1.7766895804039917E-3</v>
      </c>
    </row>
    <row r="243" spans="2:15" ht="30">
      <c r="B243" s="71" t="s">
        <v>30</v>
      </c>
      <c r="C243" s="24"/>
      <c r="D243" s="25" t="s">
        <v>57</v>
      </c>
      <c r="E243" s="26"/>
      <c r="F243" s="72">
        <v>5.1999999999999998E-3</v>
      </c>
      <c r="G243" s="64">
        <f>G241</f>
        <v>520.44999999999993</v>
      </c>
      <c r="H243" s="73">
        <f t="shared" ref="H243:H246" si="59">G243*F243</f>
        <v>2.7063399999999995</v>
      </c>
      <c r="I243" s="30"/>
      <c r="J243" s="74">
        <f>+F243</f>
        <v>5.1999999999999998E-3</v>
      </c>
      <c r="K243" s="64">
        <f>K241</f>
        <v>517.5</v>
      </c>
      <c r="L243" s="73">
        <f t="shared" ref="L243:L246" si="60">K243*J243</f>
        <v>2.6909999999999998</v>
      </c>
      <c r="M243" s="30"/>
      <c r="N243" s="33">
        <f t="shared" si="57"/>
        <v>-1.5339999999999687E-2</v>
      </c>
      <c r="O243" s="75">
        <f t="shared" si="58"/>
        <v>-5.6681717744258633E-3</v>
      </c>
    </row>
    <row r="244" spans="2:15" ht="30">
      <c r="B244" s="71" t="s">
        <v>31</v>
      </c>
      <c r="C244" s="24"/>
      <c r="D244" s="25" t="s">
        <v>57</v>
      </c>
      <c r="E244" s="26"/>
      <c r="F244" s="72">
        <v>1.1000000000000001E-3</v>
      </c>
      <c r="G244" s="64">
        <f>G241</f>
        <v>520.44999999999993</v>
      </c>
      <c r="H244" s="73">
        <f t="shared" si="59"/>
        <v>0.57249499999999998</v>
      </c>
      <c r="I244" s="30"/>
      <c r="J244" s="74">
        <f>+F244</f>
        <v>1.1000000000000001E-3</v>
      </c>
      <c r="K244" s="64">
        <f>K241</f>
        <v>517.5</v>
      </c>
      <c r="L244" s="73">
        <f t="shared" si="60"/>
        <v>0.56925000000000003</v>
      </c>
      <c r="M244" s="30"/>
      <c r="N244" s="33">
        <f t="shared" si="57"/>
        <v>-3.2449999999999424E-3</v>
      </c>
      <c r="O244" s="75">
        <f t="shared" si="58"/>
        <v>-5.6681717744258772E-3</v>
      </c>
    </row>
    <row r="245" spans="2:15">
      <c r="B245" s="24" t="s">
        <v>32</v>
      </c>
      <c r="C245" s="24"/>
      <c r="D245" s="25" t="s">
        <v>56</v>
      </c>
      <c r="E245" s="26"/>
      <c r="F245" s="72">
        <v>0.25</v>
      </c>
      <c r="G245" s="28">
        <v>1</v>
      </c>
      <c r="H245" s="73">
        <f t="shared" si="59"/>
        <v>0.25</v>
      </c>
      <c r="I245" s="30"/>
      <c r="J245" s="74">
        <f>+F245</f>
        <v>0.25</v>
      </c>
      <c r="K245" s="28">
        <v>1</v>
      </c>
      <c r="L245" s="73">
        <f t="shared" si="60"/>
        <v>0.25</v>
      </c>
      <c r="M245" s="30"/>
      <c r="N245" s="33">
        <f t="shared" si="57"/>
        <v>0</v>
      </c>
      <c r="O245" s="75">
        <f t="shared" si="58"/>
        <v>0</v>
      </c>
    </row>
    <row r="246" spans="2:15">
      <c r="B246" s="24" t="s">
        <v>33</v>
      </c>
      <c r="C246" s="24"/>
      <c r="D246" s="25" t="s">
        <v>57</v>
      </c>
      <c r="E246" s="26"/>
      <c r="F246" s="72">
        <v>7.0000000000000001E-3</v>
      </c>
      <c r="G246" s="64">
        <f>F211</f>
        <v>500</v>
      </c>
      <c r="H246" s="73">
        <f t="shared" si="59"/>
        <v>3.5</v>
      </c>
      <c r="I246" s="30"/>
      <c r="J246" s="74">
        <v>7.0000000000000001E-3</v>
      </c>
      <c r="K246" s="64">
        <f>+K222</f>
        <v>500</v>
      </c>
      <c r="L246" s="73">
        <f t="shared" si="60"/>
        <v>3.5</v>
      </c>
      <c r="M246" s="30"/>
      <c r="N246" s="33">
        <f t="shared" si="57"/>
        <v>0</v>
      </c>
      <c r="O246" s="75">
        <f t="shared" si="58"/>
        <v>0</v>
      </c>
    </row>
    <row r="247" spans="2:15">
      <c r="B247" s="52" t="s">
        <v>34</v>
      </c>
      <c r="C247" s="24"/>
      <c r="D247" s="25" t="s">
        <v>57</v>
      </c>
      <c r="E247" s="26"/>
      <c r="F247" s="76">
        <v>7.4999999999999997E-2</v>
      </c>
      <c r="G247" s="64">
        <v>520</v>
      </c>
      <c r="H247" s="73">
        <f>G247*F247</f>
        <v>39</v>
      </c>
      <c r="I247" s="30"/>
      <c r="J247" s="76">
        <v>7.4999999999999997E-2</v>
      </c>
      <c r="K247" s="64">
        <f>IF($T$1=1,IF($F211&gt;=600,600,IF($F211&lt;600,$F211*(1+$F266),$F211-600)),IF($T$1=2,IF($F211&gt;=1000,1000,IF($F211&lt;1000,$F211*(1+$F266),$F211-1000))))</f>
        <v>1020.4499999999998</v>
      </c>
      <c r="L247" s="73">
        <f>K247*J247</f>
        <v>76.533749999999984</v>
      </c>
      <c r="M247" s="30"/>
      <c r="N247" s="33">
        <f t="shared" si="57"/>
        <v>37.533749999999984</v>
      </c>
      <c r="O247" s="75">
        <f t="shared" si="58"/>
        <v>0.96240384615384578</v>
      </c>
    </row>
    <row r="248" spans="2:15">
      <c r="B248" s="52" t="s">
        <v>35</v>
      </c>
      <c r="C248" s="24"/>
      <c r="D248" s="25" t="s">
        <v>57</v>
      </c>
      <c r="E248" s="26"/>
      <c r="F248" s="76">
        <v>8.7999999999999995E-2</v>
      </c>
      <c r="G248" s="64">
        <f>IF($T$1=1,IF($F211&gt;=600,$F211*$F266-600,IF($F211&lt;600,0,)), IF($T$1=2,IF($F211&gt;=1000,$F211*(1+$F266)-1000,IF($F211&lt;1000,0))))</f>
        <v>0</v>
      </c>
      <c r="H248" s="73">
        <f>G248*F248</f>
        <v>0</v>
      </c>
      <c r="I248" s="30"/>
      <c r="J248" s="76">
        <v>8.7999999999999995E-2</v>
      </c>
      <c r="K248" s="64">
        <f>IF($T$1=1,IF($F211&gt;=600,$F211*$F266-600,IF($F211&lt;600,0,)), IF($T$1=2,IF($F211&gt;=1000,$F211*(1+$F266)-1000,IF($F211&lt;1000,0))))</f>
        <v>0</v>
      </c>
      <c r="L248" s="73">
        <f>K248*J248</f>
        <v>0</v>
      </c>
      <c r="M248" s="30"/>
      <c r="N248" s="33">
        <f t="shared" si="57"/>
        <v>0</v>
      </c>
      <c r="O248" s="75" t="str">
        <f t="shared" si="58"/>
        <v/>
      </c>
    </row>
    <row r="249" spans="2:15">
      <c r="B249" s="52" t="s">
        <v>36</v>
      </c>
      <c r="C249" s="24"/>
      <c r="D249" s="25" t="s">
        <v>57</v>
      </c>
      <c r="E249" s="26"/>
      <c r="F249" s="144">
        <v>6.5000000000000002E-2</v>
      </c>
      <c r="G249" s="145">
        <f>0.64*$F211*$F266</f>
        <v>333.08799999999997</v>
      </c>
      <c r="H249" s="146">
        <f t="shared" ref="H249:H251" si="61">G249*F249</f>
        <v>21.65072</v>
      </c>
      <c r="I249" s="30"/>
      <c r="J249" s="72">
        <v>6.5000000000000002E-2</v>
      </c>
      <c r="K249" s="145">
        <f>0.64*$F211*$F266</f>
        <v>333.08799999999997</v>
      </c>
      <c r="L249" s="146">
        <f t="shared" ref="L249:L251" si="62">K249*J249</f>
        <v>21.65072</v>
      </c>
      <c r="M249" s="147"/>
      <c r="N249" s="148">
        <f t="shared" si="57"/>
        <v>0</v>
      </c>
      <c r="O249" s="149">
        <f t="shared" si="58"/>
        <v>0</v>
      </c>
    </row>
    <row r="250" spans="2:15">
      <c r="B250" s="52" t="s">
        <v>37</v>
      </c>
      <c r="C250" s="24"/>
      <c r="D250" s="25" t="s">
        <v>57</v>
      </c>
      <c r="E250" s="26"/>
      <c r="F250" s="144">
        <v>0.1</v>
      </c>
      <c r="G250" s="145">
        <f>0.18*$F211*$F266</f>
        <v>93.680999999999997</v>
      </c>
      <c r="H250" s="146">
        <f t="shared" si="61"/>
        <v>9.3681000000000001</v>
      </c>
      <c r="I250" s="30"/>
      <c r="J250" s="72">
        <v>0.1</v>
      </c>
      <c r="K250" s="145">
        <f>0.18*$F211*$F266</f>
        <v>93.680999999999997</v>
      </c>
      <c r="L250" s="146">
        <f t="shared" si="62"/>
        <v>9.3681000000000001</v>
      </c>
      <c r="M250" s="147"/>
      <c r="N250" s="148">
        <f t="shared" si="57"/>
        <v>0</v>
      </c>
      <c r="O250" s="149">
        <f t="shared" si="58"/>
        <v>0</v>
      </c>
    </row>
    <row r="251" spans="2:15" ht="15.75" thickBot="1">
      <c r="B251" s="14" t="s">
        <v>38</v>
      </c>
      <c r="C251" s="24"/>
      <c r="D251" s="25" t="s">
        <v>57</v>
      </c>
      <c r="E251" s="26"/>
      <c r="F251" s="144">
        <v>0.11700000000000001</v>
      </c>
      <c r="G251" s="145">
        <f>0.18*$F211*$F266</f>
        <v>93.680999999999997</v>
      </c>
      <c r="H251" s="146">
        <f t="shared" si="61"/>
        <v>10.960677</v>
      </c>
      <c r="I251" s="30"/>
      <c r="J251" s="72">
        <v>0.11700000000000001</v>
      </c>
      <c r="K251" s="145">
        <f>0.18*$F211*$F266</f>
        <v>93.680999999999997</v>
      </c>
      <c r="L251" s="146">
        <f t="shared" si="62"/>
        <v>10.960677</v>
      </c>
      <c r="M251" s="147"/>
      <c r="N251" s="148">
        <f t="shared" si="57"/>
        <v>0</v>
      </c>
      <c r="O251" s="149">
        <f t="shared" si="58"/>
        <v>0</v>
      </c>
    </row>
    <row r="252" spans="2:15" ht="15.75" thickBot="1">
      <c r="B252" s="79"/>
      <c r="C252" s="80"/>
      <c r="D252" s="81"/>
      <c r="E252" s="80"/>
      <c r="F252" s="82"/>
      <c r="G252" s="83"/>
      <c r="H252" s="84"/>
      <c r="I252" s="85"/>
      <c r="J252" s="82"/>
      <c r="K252" s="86"/>
      <c r="L252" s="84"/>
      <c r="M252" s="85"/>
      <c r="N252" s="87"/>
      <c r="O252" s="88"/>
    </row>
    <row r="253" spans="2:15">
      <c r="B253" s="89" t="s">
        <v>39</v>
      </c>
      <c r="C253" s="24"/>
      <c r="D253" s="24"/>
      <c r="E253" s="24"/>
      <c r="F253" s="90"/>
      <c r="G253" s="91"/>
      <c r="H253" s="95">
        <f>SUM(H242:H248)</f>
        <v>72.940370000000001</v>
      </c>
      <c r="I253" s="93"/>
      <c r="J253" s="94"/>
      <c r="K253" s="94"/>
      <c r="L253" s="95">
        <f>SUM(L242:L248)</f>
        <v>110.50334844382716</v>
      </c>
      <c r="M253" s="96"/>
      <c r="N253" s="97">
        <f t="shared" ref="N253:N257" si="63">L253-H253</f>
        <v>37.562978443827163</v>
      </c>
      <c r="O253" s="98">
        <f t="shared" ref="O253:O257" si="64">IF((H253)=0,"",(N253/H253))</f>
        <v>0.51498201124873866</v>
      </c>
    </row>
    <row r="254" spans="2:15">
      <c r="B254" s="99" t="s">
        <v>40</v>
      </c>
      <c r="C254" s="24"/>
      <c r="D254" s="24"/>
      <c r="E254" s="24"/>
      <c r="F254" s="100">
        <v>0.13</v>
      </c>
      <c r="G254" s="91"/>
      <c r="H254" s="101">
        <f>H253*F254</f>
        <v>9.4822481000000014</v>
      </c>
      <c r="I254" s="102"/>
      <c r="J254" s="103">
        <v>0.13</v>
      </c>
      <c r="K254" s="104"/>
      <c r="L254" s="105">
        <f>L253*J254</f>
        <v>14.365435297697532</v>
      </c>
      <c r="M254" s="106"/>
      <c r="N254" s="107">
        <f t="shared" si="63"/>
        <v>4.8831871976975307</v>
      </c>
      <c r="O254" s="108">
        <f t="shared" si="64"/>
        <v>0.51498201124873855</v>
      </c>
    </row>
    <row r="255" spans="2:15">
      <c r="B255" s="109" t="s">
        <v>41</v>
      </c>
      <c r="C255" s="24"/>
      <c r="D255" s="24"/>
      <c r="E255" s="24"/>
      <c r="F255" s="110"/>
      <c r="G255" s="111"/>
      <c r="H255" s="101">
        <f>H253+H254</f>
        <v>82.422618100000008</v>
      </c>
      <c r="I255" s="102"/>
      <c r="J255" s="102"/>
      <c r="K255" s="102"/>
      <c r="L255" s="105">
        <f>L253+L254</f>
        <v>124.86878374152469</v>
      </c>
      <c r="M255" s="106"/>
      <c r="N255" s="107">
        <f t="shared" si="63"/>
        <v>42.446165641524686</v>
      </c>
      <c r="O255" s="108">
        <f t="shared" si="64"/>
        <v>0.51498201124873855</v>
      </c>
    </row>
    <row r="256" spans="2:15">
      <c r="B256" s="303" t="s">
        <v>42</v>
      </c>
      <c r="C256" s="303"/>
      <c r="D256" s="303"/>
      <c r="E256" s="24"/>
      <c r="F256" s="110"/>
      <c r="G256" s="111"/>
      <c r="H256" s="112">
        <f>ROUND(-H255*10%,2)</f>
        <v>-8.24</v>
      </c>
      <c r="I256" s="102"/>
      <c r="J256" s="102"/>
      <c r="K256" s="102"/>
      <c r="L256" s="113">
        <f>ROUND(-L255*10%,2)</f>
        <v>-12.49</v>
      </c>
      <c r="M256" s="106"/>
      <c r="N256" s="114">
        <f t="shared" si="63"/>
        <v>-4.25</v>
      </c>
      <c r="O256" s="115">
        <f t="shared" si="64"/>
        <v>0.51577669902912615</v>
      </c>
    </row>
    <row r="257" spans="1:15" ht="15.75" thickBot="1">
      <c r="B257" s="304" t="s">
        <v>43</v>
      </c>
      <c r="C257" s="304"/>
      <c r="D257" s="304"/>
      <c r="E257" s="116"/>
      <c r="F257" s="117"/>
      <c r="G257" s="118"/>
      <c r="H257" s="119">
        <f>SUM(H255:H256)</f>
        <v>74.182618100000013</v>
      </c>
      <c r="I257" s="120"/>
      <c r="J257" s="120"/>
      <c r="K257" s="120"/>
      <c r="L257" s="121">
        <f>SUM(L255:L256)</f>
        <v>112.3787837415247</v>
      </c>
      <c r="M257" s="122"/>
      <c r="N257" s="123">
        <f t="shared" si="63"/>
        <v>38.196165641524686</v>
      </c>
      <c r="O257" s="124">
        <f t="shared" si="64"/>
        <v>0.51489373952851469</v>
      </c>
    </row>
    <row r="258" spans="1:15" ht="15.75" thickBot="1">
      <c r="B258" s="79"/>
      <c r="C258" s="80"/>
      <c r="D258" s="81"/>
      <c r="E258" s="80"/>
      <c r="F258" s="125"/>
      <c r="G258" s="126"/>
      <c r="H258" s="127"/>
      <c r="I258" s="128"/>
      <c r="J258" s="125"/>
      <c r="K258" s="83"/>
      <c r="L258" s="129"/>
      <c r="M258" s="85"/>
      <c r="N258" s="130"/>
      <c r="O258" s="88"/>
    </row>
    <row r="259" spans="1:15">
      <c r="B259" s="89" t="s">
        <v>44</v>
      </c>
      <c r="C259" s="24"/>
      <c r="D259" s="24"/>
      <c r="E259" s="24"/>
      <c r="F259" s="90"/>
      <c r="G259" s="91"/>
      <c r="H259" s="92">
        <f>SUM(H242:H246,H249:H251)</f>
        <v>75.919867000000011</v>
      </c>
      <c r="I259" s="93"/>
      <c r="J259" s="94"/>
      <c r="K259" s="94"/>
      <c r="L259" s="92">
        <f>SUM(L242:L246,L249:L251)</f>
        <v>75.94909544382719</v>
      </c>
      <c r="M259" s="96"/>
      <c r="N259" s="97">
        <f>L259-H259</f>
        <v>2.9228443827179262E-2</v>
      </c>
      <c r="O259" s="98">
        <f t="shared" ref="O259:O263" si="65">IF((H259)=0,"",(N259/H259))</f>
        <v>3.8499071431696868E-4</v>
      </c>
    </row>
    <row r="260" spans="1:15">
      <c r="B260" s="99" t="s">
        <v>40</v>
      </c>
      <c r="C260" s="24"/>
      <c r="D260" s="24"/>
      <c r="E260" s="24"/>
      <c r="F260" s="100">
        <v>0.13</v>
      </c>
      <c r="G260" s="111"/>
      <c r="H260" s="101">
        <f>H259*F260</f>
        <v>9.8695827100000013</v>
      </c>
      <c r="I260" s="102"/>
      <c r="J260" s="132">
        <v>0.13</v>
      </c>
      <c r="K260" s="102"/>
      <c r="L260" s="105">
        <f>L259*J260</f>
        <v>9.8733824076975356</v>
      </c>
      <c r="M260" s="106"/>
      <c r="N260" s="107">
        <f t="shared" ref="N260:N263" si="66">L260-H260</f>
        <v>3.7996976975342989E-3</v>
      </c>
      <c r="O260" s="108">
        <f t="shared" si="65"/>
        <v>3.8499071431706946E-4</v>
      </c>
    </row>
    <row r="261" spans="1:15">
      <c r="B261" s="109" t="s">
        <v>41</v>
      </c>
      <c r="C261" s="24"/>
      <c r="D261" s="24"/>
      <c r="E261" s="24"/>
      <c r="F261" s="110"/>
      <c r="G261" s="111"/>
      <c r="H261" s="101">
        <f>H259+H260</f>
        <v>85.789449710000014</v>
      </c>
      <c r="I261" s="102"/>
      <c r="J261" s="102"/>
      <c r="K261" s="102"/>
      <c r="L261" s="105">
        <f>L259+L260</f>
        <v>85.822477851524724</v>
      </c>
      <c r="M261" s="106"/>
      <c r="N261" s="107">
        <f t="shared" si="66"/>
        <v>3.3028141524710009E-2</v>
      </c>
      <c r="O261" s="108">
        <f t="shared" si="65"/>
        <v>3.8499071431693886E-4</v>
      </c>
    </row>
    <row r="262" spans="1:15">
      <c r="B262" s="303" t="s">
        <v>42</v>
      </c>
      <c r="C262" s="303"/>
      <c r="D262" s="303"/>
      <c r="E262" s="24"/>
      <c r="F262" s="110"/>
      <c r="G262" s="111"/>
      <c r="H262" s="112">
        <f>ROUND(-H261*10%,2)</f>
        <v>-8.58</v>
      </c>
      <c r="I262" s="102"/>
      <c r="J262" s="102"/>
      <c r="K262" s="102"/>
      <c r="L262" s="113">
        <f>ROUND(-L261*10%,2)</f>
        <v>-8.58</v>
      </c>
      <c r="M262" s="106"/>
      <c r="N262" s="114">
        <f t="shared" si="66"/>
        <v>0</v>
      </c>
      <c r="O262" s="115">
        <f t="shared" si="65"/>
        <v>0</v>
      </c>
    </row>
    <row r="263" spans="1:15" ht="15.75" thickBot="1">
      <c r="B263" s="304" t="s">
        <v>45</v>
      </c>
      <c r="C263" s="304"/>
      <c r="D263" s="304"/>
      <c r="E263" s="116"/>
      <c r="F263" s="133"/>
      <c r="G263" s="134"/>
      <c r="H263" s="135">
        <f>H261+H262</f>
        <v>77.209449710000015</v>
      </c>
      <c r="I263" s="136"/>
      <c r="J263" s="136"/>
      <c r="K263" s="136"/>
      <c r="L263" s="137">
        <f>L261+L262</f>
        <v>77.242477851524725</v>
      </c>
      <c r="M263" s="138"/>
      <c r="N263" s="139">
        <f t="shared" si="66"/>
        <v>3.3028141524710009E-2</v>
      </c>
      <c r="O263" s="140">
        <f t="shared" si="65"/>
        <v>4.277733055832448E-4</v>
      </c>
    </row>
    <row r="264" spans="1:15" ht="15.75" thickBot="1">
      <c r="B264" s="79"/>
      <c r="C264" s="80"/>
      <c r="D264" s="81"/>
      <c r="E264" s="80"/>
      <c r="F264" s="125"/>
      <c r="G264" s="126"/>
      <c r="H264" s="127"/>
      <c r="I264" s="128"/>
      <c r="J264" s="125"/>
      <c r="K264" s="83"/>
      <c r="L264" s="129"/>
      <c r="M264" s="85"/>
      <c r="N264" s="130"/>
      <c r="O264" s="88"/>
    </row>
    <row r="265" spans="1:15">
      <c r="L265" s="141"/>
    </row>
    <row r="266" spans="1:15">
      <c r="B266" s="15" t="s">
        <v>68</v>
      </c>
      <c r="F266" s="151">
        <v>1.0408999999999999</v>
      </c>
      <c r="J266" s="151">
        <v>1.0349999999999999</v>
      </c>
    </row>
    <row r="268" spans="1:15">
      <c r="A268" s="142" t="s">
        <v>46</v>
      </c>
    </row>
    <row r="273" spans="2:15" ht="15.75">
      <c r="B273" s="11" t="s">
        <v>8</v>
      </c>
      <c r="D273" s="311" t="s">
        <v>102</v>
      </c>
      <c r="E273" s="311"/>
      <c r="F273" s="311"/>
      <c r="G273" s="311"/>
      <c r="H273" s="311"/>
      <c r="I273" s="311"/>
      <c r="J273" s="311"/>
      <c r="K273" s="311"/>
      <c r="L273" s="311"/>
      <c r="M273" s="311"/>
      <c r="N273" s="311"/>
      <c r="O273" s="311"/>
    </row>
    <row r="274" spans="2:15" ht="7.5" customHeight="1">
      <c r="B274" s="12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</row>
    <row r="275" spans="2:15">
      <c r="B275" s="14"/>
      <c r="D275" s="15" t="s">
        <v>9</v>
      </c>
      <c r="E275" s="15"/>
      <c r="F275" s="16">
        <v>1000</v>
      </c>
      <c r="G275" s="15" t="s">
        <v>10</v>
      </c>
    </row>
    <row r="276" spans="2:15">
      <c r="B276" s="14"/>
    </row>
    <row r="277" spans="2:15">
      <c r="B277" s="14"/>
      <c r="D277" s="17"/>
      <c r="E277" s="17"/>
      <c r="F277" s="312" t="s">
        <v>11</v>
      </c>
      <c r="G277" s="313"/>
      <c r="H277" s="314"/>
      <c r="J277" s="312" t="s">
        <v>12</v>
      </c>
      <c r="K277" s="313"/>
      <c r="L277" s="314"/>
      <c r="N277" s="312" t="s">
        <v>13</v>
      </c>
      <c r="O277" s="314"/>
    </row>
    <row r="278" spans="2:15">
      <c r="B278" s="14"/>
      <c r="D278" s="305" t="s">
        <v>14</v>
      </c>
      <c r="E278" s="18"/>
      <c r="F278" s="19" t="s">
        <v>15</v>
      </c>
      <c r="G278" s="19" t="s">
        <v>16</v>
      </c>
      <c r="H278" s="20" t="s">
        <v>17</v>
      </c>
      <c r="J278" s="19" t="s">
        <v>15</v>
      </c>
      <c r="K278" s="21" t="s">
        <v>16</v>
      </c>
      <c r="L278" s="20" t="s">
        <v>17</v>
      </c>
      <c r="N278" s="307" t="s">
        <v>18</v>
      </c>
      <c r="O278" s="309" t="s">
        <v>19</v>
      </c>
    </row>
    <row r="279" spans="2:15">
      <c r="B279" s="14"/>
      <c r="D279" s="306"/>
      <c r="E279" s="18"/>
      <c r="F279" s="22" t="s">
        <v>20</v>
      </c>
      <c r="G279" s="22"/>
      <c r="H279" s="23" t="s">
        <v>20</v>
      </c>
      <c r="J279" s="22" t="s">
        <v>20</v>
      </c>
      <c r="K279" s="23"/>
      <c r="L279" s="23" t="s">
        <v>20</v>
      </c>
      <c r="N279" s="308"/>
      <c r="O279" s="310"/>
    </row>
    <row r="280" spans="2:15">
      <c r="B280" s="24" t="s">
        <v>21</v>
      </c>
      <c r="C280" s="24"/>
      <c r="D280" s="25" t="s">
        <v>56</v>
      </c>
      <c r="E280" s="26"/>
      <c r="F280" s="153">
        <v>12.72</v>
      </c>
      <c r="G280" s="28">
        <v>1</v>
      </c>
      <c r="H280" s="154">
        <f>G280*F280</f>
        <v>12.72</v>
      </c>
      <c r="I280" s="155"/>
      <c r="J280" s="156">
        <f>+'[1]11. Distribution Rate Schedule'!$D$13</f>
        <v>12.631238972034751</v>
      </c>
      <c r="K280" s="32">
        <v>1</v>
      </c>
      <c r="L280" s="29">
        <f>K280*J280</f>
        <v>12.631238972034751</v>
      </c>
      <c r="M280" s="30"/>
      <c r="N280" s="33">
        <f t="shared" ref="N280:N296" si="67">L280-H280</f>
        <v>-8.8761027965249539E-2</v>
      </c>
      <c r="O280" s="34">
        <f>IF((H280)=0,"",(N280/H280))</f>
        <v>-6.9780682362617563E-3</v>
      </c>
    </row>
    <row r="281" spans="2:15">
      <c r="B281" s="24"/>
      <c r="C281" s="24"/>
      <c r="D281" s="25"/>
      <c r="E281" s="26"/>
      <c r="F281" s="27">
        <v>0</v>
      </c>
      <c r="G281" s="28">
        <v>1</v>
      </c>
      <c r="H281" s="29">
        <f t="shared" ref="H281:H295" si="68">G281*F281</f>
        <v>0</v>
      </c>
      <c r="I281" s="30"/>
      <c r="J281" s="31"/>
      <c r="K281" s="32">
        <v>1</v>
      </c>
      <c r="L281" s="29">
        <f>K281*J281</f>
        <v>0</v>
      </c>
      <c r="M281" s="30"/>
      <c r="N281" s="33">
        <f t="shared" si="67"/>
        <v>0</v>
      </c>
      <c r="O281" s="34" t="str">
        <f>IF((H281)=0,"",(N281/H281))</f>
        <v/>
      </c>
    </row>
    <row r="282" spans="2:15">
      <c r="B282" s="24" t="s">
        <v>23</v>
      </c>
      <c r="C282" s="24"/>
      <c r="D282" s="25" t="s">
        <v>56</v>
      </c>
      <c r="E282" s="26"/>
      <c r="F282" s="153">
        <v>-0.78</v>
      </c>
      <c r="G282" s="28">
        <v>1</v>
      </c>
      <c r="H282" s="29">
        <f t="shared" si="68"/>
        <v>-0.78</v>
      </c>
      <c r="I282" s="30"/>
      <c r="J282" s="31">
        <v>0</v>
      </c>
      <c r="K282" s="32">
        <v>1</v>
      </c>
      <c r="L282" s="29">
        <f t="shared" ref="L282:L295" si="69">K282*J282</f>
        <v>0</v>
      </c>
      <c r="M282" s="30"/>
      <c r="N282" s="33">
        <f t="shared" si="67"/>
        <v>0.78</v>
      </c>
      <c r="O282" s="34">
        <f t="shared" ref="O282:O296" si="70">IF((H282)=0,"",(N282/H282))</f>
        <v>-1</v>
      </c>
    </row>
    <row r="283" spans="2:15">
      <c r="B283" s="35" t="s">
        <v>93</v>
      </c>
      <c r="C283" s="24"/>
      <c r="D283" s="25" t="s">
        <v>56</v>
      </c>
      <c r="E283" s="26"/>
      <c r="F283" s="153">
        <v>2.2999999999999998</v>
      </c>
      <c r="G283" s="28">
        <v>1</v>
      </c>
      <c r="H283" s="29">
        <f t="shared" si="68"/>
        <v>2.2999999999999998</v>
      </c>
      <c r="I283" s="30"/>
      <c r="J283" s="31">
        <v>0</v>
      </c>
      <c r="K283" s="32">
        <v>1</v>
      </c>
      <c r="L283" s="29">
        <f t="shared" si="69"/>
        <v>0</v>
      </c>
      <c r="M283" s="30"/>
      <c r="N283" s="33">
        <f t="shared" si="67"/>
        <v>-2.2999999999999998</v>
      </c>
      <c r="O283" s="34">
        <f t="shared" si="70"/>
        <v>-1</v>
      </c>
    </row>
    <row r="284" spans="2:15">
      <c r="B284" s="180" t="s">
        <v>92</v>
      </c>
      <c r="C284" s="24"/>
      <c r="D284" s="25" t="s">
        <v>56</v>
      </c>
      <c r="E284" s="26"/>
      <c r="F284" s="27"/>
      <c r="G284" s="28">
        <v>1</v>
      </c>
      <c r="H284" s="29">
        <f t="shared" si="68"/>
        <v>0</v>
      </c>
      <c r="I284" s="30"/>
      <c r="J284" s="156">
        <f>+'[2]Stranded Asset RR'!$E$33</f>
        <v>1.58</v>
      </c>
      <c r="K284" s="32">
        <v>1</v>
      </c>
      <c r="L284" s="29">
        <f t="shared" si="69"/>
        <v>1.58</v>
      </c>
      <c r="M284" s="30"/>
      <c r="N284" s="33">
        <f t="shared" si="67"/>
        <v>1.58</v>
      </c>
      <c r="O284" s="34" t="str">
        <f t="shared" si="70"/>
        <v/>
      </c>
    </row>
    <row r="285" spans="2:15">
      <c r="B285" s="35"/>
      <c r="C285" s="24"/>
      <c r="D285" s="25"/>
      <c r="E285" s="26"/>
      <c r="F285" s="27"/>
      <c r="G285" s="28">
        <v>1</v>
      </c>
      <c r="H285" s="29">
        <f t="shared" si="68"/>
        <v>0</v>
      </c>
      <c r="I285" s="30"/>
      <c r="J285" s="31"/>
      <c r="K285" s="32">
        <v>1</v>
      </c>
      <c r="L285" s="29">
        <f t="shared" si="69"/>
        <v>0</v>
      </c>
      <c r="M285" s="30"/>
      <c r="N285" s="33">
        <f t="shared" si="67"/>
        <v>0</v>
      </c>
      <c r="O285" s="34" t="str">
        <f t="shared" si="70"/>
        <v/>
      </c>
    </row>
    <row r="286" spans="2:15">
      <c r="B286" s="24" t="s">
        <v>22</v>
      </c>
      <c r="C286" s="24"/>
      <c r="D286" s="25" t="s">
        <v>57</v>
      </c>
      <c r="E286" s="26"/>
      <c r="F286" s="150">
        <v>1.43E-2</v>
      </c>
      <c r="G286" s="28">
        <f>$F275</f>
        <v>1000</v>
      </c>
      <c r="H286" s="29">
        <f t="shared" si="68"/>
        <v>14.3</v>
      </c>
      <c r="I286" s="30"/>
      <c r="J286" s="187">
        <f>+'[1]11. Distribution Rate Schedule'!$F$13</f>
        <v>1.5019550568300434E-2</v>
      </c>
      <c r="K286" s="28">
        <f>$F275</f>
        <v>1000</v>
      </c>
      <c r="L286" s="29">
        <f t="shared" si="69"/>
        <v>15.019550568300435</v>
      </c>
      <c r="M286" s="30"/>
      <c r="N286" s="33">
        <f t="shared" si="67"/>
        <v>0.71955056830043418</v>
      </c>
      <c r="O286" s="34">
        <f t="shared" si="70"/>
        <v>5.0318221559470917E-2</v>
      </c>
    </row>
    <row r="287" spans="2:15">
      <c r="B287" s="36" t="s">
        <v>96</v>
      </c>
      <c r="C287" s="24"/>
      <c r="D287" s="25"/>
      <c r="E287" s="26"/>
      <c r="F287" s="150">
        <v>-4.0000000000000002E-4</v>
      </c>
      <c r="G287" s="28">
        <f>$F275</f>
        <v>1000</v>
      </c>
      <c r="H287" s="29">
        <f t="shared" si="68"/>
        <v>-0.4</v>
      </c>
      <c r="I287" s="30"/>
      <c r="J287" s="31"/>
      <c r="K287" s="28">
        <f>$F275</f>
        <v>1000</v>
      </c>
      <c r="L287" s="29">
        <f t="shared" si="69"/>
        <v>0</v>
      </c>
      <c r="M287" s="30"/>
      <c r="N287" s="33">
        <f t="shared" si="67"/>
        <v>0.4</v>
      </c>
      <c r="O287" s="34">
        <f t="shared" si="70"/>
        <v>-1</v>
      </c>
    </row>
    <row r="288" spans="2:15">
      <c r="B288" s="24" t="s">
        <v>72</v>
      </c>
      <c r="C288" s="24"/>
      <c r="D288" s="25" t="s">
        <v>57</v>
      </c>
      <c r="E288" s="26"/>
      <c r="F288" s="150">
        <v>4.0000000000000003E-5</v>
      </c>
      <c r="G288" s="28">
        <f>$F275</f>
        <v>1000</v>
      </c>
      <c r="H288" s="29">
        <f t="shared" si="68"/>
        <v>0.04</v>
      </c>
      <c r="I288" s="30"/>
      <c r="J288" s="31">
        <v>0</v>
      </c>
      <c r="K288" s="28">
        <f>$F275</f>
        <v>1000</v>
      </c>
      <c r="L288" s="29">
        <f t="shared" si="69"/>
        <v>0</v>
      </c>
      <c r="M288" s="30"/>
      <c r="N288" s="33">
        <f t="shared" si="67"/>
        <v>-0.04</v>
      </c>
      <c r="O288" s="34">
        <f t="shared" si="70"/>
        <v>-1</v>
      </c>
    </row>
    <row r="289" spans="2:15">
      <c r="B289" s="36"/>
      <c r="C289" s="24"/>
      <c r="D289" s="25"/>
      <c r="E289" s="26"/>
      <c r="F289" s="150"/>
      <c r="G289" s="28">
        <f>$F275</f>
        <v>1000</v>
      </c>
      <c r="H289" s="29">
        <f t="shared" si="68"/>
        <v>0</v>
      </c>
      <c r="I289" s="30"/>
      <c r="J289" s="31"/>
      <c r="K289" s="28">
        <f>$F275</f>
        <v>1000</v>
      </c>
      <c r="L289" s="29">
        <f t="shared" si="69"/>
        <v>0</v>
      </c>
      <c r="M289" s="30"/>
      <c r="N289" s="33">
        <f t="shared" si="67"/>
        <v>0</v>
      </c>
      <c r="O289" s="34" t="str">
        <f t="shared" si="70"/>
        <v/>
      </c>
    </row>
    <row r="290" spans="2:15">
      <c r="B290" s="36"/>
      <c r="C290" s="24"/>
      <c r="D290" s="25"/>
      <c r="E290" s="26"/>
      <c r="F290" s="150"/>
      <c r="G290" s="28">
        <f>$F275</f>
        <v>1000</v>
      </c>
      <c r="H290" s="29">
        <f t="shared" si="68"/>
        <v>0</v>
      </c>
      <c r="I290" s="30"/>
      <c r="J290" s="31"/>
      <c r="K290" s="28">
        <f>$F275</f>
        <v>1000</v>
      </c>
      <c r="L290" s="29">
        <f t="shared" si="69"/>
        <v>0</v>
      </c>
      <c r="M290" s="30"/>
      <c r="N290" s="33">
        <f t="shared" si="67"/>
        <v>0</v>
      </c>
      <c r="O290" s="34" t="str">
        <f t="shared" si="70"/>
        <v/>
      </c>
    </row>
    <row r="291" spans="2:15">
      <c r="B291" s="36"/>
      <c r="C291" s="24"/>
      <c r="D291" s="25"/>
      <c r="E291" s="26"/>
      <c r="F291" s="150"/>
      <c r="G291" s="28">
        <f>$F275</f>
        <v>1000</v>
      </c>
      <c r="H291" s="29">
        <f t="shared" si="68"/>
        <v>0</v>
      </c>
      <c r="I291" s="30"/>
      <c r="J291" s="31"/>
      <c r="K291" s="28">
        <f>$F275</f>
        <v>1000</v>
      </c>
      <c r="L291" s="29">
        <f t="shared" si="69"/>
        <v>0</v>
      </c>
      <c r="M291" s="30"/>
      <c r="N291" s="33">
        <f t="shared" si="67"/>
        <v>0</v>
      </c>
      <c r="O291" s="34" t="str">
        <f t="shared" si="70"/>
        <v/>
      </c>
    </row>
    <row r="292" spans="2:15">
      <c r="B292" s="36"/>
      <c r="C292" s="24"/>
      <c r="D292" s="25"/>
      <c r="E292" s="26"/>
      <c r="F292" s="27"/>
      <c r="G292" s="28">
        <f>$F275</f>
        <v>1000</v>
      </c>
      <c r="H292" s="29">
        <f t="shared" si="68"/>
        <v>0</v>
      </c>
      <c r="I292" s="30"/>
      <c r="J292" s="31"/>
      <c r="K292" s="28">
        <f>$F275</f>
        <v>1000</v>
      </c>
      <c r="L292" s="29">
        <f t="shared" si="69"/>
        <v>0</v>
      </c>
      <c r="M292" s="30"/>
      <c r="N292" s="33">
        <f t="shared" si="67"/>
        <v>0</v>
      </c>
      <c r="O292" s="34" t="str">
        <f t="shared" si="70"/>
        <v/>
      </c>
    </row>
    <row r="293" spans="2:15">
      <c r="B293" s="36"/>
      <c r="C293" s="24"/>
      <c r="D293" s="25"/>
      <c r="E293" s="26"/>
      <c r="F293" s="27"/>
      <c r="G293" s="28">
        <f>$F275</f>
        <v>1000</v>
      </c>
      <c r="H293" s="29">
        <f t="shared" si="68"/>
        <v>0</v>
      </c>
      <c r="I293" s="30"/>
      <c r="J293" s="31"/>
      <c r="K293" s="28">
        <f>$F275</f>
        <v>1000</v>
      </c>
      <c r="L293" s="29">
        <f t="shared" si="69"/>
        <v>0</v>
      </c>
      <c r="M293" s="30"/>
      <c r="N293" s="33">
        <f t="shared" si="67"/>
        <v>0</v>
      </c>
      <c r="O293" s="34" t="str">
        <f t="shared" si="70"/>
        <v/>
      </c>
    </row>
    <row r="294" spans="2:15">
      <c r="B294" s="36"/>
      <c r="C294" s="24"/>
      <c r="D294" s="25"/>
      <c r="E294" s="26"/>
      <c r="F294" s="27"/>
      <c r="G294" s="28">
        <f>$F275</f>
        <v>1000</v>
      </c>
      <c r="H294" s="29">
        <f t="shared" si="68"/>
        <v>0</v>
      </c>
      <c r="I294" s="30"/>
      <c r="J294" s="31"/>
      <c r="K294" s="28">
        <f>$F275</f>
        <v>1000</v>
      </c>
      <c r="L294" s="29">
        <f t="shared" si="69"/>
        <v>0</v>
      </c>
      <c r="M294" s="30"/>
      <c r="N294" s="33">
        <f t="shared" si="67"/>
        <v>0</v>
      </c>
      <c r="O294" s="34" t="str">
        <f t="shared" si="70"/>
        <v/>
      </c>
    </row>
    <row r="295" spans="2:15">
      <c r="B295" s="36"/>
      <c r="C295" s="24"/>
      <c r="D295" s="25"/>
      <c r="E295" s="26"/>
      <c r="F295" s="27"/>
      <c r="G295" s="28">
        <f>$F275</f>
        <v>1000</v>
      </c>
      <c r="H295" s="29">
        <f t="shared" si="68"/>
        <v>0</v>
      </c>
      <c r="I295" s="30"/>
      <c r="J295" s="31"/>
      <c r="K295" s="28">
        <f>$F275</f>
        <v>1000</v>
      </c>
      <c r="L295" s="29">
        <f t="shared" si="69"/>
        <v>0</v>
      </c>
      <c r="M295" s="30"/>
      <c r="N295" s="33">
        <f t="shared" si="67"/>
        <v>0</v>
      </c>
      <c r="O295" s="34" t="str">
        <f t="shared" si="70"/>
        <v/>
      </c>
    </row>
    <row r="296" spans="2:15" s="48" customFormat="1">
      <c r="B296" s="37" t="s">
        <v>25</v>
      </c>
      <c r="C296" s="38"/>
      <c r="D296" s="39"/>
      <c r="E296" s="38"/>
      <c r="F296" s="40"/>
      <c r="G296" s="41"/>
      <c r="H296" s="42">
        <f>SUM(H280:H295)</f>
        <v>28.180000000000003</v>
      </c>
      <c r="I296" s="43"/>
      <c r="J296" s="44"/>
      <c r="K296" s="45"/>
      <c r="L296" s="42">
        <f>SUM(L280:L295)</f>
        <v>29.230789540335188</v>
      </c>
      <c r="M296" s="43"/>
      <c r="N296" s="46">
        <f t="shared" si="67"/>
        <v>1.0507895403351846</v>
      </c>
      <c r="O296" s="47">
        <f t="shared" si="70"/>
        <v>3.7288486172291857E-2</v>
      </c>
    </row>
    <row r="297" spans="2:15" ht="39.75" customHeight="1">
      <c r="B297" s="49" t="s">
        <v>58</v>
      </c>
      <c r="C297" s="24"/>
      <c r="D297" s="25" t="s">
        <v>57</v>
      </c>
      <c r="E297" s="26"/>
      <c r="F297" s="27">
        <v>-1E-3</v>
      </c>
      <c r="G297" s="28">
        <f>$F275</f>
        <v>1000</v>
      </c>
      <c r="H297" s="29">
        <f>G297*F297</f>
        <v>-1</v>
      </c>
      <c r="I297" s="30"/>
      <c r="J297" s="31">
        <f>+F297</f>
        <v>-1E-3</v>
      </c>
      <c r="K297" s="28">
        <f>$F275</f>
        <v>1000</v>
      </c>
      <c r="L297" s="29">
        <f>K297*J297</f>
        <v>-1</v>
      </c>
      <c r="M297" s="30"/>
      <c r="N297" s="33">
        <f>L297-H297</f>
        <v>0</v>
      </c>
      <c r="O297" s="34">
        <f>IF((H297)=0,"",(N297/H297))</f>
        <v>0</v>
      </c>
    </row>
    <row r="298" spans="2:15" ht="43.5" customHeight="1">
      <c r="B298" s="49" t="s">
        <v>59</v>
      </c>
      <c r="C298" s="24"/>
      <c r="D298" s="25" t="s">
        <v>57</v>
      </c>
      <c r="E298" s="26"/>
      <c r="F298" s="27">
        <v>0</v>
      </c>
      <c r="G298" s="28">
        <f>$F275</f>
        <v>1000</v>
      </c>
      <c r="H298" s="29">
        <f t="shared" ref="H298:H300" si="71">G298*F298</f>
        <v>0</v>
      </c>
      <c r="I298" s="50"/>
      <c r="J298" s="31">
        <f>+'[3]6. Rate Rider Calculations'!$F$21</f>
        <v>-1.1101103445096522E-3</v>
      </c>
      <c r="K298" s="28">
        <f>$F275</f>
        <v>1000</v>
      </c>
      <c r="L298" s="29">
        <f t="shared" ref="L298:L300" si="72">K298*J298</f>
        <v>-1.1101103445096523</v>
      </c>
      <c r="M298" s="51"/>
      <c r="N298" s="33">
        <f t="shared" ref="N298:N300" si="73">L298-H298</f>
        <v>-1.1101103445096523</v>
      </c>
      <c r="O298" s="34" t="str">
        <f t="shared" ref="O298:O300" si="74">IF((H298)=0,"",(N298/H298))</f>
        <v/>
      </c>
    </row>
    <row r="299" spans="2:15" ht="38.25">
      <c r="B299" s="49" t="s">
        <v>95</v>
      </c>
      <c r="C299" s="24"/>
      <c r="D299" s="25" t="s">
        <v>61</v>
      </c>
      <c r="E299" s="26"/>
      <c r="F299" s="27">
        <v>-4.0000000000000002E-4</v>
      </c>
      <c r="G299" s="28">
        <f>$F275</f>
        <v>1000</v>
      </c>
      <c r="H299" s="29">
        <f t="shared" si="71"/>
        <v>-0.4</v>
      </c>
      <c r="I299" s="50"/>
      <c r="J299" s="31">
        <f>+F299</f>
        <v>-4.0000000000000002E-4</v>
      </c>
      <c r="K299" s="28">
        <f>$F275</f>
        <v>1000</v>
      </c>
      <c r="L299" s="29">
        <f t="shared" si="72"/>
        <v>-0.4</v>
      </c>
      <c r="M299" s="51"/>
      <c r="N299" s="33">
        <f t="shared" si="73"/>
        <v>0</v>
      </c>
      <c r="O299" s="34">
        <f t="shared" si="74"/>
        <v>0</v>
      </c>
    </row>
    <row r="300" spans="2:15" ht="38.25">
      <c r="B300" s="49" t="s">
        <v>94</v>
      </c>
      <c r="C300" s="24"/>
      <c r="D300" s="25" t="s">
        <v>61</v>
      </c>
      <c r="E300" s="26"/>
      <c r="F300" s="27">
        <v>0</v>
      </c>
      <c r="G300" s="28">
        <f>$F275</f>
        <v>1000</v>
      </c>
      <c r="H300" s="29">
        <f t="shared" si="71"/>
        <v>0</v>
      </c>
      <c r="I300" s="50"/>
      <c r="J300" s="31">
        <f>+'[3]6. Rate Rider Calculations'!$F$48</f>
        <v>0</v>
      </c>
      <c r="K300" s="28">
        <f>$F275</f>
        <v>1000</v>
      </c>
      <c r="L300" s="29">
        <f t="shared" si="72"/>
        <v>0</v>
      </c>
      <c r="M300" s="51"/>
      <c r="N300" s="33">
        <f t="shared" si="73"/>
        <v>0</v>
      </c>
      <c r="O300" s="34" t="str">
        <f t="shared" si="74"/>
        <v/>
      </c>
    </row>
    <row r="301" spans="2:15">
      <c r="B301" s="52"/>
      <c r="C301" s="24"/>
      <c r="D301" s="25"/>
      <c r="E301" s="26"/>
      <c r="F301" s="27"/>
      <c r="G301" s="28">
        <f>$F275</f>
        <v>1000</v>
      </c>
      <c r="H301" s="29">
        <f>G301*F301</f>
        <v>0</v>
      </c>
      <c r="I301" s="30"/>
      <c r="J301" s="31"/>
      <c r="K301" s="28">
        <f>$F275</f>
        <v>1000</v>
      </c>
      <c r="L301" s="29">
        <f>K301*J301</f>
        <v>0</v>
      </c>
      <c r="M301" s="30"/>
      <c r="N301" s="33">
        <f>L301-H301</f>
        <v>0</v>
      </c>
      <c r="O301" s="34" t="str">
        <f>IF((H301)=0,"",(N301/H301))</f>
        <v/>
      </c>
    </row>
    <row r="302" spans="2:15">
      <c r="B302" s="52"/>
      <c r="C302" s="24"/>
      <c r="D302" s="25"/>
      <c r="E302" s="26"/>
      <c r="F302" s="53"/>
      <c r="G302" s="54"/>
      <c r="H302" s="55"/>
      <c r="I302" s="30"/>
      <c r="J302" s="31"/>
      <c r="K302" s="28">
        <f>$F275</f>
        <v>1000</v>
      </c>
      <c r="L302" s="29">
        <f>K302*J302</f>
        <v>0</v>
      </c>
      <c r="M302" s="30"/>
      <c r="N302" s="33">
        <f>L302-H302</f>
        <v>0</v>
      </c>
      <c r="O302" s="34"/>
    </row>
    <row r="303" spans="2:15" ht="25.5">
      <c r="B303" s="56" t="s">
        <v>26</v>
      </c>
      <c r="C303" s="57"/>
      <c r="D303" s="57"/>
      <c r="E303" s="57"/>
      <c r="F303" s="58"/>
      <c r="G303" s="59"/>
      <c r="H303" s="60">
        <f>SUM(H297:H301)+H296</f>
        <v>26.780000000000005</v>
      </c>
      <c r="I303" s="43"/>
      <c r="J303" s="59"/>
      <c r="K303" s="61"/>
      <c r="L303" s="60">
        <f>SUM(L297:L301)+L296</f>
        <v>26.720679195825536</v>
      </c>
      <c r="M303" s="43"/>
      <c r="N303" s="46">
        <f t="shared" ref="N303:N315" si="75">L303-H303</f>
        <v>-5.9320804174468833E-2</v>
      </c>
      <c r="O303" s="47">
        <f t="shared" ref="O303:O315" si="76">IF((H303)=0,"",(N303/H303))</f>
        <v>-2.2151159139084699E-3</v>
      </c>
    </row>
    <row r="304" spans="2:15">
      <c r="B304" s="30" t="s">
        <v>27</v>
      </c>
      <c r="C304" s="30"/>
      <c r="D304" s="62" t="s">
        <v>57</v>
      </c>
      <c r="E304" s="63"/>
      <c r="F304" s="31">
        <v>7.0000000000000001E-3</v>
      </c>
      <c r="G304" s="64">
        <f>F275*F330</f>
        <v>1040.8999999999999</v>
      </c>
      <c r="H304" s="29">
        <f>G304*F304</f>
        <v>7.2862999999999989</v>
      </c>
      <c r="I304" s="30"/>
      <c r="J304" s="31">
        <f>+'[4]13. Final 2013 RTS Rates'!$F$26</f>
        <v>7.0658638315805539E-3</v>
      </c>
      <c r="K304" s="65">
        <f>F275*J330</f>
        <v>1035</v>
      </c>
      <c r="L304" s="29">
        <f>K304*J304</f>
        <v>7.313169065685873</v>
      </c>
      <c r="M304" s="30"/>
      <c r="N304" s="33">
        <f t="shared" si="75"/>
        <v>2.6869065685874105E-2</v>
      </c>
      <c r="O304" s="34">
        <f t="shared" si="76"/>
        <v>3.6876145212074865E-3</v>
      </c>
    </row>
    <row r="305" spans="2:15" ht="30">
      <c r="B305" s="66" t="s">
        <v>28</v>
      </c>
      <c r="C305" s="30"/>
      <c r="D305" s="62" t="s">
        <v>57</v>
      </c>
      <c r="E305" s="63"/>
      <c r="F305" s="31">
        <v>5.3E-3</v>
      </c>
      <c r="G305" s="64">
        <f>G304</f>
        <v>1040.8999999999999</v>
      </c>
      <c r="H305" s="29">
        <f>G305*F305</f>
        <v>5.5167699999999993</v>
      </c>
      <c r="I305" s="30"/>
      <c r="J305" s="31">
        <f>+'[4]13. Final 2013 RTS Rates'!$H$26</f>
        <v>5.4817484580755539E-3</v>
      </c>
      <c r="K305" s="65">
        <f>K304</f>
        <v>1035</v>
      </c>
      <c r="L305" s="29">
        <f>K305*J305</f>
        <v>5.6736096541081986</v>
      </c>
      <c r="M305" s="30"/>
      <c r="N305" s="33">
        <f t="shared" si="75"/>
        <v>0.15683965410819933</v>
      </c>
      <c r="O305" s="34">
        <f t="shared" si="76"/>
        <v>2.8429616262450556E-2</v>
      </c>
    </row>
    <row r="306" spans="2:15" ht="25.5">
      <c r="B306" s="56" t="s">
        <v>29</v>
      </c>
      <c r="C306" s="38"/>
      <c r="D306" s="38"/>
      <c r="E306" s="38"/>
      <c r="F306" s="143"/>
      <c r="G306" s="59"/>
      <c r="H306" s="60">
        <f>SUM(H303:H305)</f>
        <v>39.583070000000006</v>
      </c>
      <c r="I306" s="68"/>
      <c r="J306" s="69"/>
      <c r="K306" s="70"/>
      <c r="L306" s="60">
        <f>SUM(L303:L305)</f>
        <v>39.707457915619607</v>
      </c>
      <c r="M306" s="68"/>
      <c r="N306" s="46">
        <f t="shared" si="75"/>
        <v>0.12438791561960016</v>
      </c>
      <c r="O306" s="47">
        <f t="shared" si="76"/>
        <v>3.1424524580736194E-3</v>
      </c>
    </row>
    <row r="307" spans="2:15" ht="30">
      <c r="B307" s="71" t="s">
        <v>30</v>
      </c>
      <c r="C307" s="24"/>
      <c r="D307" s="25" t="s">
        <v>57</v>
      </c>
      <c r="E307" s="26"/>
      <c r="F307" s="72">
        <v>5.1999999999999998E-3</v>
      </c>
      <c r="G307" s="64">
        <f>G305</f>
        <v>1040.8999999999999</v>
      </c>
      <c r="H307" s="73">
        <f t="shared" ref="H307:H310" si="77">G307*F307</f>
        <v>5.412679999999999</v>
      </c>
      <c r="I307" s="30"/>
      <c r="J307" s="74">
        <f>+F307</f>
        <v>5.1999999999999998E-3</v>
      </c>
      <c r="K307" s="64">
        <f>K305</f>
        <v>1035</v>
      </c>
      <c r="L307" s="73">
        <f t="shared" ref="L307:L310" si="78">K307*J307</f>
        <v>5.3819999999999997</v>
      </c>
      <c r="M307" s="30"/>
      <c r="N307" s="33">
        <f t="shared" si="75"/>
        <v>-3.0679999999999374E-2</v>
      </c>
      <c r="O307" s="75">
        <f t="shared" si="76"/>
        <v>-5.6681717744258633E-3</v>
      </c>
    </row>
    <row r="308" spans="2:15" ht="30">
      <c r="B308" s="71" t="s">
        <v>31</v>
      </c>
      <c r="C308" s="24"/>
      <c r="D308" s="25" t="s">
        <v>57</v>
      </c>
      <c r="E308" s="26"/>
      <c r="F308" s="72">
        <v>1.1000000000000001E-3</v>
      </c>
      <c r="G308" s="64">
        <f>G305</f>
        <v>1040.8999999999999</v>
      </c>
      <c r="H308" s="73">
        <f t="shared" si="77"/>
        <v>1.14499</v>
      </c>
      <c r="I308" s="30"/>
      <c r="J308" s="74">
        <f>+F308</f>
        <v>1.1000000000000001E-3</v>
      </c>
      <c r="K308" s="64">
        <f>K305</f>
        <v>1035</v>
      </c>
      <c r="L308" s="73">
        <f t="shared" si="78"/>
        <v>1.1385000000000001</v>
      </c>
      <c r="M308" s="30"/>
      <c r="N308" s="33">
        <f t="shared" si="75"/>
        <v>-6.4899999999998847E-3</v>
      </c>
      <c r="O308" s="75">
        <f t="shared" si="76"/>
        <v>-5.6681717744258772E-3</v>
      </c>
    </row>
    <row r="309" spans="2:15">
      <c r="B309" s="24" t="s">
        <v>32</v>
      </c>
      <c r="C309" s="24"/>
      <c r="D309" s="25" t="s">
        <v>56</v>
      </c>
      <c r="E309" s="26"/>
      <c r="F309" s="72">
        <v>0.25</v>
      </c>
      <c r="G309" s="28">
        <v>1</v>
      </c>
      <c r="H309" s="73">
        <f t="shared" si="77"/>
        <v>0.25</v>
      </c>
      <c r="I309" s="30"/>
      <c r="J309" s="74">
        <f>+F309</f>
        <v>0.25</v>
      </c>
      <c r="K309" s="28">
        <v>1</v>
      </c>
      <c r="L309" s="73">
        <f t="shared" si="78"/>
        <v>0.25</v>
      </c>
      <c r="M309" s="30"/>
      <c r="N309" s="33">
        <f t="shared" si="75"/>
        <v>0</v>
      </c>
      <c r="O309" s="75">
        <f t="shared" si="76"/>
        <v>0</v>
      </c>
    </row>
    <row r="310" spans="2:15">
      <c r="B310" s="24" t="s">
        <v>33</v>
      </c>
      <c r="C310" s="24"/>
      <c r="D310" s="25" t="s">
        <v>57</v>
      </c>
      <c r="E310" s="26"/>
      <c r="F310" s="72">
        <v>7.0000000000000001E-3</v>
      </c>
      <c r="G310" s="64">
        <f>F275</f>
        <v>1000</v>
      </c>
      <c r="H310" s="73">
        <f t="shared" si="77"/>
        <v>7</v>
      </c>
      <c r="I310" s="30"/>
      <c r="J310" s="74">
        <v>7.0000000000000001E-3</v>
      </c>
      <c r="K310" s="64">
        <f>+K286</f>
        <v>1000</v>
      </c>
      <c r="L310" s="73">
        <f t="shared" si="78"/>
        <v>7</v>
      </c>
      <c r="M310" s="30"/>
      <c r="N310" s="33">
        <f t="shared" si="75"/>
        <v>0</v>
      </c>
      <c r="O310" s="75">
        <f t="shared" si="76"/>
        <v>0</v>
      </c>
    </row>
    <row r="311" spans="2:15">
      <c r="B311" s="52" t="s">
        <v>34</v>
      </c>
      <c r="C311" s="24"/>
      <c r="D311" s="25" t="s">
        <v>57</v>
      </c>
      <c r="E311" s="26"/>
      <c r="F311" s="76">
        <v>7.4999999999999997E-2</v>
      </c>
      <c r="G311" s="64">
        <f>IF($T$1=1,IF($F275&gt;=600,600,IF($F275&lt;600,$F275*(1+$F330),$F275-600)),IF($T$1=2,IF($F275&gt;=1000,1000,IF($F275&lt;1000,$F275*(1+$F330),$F275-1000))))</f>
        <v>600</v>
      </c>
      <c r="H311" s="73">
        <f>G311*F311</f>
        <v>45</v>
      </c>
      <c r="I311" s="30"/>
      <c r="J311" s="76">
        <v>7.4999999999999997E-2</v>
      </c>
      <c r="K311" s="64">
        <f>IF($T$1=1,IF($F275&gt;=600,600,IF($F275&lt;600,$F275*(1+$F330),$F275-600)),IF($T$1=2,IF($F275&gt;=1000,1000,IF($F275&lt;1000,$F275*(1+$F330),$F275-1000))))</f>
        <v>600</v>
      </c>
      <c r="L311" s="73">
        <f>K311*J311</f>
        <v>45</v>
      </c>
      <c r="M311" s="30"/>
      <c r="N311" s="33">
        <f t="shared" si="75"/>
        <v>0</v>
      </c>
      <c r="O311" s="75">
        <f t="shared" si="76"/>
        <v>0</v>
      </c>
    </row>
    <row r="312" spans="2:15">
      <c r="B312" s="52" t="s">
        <v>35</v>
      </c>
      <c r="C312" s="24"/>
      <c r="D312" s="25" t="s">
        <v>57</v>
      </c>
      <c r="E312" s="26"/>
      <c r="F312" s="76">
        <v>8.7999999999999995E-2</v>
      </c>
      <c r="G312" s="64">
        <f>IF($T$1=1,IF($F275&gt;=600,$F275*$F330-600,IF($F275&lt;600,0,)), IF($T$1=2,IF($F275&gt;=1000,$F275*(1+$F330)-1000,IF($F275&lt;1000,0))))</f>
        <v>440.89999999999986</v>
      </c>
      <c r="H312" s="73">
        <f>G312*F312</f>
        <v>38.799199999999985</v>
      </c>
      <c r="I312" s="30"/>
      <c r="J312" s="76">
        <v>8.7999999999999995E-2</v>
      </c>
      <c r="K312" s="64">
        <f>IF($T$1=1,IF($F275&gt;=600,$F275*$F330-600,IF($F275&lt;600,0,)), IF($T$1=2,IF($F275&gt;=1000,$F275*(1+$F330)-1000,IF($F275&lt;1000,0))))</f>
        <v>440.89999999999986</v>
      </c>
      <c r="L312" s="73">
        <f>K312*J312</f>
        <v>38.799199999999985</v>
      </c>
      <c r="M312" s="30"/>
      <c r="N312" s="33">
        <f t="shared" si="75"/>
        <v>0</v>
      </c>
      <c r="O312" s="75">
        <f t="shared" si="76"/>
        <v>0</v>
      </c>
    </row>
    <row r="313" spans="2:15">
      <c r="B313" s="52" t="s">
        <v>36</v>
      </c>
      <c r="C313" s="24"/>
      <c r="D313" s="25" t="s">
        <v>57</v>
      </c>
      <c r="E313" s="26"/>
      <c r="F313" s="144">
        <v>6.5000000000000002E-2</v>
      </c>
      <c r="G313" s="145">
        <f>0.64*$F275*$F330</f>
        <v>666.17599999999993</v>
      </c>
      <c r="H313" s="146">
        <f t="shared" ref="H313:H315" si="79">G313*F313</f>
        <v>43.301439999999999</v>
      </c>
      <c r="I313" s="30"/>
      <c r="J313" s="72">
        <v>6.5000000000000002E-2</v>
      </c>
      <c r="K313" s="145">
        <f>0.64*$F275*$F330</f>
        <v>666.17599999999993</v>
      </c>
      <c r="L313" s="146">
        <f t="shared" ref="L313:L315" si="80">K313*J313</f>
        <v>43.301439999999999</v>
      </c>
      <c r="M313" s="147"/>
      <c r="N313" s="148">
        <f t="shared" si="75"/>
        <v>0</v>
      </c>
      <c r="O313" s="149">
        <f t="shared" si="76"/>
        <v>0</v>
      </c>
    </row>
    <row r="314" spans="2:15">
      <c r="B314" s="52" t="s">
        <v>37</v>
      </c>
      <c r="C314" s="24"/>
      <c r="D314" s="25" t="s">
        <v>57</v>
      </c>
      <c r="E314" s="26"/>
      <c r="F314" s="144">
        <v>0.1</v>
      </c>
      <c r="G314" s="145">
        <f>0.18*$F275*$F330</f>
        <v>187.36199999999999</v>
      </c>
      <c r="H314" s="146">
        <f t="shared" si="79"/>
        <v>18.7362</v>
      </c>
      <c r="I314" s="30"/>
      <c r="J314" s="72">
        <v>0.1</v>
      </c>
      <c r="K314" s="145">
        <f>0.18*$F275*$F330</f>
        <v>187.36199999999999</v>
      </c>
      <c r="L314" s="146">
        <f t="shared" si="80"/>
        <v>18.7362</v>
      </c>
      <c r="M314" s="147"/>
      <c r="N314" s="148">
        <f t="shared" si="75"/>
        <v>0</v>
      </c>
      <c r="O314" s="149">
        <f t="shared" si="76"/>
        <v>0</v>
      </c>
    </row>
    <row r="315" spans="2:15" ht="15.75" thickBot="1">
      <c r="B315" s="14" t="s">
        <v>38</v>
      </c>
      <c r="C315" s="24"/>
      <c r="D315" s="25" t="s">
        <v>57</v>
      </c>
      <c r="E315" s="26"/>
      <c r="F315" s="144">
        <v>0.11700000000000001</v>
      </c>
      <c r="G315" s="145">
        <f>0.18*$F275*$F330</f>
        <v>187.36199999999999</v>
      </c>
      <c r="H315" s="146">
        <f t="shared" si="79"/>
        <v>21.921354000000001</v>
      </c>
      <c r="I315" s="30"/>
      <c r="J315" s="72">
        <v>0.11700000000000001</v>
      </c>
      <c r="K315" s="145">
        <f>0.18*$F275*$F330</f>
        <v>187.36199999999999</v>
      </c>
      <c r="L315" s="146">
        <f t="shared" si="80"/>
        <v>21.921354000000001</v>
      </c>
      <c r="M315" s="147"/>
      <c r="N315" s="148">
        <f t="shared" si="75"/>
        <v>0</v>
      </c>
      <c r="O315" s="149">
        <f t="shared" si="76"/>
        <v>0</v>
      </c>
    </row>
    <row r="316" spans="2:15" ht="15.75" thickBot="1">
      <c r="B316" s="79"/>
      <c r="C316" s="80"/>
      <c r="D316" s="81"/>
      <c r="E316" s="80"/>
      <c r="F316" s="82"/>
      <c r="G316" s="83"/>
      <c r="H316" s="84"/>
      <c r="I316" s="85"/>
      <c r="J316" s="82"/>
      <c r="K316" s="86"/>
      <c r="L316" s="84"/>
      <c r="M316" s="85"/>
      <c r="N316" s="87"/>
      <c r="O316" s="88"/>
    </row>
    <row r="317" spans="2:15">
      <c r="B317" s="89" t="s">
        <v>39</v>
      </c>
      <c r="C317" s="24"/>
      <c r="D317" s="24"/>
      <c r="E317" s="24"/>
      <c r="F317" s="90"/>
      <c r="G317" s="91"/>
      <c r="H317" s="95">
        <f>SUM(H306:H312)</f>
        <v>137.18993999999998</v>
      </c>
      <c r="I317" s="93"/>
      <c r="J317" s="94"/>
      <c r="K317" s="94"/>
      <c r="L317" s="95">
        <f>SUM(L306:L312)</f>
        <v>137.2771579156196</v>
      </c>
      <c r="M317" s="96"/>
      <c r="N317" s="97">
        <f t="shared" ref="N317:N321" si="81">L317-H317</f>
        <v>8.7217915619618225E-2</v>
      </c>
      <c r="O317" s="98">
        <f t="shared" ref="O317:O321" si="82">IF((H317)=0,"",(N317/H317))</f>
        <v>6.3574570861112871E-4</v>
      </c>
    </row>
    <row r="318" spans="2:15">
      <c r="B318" s="99" t="s">
        <v>40</v>
      </c>
      <c r="C318" s="24"/>
      <c r="D318" s="24"/>
      <c r="E318" s="24"/>
      <c r="F318" s="100">
        <v>0.13</v>
      </c>
      <c r="G318" s="91"/>
      <c r="H318" s="101">
        <f>H317*F318</f>
        <v>17.834692199999999</v>
      </c>
      <c r="I318" s="102"/>
      <c r="J318" s="103">
        <v>0.13</v>
      </c>
      <c r="K318" s="104"/>
      <c r="L318" s="105">
        <f>L317*J318</f>
        <v>17.84603052903055</v>
      </c>
      <c r="M318" s="106"/>
      <c r="N318" s="107">
        <f t="shared" si="81"/>
        <v>1.1338329030550653E-2</v>
      </c>
      <c r="O318" s="108">
        <f t="shared" si="82"/>
        <v>6.3574570861114465E-4</v>
      </c>
    </row>
    <row r="319" spans="2:15">
      <c r="B319" s="109" t="s">
        <v>41</v>
      </c>
      <c r="C319" s="24"/>
      <c r="D319" s="24"/>
      <c r="E319" s="24"/>
      <c r="F319" s="110"/>
      <c r="G319" s="111"/>
      <c r="H319" s="101">
        <f>H317+H318</f>
        <v>155.02463219999999</v>
      </c>
      <c r="I319" s="102"/>
      <c r="J319" s="102"/>
      <c r="K319" s="102"/>
      <c r="L319" s="105">
        <f>L317+L318</f>
        <v>155.12318844465014</v>
      </c>
      <c r="M319" s="106"/>
      <c r="N319" s="107">
        <f t="shared" si="81"/>
        <v>9.8556244650154667E-2</v>
      </c>
      <c r="O319" s="108">
        <f t="shared" si="82"/>
        <v>6.3574570861103894E-4</v>
      </c>
    </row>
    <row r="320" spans="2:15">
      <c r="B320" s="303" t="s">
        <v>42</v>
      </c>
      <c r="C320" s="303"/>
      <c r="D320" s="303"/>
      <c r="E320" s="24"/>
      <c r="F320" s="110"/>
      <c r="G320" s="111"/>
      <c r="H320" s="112">
        <f>ROUND(-H319*10%,2)</f>
        <v>-15.5</v>
      </c>
      <c r="I320" s="102"/>
      <c r="J320" s="102"/>
      <c r="K320" s="102"/>
      <c r="L320" s="113">
        <f>ROUND(-L319*10%,2)</f>
        <v>-15.51</v>
      </c>
      <c r="M320" s="106"/>
      <c r="N320" s="114">
        <f t="shared" si="81"/>
        <v>-9.9999999999997868E-3</v>
      </c>
      <c r="O320" s="115">
        <f t="shared" si="82"/>
        <v>6.4516129032256688E-4</v>
      </c>
    </row>
    <row r="321" spans="1:15" ht="15.75" thickBot="1">
      <c r="B321" s="304" t="s">
        <v>43</v>
      </c>
      <c r="C321" s="304"/>
      <c r="D321" s="304"/>
      <c r="E321" s="116"/>
      <c r="F321" s="117"/>
      <c r="G321" s="118"/>
      <c r="H321" s="119">
        <f>SUM(H319:H320)</f>
        <v>139.52463219999999</v>
      </c>
      <c r="I321" s="120"/>
      <c r="J321" s="120"/>
      <c r="K321" s="120"/>
      <c r="L321" s="121">
        <f>SUM(L319:L320)</f>
        <v>139.61318844465015</v>
      </c>
      <c r="M321" s="122"/>
      <c r="N321" s="123">
        <f t="shared" si="81"/>
        <v>8.8556244650163762E-2</v>
      </c>
      <c r="O321" s="124">
        <f t="shared" si="82"/>
        <v>6.3469971756115314E-4</v>
      </c>
    </row>
    <row r="322" spans="1:15" ht="15.75" thickBot="1">
      <c r="B322" s="79"/>
      <c r="C322" s="80"/>
      <c r="D322" s="81"/>
      <c r="E322" s="80"/>
      <c r="F322" s="125"/>
      <c r="G322" s="126"/>
      <c r="H322" s="127"/>
      <c r="I322" s="128"/>
      <c r="J322" s="125"/>
      <c r="K322" s="83"/>
      <c r="L322" s="129"/>
      <c r="M322" s="85"/>
      <c r="N322" s="130"/>
      <c r="O322" s="88"/>
    </row>
    <row r="323" spans="1:15">
      <c r="B323" s="89" t="s">
        <v>44</v>
      </c>
      <c r="C323" s="24"/>
      <c r="D323" s="24"/>
      <c r="E323" s="24"/>
      <c r="F323" s="90"/>
      <c r="G323" s="91"/>
      <c r="H323" s="92">
        <f>SUM(H306:H310,H313:H315)</f>
        <v>137.34973400000001</v>
      </c>
      <c r="I323" s="93"/>
      <c r="J323" s="94"/>
      <c r="K323" s="94"/>
      <c r="L323" s="92">
        <f>SUM(L306:L310,L313:L315)</f>
        <v>137.4369519156196</v>
      </c>
      <c r="M323" s="96"/>
      <c r="N323" s="97">
        <f>L323-H323</f>
        <v>8.7217915619589803E-2</v>
      </c>
      <c r="O323" s="98">
        <f t="shared" ref="O323:O327" si="83">IF((H323)=0,"",(N323/H323))</f>
        <v>6.350060759461667E-4</v>
      </c>
    </row>
    <row r="324" spans="1:15">
      <c r="B324" s="99" t="s">
        <v>40</v>
      </c>
      <c r="C324" s="24"/>
      <c r="D324" s="24"/>
      <c r="E324" s="24"/>
      <c r="F324" s="100">
        <v>0.13</v>
      </c>
      <c r="G324" s="111"/>
      <c r="H324" s="101">
        <f>H323*F324</f>
        <v>17.855465420000002</v>
      </c>
      <c r="I324" s="102"/>
      <c r="J324" s="132">
        <v>0.13</v>
      </c>
      <c r="K324" s="102"/>
      <c r="L324" s="105">
        <f>L323*J324</f>
        <v>17.866803749030549</v>
      </c>
      <c r="M324" s="106"/>
      <c r="N324" s="107">
        <f t="shared" ref="N324:N327" si="84">L324-H324</f>
        <v>1.1338329030547101E-2</v>
      </c>
      <c r="O324" s="108">
        <f t="shared" si="83"/>
        <v>6.3500607594619055E-4</v>
      </c>
    </row>
    <row r="325" spans="1:15">
      <c r="B325" s="109" t="s">
        <v>41</v>
      </c>
      <c r="C325" s="24"/>
      <c r="D325" s="24"/>
      <c r="E325" s="24"/>
      <c r="F325" s="110"/>
      <c r="G325" s="111"/>
      <c r="H325" s="101">
        <f>H323+H324</f>
        <v>155.20519942000001</v>
      </c>
      <c r="I325" s="102"/>
      <c r="J325" s="102"/>
      <c r="K325" s="102"/>
      <c r="L325" s="105">
        <f>L323+L324</f>
        <v>155.30375566465014</v>
      </c>
      <c r="M325" s="106"/>
      <c r="N325" s="107">
        <f t="shared" si="84"/>
        <v>9.8556244650126246E-2</v>
      </c>
      <c r="O325" s="108">
        <f t="shared" si="83"/>
        <v>6.3500607594610078E-4</v>
      </c>
    </row>
    <row r="326" spans="1:15">
      <c r="B326" s="303" t="s">
        <v>42</v>
      </c>
      <c r="C326" s="303"/>
      <c r="D326" s="303"/>
      <c r="E326" s="24"/>
      <c r="F326" s="110"/>
      <c r="G326" s="111"/>
      <c r="H326" s="112">
        <f>ROUND(-H325*10%,2)</f>
        <v>-15.52</v>
      </c>
      <c r="I326" s="102"/>
      <c r="J326" s="102"/>
      <c r="K326" s="102"/>
      <c r="L326" s="113">
        <f>ROUND(-L325*10%,2)</f>
        <v>-15.53</v>
      </c>
      <c r="M326" s="106"/>
      <c r="N326" s="114">
        <f t="shared" si="84"/>
        <v>-9.9999999999997868E-3</v>
      </c>
      <c r="O326" s="115">
        <f t="shared" si="83"/>
        <v>6.4432989690720282E-4</v>
      </c>
    </row>
    <row r="327" spans="1:15" ht="15.75" thickBot="1">
      <c r="B327" s="304" t="s">
        <v>45</v>
      </c>
      <c r="C327" s="304"/>
      <c r="D327" s="304"/>
      <c r="E327" s="116"/>
      <c r="F327" s="133"/>
      <c r="G327" s="134"/>
      <c r="H327" s="135">
        <f>H325+H326</f>
        <v>139.68519942</v>
      </c>
      <c r="I327" s="136"/>
      <c r="J327" s="136"/>
      <c r="K327" s="136"/>
      <c r="L327" s="137">
        <f>L325+L326</f>
        <v>139.77375566465014</v>
      </c>
      <c r="M327" s="138"/>
      <c r="N327" s="139">
        <f t="shared" si="84"/>
        <v>8.8556244650135341E-2</v>
      </c>
      <c r="O327" s="140">
        <f t="shared" si="83"/>
        <v>6.3397013440105331E-4</v>
      </c>
    </row>
    <row r="328" spans="1:15" ht="15.75" thickBot="1">
      <c r="B328" s="79"/>
      <c r="C328" s="80"/>
      <c r="D328" s="81"/>
      <c r="E328" s="80"/>
      <c r="F328" s="125"/>
      <c r="G328" s="126"/>
      <c r="H328" s="127"/>
      <c r="I328" s="128"/>
      <c r="J328" s="125"/>
      <c r="K328" s="83"/>
      <c r="L328" s="129"/>
      <c r="M328" s="85"/>
      <c r="N328" s="130"/>
      <c r="O328" s="88"/>
    </row>
    <row r="329" spans="1:15">
      <c r="L329" s="141"/>
    </row>
    <row r="330" spans="1:15">
      <c r="B330" s="15" t="s">
        <v>68</v>
      </c>
      <c r="F330" s="151">
        <v>1.0408999999999999</v>
      </c>
      <c r="J330" s="151">
        <v>1.0349999999999999</v>
      </c>
    </row>
    <row r="332" spans="1:15">
      <c r="A332" s="142" t="s">
        <v>46</v>
      </c>
    </row>
    <row r="337" spans="2:15" ht="15.75">
      <c r="B337" s="11" t="s">
        <v>8</v>
      </c>
      <c r="D337" s="311" t="s">
        <v>102</v>
      </c>
      <c r="E337" s="311"/>
      <c r="F337" s="311"/>
      <c r="G337" s="311"/>
      <c r="H337" s="311"/>
      <c r="I337" s="311"/>
      <c r="J337" s="311"/>
      <c r="K337" s="311"/>
      <c r="L337" s="311"/>
      <c r="M337" s="311"/>
      <c r="N337" s="311"/>
      <c r="O337" s="311"/>
    </row>
    <row r="338" spans="2:15" ht="7.5" customHeight="1">
      <c r="B338" s="12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</row>
    <row r="339" spans="2:15">
      <c r="B339" s="14"/>
      <c r="D339" s="15" t="s">
        <v>9</v>
      </c>
      <c r="E339" s="15"/>
      <c r="F339" s="16">
        <v>1500</v>
      </c>
      <c r="G339" s="15" t="s">
        <v>10</v>
      </c>
    </row>
    <row r="340" spans="2:15">
      <c r="B340" s="14"/>
    </row>
    <row r="341" spans="2:15">
      <c r="B341" s="14"/>
      <c r="D341" s="17"/>
      <c r="E341" s="17"/>
      <c r="F341" s="312" t="s">
        <v>11</v>
      </c>
      <c r="G341" s="313"/>
      <c r="H341" s="314"/>
      <c r="J341" s="312" t="s">
        <v>12</v>
      </c>
      <c r="K341" s="313"/>
      <c r="L341" s="314"/>
      <c r="N341" s="312" t="s">
        <v>13</v>
      </c>
      <c r="O341" s="314"/>
    </row>
    <row r="342" spans="2:15">
      <c r="B342" s="14"/>
      <c r="D342" s="305" t="s">
        <v>14</v>
      </c>
      <c r="E342" s="18"/>
      <c r="F342" s="19" t="s">
        <v>15</v>
      </c>
      <c r="G342" s="19" t="s">
        <v>16</v>
      </c>
      <c r="H342" s="20" t="s">
        <v>17</v>
      </c>
      <c r="J342" s="19" t="s">
        <v>15</v>
      </c>
      <c r="K342" s="21" t="s">
        <v>16</v>
      </c>
      <c r="L342" s="20" t="s">
        <v>17</v>
      </c>
      <c r="N342" s="307" t="s">
        <v>18</v>
      </c>
      <c r="O342" s="309" t="s">
        <v>19</v>
      </c>
    </row>
    <row r="343" spans="2:15">
      <c r="B343" s="14"/>
      <c r="D343" s="306"/>
      <c r="E343" s="18"/>
      <c r="F343" s="22" t="s">
        <v>20</v>
      </c>
      <c r="G343" s="22"/>
      <c r="H343" s="23" t="s">
        <v>20</v>
      </c>
      <c r="J343" s="22" t="s">
        <v>20</v>
      </c>
      <c r="K343" s="23"/>
      <c r="L343" s="23" t="s">
        <v>20</v>
      </c>
      <c r="N343" s="308"/>
      <c r="O343" s="310"/>
    </row>
    <row r="344" spans="2:15">
      <c r="B344" s="24" t="s">
        <v>21</v>
      </c>
      <c r="C344" s="24"/>
      <c r="D344" s="25" t="s">
        <v>56</v>
      </c>
      <c r="E344" s="26"/>
      <c r="F344" s="153">
        <v>12.72</v>
      </c>
      <c r="G344" s="28">
        <v>1</v>
      </c>
      <c r="H344" s="154">
        <f>G344*F344</f>
        <v>12.72</v>
      </c>
      <c r="I344" s="155"/>
      <c r="J344" s="156">
        <f>+'[1]11. Distribution Rate Schedule'!$D$13</f>
        <v>12.631238972034751</v>
      </c>
      <c r="K344" s="32">
        <v>1</v>
      </c>
      <c r="L344" s="29">
        <f>K344*J344</f>
        <v>12.631238972034751</v>
      </c>
      <c r="M344" s="30"/>
      <c r="N344" s="33">
        <f t="shared" ref="N344:N360" si="85">L344-H344</f>
        <v>-8.8761027965249539E-2</v>
      </c>
      <c r="O344" s="34">
        <f>IF((H344)=0,"",(N344/H344))</f>
        <v>-6.9780682362617563E-3</v>
      </c>
    </row>
    <row r="345" spans="2:15">
      <c r="B345" s="24"/>
      <c r="C345" s="24"/>
      <c r="D345" s="25"/>
      <c r="E345" s="26"/>
      <c r="F345" s="27">
        <v>0</v>
      </c>
      <c r="G345" s="28">
        <v>1</v>
      </c>
      <c r="H345" s="29">
        <f t="shared" ref="H345:H359" si="86">G345*F345</f>
        <v>0</v>
      </c>
      <c r="I345" s="30"/>
      <c r="J345" s="31"/>
      <c r="K345" s="32">
        <v>1</v>
      </c>
      <c r="L345" s="29">
        <f>K345*J345</f>
        <v>0</v>
      </c>
      <c r="M345" s="30"/>
      <c r="N345" s="33">
        <f t="shared" si="85"/>
        <v>0</v>
      </c>
      <c r="O345" s="34" t="str">
        <f>IF((H345)=0,"",(N345/H345))</f>
        <v/>
      </c>
    </row>
    <row r="346" spans="2:15">
      <c r="B346" s="24" t="s">
        <v>23</v>
      </c>
      <c r="C346" s="24"/>
      <c r="D346" s="25" t="s">
        <v>56</v>
      </c>
      <c r="E346" s="26"/>
      <c r="F346" s="153">
        <v>-0.78</v>
      </c>
      <c r="G346" s="28">
        <v>1</v>
      </c>
      <c r="H346" s="29">
        <f t="shared" si="86"/>
        <v>-0.78</v>
      </c>
      <c r="I346" s="30"/>
      <c r="J346" s="31">
        <v>0</v>
      </c>
      <c r="K346" s="32">
        <v>1</v>
      </c>
      <c r="L346" s="29">
        <f t="shared" ref="L346:L359" si="87">K346*J346</f>
        <v>0</v>
      </c>
      <c r="M346" s="30"/>
      <c r="N346" s="33">
        <f t="shared" si="85"/>
        <v>0.78</v>
      </c>
      <c r="O346" s="34">
        <f t="shared" ref="O346:O360" si="88">IF((H346)=0,"",(N346/H346))</f>
        <v>-1</v>
      </c>
    </row>
    <row r="347" spans="2:15">
      <c r="B347" s="35" t="s">
        <v>93</v>
      </c>
      <c r="C347" s="24"/>
      <c r="D347" s="25" t="s">
        <v>56</v>
      </c>
      <c r="E347" s="26"/>
      <c r="F347" s="153">
        <v>2.2999999999999998</v>
      </c>
      <c r="G347" s="28">
        <v>1</v>
      </c>
      <c r="H347" s="29">
        <f t="shared" si="86"/>
        <v>2.2999999999999998</v>
      </c>
      <c r="I347" s="30"/>
      <c r="J347" s="31">
        <v>0</v>
      </c>
      <c r="K347" s="32">
        <v>1</v>
      </c>
      <c r="L347" s="29">
        <f t="shared" si="87"/>
        <v>0</v>
      </c>
      <c r="M347" s="30"/>
      <c r="N347" s="33">
        <f t="shared" si="85"/>
        <v>-2.2999999999999998</v>
      </c>
      <c r="O347" s="34">
        <f t="shared" si="88"/>
        <v>-1</v>
      </c>
    </row>
    <row r="348" spans="2:15">
      <c r="B348" s="180" t="s">
        <v>92</v>
      </c>
      <c r="C348" s="24"/>
      <c r="D348" s="25" t="s">
        <v>56</v>
      </c>
      <c r="E348" s="26"/>
      <c r="F348" s="27"/>
      <c r="G348" s="28">
        <v>1</v>
      </c>
      <c r="H348" s="29">
        <f t="shared" si="86"/>
        <v>0</v>
      </c>
      <c r="I348" s="30"/>
      <c r="J348" s="156">
        <f>+'[2]Stranded Asset RR'!$E$33</f>
        <v>1.58</v>
      </c>
      <c r="K348" s="32">
        <v>1</v>
      </c>
      <c r="L348" s="29">
        <f t="shared" si="87"/>
        <v>1.58</v>
      </c>
      <c r="M348" s="30"/>
      <c r="N348" s="33">
        <f t="shared" si="85"/>
        <v>1.58</v>
      </c>
      <c r="O348" s="34" t="str">
        <f t="shared" si="88"/>
        <v/>
      </c>
    </row>
    <row r="349" spans="2:15">
      <c r="B349" s="35"/>
      <c r="C349" s="24"/>
      <c r="D349" s="25"/>
      <c r="E349" s="26"/>
      <c r="F349" s="27"/>
      <c r="G349" s="28">
        <v>1</v>
      </c>
      <c r="H349" s="29">
        <f t="shared" si="86"/>
        <v>0</v>
      </c>
      <c r="I349" s="30"/>
      <c r="J349" s="31"/>
      <c r="K349" s="32">
        <v>1</v>
      </c>
      <c r="L349" s="29">
        <f t="shared" si="87"/>
        <v>0</v>
      </c>
      <c r="M349" s="30"/>
      <c r="N349" s="33">
        <f t="shared" si="85"/>
        <v>0</v>
      </c>
      <c r="O349" s="34" t="str">
        <f t="shared" si="88"/>
        <v/>
      </c>
    </row>
    <row r="350" spans="2:15">
      <c r="B350" s="24" t="s">
        <v>22</v>
      </c>
      <c r="C350" s="24"/>
      <c r="D350" s="25" t="s">
        <v>57</v>
      </c>
      <c r="E350" s="26"/>
      <c r="F350" s="150">
        <v>1.43E-2</v>
      </c>
      <c r="G350" s="28">
        <f>$F339</f>
        <v>1500</v>
      </c>
      <c r="H350" s="29">
        <f t="shared" si="86"/>
        <v>21.45</v>
      </c>
      <c r="I350" s="30"/>
      <c r="J350" s="187">
        <f>+'[1]11. Distribution Rate Schedule'!$F$13</f>
        <v>1.5019550568300434E-2</v>
      </c>
      <c r="K350" s="28">
        <f>$F339</f>
        <v>1500</v>
      </c>
      <c r="L350" s="29">
        <f t="shared" si="87"/>
        <v>22.529325852450651</v>
      </c>
      <c r="M350" s="30"/>
      <c r="N350" s="33">
        <f t="shared" si="85"/>
        <v>1.0793258524506513</v>
      </c>
      <c r="O350" s="34">
        <f t="shared" si="88"/>
        <v>5.0318221559470924E-2</v>
      </c>
    </row>
    <row r="351" spans="2:15">
      <c r="B351" s="36" t="s">
        <v>96</v>
      </c>
      <c r="C351" s="24"/>
      <c r="D351" s="25"/>
      <c r="E351" s="26"/>
      <c r="F351" s="150">
        <v>-4.0000000000000002E-4</v>
      </c>
      <c r="G351" s="28">
        <f>$F339</f>
        <v>1500</v>
      </c>
      <c r="H351" s="29">
        <f t="shared" si="86"/>
        <v>-0.6</v>
      </c>
      <c r="I351" s="30"/>
      <c r="J351" s="31"/>
      <c r="K351" s="28">
        <f>$F339</f>
        <v>1500</v>
      </c>
      <c r="L351" s="29">
        <f t="shared" si="87"/>
        <v>0</v>
      </c>
      <c r="M351" s="30"/>
      <c r="N351" s="33">
        <f t="shared" si="85"/>
        <v>0.6</v>
      </c>
      <c r="O351" s="34">
        <f t="shared" si="88"/>
        <v>-1</v>
      </c>
    </row>
    <row r="352" spans="2:15">
      <c r="B352" s="24" t="s">
        <v>72</v>
      </c>
      <c r="C352" s="24"/>
      <c r="D352" s="25" t="s">
        <v>57</v>
      </c>
      <c r="E352" s="26"/>
      <c r="F352" s="150">
        <v>4.0000000000000003E-5</v>
      </c>
      <c r="G352" s="28">
        <f>$F339</f>
        <v>1500</v>
      </c>
      <c r="H352" s="29">
        <f t="shared" si="86"/>
        <v>6.0000000000000005E-2</v>
      </c>
      <c r="I352" s="30"/>
      <c r="J352" s="31">
        <v>0</v>
      </c>
      <c r="K352" s="28">
        <f>$F339</f>
        <v>1500</v>
      </c>
      <c r="L352" s="29">
        <f t="shared" si="87"/>
        <v>0</v>
      </c>
      <c r="M352" s="30"/>
      <c r="N352" s="33">
        <f t="shared" si="85"/>
        <v>-6.0000000000000005E-2</v>
      </c>
      <c r="O352" s="34">
        <f t="shared" si="88"/>
        <v>-1</v>
      </c>
    </row>
    <row r="353" spans="2:15">
      <c r="B353" s="36"/>
      <c r="C353" s="24"/>
      <c r="D353" s="25"/>
      <c r="E353" s="26"/>
      <c r="F353" s="150"/>
      <c r="G353" s="28">
        <f>$F339</f>
        <v>1500</v>
      </c>
      <c r="H353" s="29">
        <f t="shared" si="86"/>
        <v>0</v>
      </c>
      <c r="I353" s="30"/>
      <c r="J353" s="31"/>
      <c r="K353" s="28">
        <f>$F339</f>
        <v>1500</v>
      </c>
      <c r="L353" s="29">
        <f t="shared" si="87"/>
        <v>0</v>
      </c>
      <c r="M353" s="30"/>
      <c r="N353" s="33">
        <f t="shared" si="85"/>
        <v>0</v>
      </c>
      <c r="O353" s="34" t="str">
        <f t="shared" si="88"/>
        <v/>
      </c>
    </row>
    <row r="354" spans="2:15">
      <c r="B354" s="36"/>
      <c r="C354" s="24"/>
      <c r="D354" s="25"/>
      <c r="E354" s="26"/>
      <c r="F354" s="150"/>
      <c r="G354" s="28">
        <f>$F339</f>
        <v>1500</v>
      </c>
      <c r="H354" s="29">
        <f t="shared" si="86"/>
        <v>0</v>
      </c>
      <c r="I354" s="30"/>
      <c r="J354" s="31"/>
      <c r="K354" s="28">
        <f>$F339</f>
        <v>1500</v>
      </c>
      <c r="L354" s="29">
        <f t="shared" si="87"/>
        <v>0</v>
      </c>
      <c r="M354" s="30"/>
      <c r="N354" s="33">
        <f t="shared" si="85"/>
        <v>0</v>
      </c>
      <c r="O354" s="34" t="str">
        <f t="shared" si="88"/>
        <v/>
      </c>
    </row>
    <row r="355" spans="2:15">
      <c r="B355" s="36"/>
      <c r="C355" s="24"/>
      <c r="D355" s="25"/>
      <c r="E355" s="26"/>
      <c r="F355" s="150"/>
      <c r="G355" s="28">
        <f>$F339</f>
        <v>1500</v>
      </c>
      <c r="H355" s="29">
        <f t="shared" si="86"/>
        <v>0</v>
      </c>
      <c r="I355" s="30"/>
      <c r="J355" s="31"/>
      <c r="K355" s="28">
        <f>$F339</f>
        <v>1500</v>
      </c>
      <c r="L355" s="29">
        <f t="shared" si="87"/>
        <v>0</v>
      </c>
      <c r="M355" s="30"/>
      <c r="N355" s="33">
        <f t="shared" si="85"/>
        <v>0</v>
      </c>
      <c r="O355" s="34" t="str">
        <f t="shared" si="88"/>
        <v/>
      </c>
    </row>
    <row r="356" spans="2:15">
      <c r="B356" s="36"/>
      <c r="C356" s="24"/>
      <c r="D356" s="25"/>
      <c r="E356" s="26"/>
      <c r="F356" s="27"/>
      <c r="G356" s="28">
        <f>$F339</f>
        <v>1500</v>
      </c>
      <c r="H356" s="29">
        <f t="shared" si="86"/>
        <v>0</v>
      </c>
      <c r="I356" s="30"/>
      <c r="J356" s="31"/>
      <c r="K356" s="28">
        <f>$F339</f>
        <v>1500</v>
      </c>
      <c r="L356" s="29">
        <f t="shared" si="87"/>
        <v>0</v>
      </c>
      <c r="M356" s="30"/>
      <c r="N356" s="33">
        <f t="shared" si="85"/>
        <v>0</v>
      </c>
      <c r="O356" s="34" t="str">
        <f t="shared" si="88"/>
        <v/>
      </c>
    </row>
    <row r="357" spans="2:15">
      <c r="B357" s="36"/>
      <c r="C357" s="24"/>
      <c r="D357" s="25"/>
      <c r="E357" s="26"/>
      <c r="F357" s="27"/>
      <c r="G357" s="28">
        <f>$F339</f>
        <v>1500</v>
      </c>
      <c r="H357" s="29">
        <f t="shared" si="86"/>
        <v>0</v>
      </c>
      <c r="I357" s="30"/>
      <c r="J357" s="31"/>
      <c r="K357" s="28">
        <f>$F339</f>
        <v>1500</v>
      </c>
      <c r="L357" s="29">
        <f t="shared" si="87"/>
        <v>0</v>
      </c>
      <c r="M357" s="30"/>
      <c r="N357" s="33">
        <f t="shared" si="85"/>
        <v>0</v>
      </c>
      <c r="O357" s="34" t="str">
        <f t="shared" si="88"/>
        <v/>
      </c>
    </row>
    <row r="358" spans="2:15">
      <c r="B358" s="36"/>
      <c r="C358" s="24"/>
      <c r="D358" s="25"/>
      <c r="E358" s="26"/>
      <c r="F358" s="27"/>
      <c r="G358" s="28">
        <f>$F339</f>
        <v>1500</v>
      </c>
      <c r="H358" s="29">
        <f t="shared" si="86"/>
        <v>0</v>
      </c>
      <c r="I358" s="30"/>
      <c r="J358" s="31"/>
      <c r="K358" s="28">
        <f>$F339</f>
        <v>1500</v>
      </c>
      <c r="L358" s="29">
        <f t="shared" si="87"/>
        <v>0</v>
      </c>
      <c r="M358" s="30"/>
      <c r="N358" s="33">
        <f t="shared" si="85"/>
        <v>0</v>
      </c>
      <c r="O358" s="34" t="str">
        <f t="shared" si="88"/>
        <v/>
      </c>
    </row>
    <row r="359" spans="2:15">
      <c r="B359" s="36"/>
      <c r="C359" s="24"/>
      <c r="D359" s="25"/>
      <c r="E359" s="26"/>
      <c r="F359" s="27"/>
      <c r="G359" s="28">
        <f>$F339</f>
        <v>1500</v>
      </c>
      <c r="H359" s="29">
        <f t="shared" si="86"/>
        <v>0</v>
      </c>
      <c r="I359" s="30"/>
      <c r="J359" s="31"/>
      <c r="K359" s="28">
        <f>$F339</f>
        <v>1500</v>
      </c>
      <c r="L359" s="29">
        <f t="shared" si="87"/>
        <v>0</v>
      </c>
      <c r="M359" s="30"/>
      <c r="N359" s="33">
        <f t="shared" si="85"/>
        <v>0</v>
      </c>
      <c r="O359" s="34" t="str">
        <f t="shared" si="88"/>
        <v/>
      </c>
    </row>
    <row r="360" spans="2:15" s="48" customFormat="1">
      <c r="B360" s="37" t="s">
        <v>25</v>
      </c>
      <c r="C360" s="38"/>
      <c r="D360" s="39"/>
      <c r="E360" s="38"/>
      <c r="F360" s="40"/>
      <c r="G360" s="41"/>
      <c r="H360" s="42">
        <f>SUM(H344:H359)</f>
        <v>35.15</v>
      </c>
      <c r="I360" s="43"/>
      <c r="J360" s="44"/>
      <c r="K360" s="45"/>
      <c r="L360" s="42">
        <f>SUM(L344:L359)</f>
        <v>36.740564824485404</v>
      </c>
      <c r="M360" s="43"/>
      <c r="N360" s="46">
        <f t="shared" si="85"/>
        <v>1.5905648244854049</v>
      </c>
      <c r="O360" s="47">
        <f t="shared" si="88"/>
        <v>4.5250777368005833E-2</v>
      </c>
    </row>
    <row r="361" spans="2:15" ht="39.75" customHeight="1">
      <c r="B361" s="49" t="s">
        <v>58</v>
      </c>
      <c r="C361" s="24"/>
      <c r="D361" s="25" t="s">
        <v>57</v>
      </c>
      <c r="E361" s="26"/>
      <c r="F361" s="27">
        <v>-1E-3</v>
      </c>
      <c r="G361" s="28">
        <f>$F339</f>
        <v>1500</v>
      </c>
      <c r="H361" s="29">
        <f>G361*F361</f>
        <v>-1.5</v>
      </c>
      <c r="I361" s="30"/>
      <c r="J361" s="31">
        <f>+F361</f>
        <v>-1E-3</v>
      </c>
      <c r="K361" s="28">
        <f>$F339</f>
        <v>1500</v>
      </c>
      <c r="L361" s="29">
        <f>K361*J361</f>
        <v>-1.5</v>
      </c>
      <c r="M361" s="30"/>
      <c r="N361" s="33">
        <f>L361-H361</f>
        <v>0</v>
      </c>
      <c r="O361" s="34">
        <f>IF((H361)=0,"",(N361/H361))</f>
        <v>0</v>
      </c>
    </row>
    <row r="362" spans="2:15" ht="43.5" customHeight="1">
      <c r="B362" s="49" t="s">
        <v>59</v>
      </c>
      <c r="C362" s="24"/>
      <c r="D362" s="25" t="s">
        <v>57</v>
      </c>
      <c r="E362" s="26"/>
      <c r="F362" s="27">
        <v>0</v>
      </c>
      <c r="G362" s="28">
        <f>$F339</f>
        <v>1500</v>
      </c>
      <c r="H362" s="29">
        <f t="shared" ref="H362:H364" si="89">G362*F362</f>
        <v>0</v>
      </c>
      <c r="I362" s="50"/>
      <c r="J362" s="31">
        <f>+'[3]6. Rate Rider Calculations'!$F$21</f>
        <v>-1.1101103445096522E-3</v>
      </c>
      <c r="K362" s="28">
        <f>$F339</f>
        <v>1500</v>
      </c>
      <c r="L362" s="29">
        <f t="shared" ref="L362:L364" si="90">K362*J362</f>
        <v>-1.6651655167644783</v>
      </c>
      <c r="M362" s="51"/>
      <c r="N362" s="33">
        <f t="shared" ref="N362:N364" si="91">L362-H362</f>
        <v>-1.6651655167644783</v>
      </c>
      <c r="O362" s="34" t="str">
        <f t="shared" ref="O362:O364" si="92">IF((H362)=0,"",(N362/H362))</f>
        <v/>
      </c>
    </row>
    <row r="363" spans="2:15" ht="38.25">
      <c r="B363" s="49" t="s">
        <v>95</v>
      </c>
      <c r="C363" s="24"/>
      <c r="D363" s="25" t="s">
        <v>61</v>
      </c>
      <c r="E363" s="26"/>
      <c r="F363" s="27">
        <v>-4.0000000000000002E-4</v>
      </c>
      <c r="G363" s="28">
        <f>$F339</f>
        <v>1500</v>
      </c>
      <c r="H363" s="29">
        <f t="shared" si="89"/>
        <v>-0.6</v>
      </c>
      <c r="I363" s="50"/>
      <c r="J363" s="31">
        <f>+F363</f>
        <v>-4.0000000000000002E-4</v>
      </c>
      <c r="K363" s="28">
        <f>$F339</f>
        <v>1500</v>
      </c>
      <c r="L363" s="29">
        <f t="shared" si="90"/>
        <v>-0.6</v>
      </c>
      <c r="M363" s="51"/>
      <c r="N363" s="33">
        <f t="shared" si="91"/>
        <v>0</v>
      </c>
      <c r="O363" s="34">
        <f t="shared" si="92"/>
        <v>0</v>
      </c>
    </row>
    <row r="364" spans="2:15" ht="38.25">
      <c r="B364" s="49" t="s">
        <v>94</v>
      </c>
      <c r="C364" s="24"/>
      <c r="D364" s="25" t="s">
        <v>61</v>
      </c>
      <c r="E364" s="26"/>
      <c r="F364" s="27">
        <v>0</v>
      </c>
      <c r="G364" s="28">
        <f>$F339</f>
        <v>1500</v>
      </c>
      <c r="H364" s="29">
        <f t="shared" si="89"/>
        <v>0</v>
      </c>
      <c r="I364" s="50"/>
      <c r="J364" s="31">
        <f>+'[3]6. Rate Rider Calculations'!$F$48</f>
        <v>0</v>
      </c>
      <c r="K364" s="28">
        <f>$F339</f>
        <v>1500</v>
      </c>
      <c r="L364" s="29">
        <f t="shared" si="90"/>
        <v>0</v>
      </c>
      <c r="M364" s="51"/>
      <c r="N364" s="33">
        <f t="shared" si="91"/>
        <v>0</v>
      </c>
      <c r="O364" s="34" t="str">
        <f t="shared" si="92"/>
        <v/>
      </c>
    </row>
    <row r="365" spans="2:15">
      <c r="B365" s="52"/>
      <c r="C365" s="24"/>
      <c r="D365" s="25"/>
      <c r="E365" s="26"/>
      <c r="F365" s="27"/>
      <c r="G365" s="28">
        <f>$F339</f>
        <v>1500</v>
      </c>
      <c r="H365" s="29">
        <f>G365*F365</f>
        <v>0</v>
      </c>
      <c r="I365" s="30"/>
      <c r="J365" s="31"/>
      <c r="K365" s="28">
        <f>$F339</f>
        <v>1500</v>
      </c>
      <c r="L365" s="29">
        <f>K365*J365</f>
        <v>0</v>
      </c>
      <c r="M365" s="30"/>
      <c r="N365" s="33">
        <f>L365-H365</f>
        <v>0</v>
      </c>
      <c r="O365" s="34" t="str">
        <f>IF((H365)=0,"",(N365/H365))</f>
        <v/>
      </c>
    </row>
    <row r="366" spans="2:15">
      <c r="B366" s="52"/>
      <c r="C366" s="24"/>
      <c r="D366" s="25"/>
      <c r="E366" s="26"/>
      <c r="F366" s="53"/>
      <c r="G366" s="54"/>
      <c r="H366" s="55"/>
      <c r="I366" s="30"/>
      <c r="J366" s="31"/>
      <c r="K366" s="28">
        <f>$F339</f>
        <v>1500</v>
      </c>
      <c r="L366" s="29">
        <f>K366*J366</f>
        <v>0</v>
      </c>
      <c r="M366" s="30"/>
      <c r="N366" s="33">
        <f>L366-H366</f>
        <v>0</v>
      </c>
      <c r="O366" s="34"/>
    </row>
    <row r="367" spans="2:15" ht="25.5">
      <c r="B367" s="56" t="s">
        <v>26</v>
      </c>
      <c r="C367" s="57"/>
      <c r="D367" s="57"/>
      <c r="E367" s="57"/>
      <c r="F367" s="58"/>
      <c r="G367" s="59"/>
      <c r="H367" s="60">
        <f>SUM(H361:H365)+H360</f>
        <v>33.049999999999997</v>
      </c>
      <c r="I367" s="43"/>
      <c r="J367" s="59"/>
      <c r="K367" s="61"/>
      <c r="L367" s="60">
        <f>SUM(L361:L365)+L360</f>
        <v>32.975399307720927</v>
      </c>
      <c r="M367" s="43"/>
      <c r="N367" s="46">
        <f t="shared" ref="N367:N379" si="93">L367-H367</f>
        <v>-7.4600692279069847E-2</v>
      </c>
      <c r="O367" s="47">
        <f t="shared" ref="O367:O379" si="94">IF((H367)=0,"",(N367/H367))</f>
        <v>-2.2572070281110393E-3</v>
      </c>
    </row>
    <row r="368" spans="2:15">
      <c r="B368" s="30" t="s">
        <v>27</v>
      </c>
      <c r="C368" s="30"/>
      <c r="D368" s="62" t="s">
        <v>57</v>
      </c>
      <c r="E368" s="63"/>
      <c r="F368" s="31">
        <v>7.0000000000000001E-3</v>
      </c>
      <c r="G368" s="64">
        <f>F339*F394</f>
        <v>1561.35</v>
      </c>
      <c r="H368" s="29">
        <f>G368*F368</f>
        <v>10.929449999999999</v>
      </c>
      <c r="I368" s="30"/>
      <c r="J368" s="31">
        <f>+'[4]13. Final 2013 RTS Rates'!$F$26</f>
        <v>7.0658638315805539E-3</v>
      </c>
      <c r="K368" s="65">
        <f>F339*J394</f>
        <v>1552.4999999999998</v>
      </c>
      <c r="L368" s="29">
        <f>K368*J368</f>
        <v>10.969753598528808</v>
      </c>
      <c r="M368" s="30"/>
      <c r="N368" s="33">
        <f t="shared" si="93"/>
        <v>4.0303598528808493E-2</v>
      </c>
      <c r="O368" s="34">
        <f t="shared" si="94"/>
        <v>3.6876145212072424E-3</v>
      </c>
    </row>
    <row r="369" spans="2:15" ht="30">
      <c r="B369" s="66" t="s">
        <v>28</v>
      </c>
      <c r="C369" s="30"/>
      <c r="D369" s="62" t="s">
        <v>57</v>
      </c>
      <c r="E369" s="63"/>
      <c r="F369" s="31">
        <v>5.3E-3</v>
      </c>
      <c r="G369" s="64">
        <f>G368</f>
        <v>1561.35</v>
      </c>
      <c r="H369" s="29">
        <f>G369*F369</f>
        <v>8.2751549999999998</v>
      </c>
      <c r="I369" s="30"/>
      <c r="J369" s="31">
        <f>+'[4]13. Final 2013 RTS Rates'!$H$26</f>
        <v>5.4817484580755539E-3</v>
      </c>
      <c r="K369" s="65">
        <f>K368</f>
        <v>1552.4999999999998</v>
      </c>
      <c r="L369" s="29">
        <f>K369*J369</f>
        <v>8.5104144811622966</v>
      </c>
      <c r="M369" s="30"/>
      <c r="N369" s="33">
        <f t="shared" si="93"/>
        <v>0.23525948116229678</v>
      </c>
      <c r="O369" s="34">
        <f t="shared" si="94"/>
        <v>2.8429616262450285E-2</v>
      </c>
    </row>
    <row r="370" spans="2:15" ht="25.5">
      <c r="B370" s="56" t="s">
        <v>29</v>
      </c>
      <c r="C370" s="38"/>
      <c r="D370" s="38"/>
      <c r="E370" s="38"/>
      <c r="F370" s="143"/>
      <c r="G370" s="59"/>
      <c r="H370" s="60">
        <f>SUM(H367:H369)</f>
        <v>52.254604999999998</v>
      </c>
      <c r="I370" s="68"/>
      <c r="J370" s="69"/>
      <c r="K370" s="70"/>
      <c r="L370" s="60">
        <f>SUM(L367:L369)</f>
        <v>52.455567387412032</v>
      </c>
      <c r="M370" s="68"/>
      <c r="N370" s="46">
        <f t="shared" si="93"/>
        <v>0.20096238741203365</v>
      </c>
      <c r="O370" s="47">
        <f t="shared" si="94"/>
        <v>3.8458311456384306E-3</v>
      </c>
    </row>
    <row r="371" spans="2:15" ht="30">
      <c r="B371" s="71" t="s">
        <v>30</v>
      </c>
      <c r="C371" s="24"/>
      <c r="D371" s="25" t="s">
        <v>57</v>
      </c>
      <c r="E371" s="26"/>
      <c r="F371" s="72">
        <v>5.1999999999999998E-3</v>
      </c>
      <c r="G371" s="64">
        <f>G369</f>
        <v>1561.35</v>
      </c>
      <c r="H371" s="73">
        <f t="shared" ref="H371:H374" si="95">G371*F371</f>
        <v>8.119019999999999</v>
      </c>
      <c r="I371" s="30"/>
      <c r="J371" s="74">
        <f>+F371</f>
        <v>5.1999999999999998E-3</v>
      </c>
      <c r="K371" s="64">
        <f>K369</f>
        <v>1552.4999999999998</v>
      </c>
      <c r="L371" s="73">
        <f t="shared" ref="L371:L374" si="96">K371*J371</f>
        <v>8.0729999999999986</v>
      </c>
      <c r="M371" s="30"/>
      <c r="N371" s="33">
        <f t="shared" si="93"/>
        <v>-4.6020000000000394E-2</v>
      </c>
      <c r="O371" s="75">
        <f t="shared" si="94"/>
        <v>-5.6681717744260264E-3</v>
      </c>
    </row>
    <row r="372" spans="2:15" ht="30">
      <c r="B372" s="71" t="s">
        <v>31</v>
      </c>
      <c r="C372" s="24"/>
      <c r="D372" s="25" t="s">
        <v>57</v>
      </c>
      <c r="E372" s="26"/>
      <c r="F372" s="72">
        <v>1.1000000000000001E-3</v>
      </c>
      <c r="G372" s="64">
        <f>G369</f>
        <v>1561.35</v>
      </c>
      <c r="H372" s="73">
        <f t="shared" si="95"/>
        <v>1.7174849999999999</v>
      </c>
      <c r="I372" s="30"/>
      <c r="J372" s="74">
        <f>+F372</f>
        <v>1.1000000000000001E-3</v>
      </c>
      <c r="K372" s="64">
        <f>K369</f>
        <v>1552.4999999999998</v>
      </c>
      <c r="L372" s="73">
        <f t="shared" si="96"/>
        <v>1.7077499999999999</v>
      </c>
      <c r="M372" s="30"/>
      <c r="N372" s="33">
        <f t="shared" si="93"/>
        <v>-9.7350000000000492E-3</v>
      </c>
      <c r="O372" s="75">
        <f t="shared" si="94"/>
        <v>-5.6681717744260065E-3</v>
      </c>
    </row>
    <row r="373" spans="2:15">
      <c r="B373" s="24" t="s">
        <v>32</v>
      </c>
      <c r="C373" s="24"/>
      <c r="D373" s="25" t="s">
        <v>56</v>
      </c>
      <c r="E373" s="26"/>
      <c r="F373" s="72">
        <v>0.25</v>
      </c>
      <c r="G373" s="28">
        <v>1</v>
      </c>
      <c r="H373" s="73">
        <f t="shared" si="95"/>
        <v>0.25</v>
      </c>
      <c r="I373" s="30"/>
      <c r="J373" s="74">
        <f>+F373</f>
        <v>0.25</v>
      </c>
      <c r="K373" s="28">
        <v>1</v>
      </c>
      <c r="L373" s="73">
        <f t="shared" si="96"/>
        <v>0.25</v>
      </c>
      <c r="M373" s="30"/>
      <c r="N373" s="33">
        <f t="shared" si="93"/>
        <v>0</v>
      </c>
      <c r="O373" s="75">
        <f t="shared" si="94"/>
        <v>0</v>
      </c>
    </row>
    <row r="374" spans="2:15">
      <c r="B374" s="24" t="s">
        <v>33</v>
      </c>
      <c r="C374" s="24"/>
      <c r="D374" s="25" t="s">
        <v>57</v>
      </c>
      <c r="E374" s="26"/>
      <c r="F374" s="72">
        <v>7.0000000000000001E-3</v>
      </c>
      <c r="G374" s="64">
        <f>F339</f>
        <v>1500</v>
      </c>
      <c r="H374" s="73">
        <f t="shared" si="95"/>
        <v>10.5</v>
      </c>
      <c r="I374" s="30"/>
      <c r="J374" s="74">
        <v>7.0000000000000001E-3</v>
      </c>
      <c r="K374" s="64">
        <f>+K350</f>
        <v>1500</v>
      </c>
      <c r="L374" s="73">
        <f t="shared" si="96"/>
        <v>10.5</v>
      </c>
      <c r="M374" s="30"/>
      <c r="N374" s="33">
        <f t="shared" si="93"/>
        <v>0</v>
      </c>
      <c r="O374" s="75">
        <f t="shared" si="94"/>
        <v>0</v>
      </c>
    </row>
    <row r="375" spans="2:15">
      <c r="B375" s="52" t="s">
        <v>34</v>
      </c>
      <c r="C375" s="24"/>
      <c r="D375" s="25" t="s">
        <v>57</v>
      </c>
      <c r="E375" s="26"/>
      <c r="F375" s="76">
        <v>7.4999999999999997E-2</v>
      </c>
      <c r="G375" s="64">
        <f>IF($T$1=1,IF($F339&gt;=600,600,IF($F339&lt;600,$F339*(1+$F394),$F339-600)),IF($T$1=2,IF($F339&gt;=1000,1000,IF($F339&lt;1000,$F339*(1+$F394),$F339-1000))))</f>
        <v>600</v>
      </c>
      <c r="H375" s="73">
        <f>G375*F375</f>
        <v>45</v>
      </c>
      <c r="I375" s="30"/>
      <c r="J375" s="76">
        <v>7.4999999999999997E-2</v>
      </c>
      <c r="K375" s="64">
        <f>IF($T$1=1,IF($F339&gt;=600,600,IF($F339&lt;600,$F339*(1+$F394),$F339-600)),IF($T$1=2,IF($F339&gt;=1000,1000,IF($F339&lt;1000,$F339*(1+$F394),$F339-1000))))</f>
        <v>600</v>
      </c>
      <c r="L375" s="73">
        <f>K375*J375</f>
        <v>45</v>
      </c>
      <c r="M375" s="30"/>
      <c r="N375" s="33">
        <f t="shared" si="93"/>
        <v>0</v>
      </c>
      <c r="O375" s="75">
        <f t="shared" si="94"/>
        <v>0</v>
      </c>
    </row>
    <row r="376" spans="2:15">
      <c r="B376" s="52" t="s">
        <v>35</v>
      </c>
      <c r="C376" s="24"/>
      <c r="D376" s="25" t="s">
        <v>57</v>
      </c>
      <c r="E376" s="26"/>
      <c r="F376" s="76">
        <v>8.7999999999999995E-2</v>
      </c>
      <c r="G376" s="64">
        <f>IF($T$1=1,IF($F339&gt;=600,$F339*$F394-600,IF($F339&lt;600,0,)), IF($T$1=2,IF($F339&gt;=1000,$F339*(1+$F394)-1000,IF($F339&lt;1000,0))))</f>
        <v>961.34999999999991</v>
      </c>
      <c r="H376" s="73">
        <f>G376*F376</f>
        <v>84.598799999999983</v>
      </c>
      <c r="I376" s="30"/>
      <c r="J376" s="76">
        <v>8.7999999999999995E-2</v>
      </c>
      <c r="K376" s="64">
        <f>IF($T$1=1,IF($F339&gt;=600,$F339*$F394-600,IF($F339&lt;600,0,)), IF($T$1=2,IF($F339&gt;=1000,$F339*(1+$F394)-1000,IF($F339&lt;1000,0))))</f>
        <v>961.34999999999991</v>
      </c>
      <c r="L376" s="73">
        <f>K376*J376</f>
        <v>84.598799999999983</v>
      </c>
      <c r="M376" s="30"/>
      <c r="N376" s="33">
        <f t="shared" si="93"/>
        <v>0</v>
      </c>
      <c r="O376" s="75">
        <f t="shared" si="94"/>
        <v>0</v>
      </c>
    </row>
    <row r="377" spans="2:15">
      <c r="B377" s="52" t="s">
        <v>36</v>
      </c>
      <c r="C377" s="24"/>
      <c r="D377" s="25" t="s">
        <v>57</v>
      </c>
      <c r="E377" s="26"/>
      <c r="F377" s="144">
        <v>6.5000000000000002E-2</v>
      </c>
      <c r="G377" s="145">
        <f>0.64*$F339*$F394</f>
        <v>999.2639999999999</v>
      </c>
      <c r="H377" s="146">
        <f t="shared" ref="H377:H379" si="97">G377*F377</f>
        <v>64.952159999999992</v>
      </c>
      <c r="I377" s="30"/>
      <c r="J377" s="72">
        <v>6.5000000000000002E-2</v>
      </c>
      <c r="K377" s="145">
        <f>0.64*$F339*$F394</f>
        <v>999.2639999999999</v>
      </c>
      <c r="L377" s="146">
        <f t="shared" ref="L377:L379" si="98">K377*J377</f>
        <v>64.952159999999992</v>
      </c>
      <c r="M377" s="147"/>
      <c r="N377" s="148">
        <f t="shared" si="93"/>
        <v>0</v>
      </c>
      <c r="O377" s="149">
        <f t="shared" si="94"/>
        <v>0</v>
      </c>
    </row>
    <row r="378" spans="2:15">
      <c r="B378" s="52" t="s">
        <v>37</v>
      </c>
      <c r="C378" s="24"/>
      <c r="D378" s="25" t="s">
        <v>57</v>
      </c>
      <c r="E378" s="26"/>
      <c r="F378" s="144">
        <v>0.1</v>
      </c>
      <c r="G378" s="145">
        <f>0.18*$F339*$F394</f>
        <v>281.04300000000001</v>
      </c>
      <c r="H378" s="146">
        <f t="shared" si="97"/>
        <v>28.104300000000002</v>
      </c>
      <c r="I378" s="30"/>
      <c r="J378" s="72">
        <v>0.1</v>
      </c>
      <c r="K378" s="145">
        <f>0.18*$F339*$F394</f>
        <v>281.04300000000001</v>
      </c>
      <c r="L378" s="146">
        <f t="shared" si="98"/>
        <v>28.104300000000002</v>
      </c>
      <c r="M378" s="147"/>
      <c r="N378" s="148">
        <f t="shared" si="93"/>
        <v>0</v>
      </c>
      <c r="O378" s="149">
        <f t="shared" si="94"/>
        <v>0</v>
      </c>
    </row>
    <row r="379" spans="2:15" ht="15.75" thickBot="1">
      <c r="B379" s="14" t="s">
        <v>38</v>
      </c>
      <c r="C379" s="24"/>
      <c r="D379" s="25" t="s">
        <v>57</v>
      </c>
      <c r="E379" s="26"/>
      <c r="F379" s="144">
        <v>0.11700000000000001</v>
      </c>
      <c r="G379" s="145">
        <f>0.18*$F339*$F394</f>
        <v>281.04300000000001</v>
      </c>
      <c r="H379" s="146">
        <f t="shared" si="97"/>
        <v>32.882031000000005</v>
      </c>
      <c r="I379" s="30"/>
      <c r="J379" s="72">
        <v>0.11700000000000001</v>
      </c>
      <c r="K379" s="145">
        <f>0.18*$F339*$F394</f>
        <v>281.04300000000001</v>
      </c>
      <c r="L379" s="146">
        <f t="shared" si="98"/>
        <v>32.882031000000005</v>
      </c>
      <c r="M379" s="147"/>
      <c r="N379" s="148">
        <f t="shared" si="93"/>
        <v>0</v>
      </c>
      <c r="O379" s="149">
        <f t="shared" si="94"/>
        <v>0</v>
      </c>
    </row>
    <row r="380" spans="2:15" ht="15.75" thickBot="1">
      <c r="B380" s="79"/>
      <c r="C380" s="80"/>
      <c r="D380" s="81"/>
      <c r="E380" s="80"/>
      <c r="F380" s="82"/>
      <c r="G380" s="83"/>
      <c r="H380" s="84"/>
      <c r="I380" s="85"/>
      <c r="J380" s="82"/>
      <c r="K380" s="86"/>
      <c r="L380" s="84"/>
      <c r="M380" s="85"/>
      <c r="N380" s="87"/>
      <c r="O380" s="88"/>
    </row>
    <row r="381" spans="2:15">
      <c r="B381" s="89" t="s">
        <v>39</v>
      </c>
      <c r="C381" s="24"/>
      <c r="D381" s="24"/>
      <c r="E381" s="24"/>
      <c r="F381" s="90"/>
      <c r="G381" s="91"/>
      <c r="H381" s="95">
        <f>SUM(H370:H376)</f>
        <v>202.43991</v>
      </c>
      <c r="I381" s="93"/>
      <c r="J381" s="94"/>
      <c r="K381" s="94"/>
      <c r="L381" s="95">
        <f>SUM(L370:L376)</f>
        <v>202.58511738741203</v>
      </c>
      <c r="M381" s="96"/>
      <c r="N381" s="97">
        <f t="shared" ref="N381:N385" si="99">L381-H381</f>
        <v>0.14520738741202877</v>
      </c>
      <c r="O381" s="98">
        <f t="shared" ref="O381:O385" si="100">IF((H381)=0,"",(N381/H381))</f>
        <v>7.1728636617171375E-4</v>
      </c>
    </row>
    <row r="382" spans="2:15">
      <c r="B382" s="99" t="s">
        <v>40</v>
      </c>
      <c r="C382" s="24"/>
      <c r="D382" s="24"/>
      <c r="E382" s="24"/>
      <c r="F382" s="100">
        <v>0.13</v>
      </c>
      <c r="G382" s="91"/>
      <c r="H382" s="101">
        <f>H381*F382</f>
        <v>26.317188300000002</v>
      </c>
      <c r="I382" s="102"/>
      <c r="J382" s="103">
        <v>0.13</v>
      </c>
      <c r="K382" s="104"/>
      <c r="L382" s="105">
        <f>L381*J382</f>
        <v>26.336065260363565</v>
      </c>
      <c r="M382" s="106"/>
      <c r="N382" s="107">
        <f t="shared" si="99"/>
        <v>1.8876960363563455E-2</v>
      </c>
      <c r="O382" s="108">
        <f t="shared" si="100"/>
        <v>7.1728636617170291E-4</v>
      </c>
    </row>
    <row r="383" spans="2:15">
      <c r="B383" s="109" t="s">
        <v>41</v>
      </c>
      <c r="C383" s="24"/>
      <c r="D383" s="24"/>
      <c r="E383" s="24"/>
      <c r="F383" s="110"/>
      <c r="G383" s="111"/>
      <c r="H383" s="101">
        <f>H381+H382</f>
        <v>228.7570983</v>
      </c>
      <c r="I383" s="102"/>
      <c r="J383" s="102"/>
      <c r="K383" s="102"/>
      <c r="L383" s="105">
        <f>L381+L382</f>
        <v>228.92118264777559</v>
      </c>
      <c r="M383" s="106"/>
      <c r="N383" s="107">
        <f t="shared" si="99"/>
        <v>0.16408434777559933</v>
      </c>
      <c r="O383" s="108">
        <f t="shared" si="100"/>
        <v>7.1728636617174356E-4</v>
      </c>
    </row>
    <row r="384" spans="2:15">
      <c r="B384" s="303" t="s">
        <v>42</v>
      </c>
      <c r="C384" s="303"/>
      <c r="D384" s="303"/>
      <c r="E384" s="24"/>
      <c r="F384" s="110"/>
      <c r="G384" s="111"/>
      <c r="H384" s="112">
        <f>ROUND(-H383*10%,2)</f>
        <v>-22.88</v>
      </c>
      <c r="I384" s="102"/>
      <c r="J384" s="102"/>
      <c r="K384" s="102"/>
      <c r="L384" s="113">
        <f>ROUND(-L383*10%,2)</f>
        <v>-22.89</v>
      </c>
      <c r="M384" s="106"/>
      <c r="N384" s="114">
        <f t="shared" si="99"/>
        <v>-1.0000000000001563E-2</v>
      </c>
      <c r="O384" s="115">
        <f t="shared" si="100"/>
        <v>4.3706293706300542E-4</v>
      </c>
    </row>
    <row r="385" spans="1:15" ht="15.75" thickBot="1">
      <c r="B385" s="304" t="s">
        <v>43</v>
      </c>
      <c r="C385" s="304"/>
      <c r="D385" s="304"/>
      <c r="E385" s="116"/>
      <c r="F385" s="117"/>
      <c r="G385" s="118"/>
      <c r="H385" s="119">
        <f>SUM(H383:H384)</f>
        <v>205.8770983</v>
      </c>
      <c r="I385" s="120"/>
      <c r="J385" s="120"/>
      <c r="K385" s="120"/>
      <c r="L385" s="121">
        <f>SUM(L383:L384)</f>
        <v>206.03118264777561</v>
      </c>
      <c r="M385" s="122"/>
      <c r="N385" s="123">
        <f t="shared" si="99"/>
        <v>0.15408434777560842</v>
      </c>
      <c r="O385" s="124">
        <f t="shared" si="100"/>
        <v>7.4842879100170618E-4</v>
      </c>
    </row>
    <row r="386" spans="1:15" ht="15.75" thickBot="1">
      <c r="B386" s="79"/>
      <c r="C386" s="80"/>
      <c r="D386" s="81"/>
      <c r="E386" s="80"/>
      <c r="F386" s="125"/>
      <c r="G386" s="126"/>
      <c r="H386" s="127"/>
      <c r="I386" s="128"/>
      <c r="J386" s="125"/>
      <c r="K386" s="83"/>
      <c r="L386" s="129"/>
      <c r="M386" s="85"/>
      <c r="N386" s="130"/>
      <c r="O386" s="88"/>
    </row>
    <row r="387" spans="1:15">
      <c r="B387" s="89" t="s">
        <v>44</v>
      </c>
      <c r="C387" s="24"/>
      <c r="D387" s="24"/>
      <c r="E387" s="24"/>
      <c r="F387" s="90"/>
      <c r="G387" s="91"/>
      <c r="H387" s="92">
        <f>SUM(H370:H374,H377:H379)</f>
        <v>198.77960100000001</v>
      </c>
      <c r="I387" s="93"/>
      <c r="J387" s="94"/>
      <c r="K387" s="94"/>
      <c r="L387" s="92">
        <f>SUM(L370:L374,L377:L379)</f>
        <v>198.92480838741204</v>
      </c>
      <c r="M387" s="96"/>
      <c r="N387" s="97">
        <f>L387-H387</f>
        <v>0.14520738741202877</v>
      </c>
      <c r="O387" s="98">
        <f t="shared" ref="O387:O391" si="101">IF((H387)=0,"",(N387/H387))</f>
        <v>7.3049441029931822E-4</v>
      </c>
    </row>
    <row r="388" spans="1:15">
      <c r="B388" s="99" t="s">
        <v>40</v>
      </c>
      <c r="C388" s="24"/>
      <c r="D388" s="24"/>
      <c r="E388" s="24"/>
      <c r="F388" s="100">
        <v>0.13</v>
      </c>
      <c r="G388" s="111"/>
      <c r="H388" s="101">
        <f>H387*F388</f>
        <v>25.841348130000004</v>
      </c>
      <c r="I388" s="102"/>
      <c r="J388" s="132">
        <v>0.13</v>
      </c>
      <c r="K388" s="102"/>
      <c r="L388" s="105">
        <f>L387*J388</f>
        <v>25.860225090363567</v>
      </c>
      <c r="M388" s="106"/>
      <c r="N388" s="107">
        <f t="shared" ref="N388:N391" si="102">L388-H388</f>
        <v>1.8876960363563455E-2</v>
      </c>
      <c r="O388" s="108">
        <f t="shared" si="101"/>
        <v>7.3049441029930716E-4</v>
      </c>
    </row>
    <row r="389" spans="1:15">
      <c r="B389" s="109" t="s">
        <v>41</v>
      </c>
      <c r="C389" s="24"/>
      <c r="D389" s="24"/>
      <c r="E389" s="24"/>
      <c r="F389" s="110"/>
      <c r="G389" s="111"/>
      <c r="H389" s="101">
        <f>H387+H388</f>
        <v>224.62094913000001</v>
      </c>
      <c r="I389" s="102"/>
      <c r="J389" s="102"/>
      <c r="K389" s="102"/>
      <c r="L389" s="105">
        <f>L387+L388</f>
        <v>224.78503347777561</v>
      </c>
      <c r="M389" s="106"/>
      <c r="N389" s="107">
        <f t="shared" si="102"/>
        <v>0.16408434777559933</v>
      </c>
      <c r="O389" s="108">
        <f t="shared" si="101"/>
        <v>7.3049441029934858E-4</v>
      </c>
    </row>
    <row r="390" spans="1:15">
      <c r="B390" s="303" t="s">
        <v>42</v>
      </c>
      <c r="C390" s="303"/>
      <c r="D390" s="303"/>
      <c r="E390" s="24"/>
      <c r="F390" s="110"/>
      <c r="G390" s="111"/>
      <c r="H390" s="112">
        <f>ROUND(-H389*10%,2)</f>
        <v>-22.46</v>
      </c>
      <c r="I390" s="102"/>
      <c r="J390" s="102"/>
      <c r="K390" s="102"/>
      <c r="L390" s="113">
        <f>ROUND(-L389*10%,2)</f>
        <v>-22.48</v>
      </c>
      <c r="M390" s="106"/>
      <c r="N390" s="114">
        <f t="shared" si="102"/>
        <v>-1.9999999999999574E-2</v>
      </c>
      <c r="O390" s="115">
        <f t="shared" si="101"/>
        <v>8.904719501335518E-4</v>
      </c>
    </row>
    <row r="391" spans="1:15" ht="15.75" thickBot="1">
      <c r="B391" s="304" t="s">
        <v>45</v>
      </c>
      <c r="C391" s="304"/>
      <c r="D391" s="304"/>
      <c r="E391" s="116"/>
      <c r="F391" s="133"/>
      <c r="G391" s="134"/>
      <c r="H391" s="135">
        <f>H389+H390</f>
        <v>202.16094913000001</v>
      </c>
      <c r="I391" s="136"/>
      <c r="J391" s="136"/>
      <c r="K391" s="136"/>
      <c r="L391" s="137">
        <f>L389+L390</f>
        <v>202.30503347777562</v>
      </c>
      <c r="M391" s="138"/>
      <c r="N391" s="139">
        <f t="shared" si="102"/>
        <v>0.14408434777561752</v>
      </c>
      <c r="O391" s="140">
        <f t="shared" si="101"/>
        <v>7.1272097007698447E-4</v>
      </c>
    </row>
    <row r="392" spans="1:15" ht="15.75" thickBot="1">
      <c r="B392" s="79"/>
      <c r="C392" s="80"/>
      <c r="D392" s="81"/>
      <c r="E392" s="80"/>
      <c r="F392" s="125"/>
      <c r="G392" s="126"/>
      <c r="H392" s="127"/>
      <c r="I392" s="128"/>
      <c r="J392" s="125"/>
      <c r="K392" s="83"/>
      <c r="L392" s="129"/>
      <c r="M392" s="85"/>
      <c r="N392" s="130"/>
      <c r="O392" s="88"/>
    </row>
    <row r="393" spans="1:15">
      <c r="L393" s="141"/>
    </row>
    <row r="394" spans="1:15">
      <c r="B394" s="15" t="s">
        <v>68</v>
      </c>
      <c r="F394" s="151">
        <v>1.0408999999999999</v>
      </c>
      <c r="J394" s="151">
        <v>1.0349999999999999</v>
      </c>
    </row>
    <row r="396" spans="1:15">
      <c r="A396" s="142" t="s">
        <v>46</v>
      </c>
    </row>
    <row r="400" spans="1:15" ht="15.75">
      <c r="B400" s="11" t="s">
        <v>8</v>
      </c>
      <c r="D400" s="311" t="s">
        <v>102</v>
      </c>
      <c r="E400" s="311"/>
      <c r="F400" s="311"/>
      <c r="G400" s="311"/>
      <c r="H400" s="311"/>
      <c r="I400" s="311"/>
      <c r="J400" s="311"/>
      <c r="K400" s="311"/>
      <c r="L400" s="311"/>
      <c r="M400" s="311"/>
      <c r="N400" s="311"/>
      <c r="O400" s="311"/>
    </row>
    <row r="401" spans="2:15" ht="7.5" customHeight="1">
      <c r="B401" s="12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</row>
    <row r="402" spans="2:15">
      <c r="B402" s="14"/>
      <c r="D402" s="15" t="s">
        <v>9</v>
      </c>
      <c r="E402" s="15"/>
      <c r="F402" s="16">
        <v>2000</v>
      </c>
      <c r="G402" s="15" t="s">
        <v>10</v>
      </c>
    </row>
    <row r="403" spans="2:15">
      <c r="B403" s="14"/>
    </row>
    <row r="404" spans="2:15">
      <c r="B404" s="14"/>
      <c r="D404" s="17"/>
      <c r="E404" s="17"/>
      <c r="F404" s="312" t="s">
        <v>11</v>
      </c>
      <c r="G404" s="313"/>
      <c r="H404" s="314"/>
      <c r="J404" s="312" t="s">
        <v>12</v>
      </c>
      <c r="K404" s="313"/>
      <c r="L404" s="314"/>
      <c r="N404" s="312" t="s">
        <v>13</v>
      </c>
      <c r="O404" s="314"/>
    </row>
    <row r="405" spans="2:15">
      <c r="B405" s="14"/>
      <c r="D405" s="305" t="s">
        <v>14</v>
      </c>
      <c r="E405" s="18"/>
      <c r="F405" s="19" t="s">
        <v>15</v>
      </c>
      <c r="G405" s="19" t="s">
        <v>16</v>
      </c>
      <c r="H405" s="20" t="s">
        <v>17</v>
      </c>
      <c r="J405" s="19" t="s">
        <v>15</v>
      </c>
      <c r="K405" s="21" t="s">
        <v>16</v>
      </c>
      <c r="L405" s="20" t="s">
        <v>17</v>
      </c>
      <c r="N405" s="307" t="s">
        <v>18</v>
      </c>
      <c r="O405" s="309" t="s">
        <v>19</v>
      </c>
    </row>
    <row r="406" spans="2:15">
      <c r="B406" s="14"/>
      <c r="D406" s="306"/>
      <c r="E406" s="18"/>
      <c r="F406" s="22" t="s">
        <v>20</v>
      </c>
      <c r="G406" s="22"/>
      <c r="H406" s="23" t="s">
        <v>20</v>
      </c>
      <c r="J406" s="22" t="s">
        <v>20</v>
      </c>
      <c r="K406" s="23"/>
      <c r="L406" s="23" t="s">
        <v>20</v>
      </c>
      <c r="N406" s="308"/>
      <c r="O406" s="310"/>
    </row>
    <row r="407" spans="2:15">
      <c r="B407" s="24" t="s">
        <v>21</v>
      </c>
      <c r="C407" s="24"/>
      <c r="D407" s="25" t="s">
        <v>56</v>
      </c>
      <c r="E407" s="26"/>
      <c r="F407" s="153">
        <v>12.72</v>
      </c>
      <c r="G407" s="28">
        <v>1</v>
      </c>
      <c r="H407" s="154">
        <f>G407*F407</f>
        <v>12.72</v>
      </c>
      <c r="I407" s="155"/>
      <c r="J407" s="156">
        <f>+'[1]11. Distribution Rate Schedule'!$D$13</f>
        <v>12.631238972034751</v>
      </c>
      <c r="K407" s="32">
        <v>1</v>
      </c>
      <c r="L407" s="29">
        <f>K407*J407</f>
        <v>12.631238972034751</v>
      </c>
      <c r="M407" s="30"/>
      <c r="N407" s="33">
        <f t="shared" ref="N407:N423" si="103">L407-H407</f>
        <v>-8.8761027965249539E-2</v>
      </c>
      <c r="O407" s="34">
        <f>IF((H407)=0,"",(N407/H407))</f>
        <v>-6.9780682362617563E-3</v>
      </c>
    </row>
    <row r="408" spans="2:15">
      <c r="B408" s="24"/>
      <c r="C408" s="24"/>
      <c r="D408" s="25"/>
      <c r="E408" s="26"/>
      <c r="F408" s="27">
        <v>0</v>
      </c>
      <c r="G408" s="28">
        <v>1</v>
      </c>
      <c r="H408" s="29">
        <f t="shared" ref="H408:H422" si="104">G408*F408</f>
        <v>0</v>
      </c>
      <c r="I408" s="30"/>
      <c r="J408" s="31"/>
      <c r="K408" s="32">
        <v>1</v>
      </c>
      <c r="L408" s="29">
        <f>K408*J408</f>
        <v>0</v>
      </c>
      <c r="M408" s="30"/>
      <c r="N408" s="33">
        <f t="shared" si="103"/>
        <v>0</v>
      </c>
      <c r="O408" s="34" t="str">
        <f>IF((H408)=0,"",(N408/H408))</f>
        <v/>
      </c>
    </row>
    <row r="409" spans="2:15">
      <c r="B409" s="24" t="s">
        <v>23</v>
      </c>
      <c r="C409" s="24"/>
      <c r="D409" s="25" t="s">
        <v>56</v>
      </c>
      <c r="E409" s="26"/>
      <c r="F409" s="153">
        <v>-0.78</v>
      </c>
      <c r="G409" s="28">
        <v>1</v>
      </c>
      <c r="H409" s="29">
        <f t="shared" si="104"/>
        <v>-0.78</v>
      </c>
      <c r="I409" s="30"/>
      <c r="J409" s="31">
        <v>0</v>
      </c>
      <c r="K409" s="32">
        <v>1</v>
      </c>
      <c r="L409" s="29">
        <f t="shared" ref="L409:L422" si="105">K409*J409</f>
        <v>0</v>
      </c>
      <c r="M409" s="30"/>
      <c r="N409" s="33">
        <f t="shared" si="103"/>
        <v>0.78</v>
      </c>
      <c r="O409" s="34">
        <f t="shared" ref="O409:O423" si="106">IF((H409)=0,"",(N409/H409))</f>
        <v>-1</v>
      </c>
    </row>
    <row r="410" spans="2:15">
      <c r="B410" s="35" t="s">
        <v>93</v>
      </c>
      <c r="C410" s="24"/>
      <c r="D410" s="25" t="s">
        <v>56</v>
      </c>
      <c r="E410" s="26"/>
      <c r="F410" s="153">
        <v>2.2999999999999998</v>
      </c>
      <c r="G410" s="28">
        <v>1</v>
      </c>
      <c r="H410" s="29">
        <f t="shared" si="104"/>
        <v>2.2999999999999998</v>
      </c>
      <c r="I410" s="30"/>
      <c r="J410" s="31">
        <v>0</v>
      </c>
      <c r="K410" s="32">
        <v>1</v>
      </c>
      <c r="L410" s="29">
        <f t="shared" si="105"/>
        <v>0</v>
      </c>
      <c r="M410" s="30"/>
      <c r="N410" s="33">
        <f t="shared" si="103"/>
        <v>-2.2999999999999998</v>
      </c>
      <c r="O410" s="34">
        <f t="shared" si="106"/>
        <v>-1</v>
      </c>
    </row>
    <row r="411" spans="2:15">
      <c r="B411" s="180" t="s">
        <v>92</v>
      </c>
      <c r="C411" s="24"/>
      <c r="D411" s="25" t="s">
        <v>56</v>
      </c>
      <c r="E411" s="26"/>
      <c r="F411" s="27"/>
      <c r="G411" s="28">
        <v>1</v>
      </c>
      <c r="H411" s="29">
        <f t="shared" si="104"/>
        <v>0</v>
      </c>
      <c r="I411" s="30"/>
      <c r="J411" s="156">
        <f>+'[2]Stranded Asset RR'!$E$33</f>
        <v>1.58</v>
      </c>
      <c r="K411" s="32">
        <v>1</v>
      </c>
      <c r="L411" s="29">
        <f t="shared" si="105"/>
        <v>1.58</v>
      </c>
      <c r="M411" s="30"/>
      <c r="N411" s="33">
        <f t="shared" si="103"/>
        <v>1.58</v>
      </c>
      <c r="O411" s="34" t="str">
        <f t="shared" si="106"/>
        <v/>
      </c>
    </row>
    <row r="412" spans="2:15">
      <c r="B412" s="35"/>
      <c r="C412" s="24"/>
      <c r="D412" s="25"/>
      <c r="E412" s="26"/>
      <c r="F412" s="27"/>
      <c r="G412" s="28">
        <v>1</v>
      </c>
      <c r="H412" s="29">
        <f t="shared" si="104"/>
        <v>0</v>
      </c>
      <c r="I412" s="30"/>
      <c r="J412" s="31"/>
      <c r="K412" s="32">
        <v>1</v>
      </c>
      <c r="L412" s="29">
        <f t="shared" si="105"/>
        <v>0</v>
      </c>
      <c r="M412" s="30"/>
      <c r="N412" s="33">
        <f t="shared" si="103"/>
        <v>0</v>
      </c>
      <c r="O412" s="34" t="str">
        <f t="shared" si="106"/>
        <v/>
      </c>
    </row>
    <row r="413" spans="2:15">
      <c r="B413" s="24" t="s">
        <v>22</v>
      </c>
      <c r="C413" s="24"/>
      <c r="D413" s="25" t="s">
        <v>57</v>
      </c>
      <c r="E413" s="26"/>
      <c r="F413" s="150">
        <v>1.43E-2</v>
      </c>
      <c r="G413" s="28">
        <f>$F402</f>
        <v>2000</v>
      </c>
      <c r="H413" s="29">
        <f t="shared" si="104"/>
        <v>28.6</v>
      </c>
      <c r="I413" s="30"/>
      <c r="J413" s="187">
        <f>+'[1]11. Distribution Rate Schedule'!$F$13</f>
        <v>1.5019550568300434E-2</v>
      </c>
      <c r="K413" s="28">
        <f>$F402</f>
        <v>2000</v>
      </c>
      <c r="L413" s="29">
        <f t="shared" si="105"/>
        <v>30.03910113660087</v>
      </c>
      <c r="M413" s="30"/>
      <c r="N413" s="33">
        <f t="shared" si="103"/>
        <v>1.4391011366008684</v>
      </c>
      <c r="O413" s="34">
        <f t="shared" si="106"/>
        <v>5.0318221559470917E-2</v>
      </c>
    </row>
    <row r="414" spans="2:15">
      <c r="B414" s="36" t="s">
        <v>96</v>
      </c>
      <c r="C414" s="24"/>
      <c r="D414" s="25"/>
      <c r="E414" s="26"/>
      <c r="F414" s="150">
        <v>-4.0000000000000002E-4</v>
      </c>
      <c r="G414" s="28">
        <f>$F402</f>
        <v>2000</v>
      </c>
      <c r="H414" s="29">
        <f t="shared" si="104"/>
        <v>-0.8</v>
      </c>
      <c r="I414" s="30"/>
      <c r="J414" s="31"/>
      <c r="K414" s="28">
        <f>$F402</f>
        <v>2000</v>
      </c>
      <c r="L414" s="29">
        <f t="shared" si="105"/>
        <v>0</v>
      </c>
      <c r="M414" s="30"/>
      <c r="N414" s="33">
        <f t="shared" si="103"/>
        <v>0.8</v>
      </c>
      <c r="O414" s="34">
        <f t="shared" si="106"/>
        <v>-1</v>
      </c>
    </row>
    <row r="415" spans="2:15">
      <c r="B415" s="24" t="s">
        <v>72</v>
      </c>
      <c r="C415" s="24"/>
      <c r="D415" s="25" t="s">
        <v>57</v>
      </c>
      <c r="E415" s="26"/>
      <c r="F415" s="150">
        <v>4.0000000000000003E-5</v>
      </c>
      <c r="G415" s="28">
        <f>$F402</f>
        <v>2000</v>
      </c>
      <c r="H415" s="29">
        <f t="shared" si="104"/>
        <v>0.08</v>
      </c>
      <c r="I415" s="30"/>
      <c r="J415" s="31">
        <v>0</v>
      </c>
      <c r="K415" s="28">
        <f>$F402</f>
        <v>2000</v>
      </c>
      <c r="L415" s="29">
        <f t="shared" si="105"/>
        <v>0</v>
      </c>
      <c r="M415" s="30"/>
      <c r="N415" s="33">
        <f t="shared" si="103"/>
        <v>-0.08</v>
      </c>
      <c r="O415" s="34">
        <f t="shared" si="106"/>
        <v>-1</v>
      </c>
    </row>
    <row r="416" spans="2:15">
      <c r="B416" s="36"/>
      <c r="C416" s="24"/>
      <c r="D416" s="25"/>
      <c r="E416" s="26"/>
      <c r="F416" s="150"/>
      <c r="G416" s="28">
        <f>$F402</f>
        <v>2000</v>
      </c>
      <c r="H416" s="29">
        <f t="shared" si="104"/>
        <v>0</v>
      </c>
      <c r="I416" s="30"/>
      <c r="J416" s="31"/>
      <c r="K416" s="28">
        <f>$F402</f>
        <v>2000</v>
      </c>
      <c r="L416" s="29">
        <f t="shared" si="105"/>
        <v>0</v>
      </c>
      <c r="M416" s="30"/>
      <c r="N416" s="33">
        <f t="shared" si="103"/>
        <v>0</v>
      </c>
      <c r="O416" s="34" t="str">
        <f t="shared" si="106"/>
        <v/>
      </c>
    </row>
    <row r="417" spans="2:15">
      <c r="B417" s="36"/>
      <c r="C417" s="24"/>
      <c r="D417" s="25"/>
      <c r="E417" s="26"/>
      <c r="F417" s="150"/>
      <c r="G417" s="28">
        <f>$F402</f>
        <v>2000</v>
      </c>
      <c r="H417" s="29">
        <f t="shared" si="104"/>
        <v>0</v>
      </c>
      <c r="I417" s="30"/>
      <c r="J417" s="31"/>
      <c r="K417" s="28">
        <f>$F402</f>
        <v>2000</v>
      </c>
      <c r="L417" s="29">
        <f t="shared" si="105"/>
        <v>0</v>
      </c>
      <c r="M417" s="30"/>
      <c r="N417" s="33">
        <f t="shared" si="103"/>
        <v>0</v>
      </c>
      <c r="O417" s="34" t="str">
        <f t="shared" si="106"/>
        <v/>
      </c>
    </row>
    <row r="418" spans="2:15">
      <c r="B418" s="36"/>
      <c r="C418" s="24"/>
      <c r="D418" s="25"/>
      <c r="E418" s="26"/>
      <c r="F418" s="150"/>
      <c r="G418" s="28">
        <f>$F402</f>
        <v>2000</v>
      </c>
      <c r="H418" s="29">
        <f t="shared" si="104"/>
        <v>0</v>
      </c>
      <c r="I418" s="30"/>
      <c r="J418" s="31"/>
      <c r="K418" s="28">
        <f>$F402</f>
        <v>2000</v>
      </c>
      <c r="L418" s="29">
        <f t="shared" si="105"/>
        <v>0</v>
      </c>
      <c r="M418" s="30"/>
      <c r="N418" s="33">
        <f t="shared" si="103"/>
        <v>0</v>
      </c>
      <c r="O418" s="34" t="str">
        <f t="shared" si="106"/>
        <v/>
      </c>
    </row>
    <row r="419" spans="2:15">
      <c r="B419" s="36"/>
      <c r="C419" s="24"/>
      <c r="D419" s="25"/>
      <c r="E419" s="26"/>
      <c r="F419" s="27"/>
      <c r="G419" s="28">
        <f>$F402</f>
        <v>2000</v>
      </c>
      <c r="H419" s="29">
        <f t="shared" si="104"/>
        <v>0</v>
      </c>
      <c r="I419" s="30"/>
      <c r="J419" s="31"/>
      <c r="K419" s="28">
        <f>$F402</f>
        <v>2000</v>
      </c>
      <c r="L419" s="29">
        <f t="shared" si="105"/>
        <v>0</v>
      </c>
      <c r="M419" s="30"/>
      <c r="N419" s="33">
        <f t="shared" si="103"/>
        <v>0</v>
      </c>
      <c r="O419" s="34" t="str">
        <f t="shared" si="106"/>
        <v/>
      </c>
    </row>
    <row r="420" spans="2:15">
      <c r="B420" s="36"/>
      <c r="C420" s="24"/>
      <c r="D420" s="25"/>
      <c r="E420" s="26"/>
      <c r="F420" s="27"/>
      <c r="G420" s="28">
        <f>$F402</f>
        <v>2000</v>
      </c>
      <c r="H420" s="29">
        <f t="shared" si="104"/>
        <v>0</v>
      </c>
      <c r="I420" s="30"/>
      <c r="J420" s="31"/>
      <c r="K420" s="28">
        <f>$F402</f>
        <v>2000</v>
      </c>
      <c r="L420" s="29">
        <f t="shared" si="105"/>
        <v>0</v>
      </c>
      <c r="M420" s="30"/>
      <c r="N420" s="33">
        <f t="shared" si="103"/>
        <v>0</v>
      </c>
      <c r="O420" s="34" t="str">
        <f t="shared" si="106"/>
        <v/>
      </c>
    </row>
    <row r="421" spans="2:15">
      <c r="B421" s="36"/>
      <c r="C421" s="24"/>
      <c r="D421" s="25"/>
      <c r="E421" s="26"/>
      <c r="F421" s="27"/>
      <c r="G421" s="28">
        <f>$F402</f>
        <v>2000</v>
      </c>
      <c r="H421" s="29">
        <f t="shared" si="104"/>
        <v>0</v>
      </c>
      <c r="I421" s="30"/>
      <c r="J421" s="31"/>
      <c r="K421" s="28">
        <f>$F402</f>
        <v>2000</v>
      </c>
      <c r="L421" s="29">
        <f t="shared" si="105"/>
        <v>0</v>
      </c>
      <c r="M421" s="30"/>
      <c r="N421" s="33">
        <f t="shared" si="103"/>
        <v>0</v>
      </c>
      <c r="O421" s="34" t="str">
        <f t="shared" si="106"/>
        <v/>
      </c>
    </row>
    <row r="422" spans="2:15">
      <c r="B422" s="36"/>
      <c r="C422" s="24"/>
      <c r="D422" s="25"/>
      <c r="E422" s="26"/>
      <c r="F422" s="27"/>
      <c r="G422" s="28">
        <f>$F402</f>
        <v>2000</v>
      </c>
      <c r="H422" s="29">
        <f t="shared" si="104"/>
        <v>0</v>
      </c>
      <c r="I422" s="30"/>
      <c r="J422" s="31"/>
      <c r="K422" s="28">
        <f>$F402</f>
        <v>2000</v>
      </c>
      <c r="L422" s="29">
        <f t="shared" si="105"/>
        <v>0</v>
      </c>
      <c r="M422" s="30"/>
      <c r="N422" s="33">
        <f t="shared" si="103"/>
        <v>0</v>
      </c>
      <c r="O422" s="34" t="str">
        <f t="shared" si="106"/>
        <v/>
      </c>
    </row>
    <row r="423" spans="2:15" s="48" customFormat="1">
      <c r="B423" s="37" t="s">
        <v>25</v>
      </c>
      <c r="C423" s="38"/>
      <c r="D423" s="39"/>
      <c r="E423" s="38"/>
      <c r="F423" s="40"/>
      <c r="G423" s="41"/>
      <c r="H423" s="42">
        <f>SUM(H407:H422)</f>
        <v>42.120000000000005</v>
      </c>
      <c r="I423" s="43"/>
      <c r="J423" s="44"/>
      <c r="K423" s="45"/>
      <c r="L423" s="42">
        <f>SUM(L407:L422)</f>
        <v>44.250340108635619</v>
      </c>
      <c r="M423" s="43"/>
      <c r="N423" s="46">
        <f t="shared" si="103"/>
        <v>2.1303401086356146</v>
      </c>
      <c r="O423" s="47">
        <f t="shared" si="106"/>
        <v>5.0577875323732535E-2</v>
      </c>
    </row>
    <row r="424" spans="2:15" ht="39.75" customHeight="1">
      <c r="B424" s="49" t="s">
        <v>58</v>
      </c>
      <c r="C424" s="24"/>
      <c r="D424" s="25" t="s">
        <v>57</v>
      </c>
      <c r="E424" s="26"/>
      <c r="F424" s="27">
        <v>-1E-3</v>
      </c>
      <c r="G424" s="28">
        <f>$F402</f>
        <v>2000</v>
      </c>
      <c r="H424" s="29">
        <f>G424*F424</f>
        <v>-2</v>
      </c>
      <c r="I424" s="30"/>
      <c r="J424" s="31">
        <f>+F424</f>
        <v>-1E-3</v>
      </c>
      <c r="K424" s="28">
        <f>$F402</f>
        <v>2000</v>
      </c>
      <c r="L424" s="29">
        <f>K424*J424</f>
        <v>-2</v>
      </c>
      <c r="M424" s="30"/>
      <c r="N424" s="33">
        <f>L424-H424</f>
        <v>0</v>
      </c>
      <c r="O424" s="34">
        <f>IF((H424)=0,"",(N424/H424))</f>
        <v>0</v>
      </c>
    </row>
    <row r="425" spans="2:15" ht="43.5" customHeight="1">
      <c r="B425" s="49" t="s">
        <v>59</v>
      </c>
      <c r="C425" s="24"/>
      <c r="D425" s="25" t="s">
        <v>57</v>
      </c>
      <c r="E425" s="26"/>
      <c r="F425" s="27">
        <v>0</v>
      </c>
      <c r="G425" s="28">
        <f>$F402</f>
        <v>2000</v>
      </c>
      <c r="H425" s="29">
        <f t="shared" ref="H425:H427" si="107">G425*F425</f>
        <v>0</v>
      </c>
      <c r="I425" s="50"/>
      <c r="J425" s="31">
        <f>+'[3]6. Rate Rider Calculations'!$F$21</f>
        <v>-1.1101103445096522E-3</v>
      </c>
      <c r="K425" s="28">
        <f>$F402</f>
        <v>2000</v>
      </c>
      <c r="L425" s="29">
        <f t="shared" ref="L425:L427" si="108">K425*J425</f>
        <v>-2.2202206890193046</v>
      </c>
      <c r="M425" s="51"/>
      <c r="N425" s="33">
        <f t="shared" ref="N425:N427" si="109">L425-H425</f>
        <v>-2.2202206890193046</v>
      </c>
      <c r="O425" s="34" t="str">
        <f t="shared" ref="O425:O427" si="110">IF((H425)=0,"",(N425/H425))</f>
        <v/>
      </c>
    </row>
    <row r="426" spans="2:15" ht="38.25">
      <c r="B426" s="49" t="s">
        <v>95</v>
      </c>
      <c r="C426" s="24"/>
      <c r="D426" s="25" t="s">
        <v>61</v>
      </c>
      <c r="E426" s="26"/>
      <c r="F426" s="27">
        <v>-4.0000000000000002E-4</v>
      </c>
      <c r="G426" s="28">
        <f>$F402</f>
        <v>2000</v>
      </c>
      <c r="H426" s="29">
        <f t="shared" si="107"/>
        <v>-0.8</v>
      </c>
      <c r="I426" s="50"/>
      <c r="J426" s="31">
        <f>+F426</f>
        <v>-4.0000000000000002E-4</v>
      </c>
      <c r="K426" s="28">
        <f>$F402</f>
        <v>2000</v>
      </c>
      <c r="L426" s="29">
        <f t="shared" si="108"/>
        <v>-0.8</v>
      </c>
      <c r="M426" s="51"/>
      <c r="N426" s="33">
        <f t="shared" si="109"/>
        <v>0</v>
      </c>
      <c r="O426" s="34">
        <f t="shared" si="110"/>
        <v>0</v>
      </c>
    </row>
    <row r="427" spans="2:15" ht="38.25">
      <c r="B427" s="49" t="s">
        <v>94</v>
      </c>
      <c r="C427" s="24"/>
      <c r="D427" s="25" t="s">
        <v>61</v>
      </c>
      <c r="E427" s="26"/>
      <c r="F427" s="27">
        <v>0</v>
      </c>
      <c r="G427" s="28">
        <f>$F402</f>
        <v>2000</v>
      </c>
      <c r="H427" s="29">
        <f t="shared" si="107"/>
        <v>0</v>
      </c>
      <c r="I427" s="50"/>
      <c r="J427" s="31">
        <f>+'[3]6. Rate Rider Calculations'!$F$48</f>
        <v>0</v>
      </c>
      <c r="K427" s="28">
        <f>$F402</f>
        <v>2000</v>
      </c>
      <c r="L427" s="29">
        <f t="shared" si="108"/>
        <v>0</v>
      </c>
      <c r="M427" s="51"/>
      <c r="N427" s="33">
        <f t="shared" si="109"/>
        <v>0</v>
      </c>
      <c r="O427" s="34" t="str">
        <f t="shared" si="110"/>
        <v/>
      </c>
    </row>
    <row r="428" spans="2:15">
      <c r="B428" s="52"/>
      <c r="C428" s="24"/>
      <c r="D428" s="25"/>
      <c r="E428" s="26"/>
      <c r="F428" s="27"/>
      <c r="G428" s="28">
        <f>$F402</f>
        <v>2000</v>
      </c>
      <c r="H428" s="29">
        <f>G428*F428</f>
        <v>0</v>
      </c>
      <c r="I428" s="30"/>
      <c r="J428" s="31"/>
      <c r="K428" s="28">
        <f>$F402</f>
        <v>2000</v>
      </c>
      <c r="L428" s="29">
        <f>K428*J428</f>
        <v>0</v>
      </c>
      <c r="M428" s="30"/>
      <c r="N428" s="33">
        <f>L428-H428</f>
        <v>0</v>
      </c>
      <c r="O428" s="34" t="str">
        <f>IF((H428)=0,"",(N428/H428))</f>
        <v/>
      </c>
    </row>
    <row r="429" spans="2:15">
      <c r="B429" s="52"/>
      <c r="C429" s="24"/>
      <c r="D429" s="25"/>
      <c r="E429" s="26"/>
      <c r="F429" s="53"/>
      <c r="G429" s="54"/>
      <c r="H429" s="55"/>
      <c r="I429" s="30"/>
      <c r="J429" s="31"/>
      <c r="K429" s="28">
        <f>$F402</f>
        <v>2000</v>
      </c>
      <c r="L429" s="29">
        <f>K429*J429</f>
        <v>0</v>
      </c>
      <c r="M429" s="30"/>
      <c r="N429" s="33">
        <f>L429-H429</f>
        <v>0</v>
      </c>
      <c r="O429" s="34"/>
    </row>
    <row r="430" spans="2:15" ht="25.5">
      <c r="B430" s="56" t="s">
        <v>26</v>
      </c>
      <c r="C430" s="57"/>
      <c r="D430" s="57"/>
      <c r="E430" s="57"/>
      <c r="F430" s="58"/>
      <c r="G430" s="59"/>
      <c r="H430" s="60">
        <f>SUM(H424:H428)+H423</f>
        <v>39.320000000000007</v>
      </c>
      <c r="I430" s="43"/>
      <c r="J430" s="59"/>
      <c r="K430" s="61"/>
      <c r="L430" s="60">
        <f>SUM(L424:L428)+L423</f>
        <v>39.230119419616315</v>
      </c>
      <c r="M430" s="43"/>
      <c r="N430" s="46">
        <f t="shared" ref="N430:N442" si="111">L430-H430</f>
        <v>-8.9880580383692177E-2</v>
      </c>
      <c r="O430" s="47">
        <f t="shared" ref="O430:O442" si="112">IF((H430)=0,"",(N430/H430))</f>
        <v>-2.2858743739494446E-3</v>
      </c>
    </row>
    <row r="431" spans="2:15">
      <c r="B431" s="30" t="s">
        <v>27</v>
      </c>
      <c r="C431" s="30"/>
      <c r="D431" s="62" t="s">
        <v>57</v>
      </c>
      <c r="E431" s="63"/>
      <c r="F431" s="31">
        <v>7.0000000000000001E-3</v>
      </c>
      <c r="G431" s="64">
        <f>F402*F457</f>
        <v>2081.7999999999997</v>
      </c>
      <c r="H431" s="29">
        <f>G431*F431</f>
        <v>14.572599999999998</v>
      </c>
      <c r="I431" s="30"/>
      <c r="J431" s="31">
        <f>+'[4]13. Final 2013 RTS Rates'!$F$26</f>
        <v>7.0658638315805539E-3</v>
      </c>
      <c r="K431" s="65">
        <f>F402*J457</f>
        <v>2070</v>
      </c>
      <c r="L431" s="29">
        <f>K431*J431</f>
        <v>14.626338131371746</v>
      </c>
      <c r="M431" s="30"/>
      <c r="N431" s="33">
        <f t="shared" si="111"/>
        <v>5.373813137174821E-2</v>
      </c>
      <c r="O431" s="34">
        <f t="shared" si="112"/>
        <v>3.6876145212074865E-3</v>
      </c>
    </row>
    <row r="432" spans="2:15" ht="30">
      <c r="B432" s="66" t="s">
        <v>28</v>
      </c>
      <c r="C432" s="30"/>
      <c r="D432" s="62" t="s">
        <v>57</v>
      </c>
      <c r="E432" s="63"/>
      <c r="F432" s="31">
        <v>5.3E-3</v>
      </c>
      <c r="G432" s="64">
        <f>G431</f>
        <v>2081.7999999999997</v>
      </c>
      <c r="H432" s="29">
        <f>G432*F432</f>
        <v>11.033539999999999</v>
      </c>
      <c r="I432" s="30"/>
      <c r="J432" s="31">
        <f>+'[4]13. Final 2013 RTS Rates'!$H$26</f>
        <v>5.4817484580755539E-3</v>
      </c>
      <c r="K432" s="65">
        <f>K431</f>
        <v>2070</v>
      </c>
      <c r="L432" s="29">
        <f>K432*J432</f>
        <v>11.347219308216397</v>
      </c>
      <c r="M432" s="30"/>
      <c r="N432" s="33">
        <f t="shared" si="111"/>
        <v>0.31367930821639867</v>
      </c>
      <c r="O432" s="34">
        <f t="shared" si="112"/>
        <v>2.8429616262450556E-2</v>
      </c>
    </row>
    <row r="433" spans="2:15" ht="25.5">
      <c r="B433" s="56" t="s">
        <v>29</v>
      </c>
      <c r="C433" s="38"/>
      <c r="D433" s="38"/>
      <c r="E433" s="38"/>
      <c r="F433" s="143"/>
      <c r="G433" s="59"/>
      <c r="H433" s="60">
        <f>SUM(H430:H432)</f>
        <v>64.926140000000004</v>
      </c>
      <c r="I433" s="68"/>
      <c r="J433" s="69"/>
      <c r="K433" s="70"/>
      <c r="L433" s="60">
        <f>SUM(L430:L432)</f>
        <v>65.203676859204464</v>
      </c>
      <c r="M433" s="68"/>
      <c r="N433" s="46">
        <f t="shared" si="111"/>
        <v>0.27753685920446003</v>
      </c>
      <c r="O433" s="47">
        <f t="shared" si="112"/>
        <v>4.2746551574521447E-3</v>
      </c>
    </row>
    <row r="434" spans="2:15" ht="30">
      <c r="B434" s="71" t="s">
        <v>30</v>
      </c>
      <c r="C434" s="24"/>
      <c r="D434" s="25" t="s">
        <v>57</v>
      </c>
      <c r="E434" s="26"/>
      <c r="F434" s="72">
        <v>5.1999999999999998E-3</v>
      </c>
      <c r="G434" s="64">
        <f>G432</f>
        <v>2081.7999999999997</v>
      </c>
      <c r="H434" s="73">
        <f t="shared" ref="H434:H437" si="113">G434*F434</f>
        <v>10.825359999999998</v>
      </c>
      <c r="I434" s="30"/>
      <c r="J434" s="74">
        <f>+F434</f>
        <v>5.1999999999999998E-3</v>
      </c>
      <c r="K434" s="64">
        <f>K432</f>
        <v>2070</v>
      </c>
      <c r="L434" s="73">
        <f t="shared" ref="L434:L437" si="114">K434*J434</f>
        <v>10.763999999999999</v>
      </c>
      <c r="M434" s="30"/>
      <c r="N434" s="33">
        <f t="shared" si="111"/>
        <v>-6.1359999999998749E-2</v>
      </c>
      <c r="O434" s="75">
        <f t="shared" si="112"/>
        <v>-5.6681717744258633E-3</v>
      </c>
    </row>
    <row r="435" spans="2:15" ht="30">
      <c r="B435" s="71" t="s">
        <v>31</v>
      </c>
      <c r="C435" s="24"/>
      <c r="D435" s="25" t="s">
        <v>57</v>
      </c>
      <c r="E435" s="26"/>
      <c r="F435" s="72">
        <v>1.1000000000000001E-3</v>
      </c>
      <c r="G435" s="64">
        <f>G432</f>
        <v>2081.7999999999997</v>
      </c>
      <c r="H435" s="73">
        <f t="shared" si="113"/>
        <v>2.2899799999999999</v>
      </c>
      <c r="I435" s="30"/>
      <c r="J435" s="74">
        <f>+F435</f>
        <v>1.1000000000000001E-3</v>
      </c>
      <c r="K435" s="64">
        <f>K432</f>
        <v>2070</v>
      </c>
      <c r="L435" s="73">
        <f t="shared" si="114"/>
        <v>2.2770000000000001</v>
      </c>
      <c r="M435" s="30"/>
      <c r="N435" s="33">
        <f t="shared" si="111"/>
        <v>-1.2979999999999769E-2</v>
      </c>
      <c r="O435" s="75">
        <f t="shared" si="112"/>
        <v>-5.6681717744258772E-3</v>
      </c>
    </row>
    <row r="436" spans="2:15">
      <c r="B436" s="24" t="s">
        <v>32</v>
      </c>
      <c r="C436" s="24"/>
      <c r="D436" s="25" t="s">
        <v>56</v>
      </c>
      <c r="E436" s="26"/>
      <c r="F436" s="72">
        <v>0.25</v>
      </c>
      <c r="G436" s="28">
        <v>1</v>
      </c>
      <c r="H436" s="73">
        <f t="shared" si="113"/>
        <v>0.25</v>
      </c>
      <c r="I436" s="30"/>
      <c r="J436" s="74">
        <f>+F436</f>
        <v>0.25</v>
      </c>
      <c r="K436" s="28">
        <v>1</v>
      </c>
      <c r="L436" s="73">
        <f t="shared" si="114"/>
        <v>0.25</v>
      </c>
      <c r="M436" s="30"/>
      <c r="N436" s="33">
        <f t="shared" si="111"/>
        <v>0</v>
      </c>
      <c r="O436" s="75">
        <f t="shared" si="112"/>
        <v>0</v>
      </c>
    </row>
    <row r="437" spans="2:15">
      <c r="B437" s="24" t="s">
        <v>33</v>
      </c>
      <c r="C437" s="24"/>
      <c r="D437" s="25" t="s">
        <v>57</v>
      </c>
      <c r="E437" s="26"/>
      <c r="F437" s="72">
        <v>7.0000000000000001E-3</v>
      </c>
      <c r="G437" s="64">
        <f>F402</f>
        <v>2000</v>
      </c>
      <c r="H437" s="73">
        <f t="shared" si="113"/>
        <v>14</v>
      </c>
      <c r="I437" s="30"/>
      <c r="J437" s="74">
        <v>7.0000000000000001E-3</v>
      </c>
      <c r="K437" s="64">
        <f>+K413</f>
        <v>2000</v>
      </c>
      <c r="L437" s="73">
        <f t="shared" si="114"/>
        <v>14</v>
      </c>
      <c r="M437" s="30"/>
      <c r="N437" s="33">
        <f t="shared" si="111"/>
        <v>0</v>
      </c>
      <c r="O437" s="75">
        <f t="shared" si="112"/>
        <v>0</v>
      </c>
    </row>
    <row r="438" spans="2:15">
      <c r="B438" s="52" t="s">
        <v>34</v>
      </c>
      <c r="C438" s="24"/>
      <c r="D438" s="25" t="s">
        <v>57</v>
      </c>
      <c r="E438" s="26"/>
      <c r="F438" s="76">
        <v>7.4999999999999997E-2</v>
      </c>
      <c r="G438" s="64">
        <f>IF($T$1=1,IF($F402&gt;=600,600,IF($F402&lt;600,$F402*(1+$F457),$F402-600)),IF($T$1=2,IF($F402&gt;=1000,1000,IF($F402&lt;1000,$F402*(1+$F457),$F402-1000))))</f>
        <v>600</v>
      </c>
      <c r="H438" s="73">
        <f>G438*F438</f>
        <v>45</v>
      </c>
      <c r="I438" s="30"/>
      <c r="J438" s="76">
        <v>7.4999999999999997E-2</v>
      </c>
      <c r="K438" s="64">
        <f>IF($T$1=1,IF($F402&gt;=600,600,IF($F402&lt;600,$F402*(1+$F457),$F402-600)),IF($T$1=2,IF($F402&gt;=1000,1000,IF($F402&lt;1000,$F402*(1+$F457),$F402-1000))))</f>
        <v>600</v>
      </c>
      <c r="L438" s="73">
        <f>K438*J438</f>
        <v>45</v>
      </c>
      <c r="M438" s="30"/>
      <c r="N438" s="33">
        <f t="shared" si="111"/>
        <v>0</v>
      </c>
      <c r="O438" s="75">
        <f t="shared" si="112"/>
        <v>0</v>
      </c>
    </row>
    <row r="439" spans="2:15">
      <c r="B439" s="52" t="s">
        <v>35</v>
      </c>
      <c r="C439" s="24"/>
      <c r="D439" s="25" t="s">
        <v>57</v>
      </c>
      <c r="E439" s="26"/>
      <c r="F439" s="76">
        <v>8.7999999999999995E-2</v>
      </c>
      <c r="G439" s="64">
        <f>IF($T$1=1,IF($F402&gt;=600,$F402*$F457-600,IF($F402&lt;600,0,)), IF($T$1=2,IF($F402&gt;=1000,$F402*(1+$F457)-1000,IF($F402&lt;1000,0))))</f>
        <v>1481.7999999999997</v>
      </c>
      <c r="H439" s="73">
        <f>G439*F439</f>
        <v>130.39839999999998</v>
      </c>
      <c r="I439" s="30"/>
      <c r="J439" s="76">
        <v>8.7999999999999995E-2</v>
      </c>
      <c r="K439" s="64">
        <f>IF($T$1=1,IF($F402&gt;=600,$F402*$F457-600,IF($F402&lt;600,0,)), IF($T$1=2,IF($F402&gt;=1000,$F402*(1+$F457)-1000,IF($F402&lt;1000,0))))</f>
        <v>1481.7999999999997</v>
      </c>
      <c r="L439" s="73">
        <f>K439*J439</f>
        <v>130.39839999999998</v>
      </c>
      <c r="M439" s="30"/>
      <c r="N439" s="33">
        <f t="shared" si="111"/>
        <v>0</v>
      </c>
      <c r="O439" s="75">
        <f t="shared" si="112"/>
        <v>0</v>
      </c>
    </row>
    <row r="440" spans="2:15">
      <c r="B440" s="52" t="s">
        <v>36</v>
      </c>
      <c r="C440" s="24"/>
      <c r="D440" s="25" t="s">
        <v>57</v>
      </c>
      <c r="E440" s="26"/>
      <c r="F440" s="144">
        <v>6.5000000000000002E-2</v>
      </c>
      <c r="G440" s="145">
        <f>0.64*$F402*$F457</f>
        <v>1332.3519999999999</v>
      </c>
      <c r="H440" s="146">
        <f t="shared" ref="H440:H442" si="115">G440*F440</f>
        <v>86.602879999999999</v>
      </c>
      <c r="I440" s="30"/>
      <c r="J440" s="72">
        <v>6.5000000000000002E-2</v>
      </c>
      <c r="K440" s="145">
        <f>0.64*$F402*$F457</f>
        <v>1332.3519999999999</v>
      </c>
      <c r="L440" s="146">
        <f t="shared" ref="L440:L442" si="116">K440*J440</f>
        <v>86.602879999999999</v>
      </c>
      <c r="M440" s="147"/>
      <c r="N440" s="148">
        <f t="shared" si="111"/>
        <v>0</v>
      </c>
      <c r="O440" s="149">
        <f t="shared" si="112"/>
        <v>0</v>
      </c>
    </row>
    <row r="441" spans="2:15">
      <c r="B441" s="52" t="s">
        <v>37</v>
      </c>
      <c r="C441" s="24"/>
      <c r="D441" s="25" t="s">
        <v>57</v>
      </c>
      <c r="E441" s="26"/>
      <c r="F441" s="144">
        <v>0.1</v>
      </c>
      <c r="G441" s="145">
        <f>0.18*$F402*$F457</f>
        <v>374.72399999999999</v>
      </c>
      <c r="H441" s="146">
        <f t="shared" si="115"/>
        <v>37.4724</v>
      </c>
      <c r="I441" s="30"/>
      <c r="J441" s="72">
        <v>0.1</v>
      </c>
      <c r="K441" s="145">
        <f>0.18*$F402*$F457</f>
        <v>374.72399999999999</v>
      </c>
      <c r="L441" s="146">
        <f t="shared" si="116"/>
        <v>37.4724</v>
      </c>
      <c r="M441" s="147"/>
      <c r="N441" s="148">
        <f t="shared" si="111"/>
        <v>0</v>
      </c>
      <c r="O441" s="149">
        <f t="shared" si="112"/>
        <v>0</v>
      </c>
    </row>
    <row r="442" spans="2:15" ht="15.75" thickBot="1">
      <c r="B442" s="14" t="s">
        <v>38</v>
      </c>
      <c r="C442" s="24"/>
      <c r="D442" s="25" t="s">
        <v>57</v>
      </c>
      <c r="E442" s="26"/>
      <c r="F442" s="144">
        <v>0.11700000000000001</v>
      </c>
      <c r="G442" s="145">
        <f>0.18*$F402*$F457</f>
        <v>374.72399999999999</v>
      </c>
      <c r="H442" s="146">
        <f t="shared" si="115"/>
        <v>43.842708000000002</v>
      </c>
      <c r="I442" s="30"/>
      <c r="J442" s="72">
        <v>0.11700000000000001</v>
      </c>
      <c r="K442" s="145">
        <f>0.18*$F402*$F457</f>
        <v>374.72399999999999</v>
      </c>
      <c r="L442" s="146">
        <f t="shared" si="116"/>
        <v>43.842708000000002</v>
      </c>
      <c r="M442" s="147"/>
      <c r="N442" s="148">
        <f t="shared" si="111"/>
        <v>0</v>
      </c>
      <c r="O442" s="149">
        <f t="shared" si="112"/>
        <v>0</v>
      </c>
    </row>
    <row r="443" spans="2:15" ht="15.75" thickBot="1">
      <c r="B443" s="79"/>
      <c r="C443" s="80"/>
      <c r="D443" s="81"/>
      <c r="E443" s="80"/>
      <c r="F443" s="82"/>
      <c r="G443" s="83"/>
      <c r="H443" s="84"/>
      <c r="I443" s="85"/>
      <c r="J443" s="82"/>
      <c r="K443" s="86"/>
      <c r="L443" s="84"/>
      <c r="M443" s="85"/>
      <c r="N443" s="87"/>
      <c r="O443" s="88"/>
    </row>
    <row r="444" spans="2:15">
      <c r="B444" s="89" t="s">
        <v>39</v>
      </c>
      <c r="C444" s="24"/>
      <c r="D444" s="24"/>
      <c r="E444" s="24"/>
      <c r="F444" s="90"/>
      <c r="G444" s="91"/>
      <c r="H444" s="95">
        <f>SUM(H433:H439)</f>
        <v>267.68988000000002</v>
      </c>
      <c r="I444" s="93"/>
      <c r="J444" s="94"/>
      <c r="K444" s="94"/>
      <c r="L444" s="95">
        <f>SUM(L433:L439)</f>
        <v>267.89307685920443</v>
      </c>
      <c r="M444" s="96"/>
      <c r="N444" s="97">
        <f t="shared" ref="N444:N448" si="117">L444-H444</f>
        <v>0.20319685920441088</v>
      </c>
      <c r="O444" s="98">
        <f t="shared" ref="O444:O448" si="118">IF((H444)=0,"",(N444/H444))</f>
        <v>7.5907561094356972E-4</v>
      </c>
    </row>
    <row r="445" spans="2:15">
      <c r="B445" s="99" t="s">
        <v>40</v>
      </c>
      <c r="C445" s="24"/>
      <c r="D445" s="24"/>
      <c r="E445" s="24"/>
      <c r="F445" s="100">
        <v>0.13</v>
      </c>
      <c r="G445" s="91"/>
      <c r="H445" s="101">
        <f>H444*F445</f>
        <v>34.799684400000004</v>
      </c>
      <c r="I445" s="102"/>
      <c r="J445" s="103">
        <v>0.13</v>
      </c>
      <c r="K445" s="104"/>
      <c r="L445" s="105">
        <f>L444*J445</f>
        <v>34.82609999169658</v>
      </c>
      <c r="M445" s="106"/>
      <c r="N445" s="107">
        <f t="shared" si="117"/>
        <v>2.6415591696576257E-2</v>
      </c>
      <c r="O445" s="108">
        <f t="shared" si="118"/>
        <v>7.5907561094365136E-4</v>
      </c>
    </row>
    <row r="446" spans="2:15">
      <c r="B446" s="109" t="s">
        <v>41</v>
      </c>
      <c r="C446" s="24"/>
      <c r="D446" s="24"/>
      <c r="E446" s="24"/>
      <c r="F446" s="110"/>
      <c r="G446" s="111"/>
      <c r="H446" s="101">
        <f>H444+H445</f>
        <v>302.48956440000001</v>
      </c>
      <c r="I446" s="102"/>
      <c r="J446" s="102"/>
      <c r="K446" s="102"/>
      <c r="L446" s="105">
        <f>L444+L445</f>
        <v>302.71917685090102</v>
      </c>
      <c r="M446" s="106"/>
      <c r="N446" s="107">
        <f t="shared" si="117"/>
        <v>0.22961245090101556</v>
      </c>
      <c r="O446" s="108">
        <f t="shared" si="118"/>
        <v>7.5907561094367315E-4</v>
      </c>
    </row>
    <row r="447" spans="2:15">
      <c r="B447" s="303" t="s">
        <v>42</v>
      </c>
      <c r="C447" s="303"/>
      <c r="D447" s="303"/>
      <c r="E447" s="24"/>
      <c r="F447" s="110"/>
      <c r="G447" s="111"/>
      <c r="H447" s="112">
        <f>ROUND(-H446*10%,2)</f>
        <v>-30.25</v>
      </c>
      <c r="I447" s="102"/>
      <c r="J447" s="102"/>
      <c r="K447" s="102"/>
      <c r="L447" s="113">
        <f>ROUND(-L446*10%,2)</f>
        <v>-30.27</v>
      </c>
      <c r="M447" s="106"/>
      <c r="N447" s="114">
        <f t="shared" si="117"/>
        <v>-1.9999999999999574E-2</v>
      </c>
      <c r="O447" s="115">
        <f t="shared" si="118"/>
        <v>6.6115702479337438E-4</v>
      </c>
    </row>
    <row r="448" spans="2:15" ht="15.75" thickBot="1">
      <c r="B448" s="304" t="s">
        <v>43</v>
      </c>
      <c r="C448" s="304"/>
      <c r="D448" s="304"/>
      <c r="E448" s="116"/>
      <c r="F448" s="117"/>
      <c r="G448" s="118"/>
      <c r="H448" s="119">
        <f>SUM(H446:H447)</f>
        <v>272.23956440000001</v>
      </c>
      <c r="I448" s="120"/>
      <c r="J448" s="120"/>
      <c r="K448" s="120"/>
      <c r="L448" s="121">
        <f>SUM(L446:L447)</f>
        <v>272.44917685090104</v>
      </c>
      <c r="M448" s="122"/>
      <c r="N448" s="123">
        <f t="shared" si="117"/>
        <v>0.20961245090103375</v>
      </c>
      <c r="O448" s="124">
        <f t="shared" si="118"/>
        <v>7.6995587089998202E-4</v>
      </c>
    </row>
    <row r="449" spans="1:15" ht="15.75" thickBot="1">
      <c r="B449" s="79"/>
      <c r="C449" s="80"/>
      <c r="D449" s="81"/>
      <c r="E449" s="80"/>
      <c r="F449" s="125"/>
      <c r="G449" s="126"/>
      <c r="H449" s="127"/>
      <c r="I449" s="128"/>
      <c r="J449" s="125"/>
      <c r="K449" s="83"/>
      <c r="L449" s="129"/>
      <c r="M449" s="85"/>
      <c r="N449" s="130"/>
      <c r="O449" s="88"/>
    </row>
    <row r="450" spans="1:15">
      <c r="B450" s="89" t="s">
        <v>44</v>
      </c>
      <c r="C450" s="24"/>
      <c r="D450" s="24"/>
      <c r="E450" s="24"/>
      <c r="F450" s="90"/>
      <c r="G450" s="91"/>
      <c r="H450" s="92">
        <f>SUM(H433:H437,H440:H442)</f>
        <v>260.20946800000002</v>
      </c>
      <c r="I450" s="93"/>
      <c r="J450" s="94"/>
      <c r="K450" s="94"/>
      <c r="L450" s="92">
        <f>SUM(L433:L437,L440:L442)</f>
        <v>260.41266485920448</v>
      </c>
      <c r="M450" s="96"/>
      <c r="N450" s="97">
        <f>L450-H450</f>
        <v>0.20319685920446773</v>
      </c>
      <c r="O450" s="98">
        <f t="shared" ref="O450:O454" si="119">IF((H450)=0,"",(N450/H450))</f>
        <v>7.8089725468585836E-4</v>
      </c>
    </row>
    <row r="451" spans="1:15">
      <c r="B451" s="99" t="s">
        <v>40</v>
      </c>
      <c r="C451" s="24"/>
      <c r="D451" s="24"/>
      <c r="E451" s="24"/>
      <c r="F451" s="100">
        <v>0.13</v>
      </c>
      <c r="G451" s="111"/>
      <c r="H451" s="101">
        <f>H450*F451</f>
        <v>33.827230840000006</v>
      </c>
      <c r="I451" s="102"/>
      <c r="J451" s="132">
        <v>0.13</v>
      </c>
      <c r="K451" s="102"/>
      <c r="L451" s="105">
        <f>L450*J451</f>
        <v>33.853646431696582</v>
      </c>
      <c r="M451" s="106"/>
      <c r="N451" s="107">
        <f t="shared" ref="N451:N454" si="120">L451-H451</f>
        <v>2.6415591696576257E-2</v>
      </c>
      <c r="O451" s="108">
        <f t="shared" si="119"/>
        <v>7.8089725468572391E-4</v>
      </c>
    </row>
    <row r="452" spans="1:15">
      <c r="B452" s="109" t="s">
        <v>41</v>
      </c>
      <c r="C452" s="24"/>
      <c r="D452" s="24"/>
      <c r="E452" s="24"/>
      <c r="F452" s="110"/>
      <c r="G452" s="111"/>
      <c r="H452" s="101">
        <f>H450+H451</f>
        <v>294.03669884000004</v>
      </c>
      <c r="I452" s="102"/>
      <c r="J452" s="102"/>
      <c r="K452" s="102"/>
      <c r="L452" s="105">
        <f>L450+L451</f>
        <v>294.26631129090106</v>
      </c>
      <c r="M452" s="106"/>
      <c r="N452" s="107">
        <f t="shared" si="120"/>
        <v>0.22961245090101556</v>
      </c>
      <c r="O452" s="108">
        <f t="shared" si="119"/>
        <v>7.8089725468574614E-4</v>
      </c>
    </row>
    <row r="453" spans="1:15">
      <c r="B453" s="303" t="s">
        <v>42</v>
      </c>
      <c r="C453" s="303"/>
      <c r="D453" s="303"/>
      <c r="E453" s="24"/>
      <c r="F453" s="110"/>
      <c r="G453" s="111"/>
      <c r="H453" s="112">
        <f>ROUND(-H452*10%,2)</f>
        <v>-29.4</v>
      </c>
      <c r="I453" s="102"/>
      <c r="J453" s="102"/>
      <c r="K453" s="102"/>
      <c r="L453" s="113">
        <f>ROUND(-L452*10%,2)</f>
        <v>-29.43</v>
      </c>
      <c r="M453" s="106"/>
      <c r="N453" s="114">
        <f t="shared" si="120"/>
        <v>-3.0000000000001137E-2</v>
      </c>
      <c r="O453" s="115">
        <f t="shared" si="119"/>
        <v>1.0204081632653448E-3</v>
      </c>
    </row>
    <row r="454" spans="1:15" ht="15.75" thickBot="1">
      <c r="B454" s="304" t="s">
        <v>45</v>
      </c>
      <c r="C454" s="304"/>
      <c r="D454" s="304"/>
      <c r="E454" s="116"/>
      <c r="F454" s="133"/>
      <c r="G454" s="134"/>
      <c r="H454" s="135">
        <f>H452+H453</f>
        <v>264.63669884000007</v>
      </c>
      <c r="I454" s="136"/>
      <c r="J454" s="136"/>
      <c r="K454" s="136"/>
      <c r="L454" s="137">
        <f>L452+L453</f>
        <v>264.83631129090105</v>
      </c>
      <c r="M454" s="138"/>
      <c r="N454" s="139">
        <f t="shared" si="120"/>
        <v>0.199612450900986</v>
      </c>
      <c r="O454" s="140">
        <f t="shared" si="119"/>
        <v>7.5428862200881716E-4</v>
      </c>
    </row>
    <row r="455" spans="1:15" ht="15.75" thickBot="1">
      <c r="B455" s="79"/>
      <c r="C455" s="80"/>
      <c r="D455" s="81"/>
      <c r="E455" s="80"/>
      <c r="F455" s="125"/>
      <c r="G455" s="126"/>
      <c r="H455" s="127"/>
      <c r="I455" s="128"/>
      <c r="J455" s="125"/>
      <c r="K455" s="83"/>
      <c r="L455" s="129"/>
      <c r="M455" s="85"/>
      <c r="N455" s="130"/>
      <c r="O455" s="88"/>
    </row>
    <row r="456" spans="1:15">
      <c r="L456" s="141"/>
    </row>
    <row r="457" spans="1:15">
      <c r="B457" s="15" t="s">
        <v>68</v>
      </c>
      <c r="F457" s="151">
        <v>1.0408999999999999</v>
      </c>
      <c r="J457" s="151">
        <v>1.0349999999999999</v>
      </c>
    </row>
    <row r="459" spans="1:15">
      <c r="A459" s="142" t="s">
        <v>46</v>
      </c>
    </row>
    <row r="461" spans="1:15">
      <c r="A461" s="10" t="s">
        <v>47</v>
      </c>
    </row>
    <row r="462" spans="1:15">
      <c r="A462" s="10" t="s">
        <v>48</v>
      </c>
    </row>
    <row r="467" spans="2:15" ht="15.75">
      <c r="B467" s="11" t="s">
        <v>8</v>
      </c>
      <c r="D467" s="311" t="s">
        <v>102</v>
      </c>
      <c r="E467" s="311"/>
      <c r="F467" s="311"/>
      <c r="G467" s="311"/>
      <c r="H467" s="311"/>
      <c r="I467" s="311"/>
      <c r="J467" s="311"/>
      <c r="K467" s="311"/>
      <c r="L467" s="311"/>
      <c r="M467" s="311"/>
      <c r="N467" s="311"/>
      <c r="O467" s="311"/>
    </row>
    <row r="468" spans="2:15" ht="7.5" customHeight="1">
      <c r="B468" s="12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</row>
    <row r="469" spans="2:15">
      <c r="B469" s="14"/>
      <c r="D469" s="15" t="s">
        <v>9</v>
      </c>
      <c r="E469" s="15"/>
      <c r="F469" s="16">
        <v>100</v>
      </c>
      <c r="G469" s="15" t="s">
        <v>10</v>
      </c>
    </row>
    <row r="470" spans="2:15">
      <c r="B470" s="14"/>
    </row>
    <row r="471" spans="2:15">
      <c r="B471" s="14"/>
      <c r="D471" s="17"/>
      <c r="E471" s="17"/>
      <c r="F471" s="312" t="s">
        <v>11</v>
      </c>
      <c r="G471" s="313"/>
      <c r="H471" s="314"/>
      <c r="J471" s="312" t="s">
        <v>12</v>
      </c>
      <c r="K471" s="313"/>
      <c r="L471" s="314"/>
      <c r="N471" s="312" t="s">
        <v>13</v>
      </c>
      <c r="O471" s="314"/>
    </row>
    <row r="472" spans="2:15">
      <c r="B472" s="14"/>
      <c r="D472" s="305" t="s">
        <v>14</v>
      </c>
      <c r="E472" s="18"/>
      <c r="F472" s="19" t="s">
        <v>15</v>
      </c>
      <c r="G472" s="19" t="s">
        <v>16</v>
      </c>
      <c r="H472" s="20" t="s">
        <v>17</v>
      </c>
      <c r="J472" s="19" t="s">
        <v>15</v>
      </c>
      <c r="K472" s="21" t="s">
        <v>16</v>
      </c>
      <c r="L472" s="20" t="s">
        <v>17</v>
      </c>
      <c r="N472" s="307" t="s">
        <v>18</v>
      </c>
      <c r="O472" s="309" t="s">
        <v>19</v>
      </c>
    </row>
    <row r="473" spans="2:15">
      <c r="B473" s="14"/>
      <c r="D473" s="306"/>
      <c r="E473" s="18"/>
      <c r="F473" s="22" t="s">
        <v>20</v>
      </c>
      <c r="G473" s="22"/>
      <c r="H473" s="23" t="s">
        <v>20</v>
      </c>
      <c r="J473" s="22" t="s">
        <v>20</v>
      </c>
      <c r="K473" s="23"/>
      <c r="L473" s="23" t="s">
        <v>20</v>
      </c>
      <c r="N473" s="308"/>
      <c r="O473" s="310"/>
    </row>
    <row r="474" spans="2:15">
      <c r="B474" s="24" t="s">
        <v>21</v>
      </c>
      <c r="C474" s="24"/>
      <c r="D474" s="25" t="s">
        <v>56</v>
      </c>
      <c r="E474" s="26"/>
      <c r="F474" s="153">
        <v>12.72</v>
      </c>
      <c r="G474" s="28">
        <v>1</v>
      </c>
      <c r="H474" s="154">
        <f>G474*F474</f>
        <v>12.72</v>
      </c>
      <c r="I474" s="155"/>
      <c r="J474" s="156">
        <f>+'[1]11. Distribution Rate Schedule'!$D$13</f>
        <v>12.631238972034751</v>
      </c>
      <c r="K474" s="32">
        <v>1</v>
      </c>
      <c r="L474" s="29">
        <f>K474*J474</f>
        <v>12.631238972034751</v>
      </c>
      <c r="M474" s="30"/>
      <c r="N474" s="33">
        <f t="shared" ref="N474:N490" si="121">L474-H474</f>
        <v>-8.8761027965249539E-2</v>
      </c>
      <c r="O474" s="34">
        <f>IF((H474)=0,"",(N474/H474))</f>
        <v>-6.9780682362617563E-3</v>
      </c>
    </row>
    <row r="475" spans="2:15">
      <c r="B475" s="24"/>
      <c r="C475" s="24"/>
      <c r="D475" s="25"/>
      <c r="E475" s="26"/>
      <c r="F475" s="27">
        <v>0</v>
      </c>
      <c r="G475" s="28">
        <v>1</v>
      </c>
      <c r="H475" s="29">
        <f t="shared" ref="H475:H489" si="122">G475*F475</f>
        <v>0</v>
      </c>
      <c r="I475" s="30"/>
      <c r="J475" s="31"/>
      <c r="K475" s="32">
        <v>1</v>
      </c>
      <c r="L475" s="29">
        <f>K475*J475</f>
        <v>0</v>
      </c>
      <c r="M475" s="30"/>
      <c r="N475" s="33">
        <f t="shared" si="121"/>
        <v>0</v>
      </c>
      <c r="O475" s="34" t="str">
        <f>IF((H475)=0,"",(N475/H475))</f>
        <v/>
      </c>
    </row>
    <row r="476" spans="2:15">
      <c r="B476" s="24" t="s">
        <v>23</v>
      </c>
      <c r="C476" s="24"/>
      <c r="D476" s="25" t="s">
        <v>56</v>
      </c>
      <c r="E476" s="26"/>
      <c r="F476" s="153">
        <v>-0.78</v>
      </c>
      <c r="G476" s="28">
        <v>1</v>
      </c>
      <c r="H476" s="29">
        <f t="shared" si="122"/>
        <v>-0.78</v>
      </c>
      <c r="I476" s="30"/>
      <c r="J476" s="31">
        <v>0</v>
      </c>
      <c r="K476" s="32">
        <v>1</v>
      </c>
      <c r="L476" s="29">
        <f t="shared" ref="L476:L489" si="123">K476*J476</f>
        <v>0</v>
      </c>
      <c r="M476" s="30"/>
      <c r="N476" s="33">
        <f t="shared" si="121"/>
        <v>0.78</v>
      </c>
      <c r="O476" s="34">
        <f t="shared" ref="O476:O490" si="124">IF((H476)=0,"",(N476/H476))</f>
        <v>-1</v>
      </c>
    </row>
    <row r="477" spans="2:15">
      <c r="B477" s="35" t="s">
        <v>93</v>
      </c>
      <c r="C477" s="24"/>
      <c r="D477" s="25" t="s">
        <v>56</v>
      </c>
      <c r="E477" s="26"/>
      <c r="F477" s="153">
        <v>2.2999999999999998</v>
      </c>
      <c r="G477" s="28">
        <v>1</v>
      </c>
      <c r="H477" s="29">
        <f t="shared" si="122"/>
        <v>2.2999999999999998</v>
      </c>
      <c r="I477" s="30"/>
      <c r="J477" s="31">
        <v>0</v>
      </c>
      <c r="K477" s="32">
        <v>1</v>
      </c>
      <c r="L477" s="29">
        <f t="shared" si="123"/>
        <v>0</v>
      </c>
      <c r="M477" s="30"/>
      <c r="N477" s="33">
        <f t="shared" si="121"/>
        <v>-2.2999999999999998</v>
      </c>
      <c r="O477" s="34">
        <f t="shared" si="124"/>
        <v>-1</v>
      </c>
    </row>
    <row r="478" spans="2:15">
      <c r="B478" s="180" t="s">
        <v>92</v>
      </c>
      <c r="C478" s="24"/>
      <c r="D478" s="25" t="s">
        <v>56</v>
      </c>
      <c r="E478" s="26"/>
      <c r="F478" s="27"/>
      <c r="G478" s="28">
        <v>1</v>
      </c>
      <c r="H478" s="29">
        <f t="shared" si="122"/>
        <v>0</v>
      </c>
      <c r="I478" s="30"/>
      <c r="J478" s="156">
        <f>+'[2]Stranded Asset RR'!$E$33</f>
        <v>1.58</v>
      </c>
      <c r="K478" s="32">
        <v>1</v>
      </c>
      <c r="L478" s="29">
        <f t="shared" si="123"/>
        <v>1.58</v>
      </c>
      <c r="M478" s="30"/>
      <c r="N478" s="33">
        <f t="shared" si="121"/>
        <v>1.58</v>
      </c>
      <c r="O478" s="34" t="str">
        <f t="shared" si="124"/>
        <v/>
      </c>
    </row>
    <row r="479" spans="2:15">
      <c r="B479" s="35"/>
      <c r="C479" s="24"/>
      <c r="D479" s="25"/>
      <c r="E479" s="26"/>
      <c r="F479" s="27"/>
      <c r="G479" s="28">
        <v>1</v>
      </c>
      <c r="H479" s="29">
        <f t="shared" si="122"/>
        <v>0</v>
      </c>
      <c r="I479" s="30"/>
      <c r="J479" s="31"/>
      <c r="K479" s="32">
        <v>1</v>
      </c>
      <c r="L479" s="29">
        <f t="shared" si="123"/>
        <v>0</v>
      </c>
      <c r="M479" s="30"/>
      <c r="N479" s="33">
        <f t="shared" si="121"/>
        <v>0</v>
      </c>
      <c r="O479" s="34" t="str">
        <f t="shared" si="124"/>
        <v/>
      </c>
    </row>
    <row r="480" spans="2:15">
      <c r="B480" s="24" t="s">
        <v>22</v>
      </c>
      <c r="C480" s="24"/>
      <c r="D480" s="25" t="s">
        <v>57</v>
      </c>
      <c r="E480" s="26"/>
      <c r="F480" s="150">
        <v>1.43E-2</v>
      </c>
      <c r="G480" s="28">
        <f>$F469</f>
        <v>100</v>
      </c>
      <c r="H480" s="29">
        <f t="shared" si="122"/>
        <v>1.43</v>
      </c>
      <c r="I480" s="30"/>
      <c r="J480" s="187">
        <f>+'[1]11. Distribution Rate Schedule'!$F$13</f>
        <v>1.5019550568300434E-2</v>
      </c>
      <c r="K480" s="28">
        <f>$F469</f>
        <v>100</v>
      </c>
      <c r="L480" s="29">
        <f t="shared" si="123"/>
        <v>1.5019550568300435</v>
      </c>
      <c r="M480" s="30"/>
      <c r="N480" s="33">
        <f t="shared" si="121"/>
        <v>7.1955056830043551E-2</v>
      </c>
      <c r="O480" s="34">
        <f t="shared" si="124"/>
        <v>5.0318221559471014E-2</v>
      </c>
    </row>
    <row r="481" spans="2:15">
      <c r="B481" s="36" t="s">
        <v>96</v>
      </c>
      <c r="C481" s="24"/>
      <c r="D481" s="25"/>
      <c r="E481" s="26"/>
      <c r="F481" s="150">
        <v>-4.0000000000000002E-4</v>
      </c>
      <c r="G481" s="28">
        <f>$F469</f>
        <v>100</v>
      </c>
      <c r="H481" s="29">
        <f t="shared" si="122"/>
        <v>-0.04</v>
      </c>
      <c r="I481" s="30"/>
      <c r="J481" s="31"/>
      <c r="K481" s="28">
        <f>$F469</f>
        <v>100</v>
      </c>
      <c r="L481" s="29">
        <f t="shared" si="123"/>
        <v>0</v>
      </c>
      <c r="M481" s="30"/>
      <c r="N481" s="33">
        <f t="shared" si="121"/>
        <v>0.04</v>
      </c>
      <c r="O481" s="34">
        <f t="shared" si="124"/>
        <v>-1</v>
      </c>
    </row>
    <row r="482" spans="2:15">
      <c r="B482" s="24" t="s">
        <v>72</v>
      </c>
      <c r="C482" s="24"/>
      <c r="D482" s="25" t="s">
        <v>57</v>
      </c>
      <c r="E482" s="26"/>
      <c r="F482" s="150">
        <v>4.0000000000000003E-5</v>
      </c>
      <c r="G482" s="28">
        <f>$F469</f>
        <v>100</v>
      </c>
      <c r="H482" s="29">
        <f t="shared" si="122"/>
        <v>4.0000000000000001E-3</v>
      </c>
      <c r="I482" s="30"/>
      <c r="J482" s="31">
        <v>0</v>
      </c>
      <c r="K482" s="28">
        <f>$F469</f>
        <v>100</v>
      </c>
      <c r="L482" s="29">
        <f t="shared" si="123"/>
        <v>0</v>
      </c>
      <c r="M482" s="30"/>
      <c r="N482" s="33">
        <f t="shared" si="121"/>
        <v>-4.0000000000000001E-3</v>
      </c>
      <c r="O482" s="34">
        <f t="shared" si="124"/>
        <v>-1</v>
      </c>
    </row>
    <row r="483" spans="2:15">
      <c r="B483" s="36"/>
      <c r="C483" s="24"/>
      <c r="D483" s="25"/>
      <c r="E483" s="26"/>
      <c r="F483" s="150"/>
      <c r="G483" s="28">
        <f>$F469</f>
        <v>100</v>
      </c>
      <c r="H483" s="29">
        <f t="shared" si="122"/>
        <v>0</v>
      </c>
      <c r="I483" s="30"/>
      <c r="J483" s="31"/>
      <c r="K483" s="28">
        <f>$F469</f>
        <v>100</v>
      </c>
      <c r="L483" s="29">
        <f t="shared" si="123"/>
        <v>0</v>
      </c>
      <c r="M483" s="30"/>
      <c r="N483" s="33">
        <f t="shared" si="121"/>
        <v>0</v>
      </c>
      <c r="O483" s="34" t="str">
        <f t="shared" si="124"/>
        <v/>
      </c>
    </row>
    <row r="484" spans="2:15">
      <c r="B484" s="36"/>
      <c r="C484" s="24"/>
      <c r="D484" s="25"/>
      <c r="E484" s="26"/>
      <c r="F484" s="150"/>
      <c r="G484" s="28">
        <f>$F469</f>
        <v>100</v>
      </c>
      <c r="H484" s="29">
        <f t="shared" si="122"/>
        <v>0</v>
      </c>
      <c r="I484" s="30"/>
      <c r="J484" s="31"/>
      <c r="K484" s="28">
        <f>$F469</f>
        <v>100</v>
      </c>
      <c r="L484" s="29">
        <f t="shared" si="123"/>
        <v>0</v>
      </c>
      <c r="M484" s="30"/>
      <c r="N484" s="33">
        <f t="shared" si="121"/>
        <v>0</v>
      </c>
      <c r="O484" s="34" t="str">
        <f t="shared" si="124"/>
        <v/>
      </c>
    </row>
    <row r="485" spans="2:15">
      <c r="B485" s="36"/>
      <c r="C485" s="24"/>
      <c r="D485" s="25"/>
      <c r="E485" s="26"/>
      <c r="F485" s="150"/>
      <c r="G485" s="28">
        <f>$F469</f>
        <v>100</v>
      </c>
      <c r="H485" s="29">
        <f t="shared" si="122"/>
        <v>0</v>
      </c>
      <c r="I485" s="30"/>
      <c r="J485" s="31"/>
      <c r="K485" s="28">
        <f>$F469</f>
        <v>100</v>
      </c>
      <c r="L485" s="29">
        <f t="shared" si="123"/>
        <v>0</v>
      </c>
      <c r="M485" s="30"/>
      <c r="N485" s="33">
        <f t="shared" si="121"/>
        <v>0</v>
      </c>
      <c r="O485" s="34" t="str">
        <f t="shared" si="124"/>
        <v/>
      </c>
    </row>
    <row r="486" spans="2:15">
      <c r="B486" s="36"/>
      <c r="C486" s="24"/>
      <c r="D486" s="25"/>
      <c r="E486" s="26"/>
      <c r="F486" s="27"/>
      <c r="G486" s="28">
        <f>$F469</f>
        <v>100</v>
      </c>
      <c r="H486" s="29">
        <f t="shared" si="122"/>
        <v>0</v>
      </c>
      <c r="I486" s="30"/>
      <c r="J486" s="31"/>
      <c r="K486" s="28">
        <f>$F469</f>
        <v>100</v>
      </c>
      <c r="L486" s="29">
        <f t="shared" si="123"/>
        <v>0</v>
      </c>
      <c r="M486" s="30"/>
      <c r="N486" s="33">
        <f t="shared" si="121"/>
        <v>0</v>
      </c>
      <c r="O486" s="34" t="str">
        <f t="shared" si="124"/>
        <v/>
      </c>
    </row>
    <row r="487" spans="2:15">
      <c r="B487" s="36"/>
      <c r="C487" s="24"/>
      <c r="D487" s="25"/>
      <c r="E487" s="26"/>
      <c r="F487" s="27"/>
      <c r="G487" s="28">
        <f>$F469</f>
        <v>100</v>
      </c>
      <c r="H487" s="29">
        <f t="shared" si="122"/>
        <v>0</v>
      </c>
      <c r="I487" s="30"/>
      <c r="J487" s="31"/>
      <c r="K487" s="28">
        <f>$F469</f>
        <v>100</v>
      </c>
      <c r="L487" s="29">
        <f t="shared" si="123"/>
        <v>0</v>
      </c>
      <c r="M487" s="30"/>
      <c r="N487" s="33">
        <f t="shared" si="121"/>
        <v>0</v>
      </c>
      <c r="O487" s="34" t="str">
        <f t="shared" si="124"/>
        <v/>
      </c>
    </row>
    <row r="488" spans="2:15">
      <c r="B488" s="36"/>
      <c r="C488" s="24"/>
      <c r="D488" s="25"/>
      <c r="E488" s="26"/>
      <c r="F488" s="27"/>
      <c r="G488" s="28">
        <f>$F469</f>
        <v>100</v>
      </c>
      <c r="H488" s="29">
        <f t="shared" si="122"/>
        <v>0</v>
      </c>
      <c r="I488" s="30"/>
      <c r="J488" s="31"/>
      <c r="K488" s="28">
        <f>$F469</f>
        <v>100</v>
      </c>
      <c r="L488" s="29">
        <f t="shared" si="123"/>
        <v>0</v>
      </c>
      <c r="M488" s="30"/>
      <c r="N488" s="33">
        <f t="shared" si="121"/>
        <v>0</v>
      </c>
      <c r="O488" s="34" t="str">
        <f t="shared" si="124"/>
        <v/>
      </c>
    </row>
    <row r="489" spans="2:15">
      <c r="B489" s="36"/>
      <c r="C489" s="24"/>
      <c r="D489" s="25"/>
      <c r="E489" s="26"/>
      <c r="F489" s="27"/>
      <c r="G489" s="28">
        <f>$F469</f>
        <v>100</v>
      </c>
      <c r="H489" s="29">
        <f t="shared" si="122"/>
        <v>0</v>
      </c>
      <c r="I489" s="30"/>
      <c r="J489" s="31"/>
      <c r="K489" s="28">
        <f>$F469</f>
        <v>100</v>
      </c>
      <c r="L489" s="29">
        <f t="shared" si="123"/>
        <v>0</v>
      </c>
      <c r="M489" s="30"/>
      <c r="N489" s="33">
        <f t="shared" si="121"/>
        <v>0</v>
      </c>
      <c r="O489" s="34" t="str">
        <f t="shared" si="124"/>
        <v/>
      </c>
    </row>
    <row r="490" spans="2:15" s="48" customFormat="1">
      <c r="B490" s="37" t="s">
        <v>25</v>
      </c>
      <c r="C490" s="38"/>
      <c r="D490" s="39"/>
      <c r="E490" s="38"/>
      <c r="F490" s="40"/>
      <c r="G490" s="41"/>
      <c r="H490" s="42">
        <f>SUM(H474:H489)</f>
        <v>15.634000000000002</v>
      </c>
      <c r="I490" s="43"/>
      <c r="J490" s="44"/>
      <c r="K490" s="45"/>
      <c r="L490" s="42">
        <f>SUM(L474:L489)</f>
        <v>15.713194028864795</v>
      </c>
      <c r="M490" s="43"/>
      <c r="N490" s="46">
        <f t="shared" si="121"/>
        <v>7.9194028864792543E-2</v>
      </c>
      <c r="O490" s="47">
        <f t="shared" si="124"/>
        <v>5.0655001192780177E-3</v>
      </c>
    </row>
    <row r="491" spans="2:15" ht="39.75" customHeight="1">
      <c r="B491" s="49" t="s">
        <v>58</v>
      </c>
      <c r="C491" s="24"/>
      <c r="D491" s="25" t="s">
        <v>57</v>
      </c>
      <c r="E491" s="26"/>
      <c r="F491" s="27">
        <v>-1E-3</v>
      </c>
      <c r="G491" s="28">
        <f>$F469</f>
        <v>100</v>
      </c>
      <c r="H491" s="29">
        <f>G491*F491</f>
        <v>-0.1</v>
      </c>
      <c r="I491" s="30"/>
      <c r="J491" s="31">
        <f>+F491</f>
        <v>-1E-3</v>
      </c>
      <c r="K491" s="28">
        <f>$F469</f>
        <v>100</v>
      </c>
      <c r="L491" s="29">
        <f>K491*J491</f>
        <v>-0.1</v>
      </c>
      <c r="M491" s="30"/>
      <c r="N491" s="33">
        <f>L491-H491</f>
        <v>0</v>
      </c>
      <c r="O491" s="34">
        <f>IF((H491)=0,"",(N491/H491))</f>
        <v>0</v>
      </c>
    </row>
    <row r="492" spans="2:15" ht="43.5" customHeight="1">
      <c r="B492" s="49" t="s">
        <v>59</v>
      </c>
      <c r="C492" s="24"/>
      <c r="D492" s="25" t="s">
        <v>57</v>
      </c>
      <c r="E492" s="26"/>
      <c r="F492" s="27">
        <v>0</v>
      </c>
      <c r="G492" s="28">
        <f>$F469</f>
        <v>100</v>
      </c>
      <c r="H492" s="29">
        <f t="shared" ref="H492:H494" si="125">G492*F492</f>
        <v>0</v>
      </c>
      <c r="I492" s="50"/>
      <c r="J492" s="31">
        <f>+'[3]6. Rate Rider Calculations'!$F$21</f>
        <v>-1.1101103445096522E-3</v>
      </c>
      <c r="K492" s="28">
        <f>$F469</f>
        <v>100</v>
      </c>
      <c r="L492" s="29">
        <f t="shared" ref="L492:L494" si="126">K492*J492</f>
        <v>-0.11101103445096522</v>
      </c>
      <c r="M492" s="51"/>
      <c r="N492" s="33">
        <f t="shared" ref="N492:N494" si="127">L492-H492</f>
        <v>-0.11101103445096522</v>
      </c>
      <c r="O492" s="34" t="str">
        <f t="shared" ref="O492:O494" si="128">IF((H492)=0,"",(N492/H492))</f>
        <v/>
      </c>
    </row>
    <row r="493" spans="2:15" ht="38.25">
      <c r="B493" s="49" t="s">
        <v>95</v>
      </c>
      <c r="C493" s="24"/>
      <c r="D493" s="25" t="s">
        <v>61</v>
      </c>
      <c r="E493" s="26"/>
      <c r="F493" s="27">
        <v>-4.0000000000000002E-4</v>
      </c>
      <c r="G493" s="28">
        <f>$F469</f>
        <v>100</v>
      </c>
      <c r="H493" s="29">
        <f t="shared" si="125"/>
        <v>-0.04</v>
      </c>
      <c r="I493" s="50"/>
      <c r="J493" s="31">
        <f>+F493</f>
        <v>-4.0000000000000002E-4</v>
      </c>
      <c r="K493" s="28">
        <f>$F469</f>
        <v>100</v>
      </c>
      <c r="L493" s="29">
        <f t="shared" si="126"/>
        <v>-0.04</v>
      </c>
      <c r="M493" s="51"/>
      <c r="N493" s="33">
        <f t="shared" si="127"/>
        <v>0</v>
      </c>
      <c r="O493" s="34">
        <f t="shared" si="128"/>
        <v>0</v>
      </c>
    </row>
    <row r="494" spans="2:15" ht="38.25">
      <c r="B494" s="49" t="s">
        <v>94</v>
      </c>
      <c r="C494" s="24"/>
      <c r="D494" s="25" t="s">
        <v>61</v>
      </c>
      <c r="E494" s="26"/>
      <c r="F494" s="27">
        <v>0</v>
      </c>
      <c r="G494" s="28">
        <f>$F469</f>
        <v>100</v>
      </c>
      <c r="H494" s="29">
        <f t="shared" si="125"/>
        <v>0</v>
      </c>
      <c r="I494" s="50"/>
      <c r="J494" s="31">
        <f>+'[3]6. Rate Rider Calculations'!$F$48</f>
        <v>0</v>
      </c>
      <c r="K494" s="28">
        <f>$F469</f>
        <v>100</v>
      </c>
      <c r="L494" s="29">
        <f t="shared" si="126"/>
        <v>0</v>
      </c>
      <c r="M494" s="51"/>
      <c r="N494" s="33">
        <f t="shared" si="127"/>
        <v>0</v>
      </c>
      <c r="O494" s="34" t="str">
        <f t="shared" si="128"/>
        <v/>
      </c>
    </row>
    <row r="495" spans="2:15">
      <c r="B495" s="52"/>
      <c r="C495" s="24"/>
      <c r="D495" s="25"/>
      <c r="E495" s="26"/>
      <c r="F495" s="27"/>
      <c r="G495" s="28">
        <f>$F469</f>
        <v>100</v>
      </c>
      <c r="H495" s="29">
        <f>G495*F495</f>
        <v>0</v>
      </c>
      <c r="I495" s="30"/>
      <c r="J495" s="31"/>
      <c r="K495" s="28">
        <f>$F469</f>
        <v>100</v>
      </c>
      <c r="L495" s="29">
        <f>K495*J495</f>
        <v>0</v>
      </c>
      <c r="M495" s="30"/>
      <c r="N495" s="33">
        <f>L495-H495</f>
        <v>0</v>
      </c>
      <c r="O495" s="34" t="str">
        <f>IF((H495)=0,"",(N495/H495))</f>
        <v/>
      </c>
    </row>
    <row r="496" spans="2:15">
      <c r="B496" s="52"/>
      <c r="C496" s="24"/>
      <c r="D496" s="25"/>
      <c r="E496" s="26"/>
      <c r="F496" s="53"/>
      <c r="G496" s="54"/>
      <c r="H496" s="55"/>
      <c r="I496" s="30"/>
      <c r="J496" s="31"/>
      <c r="K496" s="28">
        <f>$F469</f>
        <v>100</v>
      </c>
      <c r="L496" s="29">
        <f>K496*J496</f>
        <v>0</v>
      </c>
      <c r="M496" s="30"/>
      <c r="N496" s="33">
        <f>L496-H496</f>
        <v>0</v>
      </c>
      <c r="O496" s="34"/>
    </row>
    <row r="497" spans="2:15" ht="25.5">
      <c r="B497" s="56" t="s">
        <v>26</v>
      </c>
      <c r="C497" s="57"/>
      <c r="D497" s="57"/>
      <c r="E497" s="57"/>
      <c r="F497" s="58"/>
      <c r="G497" s="59"/>
      <c r="H497" s="60">
        <f>SUM(H491:H495)+H490</f>
        <v>15.494000000000002</v>
      </c>
      <c r="I497" s="43"/>
      <c r="J497" s="59"/>
      <c r="K497" s="61"/>
      <c r="L497" s="60">
        <f>SUM(L491:L495)+L490</f>
        <v>15.46218299441383</v>
      </c>
      <c r="M497" s="43"/>
      <c r="N497" s="46">
        <f t="shared" ref="N497:N509" si="129">L497-H497</f>
        <v>-3.1817005586171732E-2</v>
      </c>
      <c r="O497" s="47">
        <f t="shared" ref="O497:O509" si="130">IF((H497)=0,"",(N497/H497))</f>
        <v>-2.0535049429567399E-3</v>
      </c>
    </row>
    <row r="498" spans="2:15">
      <c r="B498" s="30" t="s">
        <v>27</v>
      </c>
      <c r="C498" s="30"/>
      <c r="D498" s="62" t="s">
        <v>57</v>
      </c>
      <c r="E498" s="63"/>
      <c r="F498" s="31">
        <v>7.0000000000000001E-3</v>
      </c>
      <c r="G498" s="64">
        <f>F469*F524</f>
        <v>104.08999999999999</v>
      </c>
      <c r="H498" s="29">
        <f>G498*F498</f>
        <v>0.72862999999999989</v>
      </c>
      <c r="I498" s="30"/>
      <c r="J498" s="31">
        <f>+'[4]13. Final 2013 RTS Rates'!$F$26</f>
        <v>7.0658638315805539E-3</v>
      </c>
      <c r="K498" s="65">
        <f>F469*J524</f>
        <v>103.49999999999999</v>
      </c>
      <c r="L498" s="29">
        <f>K498*J498</f>
        <v>0.73131690656858728</v>
      </c>
      <c r="M498" s="30"/>
      <c r="N498" s="33">
        <f t="shared" si="129"/>
        <v>2.6869065685873883E-3</v>
      </c>
      <c r="O498" s="34">
        <f t="shared" si="130"/>
        <v>3.6876145212074562E-3</v>
      </c>
    </row>
    <row r="499" spans="2:15" ht="30">
      <c r="B499" s="66" t="s">
        <v>28</v>
      </c>
      <c r="C499" s="30"/>
      <c r="D499" s="62" t="s">
        <v>57</v>
      </c>
      <c r="E499" s="63"/>
      <c r="F499" s="31">
        <v>5.3E-3</v>
      </c>
      <c r="G499" s="64">
        <f>G498</f>
        <v>104.08999999999999</v>
      </c>
      <c r="H499" s="29">
        <f>G499*F499</f>
        <v>0.55167699999999997</v>
      </c>
      <c r="I499" s="30"/>
      <c r="J499" s="31">
        <f>+'[4]13. Final 2013 RTS Rates'!$H$26</f>
        <v>5.4817484580755539E-3</v>
      </c>
      <c r="K499" s="65">
        <f>K498</f>
        <v>103.49999999999999</v>
      </c>
      <c r="L499" s="29">
        <f>K499*J499</f>
        <v>0.56736096541081971</v>
      </c>
      <c r="M499" s="30"/>
      <c r="N499" s="33">
        <f t="shared" si="129"/>
        <v>1.5683965410819733E-2</v>
      </c>
      <c r="O499" s="34">
        <f t="shared" si="130"/>
        <v>2.8429616262450191E-2</v>
      </c>
    </row>
    <row r="500" spans="2:15" ht="25.5">
      <c r="B500" s="56" t="s">
        <v>29</v>
      </c>
      <c r="C500" s="38"/>
      <c r="D500" s="38"/>
      <c r="E500" s="38"/>
      <c r="F500" s="143"/>
      <c r="G500" s="59"/>
      <c r="H500" s="60">
        <f>SUM(H497:H499)</f>
        <v>16.774307000000004</v>
      </c>
      <c r="I500" s="68"/>
      <c r="J500" s="69"/>
      <c r="K500" s="70"/>
      <c r="L500" s="60">
        <f>SUM(L497:L499)</f>
        <v>16.760860866393237</v>
      </c>
      <c r="M500" s="68"/>
      <c r="N500" s="46">
        <f t="shared" si="129"/>
        <v>-1.3446133606766608E-2</v>
      </c>
      <c r="O500" s="47">
        <f t="shared" si="130"/>
        <v>-8.0159100502730782E-4</v>
      </c>
    </row>
    <row r="501" spans="2:15" ht="30">
      <c r="B501" s="71" t="s">
        <v>30</v>
      </c>
      <c r="C501" s="24"/>
      <c r="D501" s="25" t="s">
        <v>57</v>
      </c>
      <c r="E501" s="26"/>
      <c r="F501" s="72">
        <v>5.1999999999999998E-3</v>
      </c>
      <c r="G501" s="64">
        <f>G499</f>
        <v>104.08999999999999</v>
      </c>
      <c r="H501" s="73">
        <f t="shared" ref="H501:H504" si="131">G501*F501</f>
        <v>0.54126799999999997</v>
      </c>
      <c r="I501" s="30"/>
      <c r="J501" s="74">
        <f>+F501</f>
        <v>5.1999999999999998E-3</v>
      </c>
      <c r="K501" s="64">
        <f>K499</f>
        <v>103.49999999999999</v>
      </c>
      <c r="L501" s="73">
        <f t="shared" ref="L501:L504" si="132">K501*J501</f>
        <v>0.5381999999999999</v>
      </c>
      <c r="M501" s="30"/>
      <c r="N501" s="33">
        <f t="shared" si="129"/>
        <v>-3.0680000000000707E-3</v>
      </c>
      <c r="O501" s="75">
        <f t="shared" si="130"/>
        <v>-5.6681717744261088E-3</v>
      </c>
    </row>
    <row r="502" spans="2:15" ht="30">
      <c r="B502" s="71" t="s">
        <v>31</v>
      </c>
      <c r="C502" s="24"/>
      <c r="D502" s="25" t="s">
        <v>57</v>
      </c>
      <c r="E502" s="26"/>
      <c r="F502" s="72">
        <v>1.1000000000000001E-3</v>
      </c>
      <c r="G502" s="64">
        <f>G499</f>
        <v>104.08999999999999</v>
      </c>
      <c r="H502" s="73">
        <f t="shared" si="131"/>
        <v>0.11449899999999999</v>
      </c>
      <c r="I502" s="30"/>
      <c r="J502" s="74">
        <f>+F502</f>
        <v>1.1000000000000001E-3</v>
      </c>
      <c r="K502" s="64">
        <f>K499</f>
        <v>103.49999999999999</v>
      </c>
      <c r="L502" s="73">
        <f t="shared" si="132"/>
        <v>0.11384999999999999</v>
      </c>
      <c r="M502" s="30"/>
      <c r="N502" s="33">
        <f t="shared" si="129"/>
        <v>-6.489999999999968E-4</v>
      </c>
      <c r="O502" s="75">
        <f t="shared" si="130"/>
        <v>-5.6681717744259501E-3</v>
      </c>
    </row>
    <row r="503" spans="2:15">
      <c r="B503" s="24" t="s">
        <v>32</v>
      </c>
      <c r="C503" s="24"/>
      <c r="D503" s="25" t="s">
        <v>56</v>
      </c>
      <c r="E503" s="26"/>
      <c r="F503" s="72">
        <v>0.25</v>
      </c>
      <c r="G503" s="28">
        <v>1</v>
      </c>
      <c r="H503" s="73">
        <f t="shared" si="131"/>
        <v>0.25</v>
      </c>
      <c r="I503" s="30"/>
      <c r="J503" s="74">
        <f>+F503</f>
        <v>0.25</v>
      </c>
      <c r="K503" s="28">
        <v>1</v>
      </c>
      <c r="L503" s="73">
        <f t="shared" si="132"/>
        <v>0.25</v>
      </c>
      <c r="M503" s="30"/>
      <c r="N503" s="33">
        <f t="shared" si="129"/>
        <v>0</v>
      </c>
      <c r="O503" s="75">
        <f t="shared" si="130"/>
        <v>0</v>
      </c>
    </row>
    <row r="504" spans="2:15">
      <c r="B504" s="24" t="s">
        <v>33</v>
      </c>
      <c r="C504" s="24"/>
      <c r="D504" s="25" t="s">
        <v>57</v>
      </c>
      <c r="E504" s="26"/>
      <c r="F504" s="72">
        <v>7.0000000000000001E-3</v>
      </c>
      <c r="G504" s="64">
        <f>F469</f>
        <v>100</v>
      </c>
      <c r="H504" s="73">
        <f t="shared" si="131"/>
        <v>0.70000000000000007</v>
      </c>
      <c r="I504" s="30"/>
      <c r="J504" s="74">
        <v>7.0000000000000001E-3</v>
      </c>
      <c r="K504" s="64">
        <f>+K480</f>
        <v>100</v>
      </c>
      <c r="L504" s="73">
        <f t="shared" si="132"/>
        <v>0.70000000000000007</v>
      </c>
      <c r="M504" s="30"/>
      <c r="N504" s="33">
        <f t="shared" si="129"/>
        <v>0</v>
      </c>
      <c r="O504" s="75">
        <f t="shared" si="130"/>
        <v>0</v>
      </c>
    </row>
    <row r="505" spans="2:15">
      <c r="B505" s="52" t="s">
        <v>34</v>
      </c>
      <c r="C505" s="24"/>
      <c r="D505" s="25" t="s">
        <v>57</v>
      </c>
      <c r="E505" s="26"/>
      <c r="F505" s="76">
        <v>7.4999999999999997E-2</v>
      </c>
      <c r="G505" s="64">
        <f>IF($T$1=1,IF($F469&gt;=600,600,IF($F469&lt;600,$F469*(1+$F524),$F469-600)),IF($T$1=2,IF($F469&gt;=1000,1000,IF($F469&lt;1000,$F469*(1+$F524),$F469-1000))))</f>
        <v>204.08999999999997</v>
      </c>
      <c r="H505" s="73">
        <f>G505*F505</f>
        <v>15.306749999999997</v>
      </c>
      <c r="I505" s="30"/>
      <c r="J505" s="76">
        <v>7.4999999999999997E-2</v>
      </c>
      <c r="K505" s="64">
        <f>IF($T$1=1,IF($F469&gt;=600,600,IF($F469&lt;600,$F469*(1+$F524),$F469-600)),IF($T$1=2,IF($F469&gt;=1000,1000,IF($F469&lt;1000,$F469*(1+$F524),$F469-1000))))</f>
        <v>204.08999999999997</v>
      </c>
      <c r="L505" s="73">
        <f>K505*J505</f>
        <v>15.306749999999997</v>
      </c>
      <c r="M505" s="30"/>
      <c r="N505" s="33">
        <f t="shared" si="129"/>
        <v>0</v>
      </c>
      <c r="O505" s="75">
        <f t="shared" si="130"/>
        <v>0</v>
      </c>
    </row>
    <row r="506" spans="2:15">
      <c r="B506" s="52" t="s">
        <v>35</v>
      </c>
      <c r="C506" s="24"/>
      <c r="D506" s="25" t="s">
        <v>57</v>
      </c>
      <c r="E506" s="26"/>
      <c r="F506" s="76">
        <v>8.7999999999999995E-2</v>
      </c>
      <c r="G506" s="64">
        <f>IF($T$1=1,IF($F469&gt;=600,$F469*$F524-600,IF($F469&lt;600,0,)), IF($T$1=2,IF($F469&gt;=1000,$F469*(1+$F524)-1000,IF($F469&lt;1000,0))))</f>
        <v>0</v>
      </c>
      <c r="H506" s="73">
        <f>G506*F506</f>
        <v>0</v>
      </c>
      <c r="I506" s="30"/>
      <c r="J506" s="76">
        <v>8.7999999999999995E-2</v>
      </c>
      <c r="K506" s="64">
        <f>IF($T$1=1,IF($F469&gt;=600,$F469*$F524-600,IF($F469&lt;600,0,)), IF($T$1=2,IF($F469&gt;=1000,$F469*(1+$F524)-1000,IF($F469&lt;1000,0))))</f>
        <v>0</v>
      </c>
      <c r="L506" s="73">
        <f>K506*J506</f>
        <v>0</v>
      </c>
      <c r="M506" s="30"/>
      <c r="N506" s="33">
        <f t="shared" si="129"/>
        <v>0</v>
      </c>
      <c r="O506" s="75" t="str">
        <f t="shared" si="130"/>
        <v/>
      </c>
    </row>
    <row r="507" spans="2:15">
      <c r="B507" s="52" t="s">
        <v>36</v>
      </c>
      <c r="C507" s="24"/>
      <c r="D507" s="25" t="s">
        <v>57</v>
      </c>
      <c r="E507" s="26"/>
      <c r="F507" s="144">
        <v>6.5000000000000002E-2</v>
      </c>
      <c r="G507" s="145">
        <f>0.64*$F469*$F524</f>
        <v>66.617599999999996</v>
      </c>
      <c r="H507" s="146">
        <f t="shared" ref="H507:H509" si="133">G507*F507</f>
        <v>4.3301439999999998</v>
      </c>
      <c r="I507" s="30"/>
      <c r="J507" s="72">
        <v>6.5000000000000002E-2</v>
      </c>
      <c r="K507" s="145">
        <f>0.64*$F469*$F524</f>
        <v>66.617599999999996</v>
      </c>
      <c r="L507" s="146">
        <f t="shared" ref="L507:L509" si="134">K507*J507</f>
        <v>4.3301439999999998</v>
      </c>
      <c r="M507" s="147"/>
      <c r="N507" s="148">
        <f t="shared" si="129"/>
        <v>0</v>
      </c>
      <c r="O507" s="149">
        <f t="shared" si="130"/>
        <v>0</v>
      </c>
    </row>
    <row r="508" spans="2:15">
      <c r="B508" s="52" t="s">
        <v>37</v>
      </c>
      <c r="C508" s="24"/>
      <c r="D508" s="25" t="s">
        <v>57</v>
      </c>
      <c r="E508" s="26"/>
      <c r="F508" s="144">
        <v>0.1</v>
      </c>
      <c r="G508" s="145">
        <f>0.18*$F469*$F524</f>
        <v>18.7362</v>
      </c>
      <c r="H508" s="146">
        <f t="shared" si="133"/>
        <v>1.8736200000000001</v>
      </c>
      <c r="I508" s="30"/>
      <c r="J508" s="72">
        <v>0.1</v>
      </c>
      <c r="K508" s="145">
        <f>0.18*$F469*$F524</f>
        <v>18.7362</v>
      </c>
      <c r="L508" s="146">
        <f t="shared" si="134"/>
        <v>1.8736200000000001</v>
      </c>
      <c r="M508" s="147"/>
      <c r="N508" s="148">
        <f t="shared" si="129"/>
        <v>0</v>
      </c>
      <c r="O508" s="149">
        <f t="shared" si="130"/>
        <v>0</v>
      </c>
    </row>
    <row r="509" spans="2:15" ht="15.75" thickBot="1">
      <c r="B509" s="14" t="s">
        <v>38</v>
      </c>
      <c r="C509" s="24"/>
      <c r="D509" s="25" t="s">
        <v>57</v>
      </c>
      <c r="E509" s="26"/>
      <c r="F509" s="144">
        <v>0.11700000000000001</v>
      </c>
      <c r="G509" s="145">
        <f>0.18*$F469*$F524</f>
        <v>18.7362</v>
      </c>
      <c r="H509" s="146">
        <f t="shared" si="133"/>
        <v>2.1921354000000002</v>
      </c>
      <c r="I509" s="30"/>
      <c r="J509" s="72">
        <v>0.11700000000000001</v>
      </c>
      <c r="K509" s="145">
        <f>0.18*$F469*$F524</f>
        <v>18.7362</v>
      </c>
      <c r="L509" s="146">
        <f t="shared" si="134"/>
        <v>2.1921354000000002</v>
      </c>
      <c r="M509" s="147"/>
      <c r="N509" s="148">
        <f t="shared" si="129"/>
        <v>0</v>
      </c>
      <c r="O509" s="149">
        <f t="shared" si="130"/>
        <v>0</v>
      </c>
    </row>
    <row r="510" spans="2:15" ht="15.75" thickBot="1">
      <c r="B510" s="79"/>
      <c r="C510" s="80"/>
      <c r="D510" s="81"/>
      <c r="E510" s="80"/>
      <c r="F510" s="82"/>
      <c r="G510" s="83"/>
      <c r="H510" s="84"/>
      <c r="I510" s="85"/>
      <c r="J510" s="82"/>
      <c r="K510" s="86"/>
      <c r="L510" s="84"/>
      <c r="M510" s="85"/>
      <c r="N510" s="87"/>
      <c r="O510" s="88"/>
    </row>
    <row r="511" spans="2:15">
      <c r="B511" s="89" t="s">
        <v>39</v>
      </c>
      <c r="C511" s="24"/>
      <c r="D511" s="24"/>
      <c r="E511" s="24"/>
      <c r="F511" s="90"/>
      <c r="G511" s="91"/>
      <c r="H511" s="95">
        <f>SUM(H500:H506)</f>
        <v>33.686824000000001</v>
      </c>
      <c r="I511" s="93"/>
      <c r="J511" s="94"/>
      <c r="K511" s="94"/>
      <c r="L511" s="95">
        <f>SUM(L500:L506)</f>
        <v>33.66966086639323</v>
      </c>
      <c r="M511" s="96"/>
      <c r="N511" s="97">
        <f t="shared" ref="N511:N515" si="135">L511-H511</f>
        <v>-1.7163133606771908E-2</v>
      </c>
      <c r="O511" s="98">
        <f t="shared" ref="O511:O515" si="136">IF((H511)=0,"",(N511/H511))</f>
        <v>-5.0949099881817013E-4</v>
      </c>
    </row>
    <row r="512" spans="2:15">
      <c r="B512" s="99" t="s">
        <v>40</v>
      </c>
      <c r="C512" s="24"/>
      <c r="D512" s="24"/>
      <c r="E512" s="24"/>
      <c r="F512" s="100">
        <v>0.13</v>
      </c>
      <c r="G512" s="91"/>
      <c r="H512" s="101">
        <f>H511*F512</f>
        <v>4.3792871200000008</v>
      </c>
      <c r="I512" s="102"/>
      <c r="J512" s="103">
        <v>0.13</v>
      </c>
      <c r="K512" s="104"/>
      <c r="L512" s="105">
        <f>L511*J512</f>
        <v>4.3770559126311204</v>
      </c>
      <c r="M512" s="106"/>
      <c r="N512" s="107">
        <f t="shared" si="135"/>
        <v>-2.2312073688803835E-3</v>
      </c>
      <c r="O512" s="108">
        <f t="shared" si="136"/>
        <v>-5.0949099881817826E-4</v>
      </c>
    </row>
    <row r="513" spans="1:15">
      <c r="B513" s="109" t="s">
        <v>41</v>
      </c>
      <c r="C513" s="24"/>
      <c r="D513" s="24"/>
      <c r="E513" s="24"/>
      <c r="F513" s="110"/>
      <c r="G513" s="111"/>
      <c r="H513" s="101">
        <f>H511+H512</f>
        <v>38.066111120000002</v>
      </c>
      <c r="I513" s="102"/>
      <c r="J513" s="102"/>
      <c r="K513" s="102"/>
      <c r="L513" s="105">
        <f>L511+L512</f>
        <v>38.046716779024351</v>
      </c>
      <c r="M513" s="106"/>
      <c r="N513" s="107">
        <f t="shared" si="135"/>
        <v>-1.9394340975651403E-2</v>
      </c>
      <c r="O513" s="108">
        <f t="shared" si="136"/>
        <v>-5.0949099881814779E-4</v>
      </c>
    </row>
    <row r="514" spans="1:15">
      <c r="B514" s="303" t="s">
        <v>42</v>
      </c>
      <c r="C514" s="303"/>
      <c r="D514" s="303"/>
      <c r="E514" s="24"/>
      <c r="F514" s="110"/>
      <c r="G514" s="111"/>
      <c r="H514" s="112">
        <f>ROUND(-H513*10%,2)</f>
        <v>-3.81</v>
      </c>
      <c r="I514" s="102"/>
      <c r="J514" s="102"/>
      <c r="K514" s="102"/>
      <c r="L514" s="113">
        <f>ROUND(-L513*10%,2)</f>
        <v>-3.8</v>
      </c>
      <c r="M514" s="106"/>
      <c r="N514" s="114">
        <f t="shared" si="135"/>
        <v>1.0000000000000231E-2</v>
      </c>
      <c r="O514" s="115">
        <f t="shared" si="136"/>
        <v>-2.6246719160105594E-3</v>
      </c>
    </row>
    <row r="515" spans="1:15" ht="15.75" thickBot="1">
      <c r="B515" s="304" t="s">
        <v>43</v>
      </c>
      <c r="C515" s="304"/>
      <c r="D515" s="304"/>
      <c r="E515" s="116"/>
      <c r="F515" s="117"/>
      <c r="G515" s="118"/>
      <c r="H515" s="119">
        <f>SUM(H513:H514)</f>
        <v>34.25611112</v>
      </c>
      <c r="I515" s="120"/>
      <c r="J515" s="120"/>
      <c r="K515" s="120"/>
      <c r="L515" s="121">
        <f>SUM(L513:L514)</f>
        <v>34.246716779024354</v>
      </c>
      <c r="M515" s="122"/>
      <c r="N515" s="123">
        <f t="shared" si="135"/>
        <v>-9.394340975646287E-3</v>
      </c>
      <c r="O515" s="124">
        <f t="shared" si="136"/>
        <v>-2.742383962597996E-4</v>
      </c>
    </row>
    <row r="516" spans="1:15" ht="15.75" thickBot="1">
      <c r="B516" s="79"/>
      <c r="C516" s="80"/>
      <c r="D516" s="81"/>
      <c r="E516" s="80"/>
      <c r="F516" s="125"/>
      <c r="G516" s="126"/>
      <c r="H516" s="127"/>
      <c r="I516" s="128"/>
      <c r="J516" s="125"/>
      <c r="K516" s="83"/>
      <c r="L516" s="129"/>
      <c r="M516" s="85"/>
      <c r="N516" s="130"/>
      <c r="O516" s="88"/>
    </row>
    <row r="517" spans="1:15">
      <c r="B517" s="89" t="s">
        <v>44</v>
      </c>
      <c r="C517" s="24"/>
      <c r="D517" s="24"/>
      <c r="E517" s="24"/>
      <c r="F517" s="90"/>
      <c r="G517" s="91"/>
      <c r="H517" s="92">
        <f>SUM(H500:H504,H507:H509)</f>
        <v>26.775973400000002</v>
      </c>
      <c r="I517" s="93"/>
      <c r="J517" s="94"/>
      <c r="K517" s="94"/>
      <c r="L517" s="92">
        <f>SUM(L500:L504,L507:L509)</f>
        <v>26.758810266393237</v>
      </c>
      <c r="M517" s="96"/>
      <c r="N517" s="97">
        <f>L517-H517</f>
        <v>-1.7163133606764802E-2</v>
      </c>
      <c r="O517" s="98">
        <f t="shared" ref="O517:O521" si="137">IF((H517)=0,"",(N517/H517))</f>
        <v>-6.4099009027118324E-4</v>
      </c>
    </row>
    <row r="518" spans="1:15">
      <c r="B518" s="99" t="s">
        <v>40</v>
      </c>
      <c r="C518" s="24"/>
      <c r="D518" s="24"/>
      <c r="E518" s="24"/>
      <c r="F518" s="100">
        <v>0.13</v>
      </c>
      <c r="G518" s="111"/>
      <c r="H518" s="101">
        <f>H517*F518</f>
        <v>3.4808765420000003</v>
      </c>
      <c r="I518" s="102"/>
      <c r="J518" s="132">
        <v>0.13</v>
      </c>
      <c r="K518" s="102"/>
      <c r="L518" s="105">
        <f>L517*J518</f>
        <v>3.4786453346311208</v>
      </c>
      <c r="M518" s="106"/>
      <c r="N518" s="107">
        <f t="shared" ref="N518:N521" si="138">L518-H518</f>
        <v>-2.2312073688794953E-3</v>
      </c>
      <c r="O518" s="108">
        <f t="shared" si="137"/>
        <v>-6.4099009027120363E-4</v>
      </c>
    </row>
    <row r="519" spans="1:15">
      <c r="B519" s="109" t="s">
        <v>41</v>
      </c>
      <c r="C519" s="24"/>
      <c r="D519" s="24"/>
      <c r="E519" s="24"/>
      <c r="F519" s="110"/>
      <c r="G519" s="111"/>
      <c r="H519" s="101">
        <f>H517+H518</f>
        <v>30.256849942000002</v>
      </c>
      <c r="I519" s="102"/>
      <c r="J519" s="102"/>
      <c r="K519" s="102"/>
      <c r="L519" s="105">
        <f>L517+L518</f>
        <v>30.237455601024358</v>
      </c>
      <c r="M519" s="106"/>
      <c r="N519" s="107">
        <f t="shared" si="138"/>
        <v>-1.9394340975644297E-2</v>
      </c>
      <c r="O519" s="108">
        <f t="shared" si="137"/>
        <v>-6.4099009027118563E-4</v>
      </c>
    </row>
    <row r="520" spans="1:15">
      <c r="B520" s="303" t="s">
        <v>42</v>
      </c>
      <c r="C520" s="303"/>
      <c r="D520" s="303"/>
      <c r="E520" s="24"/>
      <c r="F520" s="110"/>
      <c r="G520" s="111"/>
      <c r="H520" s="112">
        <f>ROUND(-H519*10%,2)</f>
        <v>-3.03</v>
      </c>
      <c r="I520" s="102"/>
      <c r="J520" s="102"/>
      <c r="K520" s="102"/>
      <c r="L520" s="113">
        <f>ROUND(-L519*10%,2)</f>
        <v>-3.02</v>
      </c>
      <c r="M520" s="106"/>
      <c r="N520" s="114">
        <f t="shared" si="138"/>
        <v>9.9999999999997868E-3</v>
      </c>
      <c r="O520" s="115">
        <f t="shared" si="137"/>
        <v>-3.3003300330032301E-3</v>
      </c>
    </row>
    <row r="521" spans="1:15" ht="15.75" thickBot="1">
      <c r="B521" s="304" t="s">
        <v>45</v>
      </c>
      <c r="C521" s="304"/>
      <c r="D521" s="304"/>
      <c r="E521" s="116"/>
      <c r="F521" s="133"/>
      <c r="G521" s="134"/>
      <c r="H521" s="135">
        <f>H519+H520</f>
        <v>27.226849942000001</v>
      </c>
      <c r="I521" s="136"/>
      <c r="J521" s="136"/>
      <c r="K521" s="136"/>
      <c r="L521" s="137">
        <f>L519+L520</f>
        <v>27.217455601024358</v>
      </c>
      <c r="M521" s="138"/>
      <c r="N521" s="139">
        <f t="shared" si="138"/>
        <v>-9.3943409756427343E-3</v>
      </c>
      <c r="O521" s="140">
        <f t="shared" si="137"/>
        <v>-3.4503958392744774E-4</v>
      </c>
    </row>
    <row r="522" spans="1:15" ht="15.75" thickBot="1">
      <c r="B522" s="79"/>
      <c r="C522" s="80"/>
      <c r="D522" s="81"/>
      <c r="E522" s="80"/>
      <c r="F522" s="125"/>
      <c r="G522" s="126"/>
      <c r="H522" s="127"/>
      <c r="I522" s="128"/>
      <c r="J522" s="125"/>
      <c r="K522" s="83"/>
      <c r="L522" s="129"/>
      <c r="M522" s="85"/>
      <c r="N522" s="130"/>
      <c r="O522" s="88"/>
    </row>
    <row r="523" spans="1:15">
      <c r="L523" s="141"/>
    </row>
    <row r="524" spans="1:15">
      <c r="B524" s="15" t="s">
        <v>68</v>
      </c>
      <c r="F524" s="151">
        <v>1.0408999999999999</v>
      </c>
      <c r="J524" s="151">
        <v>1.0349999999999999</v>
      </c>
    </row>
    <row r="526" spans="1:15">
      <c r="A526" s="142" t="s">
        <v>46</v>
      </c>
    </row>
    <row r="528" spans="1:15">
      <c r="A528" s="10" t="s">
        <v>47</v>
      </c>
    </row>
  </sheetData>
  <mergeCells count="91">
    <mergeCell ref="D78:O78"/>
    <mergeCell ref="F82:H82"/>
    <mergeCell ref="J82:L82"/>
    <mergeCell ref="B62:D62"/>
    <mergeCell ref="B67:D67"/>
    <mergeCell ref="B68:D68"/>
    <mergeCell ref="N82:O82"/>
    <mergeCell ref="D19:D20"/>
    <mergeCell ref="N19:N20"/>
    <mergeCell ref="O19:O20"/>
    <mergeCell ref="B61:D61"/>
    <mergeCell ref="A3:K3"/>
    <mergeCell ref="B10:O10"/>
    <mergeCell ref="B11:O11"/>
    <mergeCell ref="D14:O14"/>
    <mergeCell ref="F18:H18"/>
    <mergeCell ref="J18:L18"/>
    <mergeCell ref="N18:O18"/>
    <mergeCell ref="D83:D84"/>
    <mergeCell ref="N83:N84"/>
    <mergeCell ref="O83:O84"/>
    <mergeCell ref="D140:O140"/>
    <mergeCell ref="B132:D132"/>
    <mergeCell ref="B125:D125"/>
    <mergeCell ref="B126:D126"/>
    <mergeCell ref="B131:D131"/>
    <mergeCell ref="F144:H144"/>
    <mergeCell ref="J144:L144"/>
    <mergeCell ref="N144:O144"/>
    <mergeCell ref="D145:D146"/>
    <mergeCell ref="N145:N146"/>
    <mergeCell ref="O145:O146"/>
    <mergeCell ref="D209:O209"/>
    <mergeCell ref="F213:H213"/>
    <mergeCell ref="J213:L213"/>
    <mergeCell ref="N213:O213"/>
    <mergeCell ref="B187:D187"/>
    <mergeCell ref="B188:D188"/>
    <mergeCell ref="B193:D193"/>
    <mergeCell ref="B194:D194"/>
    <mergeCell ref="B262:D262"/>
    <mergeCell ref="B263:D263"/>
    <mergeCell ref="D273:O273"/>
    <mergeCell ref="D214:D215"/>
    <mergeCell ref="N214:N215"/>
    <mergeCell ref="O214:O215"/>
    <mergeCell ref="B256:D256"/>
    <mergeCell ref="B257:D257"/>
    <mergeCell ref="F277:H277"/>
    <mergeCell ref="J277:L277"/>
    <mergeCell ref="N277:O277"/>
    <mergeCell ref="D278:D279"/>
    <mergeCell ref="N278:N279"/>
    <mergeCell ref="O278:O279"/>
    <mergeCell ref="D337:O337"/>
    <mergeCell ref="F341:H341"/>
    <mergeCell ref="J341:L341"/>
    <mergeCell ref="N341:O341"/>
    <mergeCell ref="B320:D320"/>
    <mergeCell ref="B321:D321"/>
    <mergeCell ref="B326:D326"/>
    <mergeCell ref="B327:D327"/>
    <mergeCell ref="B390:D390"/>
    <mergeCell ref="B391:D391"/>
    <mergeCell ref="D400:O400"/>
    <mergeCell ref="D342:D343"/>
    <mergeCell ref="N342:N343"/>
    <mergeCell ref="O342:O343"/>
    <mergeCell ref="B384:D384"/>
    <mergeCell ref="B385:D385"/>
    <mergeCell ref="F404:H404"/>
    <mergeCell ref="J404:L404"/>
    <mergeCell ref="N404:O404"/>
    <mergeCell ref="D405:D406"/>
    <mergeCell ref="N405:N406"/>
    <mergeCell ref="O405:O406"/>
    <mergeCell ref="D467:O467"/>
    <mergeCell ref="F471:H471"/>
    <mergeCell ref="J471:L471"/>
    <mergeCell ref="N471:O471"/>
    <mergeCell ref="B447:D447"/>
    <mergeCell ref="B448:D448"/>
    <mergeCell ref="B453:D453"/>
    <mergeCell ref="B454:D454"/>
    <mergeCell ref="B520:D520"/>
    <mergeCell ref="B521:D521"/>
    <mergeCell ref="D472:D473"/>
    <mergeCell ref="N472:N473"/>
    <mergeCell ref="O472:O473"/>
    <mergeCell ref="B514:D514"/>
    <mergeCell ref="B515:D515"/>
  </mergeCells>
  <dataValidations count="3">
    <dataValidation type="list" allowBlank="1" showInputMessage="1" showErrorMessage="1" sqref="E45:E46 E48:E57 E63 E69 E21:E36 E42:E43 E109:E110 E112:E121 E127 E133 E85:E100 E106:E107 E171:E172 E174:E183 E189 E195 E147:E162 E168:E169 E240:E241 E243:E252 E258 E264 E216:E231 E237:E238 E304:E305 E307:E316 E322 E328 E280:E295 E301:E302 E368:E369 E371:E380 E386 E392 E344:E359 E365:E366 E431:E432 E434:E443 E449 E455 E407:E422 E428:E429 E498:E499 E501:E510 E516 E522 E474:E489 E495:E496">
      <formula1>#REF!</formula1>
    </dataValidation>
    <dataValidation type="list" allowBlank="1" showInputMessage="1" showErrorMessage="1" prompt="Select Charge Unit - monthly, per kWh, per kW" sqref="D45:D46 D48:D57 D63 D69 D21:D36 D109:D110 D112:D121 D127 D133 D85:D100 D171:D172 D174:D183 D189 D195 D147:D162 D240:D241 D243:D252 D258 D264 D216:D231 D304:D305 D307:D316 D322 D328 D280:D295 D368:D369 D371:D380 D386 D392 D344:D359 D431:D432 D434:D443 D449 D455 D407:D422 D498:D499 D501:D510 D516 D522 D474:D489 D38:D43 D102:D107 D164:D169 D233:D238 D297:D302 D361:D366 D424:D429 D491:D496">
      <formula1>"Monthly, per kWh, per kW"</formula1>
    </dataValidation>
    <dataValidation type="list" allowBlank="1" showInputMessage="1" showErrorMessage="1" sqref="E38:E41 E102:E105 E164:E167 E233:E236 E297:E300 E361:E364 E424:E427 E491:E494">
      <formula1>#REF!</formula1>
    </dataValidation>
  </dataValidations>
  <pageMargins left="0.25" right="0.25" top="0.75" bottom="0.75" header="0.3" footer="0.3"/>
  <pageSetup scale="1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Option Button 1">
              <controlPr defaultSize="0" autoFill="0" autoLine="0" autoPict="0">
                <anchor moveWithCells="1">
                  <from>
                    <xdr:col>6</xdr:col>
                    <xdr:colOff>466725</xdr:colOff>
                    <xdr:row>14</xdr:row>
                    <xdr:rowOff>66675</xdr:rowOff>
                  </from>
                  <to>
                    <xdr:col>10</xdr:col>
                    <xdr:colOff>47625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Option Button 2">
              <controlPr defaultSize="0" autoFill="0" autoLine="0" autoPict="0">
                <anchor moveWithCells="1">
                  <from>
                    <xdr:col>9</xdr:col>
                    <xdr:colOff>333375</xdr:colOff>
                    <xdr:row>14</xdr:row>
                    <xdr:rowOff>66675</xdr:rowOff>
                  </from>
                  <to>
                    <xdr:col>16</xdr:col>
                    <xdr:colOff>209550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6" name="Option Button 31">
              <controlPr defaultSize="0" autoFill="0" autoLine="0" autoPict="0">
                <anchor moveWithCells="1">
                  <from>
                    <xdr:col>6</xdr:col>
                    <xdr:colOff>466725</xdr:colOff>
                    <xdr:row>78</xdr:row>
                    <xdr:rowOff>66675</xdr:rowOff>
                  </from>
                  <to>
                    <xdr:col>10</xdr:col>
                    <xdr:colOff>47625</xdr:colOff>
                    <xdr:row>80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7" name="Option Button 32">
              <controlPr defaultSize="0" autoFill="0" autoLine="0" autoPict="0">
                <anchor moveWithCells="1">
                  <from>
                    <xdr:col>9</xdr:col>
                    <xdr:colOff>333375</xdr:colOff>
                    <xdr:row>78</xdr:row>
                    <xdr:rowOff>66675</xdr:rowOff>
                  </from>
                  <to>
                    <xdr:col>16</xdr:col>
                    <xdr:colOff>209550</xdr:colOff>
                    <xdr:row>80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8" name="Option Button 45">
              <controlPr defaultSize="0" autoFill="0" autoLine="0" autoPict="0">
                <anchor moveWithCells="1">
                  <from>
                    <xdr:col>6</xdr:col>
                    <xdr:colOff>466725</xdr:colOff>
                    <xdr:row>140</xdr:row>
                    <xdr:rowOff>66675</xdr:rowOff>
                  </from>
                  <to>
                    <xdr:col>10</xdr:col>
                    <xdr:colOff>47625</xdr:colOff>
                    <xdr:row>142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9" name="Option Button 46">
              <controlPr defaultSize="0" autoFill="0" autoLine="0" autoPict="0">
                <anchor moveWithCells="1">
                  <from>
                    <xdr:col>9</xdr:col>
                    <xdr:colOff>333375</xdr:colOff>
                    <xdr:row>140</xdr:row>
                    <xdr:rowOff>66675</xdr:rowOff>
                  </from>
                  <to>
                    <xdr:col>16</xdr:col>
                    <xdr:colOff>209550</xdr:colOff>
                    <xdr:row>142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10" name="Option Button 59">
              <controlPr defaultSize="0" autoFill="0" autoLine="0" autoPict="0">
                <anchor moveWithCells="1">
                  <from>
                    <xdr:col>6</xdr:col>
                    <xdr:colOff>466725</xdr:colOff>
                    <xdr:row>209</xdr:row>
                    <xdr:rowOff>66675</xdr:rowOff>
                  </from>
                  <to>
                    <xdr:col>10</xdr:col>
                    <xdr:colOff>47625</xdr:colOff>
                    <xdr:row>211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11" name="Option Button 60">
              <controlPr defaultSize="0" autoFill="0" autoLine="0" autoPict="0">
                <anchor moveWithCells="1">
                  <from>
                    <xdr:col>9</xdr:col>
                    <xdr:colOff>333375</xdr:colOff>
                    <xdr:row>209</xdr:row>
                    <xdr:rowOff>66675</xdr:rowOff>
                  </from>
                  <to>
                    <xdr:col>16</xdr:col>
                    <xdr:colOff>209550</xdr:colOff>
                    <xdr:row>211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r:id="rId12" name="Option Button 73">
              <controlPr defaultSize="0" autoFill="0" autoLine="0" autoPict="0">
                <anchor moveWithCells="1">
                  <from>
                    <xdr:col>6</xdr:col>
                    <xdr:colOff>466725</xdr:colOff>
                    <xdr:row>273</xdr:row>
                    <xdr:rowOff>66675</xdr:rowOff>
                  </from>
                  <to>
                    <xdr:col>10</xdr:col>
                    <xdr:colOff>47625</xdr:colOff>
                    <xdr:row>275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r:id="rId13" name="Option Button 74">
              <controlPr defaultSize="0" autoFill="0" autoLine="0" autoPict="0">
                <anchor moveWithCells="1">
                  <from>
                    <xdr:col>9</xdr:col>
                    <xdr:colOff>333375</xdr:colOff>
                    <xdr:row>273</xdr:row>
                    <xdr:rowOff>66675</xdr:rowOff>
                  </from>
                  <to>
                    <xdr:col>16</xdr:col>
                    <xdr:colOff>209550</xdr:colOff>
                    <xdr:row>275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9" r:id="rId14" name="Option Button 87">
              <controlPr defaultSize="0" autoFill="0" autoLine="0" autoPict="0">
                <anchor moveWithCells="1">
                  <from>
                    <xdr:col>6</xdr:col>
                    <xdr:colOff>466725</xdr:colOff>
                    <xdr:row>337</xdr:row>
                    <xdr:rowOff>66675</xdr:rowOff>
                  </from>
                  <to>
                    <xdr:col>10</xdr:col>
                    <xdr:colOff>47625</xdr:colOff>
                    <xdr:row>339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0" r:id="rId15" name="Option Button 88">
              <controlPr defaultSize="0" autoFill="0" autoLine="0" autoPict="0">
                <anchor moveWithCells="1">
                  <from>
                    <xdr:col>9</xdr:col>
                    <xdr:colOff>333375</xdr:colOff>
                    <xdr:row>337</xdr:row>
                    <xdr:rowOff>66675</xdr:rowOff>
                  </from>
                  <to>
                    <xdr:col>16</xdr:col>
                    <xdr:colOff>209550</xdr:colOff>
                    <xdr:row>339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3" r:id="rId16" name="Option Button 101">
              <controlPr defaultSize="0" autoFill="0" autoLine="0" autoPict="0">
                <anchor moveWithCells="1">
                  <from>
                    <xdr:col>6</xdr:col>
                    <xdr:colOff>466725</xdr:colOff>
                    <xdr:row>400</xdr:row>
                    <xdr:rowOff>66675</xdr:rowOff>
                  </from>
                  <to>
                    <xdr:col>10</xdr:col>
                    <xdr:colOff>47625</xdr:colOff>
                    <xdr:row>402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4" r:id="rId17" name="Option Button 102">
              <controlPr defaultSize="0" autoFill="0" autoLine="0" autoPict="0">
                <anchor moveWithCells="1">
                  <from>
                    <xdr:col>9</xdr:col>
                    <xdr:colOff>333375</xdr:colOff>
                    <xdr:row>400</xdr:row>
                    <xdr:rowOff>66675</xdr:rowOff>
                  </from>
                  <to>
                    <xdr:col>16</xdr:col>
                    <xdr:colOff>209550</xdr:colOff>
                    <xdr:row>402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7" r:id="rId18" name="Option Button 115">
              <controlPr defaultSize="0" autoFill="0" autoLine="0" autoPict="0">
                <anchor moveWithCells="1">
                  <from>
                    <xdr:col>6</xdr:col>
                    <xdr:colOff>466725</xdr:colOff>
                    <xdr:row>467</xdr:row>
                    <xdr:rowOff>66675</xdr:rowOff>
                  </from>
                  <to>
                    <xdr:col>10</xdr:col>
                    <xdr:colOff>47625</xdr:colOff>
                    <xdr:row>469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8" r:id="rId19" name="Option Button 116">
              <controlPr defaultSize="0" autoFill="0" autoLine="0" autoPict="0">
                <anchor moveWithCells="1">
                  <from>
                    <xdr:col>9</xdr:col>
                    <xdr:colOff>333375</xdr:colOff>
                    <xdr:row>467</xdr:row>
                    <xdr:rowOff>66675</xdr:rowOff>
                  </from>
                  <to>
                    <xdr:col>16</xdr:col>
                    <xdr:colOff>209550</xdr:colOff>
                    <xdr:row>469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1" r:id="rId20" name="Option Button 129">
              <controlPr defaultSize="0" autoFill="0" autoLine="0" autoPict="0">
                <anchor moveWithCells="1">
                  <from>
                    <xdr:col>6</xdr:col>
                    <xdr:colOff>466725</xdr:colOff>
                    <xdr:row>528</xdr:row>
                    <xdr:rowOff>0</xdr:rowOff>
                  </from>
                  <to>
                    <xdr:col>10</xdr:col>
                    <xdr:colOff>47625</xdr:colOff>
                    <xdr:row>529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2" r:id="rId21" name="Option Button 130">
              <controlPr defaultSize="0" autoFill="0" autoLine="0" autoPict="0">
                <anchor moveWithCells="1">
                  <from>
                    <xdr:col>9</xdr:col>
                    <xdr:colOff>333375</xdr:colOff>
                    <xdr:row>528</xdr:row>
                    <xdr:rowOff>0</xdr:rowOff>
                  </from>
                  <to>
                    <xdr:col>16</xdr:col>
                    <xdr:colOff>209550</xdr:colOff>
                    <xdr:row>529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7"/>
  <sheetViews>
    <sheetView tabSelected="1" topLeftCell="A28" workbookViewId="0">
      <selection activeCell="L46" sqref="L46"/>
    </sheetView>
  </sheetViews>
  <sheetFormatPr defaultRowHeight="15"/>
  <cols>
    <col min="2" max="2" width="28.28515625" customWidth="1"/>
    <col min="3" max="3" width="11" customWidth="1"/>
    <col min="4" max="4" width="15.140625" customWidth="1"/>
    <col min="5" max="5" width="14.42578125" hidden="1" customWidth="1"/>
    <col min="6" max="6" width="16.42578125" hidden="1" customWidth="1"/>
    <col min="7" max="7" width="14" hidden="1" customWidth="1"/>
    <col min="8" max="8" width="13.85546875" customWidth="1"/>
    <col min="9" max="9" width="14.85546875" customWidth="1"/>
    <col min="10" max="10" width="13.42578125" customWidth="1"/>
  </cols>
  <sheetData>
    <row r="1" spans="2:14">
      <c r="B1" s="201" t="s">
        <v>107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2:14">
      <c r="B2" s="317" t="s">
        <v>108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</row>
    <row r="3" spans="2:14">
      <c r="B3" s="317" t="s">
        <v>109</v>
      </c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</row>
    <row r="4" spans="2:14"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</row>
    <row r="5" spans="2:14" ht="15.75">
      <c r="B5" s="202" t="s">
        <v>110</v>
      </c>
      <c r="L5" s="203"/>
      <c r="M5" s="203"/>
      <c r="N5" s="203"/>
    </row>
    <row r="6" spans="2:14"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2:14" ht="20.25">
      <c r="B7" s="319" t="s">
        <v>111</v>
      </c>
      <c r="C7" s="319"/>
      <c r="D7" s="319"/>
      <c r="E7" s="204"/>
      <c r="F7" s="204"/>
      <c r="G7" s="204"/>
      <c r="H7" s="205"/>
      <c r="I7" s="205"/>
      <c r="J7" s="205"/>
      <c r="K7" s="205"/>
      <c r="L7" s="205"/>
      <c r="M7" s="205"/>
      <c r="N7" s="205"/>
    </row>
    <row r="8" spans="2:14" ht="15.75" thickBot="1">
      <c r="C8" s="206"/>
      <c r="D8" s="206"/>
      <c r="E8" s="206"/>
      <c r="F8" s="206"/>
      <c r="G8" s="206"/>
      <c r="H8" s="207"/>
      <c r="I8" s="207"/>
      <c r="J8" s="206"/>
      <c r="K8" s="206"/>
      <c r="L8" s="207"/>
      <c r="M8" s="207"/>
    </row>
    <row r="9" spans="2:14" ht="30">
      <c r="B9" s="320" t="s">
        <v>112</v>
      </c>
      <c r="C9" s="273" t="s">
        <v>9</v>
      </c>
      <c r="D9" s="273" t="s">
        <v>9</v>
      </c>
      <c r="E9" s="273" t="s">
        <v>9</v>
      </c>
      <c r="F9" s="273" t="s">
        <v>9</v>
      </c>
      <c r="G9" s="273" t="s">
        <v>113</v>
      </c>
      <c r="H9" s="274" t="s">
        <v>114</v>
      </c>
      <c r="I9" s="274" t="s">
        <v>115</v>
      </c>
      <c r="J9" s="274" t="s">
        <v>116</v>
      </c>
      <c r="K9" s="274" t="s">
        <v>117</v>
      </c>
      <c r="L9" s="274" t="s">
        <v>118</v>
      </c>
      <c r="M9" s="275" t="s">
        <v>119</v>
      </c>
    </row>
    <row r="10" spans="2:14" ht="15.75" thickBot="1">
      <c r="B10" s="321"/>
      <c r="C10" s="276" t="s">
        <v>120</v>
      </c>
      <c r="D10" s="276" t="s">
        <v>121</v>
      </c>
      <c r="E10" s="276" t="s">
        <v>122</v>
      </c>
      <c r="F10" s="276" t="s">
        <v>123</v>
      </c>
      <c r="G10" s="276" t="s">
        <v>124</v>
      </c>
      <c r="H10" s="277"/>
      <c r="I10" s="277"/>
      <c r="J10" s="277" t="s">
        <v>125</v>
      </c>
      <c r="K10" s="277" t="s">
        <v>126</v>
      </c>
      <c r="L10" s="277"/>
      <c r="M10" s="277"/>
    </row>
    <row r="11" spans="2:14">
      <c r="B11" s="208" t="s">
        <v>127</v>
      </c>
      <c r="C11" s="209">
        <v>100</v>
      </c>
      <c r="D11" s="210">
        <v>0</v>
      </c>
      <c r="E11" s="211"/>
      <c r="F11" s="211"/>
      <c r="G11" s="211"/>
      <c r="H11" s="212">
        <f>+'Residential '!H132</f>
        <v>27.226849942000001</v>
      </c>
      <c r="I11" s="212">
        <f>+'Residential '!L132</f>
        <v>27.217455601024358</v>
      </c>
      <c r="J11" s="213">
        <f>+I11-H11</f>
        <v>-9.3943409756427343E-3</v>
      </c>
      <c r="K11" s="214">
        <f>+J11/H11</f>
        <v>-3.4503958392744774E-4</v>
      </c>
      <c r="L11" s="215">
        <f>+K17</f>
        <v>7.5428862200881716E-4</v>
      </c>
      <c r="M11" s="216">
        <f>+K11</f>
        <v>-3.4503958392744774E-4</v>
      </c>
      <c r="N11" s="217"/>
    </row>
    <row r="12" spans="2:14">
      <c r="B12" s="218" t="s">
        <v>128</v>
      </c>
      <c r="C12" s="209">
        <v>250</v>
      </c>
      <c r="D12" s="210">
        <v>0</v>
      </c>
      <c r="E12" s="211"/>
      <c r="F12" s="211"/>
      <c r="G12" s="211"/>
      <c r="H12" s="212">
        <f>+'Residential '!H194</f>
        <v>45.971574854999993</v>
      </c>
      <c r="I12" s="212">
        <f>+'Residential '!L194</f>
        <v>45.971838944961995</v>
      </c>
      <c r="J12" s="213">
        <f t="shared" ref="J12:J47" si="0">+I12-H12</f>
        <v>2.6408996200188994E-4</v>
      </c>
      <c r="K12" s="214">
        <f t="shared" ref="K12:K47" si="1">+J12/H12</f>
        <v>5.7446359589564249E-6</v>
      </c>
      <c r="L12" s="219"/>
      <c r="M12" s="220"/>
      <c r="N12" s="217"/>
    </row>
    <row r="13" spans="2:14">
      <c r="B13" s="218" t="s">
        <v>129</v>
      </c>
      <c r="C13" s="209">
        <v>500</v>
      </c>
      <c r="D13" s="210">
        <v>0</v>
      </c>
      <c r="E13" s="211"/>
      <c r="F13" s="211"/>
      <c r="G13" s="211"/>
      <c r="H13" s="212">
        <f>+'Residential '!H263</f>
        <v>77.209449710000015</v>
      </c>
      <c r="I13" s="212">
        <f>+'Residential '!L263</f>
        <v>77.242477851524725</v>
      </c>
      <c r="J13" s="213">
        <f t="shared" si="0"/>
        <v>3.3028141524710009E-2</v>
      </c>
      <c r="K13" s="214">
        <f t="shared" si="1"/>
        <v>4.277733055832448E-4</v>
      </c>
      <c r="L13" s="219"/>
      <c r="M13" s="220"/>
      <c r="N13" s="217"/>
    </row>
    <row r="14" spans="2:14">
      <c r="B14" s="221"/>
      <c r="C14" s="222">
        <v>800</v>
      </c>
      <c r="D14" s="223">
        <v>0</v>
      </c>
      <c r="E14" s="223"/>
      <c r="F14" s="223"/>
      <c r="G14" s="223"/>
      <c r="H14" s="212">
        <f>+'Residential '!H68</f>
        <v>114.69889953600001</v>
      </c>
      <c r="I14" s="269">
        <f>+'Residential '!L68</f>
        <v>114.76124453939998</v>
      </c>
      <c r="J14" s="224">
        <f t="shared" si="0"/>
        <v>6.2345003399968846E-2</v>
      </c>
      <c r="K14" s="225">
        <f t="shared" si="1"/>
        <v>5.4355363174518438E-4</v>
      </c>
      <c r="L14" s="219"/>
      <c r="M14" s="220"/>
      <c r="N14" s="217"/>
    </row>
    <row r="15" spans="2:14">
      <c r="B15" s="218"/>
      <c r="C15" s="209">
        <v>1000</v>
      </c>
      <c r="D15" s="210">
        <v>0</v>
      </c>
      <c r="E15" s="211"/>
      <c r="F15" s="211"/>
      <c r="G15" s="211"/>
      <c r="H15" s="212">
        <f>+'Residential '!H327</f>
        <v>139.68519942</v>
      </c>
      <c r="I15" s="212">
        <f>+'Residential '!L327</f>
        <v>139.77375566465014</v>
      </c>
      <c r="J15" s="213">
        <f t="shared" si="0"/>
        <v>8.8556244650135341E-2</v>
      </c>
      <c r="K15" s="214">
        <f t="shared" si="1"/>
        <v>6.3397013440105331E-4</v>
      </c>
      <c r="L15" s="219"/>
      <c r="M15" s="220"/>
      <c r="N15" s="217"/>
    </row>
    <row r="16" spans="2:14">
      <c r="B16" s="218"/>
      <c r="C16" s="209">
        <v>1500</v>
      </c>
      <c r="D16" s="210">
        <v>0</v>
      </c>
      <c r="E16" s="211"/>
      <c r="F16" s="211"/>
      <c r="G16" s="211"/>
      <c r="H16" s="212">
        <f>+'Residential '!H391</f>
        <v>202.16094913000001</v>
      </c>
      <c r="I16" s="212">
        <f>+'Residential '!L391</f>
        <v>202.30503347777562</v>
      </c>
      <c r="J16" s="213">
        <f t="shared" si="0"/>
        <v>0.14408434777561752</v>
      </c>
      <c r="K16" s="214">
        <f t="shared" si="1"/>
        <v>7.1272097007698447E-4</v>
      </c>
      <c r="L16" s="219"/>
      <c r="M16" s="220"/>
      <c r="N16" s="217"/>
    </row>
    <row r="17" spans="2:14" ht="15.75" thickBot="1">
      <c r="B17" s="226"/>
      <c r="C17" s="227">
        <v>2500</v>
      </c>
      <c r="D17" s="228">
        <v>0</v>
      </c>
      <c r="E17" s="211"/>
      <c r="F17" s="211"/>
      <c r="G17" s="211"/>
      <c r="H17" s="212">
        <f>+'Residential '!H454</f>
        <v>264.63669884000007</v>
      </c>
      <c r="I17" s="212">
        <f>+'Residential '!L454</f>
        <v>264.83631129090105</v>
      </c>
      <c r="J17" s="213">
        <f t="shared" si="0"/>
        <v>0.199612450900986</v>
      </c>
      <c r="K17" s="214">
        <f t="shared" si="1"/>
        <v>7.5428862200881716E-4</v>
      </c>
      <c r="L17" s="229"/>
      <c r="M17" s="230"/>
      <c r="N17" s="217"/>
    </row>
    <row r="18" spans="2:14">
      <c r="B18" s="208" t="s">
        <v>130</v>
      </c>
      <c r="C18" s="231">
        <v>1000</v>
      </c>
      <c r="D18" s="232">
        <v>0</v>
      </c>
      <c r="E18" s="233"/>
      <c r="F18" s="234"/>
      <c r="G18" s="234"/>
      <c r="H18" s="235">
        <f>+'GS&lt; 50 '!H146</f>
        <v>160.19833901999999</v>
      </c>
      <c r="I18" s="235">
        <f>+'GS&lt; 50 '!L146</f>
        <v>161.05790256089904</v>
      </c>
      <c r="J18" s="236">
        <f t="shared" si="0"/>
        <v>0.85956354089904607</v>
      </c>
      <c r="K18" s="237">
        <f t="shared" si="1"/>
        <v>5.3656208057920856E-3</v>
      </c>
      <c r="L18" s="215">
        <f>+K22</f>
        <v>1.108618801234137E-2</v>
      </c>
      <c r="M18" s="216">
        <f>+K18</f>
        <v>5.3656208057920856E-3</v>
      </c>
      <c r="N18" s="217"/>
    </row>
    <row r="19" spans="2:14">
      <c r="B19" s="221" t="s">
        <v>131</v>
      </c>
      <c r="C19" s="222">
        <v>2000</v>
      </c>
      <c r="D19" s="223">
        <v>0</v>
      </c>
      <c r="E19" s="223"/>
      <c r="F19" s="223"/>
      <c r="G19" s="223"/>
      <c r="H19" s="224">
        <f>+'GS&lt; 50 '!H68</f>
        <v>279.48677803999999</v>
      </c>
      <c r="I19" s="224">
        <f>+'GS&lt; 50 '!L68</f>
        <v>281.73850071895498</v>
      </c>
      <c r="J19" s="224">
        <f t="shared" si="0"/>
        <v>2.2517226789549909</v>
      </c>
      <c r="K19" s="225">
        <f t="shared" si="1"/>
        <v>8.0566340016010544E-3</v>
      </c>
      <c r="L19" s="238"/>
      <c r="M19" s="239"/>
      <c r="N19" s="217"/>
    </row>
    <row r="20" spans="2:14">
      <c r="B20" s="218"/>
      <c r="C20" s="209">
        <v>5000</v>
      </c>
      <c r="D20" s="210">
        <v>0</v>
      </c>
      <c r="E20" s="211"/>
      <c r="F20" s="211"/>
      <c r="G20" s="211"/>
      <c r="H20" s="270">
        <f>+'GS&lt; 50 '!H218</f>
        <v>637.33209510000006</v>
      </c>
      <c r="I20" s="270">
        <f>+'GS&lt; 50 '!L218</f>
        <v>643.75029519312272</v>
      </c>
      <c r="J20" s="213">
        <f t="shared" si="0"/>
        <v>6.4182000931226639</v>
      </c>
      <c r="K20" s="214">
        <f t="shared" si="1"/>
        <v>1.0070417200808979E-2</v>
      </c>
      <c r="L20" s="238"/>
      <c r="M20" s="239"/>
      <c r="N20" s="217"/>
    </row>
    <row r="21" spans="2:14">
      <c r="B21" s="218"/>
      <c r="C21" s="209">
        <v>10000</v>
      </c>
      <c r="D21" s="210">
        <v>0</v>
      </c>
      <c r="E21" s="211"/>
      <c r="F21" s="211"/>
      <c r="G21" s="211"/>
      <c r="H21" s="270">
        <f>+'GS&lt; 50 '!H290</f>
        <v>1233.7642902</v>
      </c>
      <c r="I21" s="270">
        <f>+'GS&lt; 50 '!L290</f>
        <v>1247.1132859834022</v>
      </c>
      <c r="J21" s="213">
        <f t="shared" si="0"/>
        <v>13.348995783402188</v>
      </c>
      <c r="K21" s="214">
        <f t="shared" si="1"/>
        <v>1.0819729416255225E-2</v>
      </c>
      <c r="L21" s="238"/>
      <c r="M21" s="239"/>
      <c r="N21" s="217"/>
    </row>
    <row r="22" spans="2:14" ht="15.75" thickBot="1">
      <c r="B22" s="226"/>
      <c r="C22" s="227">
        <v>15000</v>
      </c>
      <c r="D22" s="228">
        <v>0</v>
      </c>
      <c r="E22" s="211"/>
      <c r="F22" s="211"/>
      <c r="G22" s="211"/>
      <c r="H22" s="271">
        <f>+'GS&lt; 50 '!H362</f>
        <v>1830.1864853</v>
      </c>
      <c r="I22" s="271">
        <f>+'GS&lt; 50 '!L362</f>
        <v>1850.476276773682</v>
      </c>
      <c r="J22" s="242">
        <f t="shared" si="0"/>
        <v>20.289791473682044</v>
      </c>
      <c r="K22" s="243">
        <f t="shared" si="1"/>
        <v>1.108618801234137E-2</v>
      </c>
      <c r="L22" s="244"/>
      <c r="M22" s="245"/>
      <c r="N22" s="217"/>
    </row>
    <row r="23" spans="2:14">
      <c r="B23" s="208" t="s">
        <v>130</v>
      </c>
      <c r="C23" s="231">
        <v>20000</v>
      </c>
      <c r="D23" s="232">
        <v>60</v>
      </c>
      <c r="E23" s="233"/>
      <c r="F23" s="234"/>
      <c r="G23" s="234"/>
      <c r="H23" s="235">
        <f>+'GS&gt; 50 Interval'!H120</f>
        <v>2939.6005905340003</v>
      </c>
      <c r="I23" s="240">
        <f>+'GS&gt; 50 Interval'!L120</f>
        <v>3029.2227681756967</v>
      </c>
      <c r="J23" s="236">
        <f t="shared" si="0"/>
        <v>89.622177641696453</v>
      </c>
      <c r="K23" s="214">
        <f t="shared" si="1"/>
        <v>3.0487875778190641E-2</v>
      </c>
      <c r="L23" s="215">
        <f>+K23</f>
        <v>3.0487875778190641E-2</v>
      </c>
      <c r="M23" s="216">
        <f>+K27</f>
        <v>1.4079475989199955E-3</v>
      </c>
    </row>
    <row r="24" spans="2:14">
      <c r="B24" s="218" t="s">
        <v>132</v>
      </c>
      <c r="C24" s="209">
        <v>40000</v>
      </c>
      <c r="D24" s="210">
        <v>100</v>
      </c>
      <c r="E24" s="211"/>
      <c r="F24" s="211"/>
      <c r="G24" s="211"/>
      <c r="H24" s="240">
        <f>+'GS&gt; 50 Interval'!H174</f>
        <v>5398.44298549</v>
      </c>
      <c r="I24" s="240">
        <f>+'GS&gt; 50 Interval'!L174</f>
        <v>5488.4161939974174</v>
      </c>
      <c r="J24" s="213">
        <f t="shared" si="0"/>
        <v>89.973208507417439</v>
      </c>
      <c r="K24" s="214">
        <f t="shared" si="1"/>
        <v>1.6666510834558876E-2</v>
      </c>
      <c r="L24" s="238"/>
      <c r="M24" s="239"/>
    </row>
    <row r="25" spans="2:14">
      <c r="B25" s="218" t="s">
        <v>133</v>
      </c>
      <c r="C25" s="209">
        <v>25000</v>
      </c>
      <c r="D25" s="210">
        <v>500</v>
      </c>
      <c r="E25" s="211"/>
      <c r="F25" s="211"/>
      <c r="G25" s="211"/>
      <c r="H25" s="240">
        <f>+'GS&gt; 50 Interval'!H229</f>
        <v>31066.574736949999</v>
      </c>
      <c r="I25" s="240">
        <f>+'GS&gt; 50 Interval'!L229</f>
        <v>31154.386637214626</v>
      </c>
      <c r="J25" s="213">
        <f t="shared" si="0"/>
        <v>87.811900264627184</v>
      </c>
      <c r="K25" s="214">
        <f t="shared" si="1"/>
        <v>2.8265716773785612E-3</v>
      </c>
      <c r="L25" s="238"/>
      <c r="M25" s="239"/>
    </row>
    <row r="26" spans="2:14">
      <c r="B26" s="218"/>
      <c r="C26" s="209">
        <v>40000</v>
      </c>
      <c r="D26" s="210">
        <v>1000</v>
      </c>
      <c r="E26" s="211"/>
      <c r="F26" s="211"/>
      <c r="G26" s="211"/>
      <c r="H26" s="240">
        <f>+'GS&gt; 50 Interval'!H283</f>
        <v>51005.026654900008</v>
      </c>
      <c r="I26" s="240">
        <f>+'GS&gt; 50 Interval'!L283</f>
        <v>51153.94260998613</v>
      </c>
      <c r="J26" s="213">
        <f t="shared" si="0"/>
        <v>148.91595508612227</v>
      </c>
      <c r="K26" s="214">
        <f t="shared" si="1"/>
        <v>2.9196329235094331E-3</v>
      </c>
      <c r="L26" s="238"/>
      <c r="M26" s="239"/>
    </row>
    <row r="27" spans="2:14" ht="15.75" thickBot="1">
      <c r="B27" s="226"/>
      <c r="C27" s="246">
        <v>1095000</v>
      </c>
      <c r="D27" s="247">
        <v>2500</v>
      </c>
      <c r="E27" s="248"/>
      <c r="F27" s="248"/>
      <c r="G27" s="248"/>
      <c r="H27" s="249">
        <f>+'GS&gt; 50 Interval'!H62</f>
        <v>137273.22355530001</v>
      </c>
      <c r="I27" s="250">
        <f>+'GS&gt; 50 Interval'!L62</f>
        <v>137466.4970608007</v>
      </c>
      <c r="J27" s="251">
        <f t="shared" si="0"/>
        <v>193.27350550069241</v>
      </c>
      <c r="K27" s="252">
        <f t="shared" si="1"/>
        <v>1.4079475989199955E-3</v>
      </c>
      <c r="L27" s="244"/>
      <c r="M27" s="245"/>
    </row>
    <row r="28" spans="2:14">
      <c r="B28" s="208" t="s">
        <v>130</v>
      </c>
      <c r="C28" s="231">
        <v>20000</v>
      </c>
      <c r="D28" s="232">
        <v>60</v>
      </c>
      <c r="E28" s="231">
        <v>0</v>
      </c>
      <c r="F28" s="234"/>
      <c r="G28" s="234"/>
      <c r="H28" s="240">
        <f>+'GS&gt; 50 Non Interval'!H120</f>
        <v>2835.1298398000004</v>
      </c>
      <c r="I28" s="235">
        <f>+'GS&gt; 50 Non Interval'!L120</f>
        <v>2924.640645927032</v>
      </c>
      <c r="J28" s="213">
        <f t="shared" si="0"/>
        <v>89.510806127031628</v>
      </c>
      <c r="K28" s="237">
        <f t="shared" si="1"/>
        <v>3.1572030624652456E-2</v>
      </c>
      <c r="L28" s="215">
        <f>+K28</f>
        <v>3.1572030624652456E-2</v>
      </c>
      <c r="M28" s="216">
        <f>+K32</f>
        <v>1.4191441061950484E-3</v>
      </c>
    </row>
    <row r="29" spans="2:14">
      <c r="B29" s="218" t="s">
        <v>132</v>
      </c>
      <c r="C29" s="209">
        <v>40000</v>
      </c>
      <c r="D29" s="210">
        <v>100</v>
      </c>
      <c r="E29" s="210">
        <v>0</v>
      </c>
      <c r="F29" s="211"/>
      <c r="G29" s="211"/>
      <c r="H29" s="240">
        <f>+'GS&gt; 50 Non Interval'!H175</f>
        <v>5224.3250676000007</v>
      </c>
      <c r="I29" s="240">
        <f>+'GS&gt; 50 Non Interval'!L175</f>
        <v>5314.1126569163098</v>
      </c>
      <c r="J29" s="213">
        <f t="shared" si="0"/>
        <v>89.787589316309095</v>
      </c>
      <c r="K29" s="214">
        <f t="shared" si="1"/>
        <v>1.7186447656779628E-2</v>
      </c>
      <c r="L29" s="238"/>
      <c r="M29" s="239"/>
    </row>
    <row r="30" spans="2:14">
      <c r="B30" s="218" t="s">
        <v>134</v>
      </c>
      <c r="C30" s="209">
        <v>25000</v>
      </c>
      <c r="D30" s="210">
        <v>500</v>
      </c>
      <c r="E30" s="210">
        <v>0</v>
      </c>
      <c r="F30" s="211"/>
      <c r="G30" s="211"/>
      <c r="H30" s="240">
        <f>+'GS&gt; 50 Non Interval'!H230</f>
        <v>30195.9851475</v>
      </c>
      <c r="I30" s="240">
        <f>+'GS&gt; 50 Non Interval'!L230</f>
        <v>30282.868951809087</v>
      </c>
      <c r="J30" s="213">
        <f t="shared" si="0"/>
        <v>86.883804309087282</v>
      </c>
      <c r="K30" s="214">
        <f t="shared" si="1"/>
        <v>2.8773296809056288E-3</v>
      </c>
      <c r="L30" s="238"/>
      <c r="M30" s="239"/>
    </row>
    <row r="31" spans="2:14">
      <c r="B31" s="218"/>
      <c r="C31" s="209">
        <v>40000</v>
      </c>
      <c r="D31" s="210">
        <v>1000</v>
      </c>
      <c r="E31" s="210">
        <v>2000</v>
      </c>
      <c r="F31" s="211"/>
      <c r="G31" s="211"/>
      <c r="H31" s="240">
        <f>+'GS&gt; 50 Non Interval'!H284</f>
        <v>49263.84747600001</v>
      </c>
      <c r="I31" s="240">
        <f>+'GS&gt; 50 Non Interval'!L284</f>
        <v>49410.907239175052</v>
      </c>
      <c r="J31" s="213">
        <f t="shared" si="0"/>
        <v>147.05976317504246</v>
      </c>
      <c r="K31" s="214">
        <f t="shared" si="1"/>
        <v>2.9851457145462692E-3</v>
      </c>
      <c r="L31" s="238"/>
      <c r="M31" s="239"/>
    </row>
    <row r="32" spans="2:14" ht="15.75" thickBot="1">
      <c r="B32" s="218"/>
      <c r="C32" s="246">
        <v>1095000</v>
      </c>
      <c r="D32" s="247">
        <v>2500</v>
      </c>
      <c r="E32" s="248">
        <v>4000</v>
      </c>
      <c r="F32" s="248"/>
      <c r="G32" s="248"/>
      <c r="H32" s="250">
        <f>+'GS&gt; 50 Non Interval'!H62</f>
        <v>132920.27560805</v>
      </c>
      <c r="I32" s="249">
        <f>+'GS&gt; 50 Non Interval'!L62</f>
        <v>133108.90863377298</v>
      </c>
      <c r="J32" s="251">
        <f t="shared" si="0"/>
        <v>188.63302572298562</v>
      </c>
      <c r="K32" s="253">
        <f t="shared" si="1"/>
        <v>1.4191441061950484E-3</v>
      </c>
      <c r="L32" s="238"/>
      <c r="M32" s="239"/>
    </row>
    <row r="33" spans="2:13">
      <c r="B33" s="208" t="s">
        <v>130</v>
      </c>
      <c r="C33" s="231">
        <v>507000</v>
      </c>
      <c r="D33" s="232">
        <v>609.01388888888891</v>
      </c>
      <c r="E33" s="232">
        <v>2759.0138888888887</v>
      </c>
      <c r="F33" s="232">
        <v>2150</v>
      </c>
      <c r="G33" s="234"/>
      <c r="H33" s="235">
        <f>+'GS Co Generation'!H121</f>
        <v>62295.255860170008</v>
      </c>
      <c r="I33" s="240">
        <f>+'GS Co Generation'!L121</f>
        <v>61357.123508195786</v>
      </c>
      <c r="J33" s="213">
        <f t="shared" si="0"/>
        <v>-938.13235197422182</v>
      </c>
      <c r="K33" s="214">
        <f t="shared" si="1"/>
        <v>-1.5059450980986173E-2</v>
      </c>
      <c r="L33" s="215">
        <f>+K35</f>
        <v>-1.9690934298058026E-2</v>
      </c>
      <c r="M33" s="216">
        <f>+K33</f>
        <v>-1.5059450980986173E-2</v>
      </c>
    </row>
    <row r="34" spans="2:13">
      <c r="B34" s="218" t="s">
        <v>132</v>
      </c>
      <c r="C34" s="209">
        <v>1021000</v>
      </c>
      <c r="D34" s="210">
        <v>1827.0416666666667</v>
      </c>
      <c r="E34" s="210">
        <v>8277.0416666666661</v>
      </c>
      <c r="F34" s="210">
        <v>6450</v>
      </c>
      <c r="G34" s="211"/>
      <c r="H34" s="240">
        <f>+'GS Co Generation'!H176</f>
        <v>128998.10102551001</v>
      </c>
      <c r="I34" s="240">
        <f>+'GS Co Generation'!L176</f>
        <v>126834.91168092948</v>
      </c>
      <c r="J34" s="213">
        <f t="shared" si="0"/>
        <v>-2163.1893445805326</v>
      </c>
      <c r="K34" s="214">
        <f t="shared" si="1"/>
        <v>-1.6769156502177897E-2</v>
      </c>
      <c r="L34" s="238"/>
      <c r="M34" s="239"/>
    </row>
    <row r="35" spans="2:13" ht="15.75" thickBot="1">
      <c r="B35" s="218" t="s">
        <v>135</v>
      </c>
      <c r="C35" s="254">
        <v>1095000</v>
      </c>
      <c r="D35" s="248">
        <v>2500</v>
      </c>
      <c r="E35" s="248">
        <v>5518.0277777777774</v>
      </c>
      <c r="F35" s="248">
        <v>4300</v>
      </c>
      <c r="G35" s="248"/>
      <c r="H35" s="250">
        <f>+'GS Co Generation'!H62</f>
        <v>143720.72043945</v>
      </c>
      <c r="I35" s="250">
        <f>+'GS Co Generation'!L62</f>
        <v>140890.72517600722</v>
      </c>
      <c r="J35" s="255">
        <f t="shared" si="0"/>
        <v>-2829.9952634427755</v>
      </c>
      <c r="K35" s="252">
        <f t="shared" si="1"/>
        <v>-1.9690934298058026E-2</v>
      </c>
      <c r="L35" s="238"/>
      <c r="M35" s="239"/>
    </row>
    <row r="36" spans="2:13">
      <c r="B36" s="208" t="s">
        <v>136</v>
      </c>
      <c r="C36" s="231">
        <v>2785000</v>
      </c>
      <c r="D36" s="232">
        <v>5500</v>
      </c>
      <c r="E36" s="232">
        <v>5500</v>
      </c>
      <c r="F36" s="234"/>
      <c r="G36" s="234"/>
      <c r="H36" s="235">
        <f>+'Large User'!H120</f>
        <v>360127.17641335004</v>
      </c>
      <c r="I36" s="235">
        <f>+'Large User'!L120</f>
        <v>354608.57742627652</v>
      </c>
      <c r="J36" s="236">
        <f t="shared" si="0"/>
        <v>-5518.5989870735211</v>
      </c>
      <c r="K36" s="237">
        <f t="shared" si="1"/>
        <v>-1.5324028144822187E-2</v>
      </c>
      <c r="L36" s="215">
        <f>+K36</f>
        <v>-1.5324028144822187E-2</v>
      </c>
      <c r="M36" s="216">
        <f>+K38</f>
        <v>-1.2684009960974799E-2</v>
      </c>
    </row>
    <row r="37" spans="2:13">
      <c r="B37" s="218"/>
      <c r="C37" s="254">
        <v>5600000</v>
      </c>
      <c r="D37" s="248">
        <v>10700</v>
      </c>
      <c r="E37" s="248">
        <v>11000</v>
      </c>
      <c r="F37" s="248"/>
      <c r="G37" s="248"/>
      <c r="H37" s="250">
        <f>+'Large User'!H62</f>
        <v>697733.27384600008</v>
      </c>
      <c r="I37" s="250">
        <f>+'Large User'!L62</f>
        <v>688616.3548363389</v>
      </c>
      <c r="J37" s="255">
        <f t="shared" si="0"/>
        <v>-9116.9190096611856</v>
      </c>
      <c r="K37" s="252">
        <f t="shared" si="1"/>
        <v>-1.3066481636180967E-2</v>
      </c>
      <c r="L37" s="238"/>
      <c r="M37" s="239"/>
    </row>
    <row r="38" spans="2:13" ht="15.75" thickBot="1">
      <c r="B38" s="226"/>
      <c r="C38" s="227">
        <v>8355000</v>
      </c>
      <c r="D38" s="228">
        <v>16500</v>
      </c>
      <c r="E38" s="228">
        <v>16500</v>
      </c>
      <c r="F38" s="211"/>
      <c r="G38" s="211"/>
      <c r="H38" s="241">
        <f>+'Large User'!H229</f>
        <v>1033737.29884005</v>
      </c>
      <c r="I38" s="241">
        <f>+'Large User'!L229</f>
        <v>1020625.3646445316</v>
      </c>
      <c r="J38" s="242">
        <f t="shared" si="0"/>
        <v>-13111.934195518377</v>
      </c>
      <c r="K38" s="243">
        <f t="shared" si="1"/>
        <v>-1.2684009960974799E-2</v>
      </c>
      <c r="L38" s="244"/>
      <c r="M38" s="245"/>
    </row>
    <row r="39" spans="2:13">
      <c r="B39" s="218" t="s">
        <v>67</v>
      </c>
      <c r="C39" s="256">
        <v>37</v>
      </c>
      <c r="D39" s="272">
        <v>0.1</v>
      </c>
      <c r="E39" s="257"/>
      <c r="F39" s="257"/>
      <c r="G39" s="257">
        <v>35000</v>
      </c>
      <c r="H39" s="250">
        <f>+'Street Light 2013'!H62</f>
        <v>6.9931908070300004</v>
      </c>
      <c r="I39" s="258">
        <f>+'Street Light 2013'!L62</f>
        <v>7.6077561153834603</v>
      </c>
      <c r="J39" s="255">
        <f t="shared" si="0"/>
        <v>0.6145653083534599</v>
      </c>
      <c r="K39" s="252">
        <f t="shared" si="1"/>
        <v>8.7880529119219758E-2</v>
      </c>
      <c r="L39" s="238">
        <f>+K39</f>
        <v>8.7880529119219758E-2</v>
      </c>
      <c r="M39" s="239">
        <f>+K39</f>
        <v>8.7880529119219758E-2</v>
      </c>
    </row>
    <row r="40" spans="2:13" ht="15.75" thickBot="1">
      <c r="B40" s="218"/>
      <c r="C40" s="209"/>
      <c r="D40" s="210"/>
      <c r="E40" s="211"/>
      <c r="F40" s="211"/>
      <c r="G40" s="210"/>
      <c r="H40" s="240"/>
      <c r="I40" s="259"/>
      <c r="J40" s="213"/>
      <c r="K40" s="214"/>
      <c r="L40" s="238"/>
      <c r="M40" s="239"/>
    </row>
    <row r="41" spans="2:13">
      <c r="B41" s="208" t="s">
        <v>66</v>
      </c>
      <c r="C41" s="231">
        <v>100</v>
      </c>
      <c r="D41" s="260">
        <v>0.1</v>
      </c>
      <c r="E41" s="233"/>
      <c r="F41" s="234"/>
      <c r="G41" s="231">
        <v>1</v>
      </c>
      <c r="H41" s="235">
        <f>+'Sentinel Lighting'!H120</f>
        <v>14.775001199</v>
      </c>
      <c r="I41" s="235">
        <f>+'Sentinel Lighting'!L120</f>
        <v>15.68223173745891</v>
      </c>
      <c r="J41" s="236">
        <f t="shared" si="0"/>
        <v>0.90723053845890966</v>
      </c>
      <c r="K41" s="237">
        <f t="shared" si="1"/>
        <v>6.1403077146302547E-2</v>
      </c>
      <c r="L41" s="215">
        <f>+K42</f>
        <v>8.0735874455958812E-2</v>
      </c>
      <c r="M41" s="216">
        <f>+K44</f>
        <v>5.7870230272569725E-2</v>
      </c>
    </row>
    <row r="42" spans="2:13">
      <c r="B42" s="218"/>
      <c r="C42" s="254">
        <v>180</v>
      </c>
      <c r="D42" s="261">
        <v>0.5</v>
      </c>
      <c r="E42" s="248"/>
      <c r="F42" s="248"/>
      <c r="G42" s="254">
        <v>10</v>
      </c>
      <c r="H42" s="250">
        <f>+'Sentinel Lighting'!H62</f>
        <v>30.626599434200003</v>
      </c>
      <c r="I42" s="250">
        <f>+'Sentinel Lighting'!L62</f>
        <v>33.099264721132514</v>
      </c>
      <c r="J42" s="255">
        <f t="shared" si="0"/>
        <v>2.4726652869325108</v>
      </c>
      <c r="K42" s="252">
        <f t="shared" si="1"/>
        <v>8.0735874455958812E-2</v>
      </c>
      <c r="L42" s="238"/>
      <c r="M42" s="239"/>
    </row>
    <row r="43" spans="2:13">
      <c r="B43" s="218"/>
      <c r="C43" s="209">
        <v>1000</v>
      </c>
      <c r="D43" s="262">
        <v>3</v>
      </c>
      <c r="E43" s="211"/>
      <c r="F43" s="211"/>
      <c r="G43" s="209">
        <v>200</v>
      </c>
      <c r="H43" s="240">
        <f>+'Sentinel Lighting'!H174</f>
        <v>155.96843418999998</v>
      </c>
      <c r="I43" s="240">
        <f>+'Sentinel Lighting'!L174</f>
        <v>166.19443344048761</v>
      </c>
      <c r="J43" s="213">
        <f>+I43-H43</f>
        <v>10.225999250487632</v>
      </c>
      <c r="K43" s="214">
        <f t="shared" si="1"/>
        <v>6.5564543900148223E-2</v>
      </c>
      <c r="L43" s="238"/>
      <c r="M43" s="239"/>
    </row>
    <row r="44" spans="2:13" ht="15.75" thickBot="1">
      <c r="B44" s="218"/>
      <c r="C44" s="209">
        <v>19400</v>
      </c>
      <c r="D44" s="262">
        <v>54</v>
      </c>
      <c r="E44" s="211"/>
      <c r="F44" s="211"/>
      <c r="G44" s="227">
        <v>367.23763188638048</v>
      </c>
      <c r="H44" s="241">
        <f>+'Sentinel Lighting'!H228</f>
        <v>2893.4690076859997</v>
      </c>
      <c r="I44" s="241">
        <f>+'Sentinel Lighting'!L228</f>
        <v>3060.9147254473323</v>
      </c>
      <c r="J44" s="242">
        <f t="shared" si="0"/>
        <v>167.44571776133262</v>
      </c>
      <c r="K44" s="243">
        <f t="shared" si="1"/>
        <v>5.7870230272569725E-2</v>
      </c>
      <c r="L44" s="244"/>
      <c r="M44" s="245"/>
    </row>
    <row r="45" spans="2:13">
      <c r="B45" s="208" t="s">
        <v>137</v>
      </c>
      <c r="C45" s="257">
        <v>2000</v>
      </c>
      <c r="D45" s="257"/>
      <c r="E45" s="257"/>
      <c r="F45" s="257"/>
      <c r="G45" s="263">
        <v>10</v>
      </c>
      <c r="H45" s="264">
        <f>+'USL  2013'!H62</f>
        <v>267.21867777999995</v>
      </c>
      <c r="I45" s="264">
        <f>+'USL  2013'!L62</f>
        <v>285.22826672796509</v>
      </c>
      <c r="J45" s="265">
        <f t="shared" si="0"/>
        <v>18.009588947965142</v>
      </c>
      <c r="K45" s="266">
        <f t="shared" si="1"/>
        <v>6.7396445104755606E-2</v>
      </c>
      <c r="L45" s="215">
        <f>+K45</f>
        <v>6.7396445104755606E-2</v>
      </c>
      <c r="M45" s="216">
        <f>+K47</f>
        <v>6.5101644037142817E-2</v>
      </c>
    </row>
    <row r="46" spans="2:13">
      <c r="B46" s="218" t="s">
        <v>138</v>
      </c>
      <c r="C46" s="209">
        <v>2800</v>
      </c>
      <c r="D46" s="267"/>
      <c r="E46" s="267"/>
      <c r="F46" s="267"/>
      <c r="G46" s="210">
        <v>200</v>
      </c>
      <c r="H46" s="240">
        <f>+'USL  2013'!H121</f>
        <v>373.35130889200002</v>
      </c>
      <c r="I46" s="240">
        <f>+'USL  2013'!L121</f>
        <v>398.13403689866487</v>
      </c>
      <c r="J46" s="213">
        <f t="shared" si="0"/>
        <v>24.782728006664854</v>
      </c>
      <c r="K46" s="214">
        <f t="shared" si="1"/>
        <v>6.6379111084980277E-2</v>
      </c>
      <c r="L46" s="238"/>
      <c r="M46" s="239"/>
    </row>
    <row r="47" spans="2:13" ht="15.75" thickBot="1">
      <c r="B47" s="226"/>
      <c r="C47" s="227">
        <v>5600</v>
      </c>
      <c r="D47" s="268"/>
      <c r="E47" s="268"/>
      <c r="F47" s="268"/>
      <c r="G47" s="228">
        <v>500</v>
      </c>
      <c r="H47" s="241">
        <f>+'USL  2013'!H176</f>
        <v>744.81551778400001</v>
      </c>
      <c r="I47" s="241">
        <f>+'USL  2013'!L176</f>
        <v>793.3042324961142</v>
      </c>
      <c r="J47" s="242">
        <f t="shared" si="0"/>
        <v>48.488714712114188</v>
      </c>
      <c r="K47" s="243">
        <f t="shared" si="1"/>
        <v>6.5101644037142817E-2</v>
      </c>
      <c r="L47" s="244"/>
      <c r="M47" s="245"/>
    </row>
  </sheetData>
  <mergeCells count="5">
    <mergeCell ref="B2:N2"/>
    <mergeCell ref="B3:N3"/>
    <mergeCell ref="B4:N4"/>
    <mergeCell ref="B7:D7"/>
    <mergeCell ref="B9:B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B1:O25"/>
  <sheetViews>
    <sheetView showGridLines="0" workbookViewId="0">
      <selection activeCell="G27" sqref="G27"/>
    </sheetView>
  </sheetViews>
  <sheetFormatPr defaultRowHeight="15"/>
  <cols>
    <col min="2" max="2" width="14.7109375" customWidth="1"/>
    <col min="5" max="5" width="20.140625" customWidth="1"/>
    <col min="6" max="6" width="13.5703125" customWidth="1"/>
    <col min="7" max="7" width="12.85546875" customWidth="1"/>
    <col min="8" max="8" width="14" bestFit="1" customWidth="1"/>
    <col min="9" max="10" width="15.5703125" customWidth="1"/>
    <col min="11" max="11" width="13" style="168" customWidth="1"/>
    <col min="12" max="12" width="13" customWidth="1"/>
    <col min="13" max="13" width="13.5703125" customWidth="1"/>
    <col min="14" max="14" width="13.42578125" customWidth="1"/>
    <col min="15" max="15" width="15.42578125" style="168" customWidth="1"/>
  </cols>
  <sheetData>
    <row r="1" spans="2:15" ht="15.75" thickBot="1"/>
    <row r="2" spans="2:15" ht="39" customHeight="1" thickBot="1">
      <c r="B2" s="278"/>
      <c r="H2" s="290" t="s">
        <v>140</v>
      </c>
      <c r="I2" s="291"/>
      <c r="J2" s="291" t="s">
        <v>76</v>
      </c>
      <c r="K2" s="292"/>
      <c r="L2" s="289" t="s">
        <v>139</v>
      </c>
      <c r="M2" s="287"/>
      <c r="N2" s="287"/>
      <c r="O2" s="288"/>
    </row>
    <row r="3" spans="2:15" ht="15" customHeight="1">
      <c r="B3" s="325" t="s">
        <v>77</v>
      </c>
      <c r="C3" s="326"/>
      <c r="D3" s="326"/>
      <c r="E3" s="327"/>
      <c r="F3" s="322" t="s">
        <v>78</v>
      </c>
      <c r="G3" s="334" t="s">
        <v>79</v>
      </c>
      <c r="H3" s="337" t="s">
        <v>80</v>
      </c>
      <c r="I3" s="340" t="s">
        <v>88</v>
      </c>
      <c r="J3" s="322" t="s">
        <v>90</v>
      </c>
      <c r="K3" s="346" t="s">
        <v>91</v>
      </c>
      <c r="L3" s="343" t="s">
        <v>80</v>
      </c>
      <c r="M3" s="322" t="s">
        <v>88</v>
      </c>
      <c r="N3" s="340" t="s">
        <v>90</v>
      </c>
      <c r="O3" s="346" t="s">
        <v>91</v>
      </c>
    </row>
    <row r="4" spans="2:15">
      <c r="B4" s="328"/>
      <c r="C4" s="329"/>
      <c r="D4" s="329"/>
      <c r="E4" s="330"/>
      <c r="F4" s="323"/>
      <c r="G4" s="335"/>
      <c r="H4" s="338"/>
      <c r="I4" s="341"/>
      <c r="J4" s="323"/>
      <c r="K4" s="347"/>
      <c r="L4" s="344"/>
      <c r="M4" s="323"/>
      <c r="N4" s="341"/>
      <c r="O4" s="347"/>
    </row>
    <row r="5" spans="2:15" ht="15.75" thickBot="1">
      <c r="B5" s="331"/>
      <c r="C5" s="332"/>
      <c r="D5" s="332"/>
      <c r="E5" s="333"/>
      <c r="F5" s="324"/>
      <c r="G5" s="336"/>
      <c r="H5" s="339"/>
      <c r="I5" s="342"/>
      <c r="J5" s="324"/>
      <c r="K5" s="348"/>
      <c r="L5" s="345"/>
      <c r="M5" s="324"/>
      <c r="N5" s="342"/>
      <c r="O5" s="348"/>
    </row>
    <row r="6" spans="2:15">
      <c r="B6" s="157" t="s">
        <v>101</v>
      </c>
      <c r="C6" s="158"/>
      <c r="D6" s="158"/>
      <c r="E6" s="175"/>
      <c r="F6" s="171">
        <v>800</v>
      </c>
      <c r="G6" s="297">
        <v>0</v>
      </c>
      <c r="H6" s="293">
        <f>+'Residential '!H62</f>
        <v>112.98164575999998</v>
      </c>
      <c r="I6" s="159">
        <f>+'Residential '!L62</f>
        <v>113.04399076339996</v>
      </c>
      <c r="J6" s="179">
        <f t="shared" ref="J6:J16" si="0">+I6-H6</f>
        <v>6.2345003399983057E-2</v>
      </c>
      <c r="K6" s="279">
        <f>+J6/H6</f>
        <v>5.518153234589868E-4</v>
      </c>
      <c r="L6" s="179">
        <f>+'Residential '!H47</f>
        <v>34.514455999999996</v>
      </c>
      <c r="M6" s="159">
        <f>+'Residential '!L47</f>
        <v>34.608214126902631</v>
      </c>
      <c r="N6" s="179">
        <f t="shared" ref="N6:N16" si="1">+M6-L6</f>
        <v>9.3758126902635297E-2</v>
      </c>
      <c r="O6" s="279">
        <f t="shared" ref="O6:O16" si="2">+N6/L6</f>
        <v>2.7164886186424411E-3</v>
      </c>
    </row>
    <row r="7" spans="2:15">
      <c r="B7" s="183" t="s">
        <v>104</v>
      </c>
      <c r="C7" s="184"/>
      <c r="D7" s="184"/>
      <c r="E7" s="185"/>
      <c r="F7" s="171">
        <v>800</v>
      </c>
      <c r="G7" s="298">
        <v>0</v>
      </c>
      <c r="H7" s="294">
        <f>+'Residential '!H68</f>
        <v>114.69889953600001</v>
      </c>
      <c r="I7" s="165">
        <f>+'Residential '!L68</f>
        <v>114.76124453939998</v>
      </c>
      <c r="J7" s="172">
        <f t="shared" ref="J7" si="3">+I7-H7</f>
        <v>6.2345003399968846E-2</v>
      </c>
      <c r="K7" s="280">
        <f>+J7/H7</f>
        <v>5.4355363174518438E-4</v>
      </c>
      <c r="L7" s="172">
        <f>+'Residential '!H47</f>
        <v>34.514455999999996</v>
      </c>
      <c r="M7" s="165">
        <f>+'Residential '!L47</f>
        <v>34.608214126902631</v>
      </c>
      <c r="N7" s="172">
        <f t="shared" ref="N7" si="4">+M7-L7</f>
        <v>9.3758126902635297E-2</v>
      </c>
      <c r="O7" s="280">
        <f t="shared" ref="O7" si="5">+N7/L7</f>
        <v>2.7164886186424411E-3</v>
      </c>
    </row>
    <row r="8" spans="2:15">
      <c r="B8" s="160" t="s">
        <v>99</v>
      </c>
      <c r="C8" s="161"/>
      <c r="D8" s="161"/>
      <c r="E8" s="176"/>
      <c r="F8" s="173">
        <v>2000</v>
      </c>
      <c r="G8" s="299">
        <v>0</v>
      </c>
      <c r="H8" s="295">
        <f>+'GS&lt; 50 '!H62</f>
        <v>287.08964359999993</v>
      </c>
      <c r="I8" s="162">
        <f>+'GS&lt; 50 '!L62</f>
        <v>289.34136627895498</v>
      </c>
      <c r="J8" s="174">
        <f t="shared" si="0"/>
        <v>2.2517226789550477</v>
      </c>
      <c r="K8" s="281">
        <f t="shared" ref="K8:K16" si="6">+J8/H8</f>
        <v>7.8432737967112382E-3</v>
      </c>
      <c r="L8" s="174">
        <f>+'GS&lt; 50 '!H47</f>
        <v>79.527979999999985</v>
      </c>
      <c r="M8" s="162">
        <f>+'GS&lt; 50 '!L47</f>
        <v>81.816233875181382</v>
      </c>
      <c r="N8" s="174">
        <f t="shared" si="1"/>
        <v>2.2882538751813968</v>
      </c>
      <c r="O8" s="281">
        <f t="shared" si="2"/>
        <v>2.877294098481311E-2</v>
      </c>
    </row>
    <row r="9" spans="2:15">
      <c r="B9" s="160" t="s">
        <v>105</v>
      </c>
      <c r="C9" s="161"/>
      <c r="D9" s="161"/>
      <c r="E9" s="176"/>
      <c r="F9" s="173">
        <v>2000</v>
      </c>
      <c r="G9" s="299">
        <v>0</v>
      </c>
      <c r="H9" s="295">
        <f>+'GS&lt; 50 '!H68</f>
        <v>279.48677803999999</v>
      </c>
      <c r="I9" s="162">
        <f>+'GS&lt; 50 '!L68</f>
        <v>281.73850071895498</v>
      </c>
      <c r="J9" s="174">
        <f t="shared" ref="J9" si="7">+I9-H9</f>
        <v>2.2517226789549909</v>
      </c>
      <c r="K9" s="281">
        <f t="shared" ref="K9" si="8">+J9/H9</f>
        <v>8.0566340016010544E-3</v>
      </c>
      <c r="L9" s="174">
        <f>+L8</f>
        <v>79.527979999999985</v>
      </c>
      <c r="M9" s="162">
        <f>+M8</f>
        <v>81.816233875181382</v>
      </c>
      <c r="N9" s="174">
        <f t="shared" ref="N9" si="9">+M9-L9</f>
        <v>2.2882538751813968</v>
      </c>
      <c r="O9" s="281">
        <f t="shared" ref="O9" si="10">+N9/L9</f>
        <v>2.877294098481311E-2</v>
      </c>
    </row>
    <row r="10" spans="2:15">
      <c r="B10" s="163" t="s">
        <v>100</v>
      </c>
      <c r="C10" s="164"/>
      <c r="D10" s="164"/>
      <c r="E10" s="177"/>
      <c r="F10" s="171">
        <v>1095000</v>
      </c>
      <c r="G10" s="298">
        <v>2500</v>
      </c>
      <c r="H10" s="294">
        <f>+'GS&gt; 50 Interval'!H62</f>
        <v>137273.22355530001</v>
      </c>
      <c r="I10" s="165">
        <f>+'GS&gt; 50 Interval'!L62</f>
        <v>137466.4970608007</v>
      </c>
      <c r="J10" s="172">
        <f t="shared" si="0"/>
        <v>193.27350550069241</v>
      </c>
      <c r="K10" s="280">
        <f t="shared" si="6"/>
        <v>1.4079475989199955E-3</v>
      </c>
      <c r="L10" s="172">
        <f>+'GS&gt; 50 Interval'!H47</f>
        <v>16853.926325</v>
      </c>
      <c r="M10" s="165">
        <f>+'GS&gt; 50 Interval'!L47</f>
        <v>17574.559560443075</v>
      </c>
      <c r="N10" s="172">
        <f t="shared" si="1"/>
        <v>720.63323544307423</v>
      </c>
      <c r="O10" s="280">
        <f t="shared" si="2"/>
        <v>4.2757587849077905E-2</v>
      </c>
    </row>
    <row r="11" spans="2:15">
      <c r="B11" s="163" t="s">
        <v>89</v>
      </c>
      <c r="C11" s="164"/>
      <c r="D11" s="164"/>
      <c r="E11" s="177"/>
      <c r="F11" s="171">
        <v>1095000</v>
      </c>
      <c r="G11" s="298">
        <v>2500</v>
      </c>
      <c r="H11" s="294">
        <f>+'GS&gt; 50 Non Interval'!H62</f>
        <v>132920.27560805</v>
      </c>
      <c r="I11" s="165">
        <f>+'GS&gt; 50 Non Interval'!L62</f>
        <v>133108.90863377298</v>
      </c>
      <c r="J11" s="172">
        <f t="shared" ref="J11" si="11">+I11-H11</f>
        <v>188.63302572298562</v>
      </c>
      <c r="K11" s="280">
        <f t="shared" ref="K11" si="12">+J11/H11</f>
        <v>1.4191441061950484E-3</v>
      </c>
      <c r="L11" s="172">
        <f>+'GS&gt; 50 Non Interval'!H47</f>
        <v>13001.76</v>
      </c>
      <c r="M11" s="165">
        <f>+'GS&gt; 50 Non Interval'!L47</f>
        <v>13718.286616170775</v>
      </c>
      <c r="N11" s="172">
        <f t="shared" ref="N11" si="13">+M11-L11</f>
        <v>716.52661617077501</v>
      </c>
      <c r="O11" s="280">
        <f t="shared" ref="O11" si="14">+N11/L11</f>
        <v>5.5109970970912782E-2</v>
      </c>
    </row>
    <row r="12" spans="2:15">
      <c r="B12" s="160" t="s">
        <v>81</v>
      </c>
      <c r="C12" s="161"/>
      <c r="D12" s="161"/>
      <c r="E12" s="176"/>
      <c r="F12" s="173">
        <v>1095000</v>
      </c>
      <c r="G12" s="299">
        <v>2500</v>
      </c>
      <c r="H12" s="295">
        <f>+'GS Co Generation'!H62</f>
        <v>143720.72043945</v>
      </c>
      <c r="I12" s="162">
        <f>+'GS Co Generation'!L62</f>
        <v>140890.72517600722</v>
      </c>
      <c r="J12" s="174">
        <f t="shared" si="0"/>
        <v>-2829.9952634427755</v>
      </c>
      <c r="K12" s="281">
        <f t="shared" si="6"/>
        <v>-1.9690934298058026E-2</v>
      </c>
      <c r="L12" s="174">
        <f>+'GS Co Generation'!H47</f>
        <v>25056.14</v>
      </c>
      <c r="M12" s="162">
        <f>+'GS Co Generation'!L47</f>
        <v>22598.295237882485</v>
      </c>
      <c r="N12" s="174">
        <f t="shared" si="1"/>
        <v>-2457.8447621175146</v>
      </c>
      <c r="O12" s="281">
        <f t="shared" si="2"/>
        <v>-9.8093511694838653E-2</v>
      </c>
    </row>
    <row r="13" spans="2:15">
      <c r="B13" s="163" t="s">
        <v>82</v>
      </c>
      <c r="C13" s="164"/>
      <c r="D13" s="164"/>
      <c r="E13" s="177"/>
      <c r="F13" s="171">
        <v>5600000</v>
      </c>
      <c r="G13" s="298">
        <v>10700</v>
      </c>
      <c r="H13" s="294">
        <f>+'Large User'!H62</f>
        <v>697733.27384600008</v>
      </c>
      <c r="I13" s="165">
        <f>+'Large User'!L62</f>
        <v>688616.3548363389</v>
      </c>
      <c r="J13" s="172">
        <f t="shared" si="0"/>
        <v>-9116.9190096611856</v>
      </c>
      <c r="K13" s="280">
        <f t="shared" si="6"/>
        <v>-1.3066481636180967E-2</v>
      </c>
      <c r="L13" s="172">
        <f>+'Large User'!H47</f>
        <v>95153.697</v>
      </c>
      <c r="M13" s="165">
        <f>+'Large User'!L47</f>
        <v>87323.823079945927</v>
      </c>
      <c r="N13" s="172">
        <f t="shared" si="1"/>
        <v>-7829.8739200540731</v>
      </c>
      <c r="O13" s="280">
        <f t="shared" si="2"/>
        <v>-8.2286597020545332E-2</v>
      </c>
    </row>
    <row r="14" spans="2:15">
      <c r="B14" s="160" t="s">
        <v>83</v>
      </c>
      <c r="C14" s="161"/>
      <c r="D14" s="161"/>
      <c r="E14" s="176"/>
      <c r="F14" s="173">
        <v>2000</v>
      </c>
      <c r="G14" s="300" t="s">
        <v>84</v>
      </c>
      <c r="H14" s="295">
        <f>+'USL  2013'!H62</f>
        <v>267.21867777999995</v>
      </c>
      <c r="I14" s="162">
        <f>+'USL  2013'!L62</f>
        <v>285.22826672796509</v>
      </c>
      <c r="J14" s="174">
        <f t="shared" si="0"/>
        <v>18.009588947965142</v>
      </c>
      <c r="K14" s="281">
        <f t="shared" si="6"/>
        <v>6.7396445104755606E-2</v>
      </c>
      <c r="L14" s="174">
        <f>+'USL  2013'!H47</f>
        <v>45.127979999999994</v>
      </c>
      <c r="M14" s="162">
        <f>+'USL  2013'!L47</f>
        <v>62.069495334482369</v>
      </c>
      <c r="N14" s="174">
        <f t="shared" si="1"/>
        <v>16.941515334482375</v>
      </c>
      <c r="O14" s="281">
        <f t="shared" si="2"/>
        <v>0.37541045122078093</v>
      </c>
    </row>
    <row r="15" spans="2:15">
      <c r="B15" s="163" t="s">
        <v>85</v>
      </c>
      <c r="C15" s="164"/>
      <c r="D15" s="164"/>
      <c r="E15" s="177"/>
      <c r="F15" s="171">
        <v>180</v>
      </c>
      <c r="G15" s="301">
        <v>0.5</v>
      </c>
      <c r="H15" s="294">
        <f>+'Sentinel Lighting'!H62</f>
        <v>30.626599434200003</v>
      </c>
      <c r="I15" s="165">
        <f>+'Sentinel Lighting'!L62</f>
        <v>33.099264721132514</v>
      </c>
      <c r="J15" s="172">
        <f t="shared" si="0"/>
        <v>2.4726652869325108</v>
      </c>
      <c r="K15" s="280">
        <f t="shared" si="6"/>
        <v>8.0735874455958812E-2</v>
      </c>
      <c r="L15" s="172">
        <f>+'Sentinel Lighting'!H47</f>
        <v>9.654300000000001</v>
      </c>
      <c r="M15" s="165">
        <f>+'Sentinel Lighting'!L47</f>
        <v>11.932843708966825</v>
      </c>
      <c r="N15" s="172">
        <f t="shared" si="1"/>
        <v>2.2785437089668239</v>
      </c>
      <c r="O15" s="280">
        <f t="shared" si="2"/>
        <v>0.23601335249234265</v>
      </c>
    </row>
    <row r="16" spans="2:15">
      <c r="B16" s="160" t="s">
        <v>86</v>
      </c>
      <c r="C16" s="161"/>
      <c r="D16" s="161"/>
      <c r="E16" s="176"/>
      <c r="F16" s="173">
        <v>37</v>
      </c>
      <c r="G16" s="300">
        <v>0.1</v>
      </c>
      <c r="H16" s="295">
        <f>+'Street Light 2013'!H62</f>
        <v>6.9931908070300004</v>
      </c>
      <c r="I16" s="162">
        <f>+'Street Light 2013'!L62</f>
        <v>7.6077561153834603</v>
      </c>
      <c r="J16" s="174">
        <f t="shared" si="0"/>
        <v>0.6145653083534599</v>
      </c>
      <c r="K16" s="281">
        <f t="shared" si="6"/>
        <v>8.7880529119219758E-2</v>
      </c>
      <c r="L16" s="174">
        <f>+'Street Light 2013'!H47</f>
        <v>2.4033380000000002</v>
      </c>
      <c r="M16" s="162">
        <f>+'Street Light 2013'!L47</f>
        <v>2.9657718857375759</v>
      </c>
      <c r="N16" s="174">
        <f t="shared" si="1"/>
        <v>0.56243388573757569</v>
      </c>
      <c r="O16" s="281">
        <f t="shared" si="2"/>
        <v>0.23402196683844537</v>
      </c>
    </row>
    <row r="17" spans="2:15" ht="15.75" thickBot="1">
      <c r="B17" s="166"/>
      <c r="C17" s="167"/>
      <c r="D17" s="167"/>
      <c r="E17" s="178"/>
      <c r="F17" s="282"/>
      <c r="G17" s="302"/>
      <c r="H17" s="296"/>
      <c r="I17" s="284"/>
      <c r="J17" s="285"/>
      <c r="K17" s="286"/>
      <c r="L17" s="283"/>
      <c r="M17" s="284"/>
      <c r="N17" s="285"/>
      <c r="O17" s="286"/>
    </row>
    <row r="21" spans="2:15">
      <c r="F21" s="168"/>
      <c r="J21" s="168"/>
      <c r="K21"/>
      <c r="O21"/>
    </row>
    <row r="22" spans="2:15">
      <c r="F22" s="168"/>
      <c r="J22" s="168"/>
      <c r="K22"/>
      <c r="O22"/>
    </row>
    <row r="23" spans="2:15">
      <c r="F23" s="168"/>
      <c r="J23" s="168"/>
      <c r="K23"/>
      <c r="O23"/>
    </row>
    <row r="24" spans="2:15">
      <c r="I24" s="168"/>
      <c r="K24"/>
      <c r="O24"/>
    </row>
    <row r="25" spans="2:15">
      <c r="F25" s="168"/>
      <c r="J25" s="168"/>
      <c r="K25"/>
      <c r="O25"/>
    </row>
  </sheetData>
  <mergeCells count="11">
    <mergeCell ref="L3:L5"/>
    <mergeCell ref="M3:M5"/>
    <mergeCell ref="N3:N5"/>
    <mergeCell ref="O3:O5"/>
    <mergeCell ref="K3:K5"/>
    <mergeCell ref="J3:J5"/>
    <mergeCell ref="B3:E5"/>
    <mergeCell ref="F3:F5"/>
    <mergeCell ref="G3:G5"/>
    <mergeCell ref="H3:H5"/>
    <mergeCell ref="I3:I5"/>
  </mergeCells>
  <pageMargins left="0.7" right="0.7" top="0.75" bottom="0.75" header="0.3" footer="0.3"/>
  <pageSetup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T79"/>
  <sheetViews>
    <sheetView topLeftCell="B37" workbookViewId="0">
      <selection activeCell="J27" sqref="J27"/>
    </sheetView>
  </sheetViews>
  <sheetFormatPr defaultColWidth="9.140625" defaultRowHeight="15"/>
  <cols>
    <col min="1" max="1" width="1.28515625" style="10" customWidth="1"/>
    <col min="2" max="2" width="26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3.7109375" style="10" customWidth="1"/>
    <col min="7" max="7" width="12.5703125" style="10" customWidth="1"/>
    <col min="8" max="8" width="15" style="10" customWidth="1"/>
    <col min="9" max="9" width="2.85546875" style="10" customWidth="1"/>
    <col min="10" max="11" width="12.140625" style="10" customWidth="1"/>
    <col min="12" max="12" width="14.42578125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0" style="10" hidden="1" customWidth="1"/>
    <col min="21" max="16384" width="9.140625" style="10"/>
  </cols>
  <sheetData>
    <row r="1" spans="1:20" s="2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'[5]LDC Info'!$E$18</f>
        <v>0</v>
      </c>
      <c r="P1"/>
      <c r="T1" s="2">
        <v>1</v>
      </c>
    </row>
    <row r="2" spans="1:20" s="2" customFormat="1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N3" s="3" t="s">
        <v>2</v>
      </c>
      <c r="O3" s="6"/>
      <c r="P3"/>
    </row>
    <row r="4" spans="1:20" s="2" customFormat="1" ht="15" customHeight="1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>
      <c r="C5" s="8"/>
      <c r="D5" s="8"/>
      <c r="E5" s="8"/>
      <c r="N5" s="3" t="s">
        <v>4</v>
      </c>
      <c r="O5" s="9"/>
      <c r="P5"/>
    </row>
    <row r="6" spans="1:20" s="2" customFormat="1" ht="9" customHeight="1">
      <c r="N6" s="3"/>
      <c r="O6" s="4"/>
      <c r="P6"/>
    </row>
    <row r="7" spans="1:20" s="2" customFormat="1">
      <c r="N7" s="3" t="s">
        <v>5</v>
      </c>
      <c r="O7" s="9"/>
      <c r="P7"/>
    </row>
    <row r="8" spans="1:20" s="2" customFormat="1" ht="15" customHeight="1">
      <c r="N8" s="10"/>
      <c r="O8"/>
      <c r="P8"/>
    </row>
    <row r="9" spans="1:20" ht="7.5" customHeight="1">
      <c r="L9"/>
      <c r="M9"/>
      <c r="N9"/>
      <c r="O9"/>
      <c r="P9"/>
    </row>
    <row r="10" spans="1:20" ht="18.75" customHeight="1">
      <c r="B10" s="316" t="s">
        <v>6</v>
      </c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/>
    </row>
    <row r="11" spans="1:20" ht="18.75" customHeight="1">
      <c r="B11" s="316" t="s">
        <v>7</v>
      </c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/>
    </row>
    <row r="12" spans="1:20" ht="7.5" customHeight="1">
      <c r="L12"/>
      <c r="M12"/>
      <c r="N12"/>
      <c r="O12"/>
      <c r="P12"/>
    </row>
    <row r="13" spans="1:20" ht="7.5" customHeight="1">
      <c r="L13"/>
      <c r="M13"/>
      <c r="N13"/>
      <c r="O13"/>
      <c r="P13"/>
    </row>
    <row r="14" spans="1:20" ht="15.75">
      <c r="B14" s="11" t="s">
        <v>8</v>
      </c>
      <c r="D14" s="311" t="s">
        <v>97</v>
      </c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</row>
    <row r="15" spans="1:20" ht="7.5" customHeight="1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>
      <c r="B16" s="14"/>
      <c r="D16" s="15" t="s">
        <v>9</v>
      </c>
      <c r="E16" s="15"/>
      <c r="F16" s="16">
        <f>154800/3</f>
        <v>51600</v>
      </c>
      <c r="G16" s="15" t="s">
        <v>60</v>
      </c>
    </row>
    <row r="17" spans="2:15">
      <c r="B17" s="14"/>
      <c r="F17" s="16">
        <v>33000000</v>
      </c>
      <c r="G17" s="15" t="s">
        <v>10</v>
      </c>
    </row>
    <row r="18" spans="2:15">
      <c r="B18" s="14"/>
      <c r="D18" s="17"/>
      <c r="E18" s="17"/>
      <c r="F18" s="312" t="s">
        <v>11</v>
      </c>
      <c r="G18" s="313"/>
      <c r="H18" s="314"/>
      <c r="J18" s="312" t="s">
        <v>12</v>
      </c>
      <c r="K18" s="313"/>
      <c r="L18" s="314"/>
      <c r="N18" s="312" t="s">
        <v>13</v>
      </c>
      <c r="O18" s="314"/>
    </row>
    <row r="19" spans="2:15">
      <c r="B19" s="14"/>
      <c r="D19" s="305" t="s">
        <v>14</v>
      </c>
      <c r="E19" s="18"/>
      <c r="F19" s="19" t="s">
        <v>15</v>
      </c>
      <c r="G19" s="19" t="s">
        <v>16</v>
      </c>
      <c r="H19" s="20" t="s">
        <v>17</v>
      </c>
      <c r="J19" s="19" t="s">
        <v>15</v>
      </c>
      <c r="K19" s="21" t="s">
        <v>16</v>
      </c>
      <c r="L19" s="20" t="s">
        <v>17</v>
      </c>
      <c r="N19" s="307" t="s">
        <v>18</v>
      </c>
      <c r="O19" s="309" t="s">
        <v>19</v>
      </c>
    </row>
    <row r="20" spans="2:15">
      <c r="B20" s="14"/>
      <c r="D20" s="306"/>
      <c r="E20" s="18"/>
      <c r="F20" s="22" t="s">
        <v>20</v>
      </c>
      <c r="G20" s="22"/>
      <c r="H20" s="23" t="s">
        <v>20</v>
      </c>
      <c r="J20" s="22" t="s">
        <v>20</v>
      </c>
      <c r="K20" s="23"/>
      <c r="L20" s="23" t="s">
        <v>20</v>
      </c>
      <c r="N20" s="308"/>
      <c r="O20" s="310"/>
    </row>
    <row r="21" spans="2:15">
      <c r="B21" s="24" t="s">
        <v>21</v>
      </c>
      <c r="C21" s="24"/>
      <c r="D21" s="25" t="s">
        <v>56</v>
      </c>
      <c r="E21" s="26"/>
      <c r="F21" s="153">
        <v>0</v>
      </c>
      <c r="G21" s="28">
        <v>1</v>
      </c>
      <c r="H21" s="29">
        <f>G21*F21</f>
        <v>0</v>
      </c>
      <c r="I21" s="30"/>
      <c r="J21" s="156">
        <f>+'[1]11. Distribution Rate Schedule'!$D$17</f>
        <v>0</v>
      </c>
      <c r="K21" s="32">
        <v>1</v>
      </c>
      <c r="L21" s="29">
        <f>K21*J21</f>
        <v>0</v>
      </c>
      <c r="M21" s="30"/>
      <c r="N21" s="33">
        <f>L21-H21</f>
        <v>0</v>
      </c>
      <c r="O21" s="34" t="str">
        <f>IF((H21)=0,"",(N21/H21))</f>
        <v/>
      </c>
    </row>
    <row r="22" spans="2:15">
      <c r="B22" s="35"/>
      <c r="C22" s="24"/>
      <c r="D22" s="25" t="s">
        <v>56</v>
      </c>
      <c r="E22" s="26"/>
      <c r="F22" s="27"/>
      <c r="G22" s="28">
        <v>1</v>
      </c>
      <c r="H22" s="29">
        <f t="shared" ref="H22:H36" si="0">G22*F22</f>
        <v>0</v>
      </c>
      <c r="I22" s="30"/>
      <c r="J22" s="31"/>
      <c r="K22" s="32">
        <v>1</v>
      </c>
      <c r="L22" s="29">
        <f>K22*J22</f>
        <v>0</v>
      </c>
      <c r="M22" s="30"/>
      <c r="N22" s="33">
        <f>L22-H22</f>
        <v>0</v>
      </c>
      <c r="O22" s="34" t="str">
        <f>IF((H22)=0,"",(N22/H22))</f>
        <v/>
      </c>
    </row>
    <row r="23" spans="2:15">
      <c r="B23" s="35"/>
      <c r="C23" s="24"/>
      <c r="D23" s="25"/>
      <c r="E23" s="26"/>
      <c r="F23" s="27"/>
      <c r="G23" s="28">
        <v>1</v>
      </c>
      <c r="H23" s="29">
        <f t="shared" si="0"/>
        <v>0</v>
      </c>
      <c r="I23" s="30"/>
      <c r="J23" s="31"/>
      <c r="K23" s="32">
        <v>1</v>
      </c>
      <c r="L23" s="29">
        <f t="shared" ref="L23:L36" si="1">K23*J23</f>
        <v>0</v>
      </c>
      <c r="M23" s="30"/>
      <c r="N23" s="33">
        <f t="shared" ref="N23:N37" si="2">L23-H23</f>
        <v>0</v>
      </c>
      <c r="O23" s="34" t="str">
        <f t="shared" ref="O23:O37" si="3">IF((H23)=0,"",(N23/H23))</f>
        <v/>
      </c>
    </row>
    <row r="24" spans="2:15">
      <c r="B24" s="35"/>
      <c r="C24" s="24"/>
      <c r="D24" s="25"/>
      <c r="E24" s="26"/>
      <c r="F24" s="27"/>
      <c r="G24" s="28">
        <v>1</v>
      </c>
      <c r="H24" s="29">
        <f t="shared" si="0"/>
        <v>0</v>
      </c>
      <c r="I24" s="30"/>
      <c r="J24" s="31"/>
      <c r="K24" s="32">
        <v>1</v>
      </c>
      <c r="L24" s="29">
        <f t="shared" si="1"/>
        <v>0</v>
      </c>
      <c r="M24" s="30"/>
      <c r="N24" s="33">
        <f t="shared" si="2"/>
        <v>0</v>
      </c>
      <c r="O24" s="34" t="str">
        <f t="shared" si="3"/>
        <v/>
      </c>
    </row>
    <row r="25" spans="2:15">
      <c r="B25" s="35"/>
      <c r="C25" s="24"/>
      <c r="D25" s="25"/>
      <c r="E25" s="26"/>
      <c r="F25" s="27"/>
      <c r="G25" s="28">
        <v>1</v>
      </c>
      <c r="H25" s="29">
        <f t="shared" si="0"/>
        <v>0</v>
      </c>
      <c r="I25" s="30"/>
      <c r="J25" s="31"/>
      <c r="K25" s="32">
        <v>1</v>
      </c>
      <c r="L25" s="29">
        <f t="shared" si="1"/>
        <v>0</v>
      </c>
      <c r="M25" s="30"/>
      <c r="N25" s="33">
        <f t="shared" si="2"/>
        <v>0</v>
      </c>
      <c r="O25" s="34" t="str">
        <f t="shared" si="3"/>
        <v/>
      </c>
    </row>
    <row r="26" spans="2:15">
      <c r="B26" s="35"/>
      <c r="C26" s="24"/>
      <c r="D26" s="25"/>
      <c r="E26" s="26"/>
      <c r="F26" s="27"/>
      <c r="G26" s="28">
        <v>1</v>
      </c>
      <c r="H26" s="29">
        <f t="shared" si="0"/>
        <v>0</v>
      </c>
      <c r="I26" s="30"/>
      <c r="J26" s="31"/>
      <c r="K26" s="32">
        <v>1</v>
      </c>
      <c r="L26" s="29">
        <f t="shared" si="1"/>
        <v>0</v>
      </c>
      <c r="M26" s="30"/>
      <c r="N26" s="33">
        <f t="shared" si="2"/>
        <v>0</v>
      </c>
      <c r="O26" s="34" t="str">
        <f t="shared" si="3"/>
        <v/>
      </c>
    </row>
    <row r="27" spans="2:15">
      <c r="B27" s="24" t="s">
        <v>22</v>
      </c>
      <c r="C27" s="24"/>
      <c r="D27" s="25" t="s">
        <v>61</v>
      </c>
      <c r="E27" s="26"/>
      <c r="F27" s="27">
        <v>2.3942000000000001</v>
      </c>
      <c r="G27" s="28">
        <f>$F$16</f>
        <v>51600</v>
      </c>
      <c r="H27" s="29">
        <f t="shared" si="0"/>
        <v>123540.72</v>
      </c>
      <c r="I27" s="30"/>
      <c r="J27" s="31">
        <f>+'[1]11. Distribution Rate Schedule'!$E$17</f>
        <v>3.0441718952674091</v>
      </c>
      <c r="K27" s="28">
        <f>$F$16</f>
        <v>51600</v>
      </c>
      <c r="L27" s="29">
        <f t="shared" si="1"/>
        <v>157079.26979579832</v>
      </c>
      <c r="M27" s="30"/>
      <c r="N27" s="33">
        <f t="shared" si="2"/>
        <v>33538.549795798317</v>
      </c>
      <c r="O27" s="34">
        <f t="shared" si="3"/>
        <v>0.2714776941222159</v>
      </c>
    </row>
    <row r="28" spans="2:15">
      <c r="B28" s="36" t="s">
        <v>96</v>
      </c>
      <c r="C28" s="24"/>
      <c r="D28" s="25" t="s">
        <v>61</v>
      </c>
      <c r="E28" s="26"/>
      <c r="F28" s="27">
        <v>-2.9000000000000001E-2</v>
      </c>
      <c r="G28" s="28">
        <f t="shared" ref="G28" si="4">$F$16</f>
        <v>51600</v>
      </c>
      <c r="H28" s="29">
        <f t="shared" si="0"/>
        <v>-1496.4</v>
      </c>
      <c r="I28" s="30"/>
      <c r="J28" s="31"/>
      <c r="K28" s="28">
        <f t="shared" ref="K28:K43" si="5">$F$16</f>
        <v>51600</v>
      </c>
      <c r="L28" s="29">
        <f t="shared" si="1"/>
        <v>0</v>
      </c>
      <c r="M28" s="30"/>
      <c r="N28" s="33">
        <f t="shared" si="2"/>
        <v>1496.4</v>
      </c>
      <c r="O28" s="34">
        <f t="shared" si="3"/>
        <v>-1</v>
      </c>
    </row>
    <row r="29" spans="2:15">
      <c r="B29" s="24" t="s">
        <v>24</v>
      </c>
      <c r="C29" s="24"/>
      <c r="D29" s="25"/>
      <c r="E29" s="26"/>
      <c r="F29" s="150"/>
      <c r="G29" s="28">
        <f>$F$16</f>
        <v>51600</v>
      </c>
      <c r="H29" s="29">
        <f t="shared" si="0"/>
        <v>0</v>
      </c>
      <c r="I29" s="30"/>
      <c r="J29" s="31"/>
      <c r="K29" s="28">
        <f t="shared" si="5"/>
        <v>51600</v>
      </c>
      <c r="L29" s="29">
        <f t="shared" si="1"/>
        <v>0</v>
      </c>
      <c r="M29" s="30"/>
      <c r="N29" s="33">
        <f t="shared" si="2"/>
        <v>0</v>
      </c>
      <c r="O29" s="34" t="str">
        <f t="shared" si="3"/>
        <v/>
      </c>
    </row>
    <row r="30" spans="2:15">
      <c r="B30" s="36"/>
      <c r="C30" s="24"/>
      <c r="D30" s="25"/>
      <c r="E30" s="26"/>
      <c r="F30" s="27"/>
      <c r="G30" s="28">
        <f t="shared" ref="G30:G36" si="6">$F$16</f>
        <v>51600</v>
      </c>
      <c r="H30" s="29">
        <f t="shared" si="0"/>
        <v>0</v>
      </c>
      <c r="I30" s="30"/>
      <c r="J30" s="31"/>
      <c r="K30" s="28">
        <f t="shared" si="5"/>
        <v>51600</v>
      </c>
      <c r="L30" s="29">
        <f t="shared" si="1"/>
        <v>0</v>
      </c>
      <c r="M30" s="30"/>
      <c r="N30" s="33">
        <f t="shared" si="2"/>
        <v>0</v>
      </c>
      <c r="O30" s="34" t="str">
        <f t="shared" si="3"/>
        <v/>
      </c>
    </row>
    <row r="31" spans="2:15">
      <c r="B31" s="36"/>
      <c r="C31" s="24"/>
      <c r="D31" s="25"/>
      <c r="E31" s="26"/>
      <c r="F31" s="27"/>
      <c r="G31" s="28">
        <f t="shared" si="6"/>
        <v>51600</v>
      </c>
      <c r="H31" s="29">
        <f t="shared" si="0"/>
        <v>0</v>
      </c>
      <c r="I31" s="30"/>
      <c r="J31" s="31"/>
      <c r="K31" s="28">
        <f t="shared" si="5"/>
        <v>51600</v>
      </c>
      <c r="L31" s="29">
        <f t="shared" si="1"/>
        <v>0</v>
      </c>
      <c r="M31" s="30"/>
      <c r="N31" s="33">
        <f t="shared" si="2"/>
        <v>0</v>
      </c>
      <c r="O31" s="34" t="str">
        <f t="shared" si="3"/>
        <v/>
      </c>
    </row>
    <row r="32" spans="2:15">
      <c r="B32" s="36"/>
      <c r="C32" s="24"/>
      <c r="D32" s="25"/>
      <c r="E32" s="26"/>
      <c r="F32" s="27"/>
      <c r="G32" s="28">
        <f t="shared" si="6"/>
        <v>51600</v>
      </c>
      <c r="H32" s="29">
        <f t="shared" si="0"/>
        <v>0</v>
      </c>
      <c r="I32" s="30"/>
      <c r="J32" s="31"/>
      <c r="K32" s="28">
        <f t="shared" si="5"/>
        <v>51600</v>
      </c>
      <c r="L32" s="29">
        <f t="shared" si="1"/>
        <v>0</v>
      </c>
      <c r="M32" s="30"/>
      <c r="N32" s="33">
        <f t="shared" si="2"/>
        <v>0</v>
      </c>
      <c r="O32" s="34" t="str">
        <f t="shared" si="3"/>
        <v/>
      </c>
    </row>
    <row r="33" spans="2:15">
      <c r="B33" s="36"/>
      <c r="C33" s="24"/>
      <c r="D33" s="25"/>
      <c r="E33" s="26"/>
      <c r="F33" s="27"/>
      <c r="G33" s="28">
        <f t="shared" si="6"/>
        <v>51600</v>
      </c>
      <c r="H33" s="29">
        <f t="shared" si="0"/>
        <v>0</v>
      </c>
      <c r="I33" s="30"/>
      <c r="J33" s="31"/>
      <c r="K33" s="28">
        <f t="shared" si="5"/>
        <v>51600</v>
      </c>
      <c r="L33" s="29">
        <f t="shared" si="1"/>
        <v>0</v>
      </c>
      <c r="M33" s="30"/>
      <c r="N33" s="33">
        <f t="shared" si="2"/>
        <v>0</v>
      </c>
      <c r="O33" s="34" t="str">
        <f t="shared" si="3"/>
        <v/>
      </c>
    </row>
    <row r="34" spans="2:15">
      <c r="B34" s="36"/>
      <c r="C34" s="24"/>
      <c r="D34" s="25"/>
      <c r="E34" s="26"/>
      <c r="F34" s="27"/>
      <c r="G34" s="28">
        <f t="shared" si="6"/>
        <v>51600</v>
      </c>
      <c r="H34" s="29">
        <f t="shared" si="0"/>
        <v>0</v>
      </c>
      <c r="I34" s="30"/>
      <c r="J34" s="31"/>
      <c r="K34" s="28">
        <f t="shared" si="5"/>
        <v>51600</v>
      </c>
      <c r="L34" s="29">
        <f t="shared" si="1"/>
        <v>0</v>
      </c>
      <c r="M34" s="30"/>
      <c r="N34" s="33">
        <f t="shared" si="2"/>
        <v>0</v>
      </c>
      <c r="O34" s="34" t="str">
        <f t="shared" si="3"/>
        <v/>
      </c>
    </row>
    <row r="35" spans="2:15">
      <c r="B35" s="36"/>
      <c r="C35" s="24"/>
      <c r="D35" s="25"/>
      <c r="E35" s="26"/>
      <c r="F35" s="27"/>
      <c r="G35" s="28">
        <f t="shared" si="6"/>
        <v>51600</v>
      </c>
      <c r="H35" s="29">
        <f t="shared" si="0"/>
        <v>0</v>
      </c>
      <c r="I35" s="30"/>
      <c r="J35" s="31"/>
      <c r="K35" s="28">
        <f t="shared" si="5"/>
        <v>51600</v>
      </c>
      <c r="L35" s="29">
        <f t="shared" si="1"/>
        <v>0</v>
      </c>
      <c r="M35" s="30"/>
      <c r="N35" s="33">
        <f t="shared" si="2"/>
        <v>0</v>
      </c>
      <c r="O35" s="34" t="str">
        <f t="shared" si="3"/>
        <v/>
      </c>
    </row>
    <row r="36" spans="2:15">
      <c r="B36" s="36"/>
      <c r="C36" s="24"/>
      <c r="D36" s="25"/>
      <c r="E36" s="26"/>
      <c r="F36" s="27"/>
      <c r="G36" s="28">
        <f t="shared" si="6"/>
        <v>51600</v>
      </c>
      <c r="H36" s="29">
        <f t="shared" si="0"/>
        <v>0</v>
      </c>
      <c r="I36" s="30"/>
      <c r="J36" s="31"/>
      <c r="K36" s="28">
        <f t="shared" si="5"/>
        <v>51600</v>
      </c>
      <c r="L36" s="29">
        <f t="shared" si="1"/>
        <v>0</v>
      </c>
      <c r="M36" s="30"/>
      <c r="N36" s="33">
        <f t="shared" si="2"/>
        <v>0</v>
      </c>
      <c r="O36" s="34" t="str">
        <f t="shared" si="3"/>
        <v/>
      </c>
    </row>
    <row r="37" spans="2:15" s="48" customFormat="1">
      <c r="B37" s="37" t="s">
        <v>25</v>
      </c>
      <c r="C37" s="38"/>
      <c r="D37" s="39"/>
      <c r="E37" s="38"/>
      <c r="F37" s="40"/>
      <c r="G37" s="41"/>
      <c r="H37" s="42">
        <f>SUM(H21:H36)</f>
        <v>122044.32</v>
      </c>
      <c r="I37" s="43"/>
      <c r="J37" s="44"/>
      <c r="K37" s="45"/>
      <c r="L37" s="42">
        <f>SUM(L21:L36)</f>
        <v>157079.26979579832</v>
      </c>
      <c r="M37" s="43"/>
      <c r="N37" s="46">
        <f t="shared" si="2"/>
        <v>35034.949795798311</v>
      </c>
      <c r="O37" s="47">
        <f t="shared" si="3"/>
        <v>0.2870674341566925</v>
      </c>
    </row>
    <row r="38" spans="2:15" ht="25.5">
      <c r="B38" s="49" t="s">
        <v>58</v>
      </c>
      <c r="C38" s="24"/>
      <c r="D38" s="25" t="s">
        <v>61</v>
      </c>
      <c r="E38" s="26"/>
      <c r="F38" s="27">
        <v>-1.0800000000000001E-2</v>
      </c>
      <c r="G38" s="28">
        <f>$F$16</f>
        <v>51600</v>
      </c>
      <c r="H38" s="29">
        <f>G38*F38</f>
        <v>-557.28</v>
      </c>
      <c r="I38" s="30"/>
      <c r="J38" s="31">
        <f>+F38</f>
        <v>-1.0800000000000001E-2</v>
      </c>
      <c r="K38" s="28">
        <f>$F$16</f>
        <v>51600</v>
      </c>
      <c r="L38" s="29">
        <f>K38*J38</f>
        <v>-557.28</v>
      </c>
      <c r="M38" s="30"/>
      <c r="N38" s="33">
        <f>L38-H38</f>
        <v>0</v>
      </c>
      <c r="O38" s="34">
        <f>IF((H38)=0,"",(N38/H38))</f>
        <v>0</v>
      </c>
    </row>
    <row r="39" spans="2:15" ht="25.5">
      <c r="B39" s="49" t="s">
        <v>59</v>
      </c>
      <c r="C39" s="24"/>
      <c r="D39" s="25" t="s">
        <v>61</v>
      </c>
      <c r="E39" s="26"/>
      <c r="F39" s="27">
        <v>0</v>
      </c>
      <c r="G39" s="28">
        <f t="shared" ref="G39:G42" si="7">$F$16</f>
        <v>51600</v>
      </c>
      <c r="H39" s="29">
        <f t="shared" ref="H39:H41" si="8">G39*F39</f>
        <v>0</v>
      </c>
      <c r="I39" s="50"/>
      <c r="J39" s="31">
        <f>+Sheet1!F10</f>
        <v>-0.22961416437184157</v>
      </c>
      <c r="K39" s="28">
        <f t="shared" ref="K39:K42" si="9">$F$16</f>
        <v>51600</v>
      </c>
      <c r="L39" s="29">
        <f t="shared" ref="L39:L41" si="10">K39*J39</f>
        <v>-11848.090881587024</v>
      </c>
      <c r="M39" s="51"/>
      <c r="N39" s="33">
        <f t="shared" ref="N39:N41" si="11">L39-H39</f>
        <v>-11848.090881587024</v>
      </c>
      <c r="O39" s="34" t="str">
        <f t="shared" ref="O39:O41" si="12">IF((H39)=0,"",(N39/H39))</f>
        <v/>
      </c>
    </row>
    <row r="40" spans="2:15" ht="25.5">
      <c r="B40" s="49" t="s">
        <v>74</v>
      </c>
      <c r="C40" s="24"/>
      <c r="D40" s="25" t="s">
        <v>61</v>
      </c>
      <c r="E40" s="26"/>
      <c r="F40" s="27">
        <v>0</v>
      </c>
      <c r="G40" s="28">
        <f t="shared" si="7"/>
        <v>51600</v>
      </c>
      <c r="H40" s="29">
        <f t="shared" si="8"/>
        <v>0</v>
      </c>
      <c r="I40" s="50"/>
      <c r="J40" s="31">
        <f>+F40</f>
        <v>0</v>
      </c>
      <c r="K40" s="28">
        <f t="shared" si="9"/>
        <v>51600</v>
      </c>
      <c r="L40" s="29">
        <f t="shared" si="10"/>
        <v>0</v>
      </c>
      <c r="M40" s="51"/>
      <c r="N40" s="33">
        <f t="shared" si="11"/>
        <v>0</v>
      </c>
      <c r="O40" s="34" t="str">
        <f t="shared" si="12"/>
        <v/>
      </c>
    </row>
    <row r="41" spans="2:15" ht="25.5">
      <c r="B41" s="49" t="s">
        <v>75</v>
      </c>
      <c r="C41" s="24"/>
      <c r="D41" s="25" t="s">
        <v>61</v>
      </c>
      <c r="E41" s="26"/>
      <c r="F41" s="27">
        <v>0</v>
      </c>
      <c r="G41" s="28">
        <f t="shared" si="7"/>
        <v>51600</v>
      </c>
      <c r="H41" s="29">
        <f t="shared" si="8"/>
        <v>0</v>
      </c>
      <c r="I41" s="50"/>
      <c r="J41" s="31"/>
      <c r="K41" s="28">
        <f t="shared" si="9"/>
        <v>51600</v>
      </c>
      <c r="L41" s="29">
        <f t="shared" si="10"/>
        <v>0</v>
      </c>
      <c r="M41" s="51"/>
      <c r="N41" s="33">
        <f t="shared" si="11"/>
        <v>0</v>
      </c>
      <c r="O41" s="34" t="str">
        <f t="shared" si="12"/>
        <v/>
      </c>
    </row>
    <row r="42" spans="2:15">
      <c r="B42" s="49"/>
      <c r="C42" s="24"/>
      <c r="D42" s="25"/>
      <c r="E42" s="26"/>
      <c r="F42" s="27"/>
      <c r="G42" s="28">
        <f t="shared" si="7"/>
        <v>51600</v>
      </c>
      <c r="H42" s="29">
        <f>G42*F42</f>
        <v>0</v>
      </c>
      <c r="I42" s="30"/>
      <c r="J42" s="31"/>
      <c r="K42" s="28">
        <f t="shared" si="9"/>
        <v>51600</v>
      </c>
      <c r="L42" s="29">
        <f>K42*J42</f>
        <v>0</v>
      </c>
      <c r="M42" s="30"/>
      <c r="N42" s="33">
        <f>L42-H42</f>
        <v>0</v>
      </c>
      <c r="O42" s="34" t="str">
        <f>IF((H42)=0,"",(N42/H42))</f>
        <v/>
      </c>
    </row>
    <row r="43" spans="2:15">
      <c r="B43" s="49"/>
      <c r="C43" s="24"/>
      <c r="D43" s="25"/>
      <c r="E43" s="26"/>
      <c r="F43" s="53"/>
      <c r="G43" s="54"/>
      <c r="H43" s="55"/>
      <c r="I43" s="30"/>
      <c r="J43" s="31"/>
      <c r="K43" s="28">
        <f t="shared" si="5"/>
        <v>51600</v>
      </c>
      <c r="L43" s="29">
        <f>K43*J43</f>
        <v>0</v>
      </c>
      <c r="M43" s="30"/>
      <c r="N43" s="33">
        <f>L43-H43</f>
        <v>0</v>
      </c>
      <c r="O43" s="34"/>
    </row>
    <row r="44" spans="2:15" ht="25.5">
      <c r="B44" s="56" t="s">
        <v>26</v>
      </c>
      <c r="C44" s="57"/>
      <c r="D44" s="57"/>
      <c r="E44" s="57"/>
      <c r="F44" s="58"/>
      <c r="G44" s="59"/>
      <c r="H44" s="60">
        <f>SUM(H38:H42)+H37</f>
        <v>121487.04000000001</v>
      </c>
      <c r="I44" s="43"/>
      <c r="J44" s="59"/>
      <c r="K44" s="61"/>
      <c r="L44" s="60">
        <f>SUM(L38:L42)+L37</f>
        <v>144673.89891421128</v>
      </c>
      <c r="M44" s="43"/>
      <c r="N44" s="46">
        <f t="shared" ref="N44:N62" si="13">L44-H44</f>
        <v>23186.858914211276</v>
      </c>
      <c r="O44" s="47">
        <f t="shared" ref="O44:O62" si="14">IF((H44)=0,"",(N44/H44))</f>
        <v>0.19085870323461065</v>
      </c>
    </row>
    <row r="45" spans="2:15">
      <c r="B45" s="30" t="s">
        <v>27</v>
      </c>
      <c r="C45" s="30"/>
      <c r="D45" s="62" t="s">
        <v>61</v>
      </c>
      <c r="E45" s="63"/>
      <c r="F45" s="31">
        <v>0</v>
      </c>
      <c r="G45" s="64">
        <f>F16</f>
        <v>51600</v>
      </c>
      <c r="H45" s="29">
        <f>G45*F45</f>
        <v>0</v>
      </c>
      <c r="I45" s="30"/>
      <c r="J45" s="31">
        <v>0</v>
      </c>
      <c r="K45" s="65">
        <f>F16</f>
        <v>51600</v>
      </c>
      <c r="L45" s="29">
        <f>K45*J45</f>
        <v>0</v>
      </c>
      <c r="M45" s="30"/>
      <c r="N45" s="33">
        <f t="shared" si="13"/>
        <v>0</v>
      </c>
      <c r="O45" s="34" t="str">
        <f t="shared" si="14"/>
        <v/>
      </c>
    </row>
    <row r="46" spans="2:15" ht="30">
      <c r="B46" s="66" t="s">
        <v>28</v>
      </c>
      <c r="C46" s="30"/>
      <c r="D46" s="62" t="s">
        <v>61</v>
      </c>
      <c r="E46" s="63"/>
      <c r="F46" s="31">
        <v>0</v>
      </c>
      <c r="G46" s="64">
        <f>G45</f>
        <v>51600</v>
      </c>
      <c r="H46" s="29">
        <f>G46*F46</f>
        <v>0</v>
      </c>
      <c r="I46" s="30"/>
      <c r="J46" s="31">
        <v>0</v>
      </c>
      <c r="K46" s="65">
        <f>K45</f>
        <v>51600</v>
      </c>
      <c r="L46" s="29">
        <f>K46*J46</f>
        <v>0</v>
      </c>
      <c r="M46" s="30"/>
      <c r="N46" s="33">
        <f t="shared" si="13"/>
        <v>0</v>
      </c>
      <c r="O46" s="34" t="str">
        <f t="shared" si="14"/>
        <v/>
      </c>
    </row>
    <row r="47" spans="2:15" ht="25.5">
      <c r="B47" s="56" t="s">
        <v>29</v>
      </c>
      <c r="C47" s="38"/>
      <c r="D47" s="38"/>
      <c r="E47" s="38"/>
      <c r="F47" s="67"/>
      <c r="G47" s="59"/>
      <c r="H47" s="60">
        <f>SUM(H44:H46)</f>
        <v>121487.04000000001</v>
      </c>
      <c r="I47" s="68"/>
      <c r="J47" s="69"/>
      <c r="K47" s="70"/>
      <c r="L47" s="60">
        <f>SUM(L44:L46)</f>
        <v>144673.89891421128</v>
      </c>
      <c r="M47" s="68"/>
      <c r="N47" s="46">
        <f t="shared" si="13"/>
        <v>23186.858914211276</v>
      </c>
      <c r="O47" s="47">
        <f t="shared" si="14"/>
        <v>0.19085870323461065</v>
      </c>
    </row>
    <row r="48" spans="2:15" ht="30">
      <c r="B48" s="71" t="s">
        <v>30</v>
      </c>
      <c r="C48" s="24"/>
      <c r="D48" s="25" t="s">
        <v>57</v>
      </c>
      <c r="E48" s="26"/>
      <c r="F48" s="72">
        <v>0</v>
      </c>
      <c r="G48" s="64">
        <f>F17*F65</f>
        <v>34349700</v>
      </c>
      <c r="H48" s="73">
        <f t="shared" ref="H48:H56" si="15">G48*F48</f>
        <v>0</v>
      </c>
      <c r="I48" s="30"/>
      <c r="J48" s="74">
        <v>0</v>
      </c>
      <c r="K48" s="65">
        <f>F17*J65</f>
        <v>34155000</v>
      </c>
      <c r="L48" s="73">
        <f t="shared" ref="L48:L56" si="16">K48*J48</f>
        <v>0</v>
      </c>
      <c r="M48" s="30"/>
      <c r="N48" s="33">
        <f t="shared" si="13"/>
        <v>0</v>
      </c>
      <c r="O48" s="75" t="str">
        <f t="shared" si="14"/>
        <v/>
      </c>
    </row>
    <row r="49" spans="2:15" ht="30">
      <c r="B49" s="71" t="s">
        <v>31</v>
      </c>
      <c r="C49" s="24"/>
      <c r="D49" s="25" t="s">
        <v>57</v>
      </c>
      <c r="E49" s="26"/>
      <c r="F49" s="72">
        <v>0</v>
      </c>
      <c r="G49" s="64">
        <f>G48</f>
        <v>34349700</v>
      </c>
      <c r="H49" s="73">
        <f t="shared" si="15"/>
        <v>0</v>
      </c>
      <c r="I49" s="30"/>
      <c r="J49" s="74">
        <v>0</v>
      </c>
      <c r="K49" s="65">
        <f>K48</f>
        <v>34155000</v>
      </c>
      <c r="L49" s="73">
        <f t="shared" si="16"/>
        <v>0</v>
      </c>
      <c r="M49" s="30"/>
      <c r="N49" s="33">
        <f t="shared" si="13"/>
        <v>0</v>
      </c>
      <c r="O49" s="75" t="str">
        <f t="shared" si="14"/>
        <v/>
      </c>
    </row>
    <row r="50" spans="2:15">
      <c r="B50" s="24" t="s">
        <v>32</v>
      </c>
      <c r="C50" s="24"/>
      <c r="D50" s="25" t="s">
        <v>56</v>
      </c>
      <c r="E50" s="26"/>
      <c r="F50" s="72">
        <v>0</v>
      </c>
      <c r="G50" s="28">
        <v>1</v>
      </c>
      <c r="H50" s="73">
        <f t="shared" si="15"/>
        <v>0</v>
      </c>
      <c r="I50" s="30"/>
      <c r="J50" s="74">
        <v>0</v>
      </c>
      <c r="K50" s="32">
        <v>1</v>
      </c>
      <c r="L50" s="73">
        <f t="shared" si="16"/>
        <v>0</v>
      </c>
      <c r="M50" s="30"/>
      <c r="N50" s="33">
        <f t="shared" si="13"/>
        <v>0</v>
      </c>
      <c r="O50" s="75" t="str">
        <f t="shared" si="14"/>
        <v/>
      </c>
    </row>
    <row r="51" spans="2:15">
      <c r="B51" s="24" t="s">
        <v>33</v>
      </c>
      <c r="C51" s="24"/>
      <c r="D51" s="25" t="s">
        <v>57</v>
      </c>
      <c r="E51" s="26"/>
      <c r="F51" s="72">
        <v>0</v>
      </c>
      <c r="G51" s="64">
        <f>F17</f>
        <v>33000000</v>
      </c>
      <c r="H51" s="73">
        <f t="shared" si="15"/>
        <v>0</v>
      </c>
      <c r="I51" s="30"/>
      <c r="J51" s="74">
        <v>0</v>
      </c>
      <c r="K51" s="65">
        <f>F17</f>
        <v>33000000</v>
      </c>
      <c r="L51" s="73">
        <f t="shared" si="16"/>
        <v>0</v>
      </c>
      <c r="M51" s="30"/>
      <c r="N51" s="33">
        <f t="shared" si="13"/>
        <v>0</v>
      </c>
      <c r="O51" s="75" t="str">
        <f t="shared" si="14"/>
        <v/>
      </c>
    </row>
    <row r="52" spans="2:15">
      <c r="B52" s="52"/>
      <c r="C52" s="24"/>
      <c r="D52" s="25"/>
      <c r="E52" s="26"/>
      <c r="F52" s="76"/>
      <c r="G52" s="64"/>
      <c r="H52" s="73">
        <f>G52*F52</f>
        <v>0</v>
      </c>
      <c r="I52" s="30"/>
      <c r="J52" s="72"/>
      <c r="K52" s="64"/>
      <c r="L52" s="73">
        <f>K52*J52</f>
        <v>0</v>
      </c>
      <c r="M52" s="30"/>
      <c r="N52" s="33">
        <f t="shared" si="13"/>
        <v>0</v>
      </c>
      <c r="O52" s="75" t="str">
        <f t="shared" si="14"/>
        <v/>
      </c>
    </row>
    <row r="53" spans="2:15">
      <c r="B53" s="169" t="s">
        <v>87</v>
      </c>
      <c r="C53" s="169"/>
      <c r="D53" s="170" t="s">
        <v>57</v>
      </c>
      <c r="E53" s="169"/>
      <c r="F53" s="181">
        <v>7.8770000000000007E-2</v>
      </c>
      <c r="G53" s="145">
        <f>+G48</f>
        <v>34349700</v>
      </c>
      <c r="H53" s="146">
        <f>G53*F53</f>
        <v>2705725.8690000004</v>
      </c>
      <c r="I53" s="147"/>
      <c r="J53" s="181">
        <f>+F53</f>
        <v>7.8770000000000007E-2</v>
      </c>
      <c r="K53" s="145">
        <f>+K48</f>
        <v>34155000</v>
      </c>
      <c r="L53" s="146">
        <f>K53*J53</f>
        <v>2690389.35</v>
      </c>
      <c r="M53" s="147"/>
      <c r="N53" s="148">
        <f t="shared" si="13"/>
        <v>-15336.51900000032</v>
      </c>
      <c r="O53" s="149">
        <f t="shared" si="14"/>
        <v>-5.6681717744260949E-3</v>
      </c>
    </row>
    <row r="54" spans="2:15">
      <c r="B54" s="52"/>
      <c r="C54" s="24"/>
      <c r="D54" s="25"/>
      <c r="E54" s="26"/>
      <c r="F54" s="76"/>
      <c r="G54" s="77"/>
      <c r="H54" s="73">
        <f t="shared" si="15"/>
        <v>0</v>
      </c>
      <c r="I54" s="30"/>
      <c r="J54" s="72"/>
      <c r="K54" s="78"/>
      <c r="L54" s="73">
        <f t="shared" si="16"/>
        <v>0</v>
      </c>
      <c r="M54" s="30"/>
      <c r="N54" s="33">
        <f t="shared" si="13"/>
        <v>0</v>
      </c>
      <c r="O54" s="75" t="str">
        <f t="shared" si="14"/>
        <v/>
      </c>
    </row>
    <row r="55" spans="2:15">
      <c r="B55" s="52"/>
      <c r="C55" s="24"/>
      <c r="D55" s="25"/>
      <c r="E55" s="26"/>
      <c r="F55" s="76"/>
      <c r="G55" s="77"/>
      <c r="H55" s="73">
        <f t="shared" si="15"/>
        <v>0</v>
      </c>
      <c r="I55" s="30"/>
      <c r="J55" s="72"/>
      <c r="K55" s="78"/>
      <c r="L55" s="73">
        <f t="shared" si="16"/>
        <v>0</v>
      </c>
      <c r="M55" s="30"/>
      <c r="N55" s="33">
        <f t="shared" si="13"/>
        <v>0</v>
      </c>
      <c r="O55" s="75" t="str">
        <f t="shared" si="14"/>
        <v/>
      </c>
    </row>
    <row r="56" spans="2:15" ht="15.75" thickBot="1">
      <c r="B56" s="14"/>
      <c r="C56" s="24"/>
      <c r="D56" s="25"/>
      <c r="E56" s="26"/>
      <c r="F56" s="76"/>
      <c r="G56" s="77"/>
      <c r="H56" s="73">
        <f t="shared" si="15"/>
        <v>0</v>
      </c>
      <c r="I56" s="30"/>
      <c r="J56" s="72"/>
      <c r="K56" s="78"/>
      <c r="L56" s="73">
        <f t="shared" si="16"/>
        <v>0</v>
      </c>
      <c r="M56" s="30"/>
      <c r="N56" s="33">
        <f t="shared" si="13"/>
        <v>0</v>
      </c>
      <c r="O56" s="75" t="str">
        <f t="shared" si="14"/>
        <v/>
      </c>
    </row>
    <row r="57" spans="2:15" ht="15.75" thickBot="1">
      <c r="B57" s="79"/>
      <c r="C57" s="80"/>
      <c r="D57" s="81"/>
      <c r="E57" s="80"/>
      <c r="F57" s="125"/>
      <c r="G57" s="126"/>
      <c r="H57" s="127"/>
      <c r="I57" s="128"/>
      <c r="J57" s="125"/>
      <c r="K57" s="83"/>
      <c r="L57" s="129"/>
      <c r="M57" s="85"/>
      <c r="N57" s="130"/>
      <c r="O57" s="88"/>
    </row>
    <row r="58" spans="2:15">
      <c r="B58" s="89" t="s">
        <v>44</v>
      </c>
      <c r="C58" s="24"/>
      <c r="D58" s="24"/>
      <c r="E58" s="24"/>
      <c r="F58" s="90"/>
      <c r="G58" s="91"/>
      <c r="H58" s="92">
        <f>SUM(H47:H51,H54:H56)</f>
        <v>121487.04000000001</v>
      </c>
      <c r="I58" s="93"/>
      <c r="J58" s="94"/>
      <c r="K58" s="94"/>
      <c r="L58" s="131">
        <f>SUM(L47:L51,L54:L56)</f>
        <v>144673.89891421128</v>
      </c>
      <c r="M58" s="96"/>
      <c r="N58" s="97">
        <f t="shared" ref="N58" si="17">L58-H58</f>
        <v>23186.858914211276</v>
      </c>
      <c r="O58" s="98">
        <f t="shared" ref="O58" si="18">IF((H58)=0,"",(N58/H58))</f>
        <v>0.19085870323461065</v>
      </c>
    </row>
    <row r="59" spans="2:15">
      <c r="B59" s="99" t="s">
        <v>40</v>
      </c>
      <c r="C59" s="24"/>
      <c r="D59" s="24"/>
      <c r="E59" s="24"/>
      <c r="F59" s="100">
        <v>0.13</v>
      </c>
      <c r="G59" s="111"/>
      <c r="H59" s="101">
        <f>H58*F59</f>
        <v>15793.315200000001</v>
      </c>
      <c r="I59" s="102"/>
      <c r="J59" s="132">
        <v>0.13</v>
      </c>
      <c r="K59" s="102"/>
      <c r="L59" s="105">
        <f>L58*J59</f>
        <v>18807.606858847466</v>
      </c>
      <c r="M59" s="106"/>
      <c r="N59" s="107">
        <f t="shared" si="13"/>
        <v>3014.2916588474654</v>
      </c>
      <c r="O59" s="108">
        <f t="shared" si="14"/>
        <v>0.19085870323461063</v>
      </c>
    </row>
    <row r="60" spans="2:15">
      <c r="B60" s="109" t="s">
        <v>41</v>
      </c>
      <c r="C60" s="24"/>
      <c r="D60" s="24"/>
      <c r="E60" s="24"/>
      <c r="F60" s="110"/>
      <c r="G60" s="111"/>
      <c r="H60" s="101">
        <f>H58+H59</f>
        <v>137280.35520000002</v>
      </c>
      <c r="I60" s="102"/>
      <c r="J60" s="102"/>
      <c r="K60" s="102"/>
      <c r="L60" s="105">
        <f>L58+L59</f>
        <v>163481.50577305874</v>
      </c>
      <c r="M60" s="106"/>
      <c r="N60" s="107">
        <f t="shared" si="13"/>
        <v>26201.150573058723</v>
      </c>
      <c r="O60" s="108">
        <f t="shared" si="14"/>
        <v>0.19085870323461052</v>
      </c>
    </row>
    <row r="61" spans="2:15">
      <c r="B61" s="303" t="s">
        <v>42</v>
      </c>
      <c r="C61" s="303"/>
      <c r="D61" s="303"/>
      <c r="E61" s="24"/>
      <c r="F61" s="110"/>
      <c r="G61" s="111"/>
      <c r="H61" s="112">
        <v>0</v>
      </c>
      <c r="I61" s="102"/>
      <c r="J61" s="102"/>
      <c r="K61" s="102"/>
      <c r="L61" s="113">
        <v>0</v>
      </c>
      <c r="M61" s="106"/>
      <c r="N61" s="114">
        <f t="shared" si="13"/>
        <v>0</v>
      </c>
      <c r="O61" s="115" t="str">
        <f t="shared" si="14"/>
        <v/>
      </c>
    </row>
    <row r="62" spans="2:15" ht="15.75" thickBot="1">
      <c r="B62" s="304" t="s">
        <v>45</v>
      </c>
      <c r="C62" s="304"/>
      <c r="D62" s="304"/>
      <c r="E62" s="116"/>
      <c r="F62" s="133"/>
      <c r="G62" s="134"/>
      <c r="H62" s="135">
        <f>H60+H61</f>
        <v>137280.35520000002</v>
      </c>
      <c r="I62" s="136"/>
      <c r="J62" s="136"/>
      <c r="K62" s="136"/>
      <c r="L62" s="137">
        <f>L60+L61</f>
        <v>163481.50577305874</v>
      </c>
      <c r="M62" s="138"/>
      <c r="N62" s="139">
        <f t="shared" si="13"/>
        <v>26201.150573058723</v>
      </c>
      <c r="O62" s="140">
        <f t="shared" si="14"/>
        <v>0.19085870323461052</v>
      </c>
    </row>
    <row r="63" spans="2:15" ht="15.75" thickBot="1">
      <c r="B63" s="79"/>
      <c r="C63" s="80"/>
      <c r="D63" s="81"/>
      <c r="E63" s="80"/>
      <c r="F63" s="125"/>
      <c r="G63" s="126"/>
      <c r="H63" s="127"/>
      <c r="I63" s="128"/>
      <c r="J63" s="125"/>
      <c r="K63" s="83"/>
      <c r="L63" s="129"/>
      <c r="M63" s="85"/>
      <c r="N63" s="130"/>
      <c r="O63" s="88"/>
    </row>
    <row r="64" spans="2:15">
      <c r="L64" s="141"/>
    </row>
    <row r="65" spans="1:10">
      <c r="B65" s="15" t="s">
        <v>69</v>
      </c>
      <c r="F65" s="151">
        <v>1.0408999999999999</v>
      </c>
      <c r="J65" s="151">
        <v>1.0349999999999999</v>
      </c>
    </row>
    <row r="67" spans="1:10">
      <c r="A67" s="142" t="s">
        <v>46</v>
      </c>
    </row>
    <row r="69" spans="1:10">
      <c r="A69" s="10" t="s">
        <v>47</v>
      </c>
    </row>
    <row r="70" spans="1:10">
      <c r="A70" s="10" t="s">
        <v>48</v>
      </c>
    </row>
    <row r="72" spans="1:10">
      <c r="A72" s="10" t="s">
        <v>49</v>
      </c>
    </row>
    <row r="73" spans="1:10">
      <c r="A73" s="10" t="s">
        <v>50</v>
      </c>
    </row>
    <row r="75" spans="1:10">
      <c r="A75" s="10" t="s">
        <v>51</v>
      </c>
    </row>
    <row r="76" spans="1:10">
      <c r="A76" s="10" t="s">
        <v>52</v>
      </c>
    </row>
    <row r="77" spans="1:10">
      <c r="A77" s="10" t="s">
        <v>53</v>
      </c>
    </row>
    <row r="78" spans="1:10">
      <c r="A78" s="10" t="s">
        <v>54</v>
      </c>
    </row>
    <row r="79" spans="1:10">
      <c r="A79" s="10" t="s">
        <v>55</v>
      </c>
    </row>
  </sheetData>
  <mergeCells count="12">
    <mergeCell ref="A3:K3"/>
    <mergeCell ref="B10:O10"/>
    <mergeCell ref="B11:O11"/>
    <mergeCell ref="D14:O14"/>
    <mergeCell ref="F18:H18"/>
    <mergeCell ref="J18:L18"/>
    <mergeCell ref="N18:O18"/>
    <mergeCell ref="D19:D20"/>
    <mergeCell ref="N19:N20"/>
    <mergeCell ref="O19:O20"/>
    <mergeCell ref="B61:D61"/>
    <mergeCell ref="B62:D62"/>
  </mergeCells>
  <dataValidations count="2">
    <dataValidation type="list" allowBlank="1" showInputMessage="1" showErrorMessage="1" sqref="E48:E57 E45:E46 E21:E36 E63 E38:E43">
      <formula1>#REF!</formula1>
    </dataValidation>
    <dataValidation type="list" allowBlank="1" showInputMessage="1" showErrorMessage="1" prompt="Select Charge Unit - monthly, per kWh, per kW" sqref="D45:D46 D48:D57 D63 D38:D43 D21:D36">
      <formula1>"Monthly, per kWh, per kW"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3" name="Option Button 1">
              <controlPr defaultSize="0" autoFill="0" autoLine="0" autoPict="0">
                <anchor moveWithCells="1">
                  <from>
                    <xdr:col>6</xdr:col>
                    <xdr:colOff>466725</xdr:colOff>
                    <xdr:row>14</xdr:row>
                    <xdr:rowOff>66675</xdr:rowOff>
                  </from>
                  <to>
                    <xdr:col>9</xdr:col>
                    <xdr:colOff>438150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4" name="Option Button 2">
              <controlPr defaultSize="0" autoFill="0" autoLine="0" autoPict="0">
                <anchor moveWithCells="1">
                  <from>
                    <xdr:col>9</xdr:col>
                    <xdr:colOff>333375</xdr:colOff>
                    <xdr:row>14</xdr:row>
                    <xdr:rowOff>66675</xdr:rowOff>
                  </from>
                  <to>
                    <xdr:col>16</xdr:col>
                    <xdr:colOff>47625</xdr:colOff>
                    <xdr:row>16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J21" sqref="J21:J29"/>
    </sheetView>
  </sheetViews>
  <sheetFormatPr defaultRowHeight="15"/>
  <cols>
    <col min="2" max="2" width="18.5703125" customWidth="1"/>
    <col min="4" max="4" width="25.42578125" customWidth="1"/>
    <col min="5" max="5" width="20.85546875" customWidth="1"/>
    <col min="6" max="6" width="12.7109375" customWidth="1"/>
  </cols>
  <sheetData>
    <row r="1" spans="1:8" ht="18">
      <c r="A1">
        <f>'[3]6. Rate Rider Calculations'!A16</f>
        <v>0</v>
      </c>
      <c r="B1" s="188" t="str">
        <f>'[3]6. Rate Rider Calculations'!B16</f>
        <v>Rate Rider Calculation for Deferral / Variance Accounts Balances (excluding Global Adj.)</v>
      </c>
      <c r="C1">
        <f>'[3]6. Rate Rider Calculations'!C16</f>
        <v>0</v>
      </c>
      <c r="D1">
        <f>'[3]6. Rate Rider Calculations'!D16</f>
        <v>0</v>
      </c>
      <c r="E1">
        <f>'[3]6. Rate Rider Calculations'!E16</f>
        <v>0</v>
      </c>
      <c r="F1">
        <f>'[3]6. Rate Rider Calculations'!F16</f>
        <v>0</v>
      </c>
      <c r="G1">
        <f>'[3]6. Rate Rider Calculations'!G16</f>
        <v>0</v>
      </c>
      <c r="H1">
        <f>'[3]6. Rate Rider Calculations'!H16</f>
        <v>0</v>
      </c>
    </row>
    <row r="2" spans="1:8">
      <c r="A2">
        <f>'[3]6. Rate Rider Calculations'!A17</f>
        <v>0</v>
      </c>
      <c r="B2">
        <f>'[3]6. Rate Rider Calculations'!B17</f>
        <v>0</v>
      </c>
      <c r="C2">
        <f>'[3]6. Rate Rider Calculations'!C17</f>
        <v>0</v>
      </c>
      <c r="D2">
        <f>'[3]6. Rate Rider Calculations'!D17</f>
        <v>0</v>
      </c>
      <c r="E2">
        <f>'[3]6. Rate Rider Calculations'!E17</f>
        <v>0</v>
      </c>
      <c r="F2">
        <f>'[3]6. Rate Rider Calculations'!F17</f>
        <v>0</v>
      </c>
      <c r="G2">
        <f>'[3]6. Rate Rider Calculations'!G17</f>
        <v>0</v>
      </c>
      <c r="H2">
        <f>'[3]6. Rate Rider Calculations'!H17</f>
        <v>0</v>
      </c>
    </row>
    <row r="3" spans="1:8">
      <c r="A3">
        <f>'[3]6. Rate Rider Calculations'!A18</f>
        <v>0</v>
      </c>
      <c r="B3" s="349" t="str">
        <f>'[3]6. Rate Rider Calculations'!B18</f>
        <v>Rate Class 
(Enter Rate Classes in cells below)</v>
      </c>
      <c r="C3" s="351" t="str">
        <f>'[3]6. Rate Rider Calculations'!C18</f>
        <v>Units</v>
      </c>
      <c r="D3" s="352" t="str">
        <f>'[3]6. Rate Rider Calculations'!D18</f>
        <v>kW / kWh / # of Customers</v>
      </c>
      <c r="E3" s="352" t="str">
        <f>'[3]6. Rate Rider Calculations'!E18</f>
        <v>Allocated Balance (excluding 1588 sub-account)</v>
      </c>
      <c r="F3" s="354" t="str">
        <f>'[3]6. Rate Rider Calculations'!F18</f>
        <v>Rate Rider for Deferral/Variance Accounts</v>
      </c>
      <c r="G3">
        <f>'[3]6. Rate Rider Calculations'!G18</f>
        <v>0</v>
      </c>
      <c r="H3">
        <f>'[3]6. Rate Rider Calculations'!H18</f>
        <v>0</v>
      </c>
    </row>
    <row r="4" spans="1:8">
      <c r="A4">
        <f>'[3]6. Rate Rider Calculations'!A19</f>
        <v>0</v>
      </c>
      <c r="B4" s="350"/>
      <c r="C4" s="351"/>
      <c r="D4" s="353"/>
      <c r="E4" s="353"/>
      <c r="F4" s="354"/>
      <c r="G4">
        <f>'[3]6. Rate Rider Calculations'!G19</f>
        <v>0</v>
      </c>
      <c r="H4">
        <f>'[3]6. Rate Rider Calculations'!H19</f>
        <v>0</v>
      </c>
    </row>
    <row r="5" spans="1:8">
      <c r="A5">
        <f>'[3]6. Rate Rider Calculations'!A20</f>
        <v>0</v>
      </c>
      <c r="B5" s="189" t="str">
        <f>'[3]6. Rate Rider Calculations'!B20</f>
        <v/>
      </c>
      <c r="C5" s="190">
        <f>'[3]6. Rate Rider Calculations'!C20</f>
        <v>0</v>
      </c>
      <c r="D5" s="191">
        <f>'[3]6. Rate Rider Calculations'!D20</f>
        <v>0</v>
      </c>
      <c r="E5" s="192">
        <f>'[3]6. Rate Rider Calculations'!E20</f>
        <v>0</v>
      </c>
      <c r="F5" s="193">
        <f>'[3]6. Rate Rider Calculations'!F20</f>
        <v>0</v>
      </c>
      <c r="G5" t="str">
        <f>'[3]6. Rate Rider Calculations'!G20</f>
        <v/>
      </c>
      <c r="H5">
        <f>'[3]6. Rate Rider Calculations'!H20</f>
        <v>0</v>
      </c>
    </row>
    <row r="6" spans="1:8">
      <c r="A6">
        <f>'[3]6. Rate Rider Calculations'!A21</f>
        <v>0</v>
      </c>
      <c r="B6" s="189" t="str">
        <f>'[3]6. Rate Rider Calculations'!B21</f>
        <v>Residential</v>
      </c>
      <c r="C6" s="190" t="str">
        <f>'[3]6. Rate Rider Calculations'!C21</f>
        <v>kWh</v>
      </c>
      <c r="D6" s="191">
        <f>'[3]6. Rate Rider Calculations'!D21</f>
        <v>1081449144.4659545</v>
      </c>
      <c r="E6" s="192">
        <f>'[3]6. Rate Rider Calculations'!E21</f>
        <v>-1200527.8823327695</v>
      </c>
      <c r="F6" s="198">
        <f>'[3]6. Rate Rider Calculations'!F21</f>
        <v>-1.1101103445096522E-3</v>
      </c>
      <c r="G6" t="str">
        <f>'[3]6. Rate Rider Calculations'!G21</f>
        <v>$/kWh</v>
      </c>
      <c r="H6">
        <f>'[3]6. Rate Rider Calculations'!H21</f>
        <v>0</v>
      </c>
    </row>
    <row r="7" spans="1:8">
      <c r="A7">
        <f>'[3]6. Rate Rider Calculations'!A22</f>
        <v>0</v>
      </c>
      <c r="B7" s="189" t="str">
        <f>'[3]6. Rate Rider Calculations'!B22</f>
        <v>GS &lt;50 kW</v>
      </c>
      <c r="C7" s="190" t="str">
        <f>'[3]6. Rate Rider Calculations'!C22</f>
        <v>kWh</v>
      </c>
      <c r="D7" s="191">
        <f>'[3]6. Rate Rider Calculations'!D22</f>
        <v>392909716.50685132</v>
      </c>
      <c r="E7" s="192">
        <f>'[3]6. Rate Rider Calculations'!E22</f>
        <v>-437088.12496692251</v>
      </c>
      <c r="F7" s="198">
        <f>'[3]6. Rate Rider Calculations'!F22</f>
        <v>-1.1124390835961951E-3</v>
      </c>
      <c r="G7" t="str">
        <f>'[3]6. Rate Rider Calculations'!G22</f>
        <v>$/kWh</v>
      </c>
      <c r="H7">
        <f>'[3]6. Rate Rider Calculations'!H22</f>
        <v>0</v>
      </c>
    </row>
    <row r="8" spans="1:8">
      <c r="A8">
        <f>'[3]6. Rate Rider Calculations'!A23</f>
        <v>0</v>
      </c>
      <c r="B8" s="189" t="str">
        <f>'[3]6. Rate Rider Calculations'!B23</f>
        <v>GS 50 to 4,999 kW</v>
      </c>
      <c r="C8" s="190" t="str">
        <f>'[3]6. Rate Rider Calculations'!C23</f>
        <v>kW</v>
      </c>
      <c r="D8" s="191">
        <f>'[3]6. Rate Rider Calculations'!D23</f>
        <v>3914574.6241101003</v>
      </c>
      <c r="E8" s="192">
        <f>'[3]6. Rate Rider Calculations'!E23</f>
        <v>-1743078.8474602723</v>
      </c>
      <c r="F8" s="198">
        <f>'[3]6. Rate Rider Calculations'!F23</f>
        <v>-0.4452792486633273</v>
      </c>
      <c r="G8" t="str">
        <f>'[3]6. Rate Rider Calculations'!G23</f>
        <v>$/kW</v>
      </c>
      <c r="H8">
        <f>'[3]6. Rate Rider Calculations'!H23</f>
        <v>0</v>
      </c>
    </row>
    <row r="9" spans="1:8">
      <c r="A9">
        <f>'[3]6. Rate Rider Calculations'!A24</f>
        <v>0</v>
      </c>
      <c r="B9" s="189" t="str">
        <f>'[3]6. Rate Rider Calculations'!B24</f>
        <v>GS 50 to 4,999 kW (Co-Generation)</v>
      </c>
      <c r="C9" s="190" t="str">
        <f>'[3]6. Rate Rider Calculations'!C24</f>
        <v>kW</v>
      </c>
      <c r="D9" s="191">
        <f>'[3]6. Rate Rider Calculations'!D24</f>
        <v>48665.959462652274</v>
      </c>
      <c r="E9" s="192">
        <f>'[3]6. Rate Rider Calculations'!E24</f>
        <v>-11174.321700102584</v>
      </c>
      <c r="F9" s="198">
        <f>'[3]6. Rate Rider Calculations'!F24</f>
        <v>-0.22961268663937667</v>
      </c>
      <c r="G9" t="str">
        <f>'[3]6. Rate Rider Calculations'!G24</f>
        <v>$/kW</v>
      </c>
      <c r="H9">
        <f>'[3]6. Rate Rider Calculations'!H24</f>
        <v>0</v>
      </c>
    </row>
    <row r="10" spans="1:8">
      <c r="A10">
        <f>'[3]6. Rate Rider Calculations'!A25</f>
        <v>0</v>
      </c>
      <c r="B10" s="189" t="str">
        <f>'[3]6. Rate Rider Calculations'!B25</f>
        <v>Standby</v>
      </c>
      <c r="C10" s="190" t="str">
        <f>'[3]6. Rate Rider Calculations'!C25</f>
        <v>kW</v>
      </c>
      <c r="D10" s="191">
        <f>'[3]6. Rate Rider Calculations'!D25</f>
        <v>154800</v>
      </c>
      <c r="E10" s="192">
        <f>'[3]6. Rate Rider Calculations'!E25</f>
        <v>-35544.272644761077</v>
      </c>
      <c r="F10" s="198">
        <f>'[3]6. Rate Rider Calculations'!F25</f>
        <v>-0.22961416437184157</v>
      </c>
      <c r="G10" t="str">
        <f>'[3]6. Rate Rider Calculations'!G25</f>
        <v>$/kW</v>
      </c>
      <c r="H10">
        <f>'[3]6. Rate Rider Calculations'!H25</f>
        <v>0</v>
      </c>
    </row>
    <row r="11" spans="1:8">
      <c r="A11">
        <f>'[3]6. Rate Rider Calculations'!A26</f>
        <v>0</v>
      </c>
      <c r="B11" s="189" t="str">
        <f>'[3]6. Rate Rider Calculations'!B26</f>
        <v>Large Use &gt;5MW</v>
      </c>
      <c r="C11" s="190" t="str">
        <f>'[3]6. Rate Rider Calculations'!C26</f>
        <v>kW</v>
      </c>
      <c r="D11" s="191">
        <f>'[3]6. Rate Rider Calculations'!D26</f>
        <v>387521.89006653521</v>
      </c>
      <c r="E11" s="192">
        <f>'[3]6. Rate Rider Calculations'!E26</f>
        <v>-217765.17030378044</v>
      </c>
      <c r="F11" s="198">
        <f>'[3]6. Rate Rider Calculations'!F26</f>
        <v>-0.56194288861047681</v>
      </c>
      <c r="G11" t="str">
        <f>'[3]6. Rate Rider Calculations'!G26</f>
        <v>$/kW</v>
      </c>
      <c r="H11">
        <f>'[3]6. Rate Rider Calculations'!H26</f>
        <v>0</v>
      </c>
    </row>
    <row r="12" spans="1:8">
      <c r="A12">
        <f>'[3]6. Rate Rider Calculations'!A27</f>
        <v>0</v>
      </c>
      <c r="B12" s="189" t="str">
        <f>'[3]6. Rate Rider Calculations'!B27</f>
        <v>Street Light</v>
      </c>
      <c r="C12" s="190" t="str">
        <f>'[3]6. Rate Rider Calculations'!C27</f>
        <v>kW</v>
      </c>
      <c r="D12" s="191">
        <f>'[3]6. Rate Rider Calculations'!D27</f>
        <v>67255.241869442689</v>
      </c>
      <c r="E12" s="192">
        <f>'[3]6. Rate Rider Calculations'!E27</f>
        <v>-25839.196595814996</v>
      </c>
      <c r="F12" s="198">
        <f>'[3]6. Rate Rider Calculations'!F27</f>
        <v>-0.38419602513622053</v>
      </c>
      <c r="G12" t="str">
        <f>'[3]6. Rate Rider Calculations'!G27</f>
        <v>$/kW</v>
      </c>
      <c r="H12">
        <f>'[3]6. Rate Rider Calculations'!H27</f>
        <v>0</v>
      </c>
    </row>
    <row r="13" spans="1:8">
      <c r="A13">
        <f>'[3]6. Rate Rider Calculations'!A28</f>
        <v>0</v>
      </c>
      <c r="B13" s="189" t="str">
        <f>'[3]6. Rate Rider Calculations'!B28</f>
        <v>Sentinel</v>
      </c>
      <c r="C13" s="190" t="str">
        <f>'[3]6. Rate Rider Calculations'!C28</f>
        <v>kW</v>
      </c>
      <c r="D13" s="191">
        <f>'[3]6. Rate Rider Calculations'!D28</f>
        <v>2130.0541818815273</v>
      </c>
      <c r="E13" s="192">
        <f>'[3]6. Rate Rider Calculations'!E28</f>
        <v>-852.97583785719712</v>
      </c>
      <c r="F13" s="198">
        <f>'[3]6. Rate Rider Calculations'!F28</f>
        <v>-0.40044795344301681</v>
      </c>
      <c r="G13" t="str">
        <f>'[3]6. Rate Rider Calculations'!G28</f>
        <v>$/kW</v>
      </c>
      <c r="H13">
        <f>'[3]6. Rate Rider Calculations'!H28</f>
        <v>0</v>
      </c>
    </row>
    <row r="14" spans="1:8">
      <c r="A14">
        <f>'[3]6. Rate Rider Calculations'!A29</f>
        <v>0</v>
      </c>
      <c r="B14" s="189" t="str">
        <f>'[3]6. Rate Rider Calculations'!B29</f>
        <v>Unmetered Scattered Load</v>
      </c>
      <c r="C14" s="190" t="str">
        <f>'[3]6. Rate Rider Calculations'!C29</f>
        <v>kWh</v>
      </c>
      <c r="D14" s="191">
        <f>'[3]6. Rate Rider Calculations'!D29</f>
        <v>4994818.4205849459</v>
      </c>
      <c r="E14" s="192">
        <f>'[3]6. Rate Rider Calculations'!E29</f>
        <v>-5523.0648316910429</v>
      </c>
      <c r="F14" s="198">
        <f>'[3]6. Rate Rider Calculations'!F29</f>
        <v>-1.1057588818302296E-3</v>
      </c>
      <c r="G14" t="str">
        <f>'[3]6. Rate Rider Calculations'!G29</f>
        <v>$/kWh</v>
      </c>
      <c r="H14">
        <f>'[3]6. Rate Rider Calculations'!H29</f>
        <v>0</v>
      </c>
    </row>
    <row r="15" spans="1:8">
      <c r="A15">
        <f>'[3]6. Rate Rider Calculations'!A30</f>
        <v>0</v>
      </c>
      <c r="B15" s="189" t="str">
        <f>'[3]6. Rate Rider Calculations'!B30</f>
        <v/>
      </c>
      <c r="C15" s="190" t="str">
        <f>'[3]6. Rate Rider Calculations'!C30</f>
        <v/>
      </c>
      <c r="D15" s="191">
        <f>'[3]6. Rate Rider Calculations'!D30</f>
        <v>0</v>
      </c>
      <c r="E15" s="192">
        <f>'[3]6. Rate Rider Calculations'!E30</f>
        <v>0</v>
      </c>
      <c r="F15" s="198">
        <f>'[3]6. Rate Rider Calculations'!F30</f>
        <v>0</v>
      </c>
      <c r="G15" t="str">
        <f>'[3]6. Rate Rider Calculations'!G30</f>
        <v/>
      </c>
      <c r="H15">
        <f>'[3]6. Rate Rider Calculations'!H30</f>
        <v>0</v>
      </c>
    </row>
    <row r="16" spans="1:8">
      <c r="A16">
        <f>'[3]6. Rate Rider Calculations'!A31</f>
        <v>0</v>
      </c>
      <c r="B16" s="189" t="str">
        <f>'[3]6. Rate Rider Calculations'!B31</f>
        <v/>
      </c>
      <c r="C16" s="190" t="str">
        <f>'[3]6. Rate Rider Calculations'!C31</f>
        <v/>
      </c>
      <c r="D16" s="191">
        <f>'[3]6. Rate Rider Calculations'!D31</f>
        <v>0</v>
      </c>
      <c r="E16" s="192">
        <f>'[3]6. Rate Rider Calculations'!E31</f>
        <v>0</v>
      </c>
      <c r="F16" s="193">
        <f>'[3]6. Rate Rider Calculations'!F31</f>
        <v>0</v>
      </c>
      <c r="G16" t="str">
        <f>'[3]6. Rate Rider Calculations'!G31</f>
        <v/>
      </c>
      <c r="H16">
        <f>'[3]6. Rate Rider Calculations'!H31</f>
        <v>0</v>
      </c>
    </row>
    <row r="17" spans="1:8">
      <c r="A17">
        <f>'[3]6. Rate Rider Calculations'!A32</f>
        <v>0</v>
      </c>
      <c r="B17" s="189" t="str">
        <f>'[3]6. Rate Rider Calculations'!B32</f>
        <v/>
      </c>
      <c r="C17" s="190" t="str">
        <f>'[3]6. Rate Rider Calculations'!C32</f>
        <v/>
      </c>
      <c r="D17" s="191">
        <f>'[3]6. Rate Rider Calculations'!D32</f>
        <v>0</v>
      </c>
      <c r="E17" s="192">
        <f>'[3]6. Rate Rider Calculations'!E32</f>
        <v>0</v>
      </c>
      <c r="F17" s="193">
        <f>'[3]6. Rate Rider Calculations'!F32</f>
        <v>0</v>
      </c>
      <c r="G17" t="str">
        <f>'[3]6. Rate Rider Calculations'!G32</f>
        <v/>
      </c>
      <c r="H17">
        <f>'[3]6. Rate Rider Calculations'!H32</f>
        <v>0</v>
      </c>
    </row>
    <row r="18" spans="1:8">
      <c r="A18">
        <f>'[3]6. Rate Rider Calculations'!A33</f>
        <v>0</v>
      </c>
      <c r="B18" s="189" t="str">
        <f>'[3]6. Rate Rider Calculations'!B33</f>
        <v/>
      </c>
      <c r="C18" s="190" t="str">
        <f>'[3]6. Rate Rider Calculations'!C33</f>
        <v/>
      </c>
      <c r="D18" s="191">
        <f>'[3]6. Rate Rider Calculations'!D33</f>
        <v>0</v>
      </c>
      <c r="E18" s="192">
        <f>'[3]6. Rate Rider Calculations'!E33</f>
        <v>0</v>
      </c>
      <c r="F18" s="193">
        <f>'[3]6. Rate Rider Calculations'!F33</f>
        <v>0</v>
      </c>
      <c r="G18" t="str">
        <f>'[3]6. Rate Rider Calculations'!G33</f>
        <v/>
      </c>
      <c r="H18">
        <f>'[3]6. Rate Rider Calculations'!H33</f>
        <v>0</v>
      </c>
    </row>
    <row r="19" spans="1:8">
      <c r="A19">
        <f>'[3]6. Rate Rider Calculations'!A34</f>
        <v>0</v>
      </c>
      <c r="B19" s="189" t="str">
        <f>'[3]6. Rate Rider Calculations'!B34</f>
        <v/>
      </c>
      <c r="C19" s="190" t="str">
        <f>'[3]6. Rate Rider Calculations'!C34</f>
        <v/>
      </c>
      <c r="D19" s="191">
        <f>'[3]6. Rate Rider Calculations'!D34</f>
        <v>0</v>
      </c>
      <c r="E19" s="192">
        <f>'[3]6. Rate Rider Calculations'!E34</f>
        <v>0</v>
      </c>
      <c r="F19" s="193">
        <f>'[3]6. Rate Rider Calculations'!F34</f>
        <v>0</v>
      </c>
      <c r="G19" t="str">
        <f>'[3]6. Rate Rider Calculations'!G34</f>
        <v/>
      </c>
      <c r="H19">
        <f>'[3]6. Rate Rider Calculations'!H34</f>
        <v>0</v>
      </c>
    </row>
    <row r="20" spans="1:8">
      <c r="A20">
        <f>'[3]6. Rate Rider Calculations'!A35</f>
        <v>0</v>
      </c>
      <c r="B20" s="189" t="str">
        <f>'[3]6. Rate Rider Calculations'!B35</f>
        <v/>
      </c>
      <c r="C20" s="190" t="str">
        <f>'[3]6. Rate Rider Calculations'!C35</f>
        <v/>
      </c>
      <c r="D20" s="191">
        <f>'[3]6. Rate Rider Calculations'!D35</f>
        <v>0</v>
      </c>
      <c r="E20" s="192">
        <f>'[3]6. Rate Rider Calculations'!E35</f>
        <v>0</v>
      </c>
      <c r="F20" s="193">
        <f>'[3]6. Rate Rider Calculations'!F35</f>
        <v>0</v>
      </c>
      <c r="G20" t="str">
        <f>'[3]6. Rate Rider Calculations'!G35</f>
        <v/>
      </c>
      <c r="H20">
        <f>'[3]6. Rate Rider Calculations'!H35</f>
        <v>0</v>
      </c>
    </row>
    <row r="21" spans="1:8">
      <c r="A21">
        <f>'[3]6. Rate Rider Calculations'!A36</f>
        <v>0</v>
      </c>
      <c r="B21" s="189" t="str">
        <f>'[3]6. Rate Rider Calculations'!B36</f>
        <v/>
      </c>
      <c r="C21" s="190" t="str">
        <f>'[3]6. Rate Rider Calculations'!C36</f>
        <v/>
      </c>
      <c r="D21" s="191">
        <f>'[3]6. Rate Rider Calculations'!D36</f>
        <v>0</v>
      </c>
      <c r="E21" s="192">
        <f>'[3]6. Rate Rider Calculations'!E36</f>
        <v>0</v>
      </c>
      <c r="F21" s="193">
        <f>'[3]6. Rate Rider Calculations'!F36</f>
        <v>0</v>
      </c>
      <c r="G21" t="str">
        <f>'[3]6. Rate Rider Calculations'!G36</f>
        <v/>
      </c>
      <c r="H21">
        <f>'[3]6. Rate Rider Calculations'!H36</f>
        <v>0</v>
      </c>
    </row>
    <row r="22" spans="1:8">
      <c r="A22">
        <f>'[3]6. Rate Rider Calculations'!A37</f>
        <v>0</v>
      </c>
      <c r="B22" s="189" t="str">
        <f>'[3]6. Rate Rider Calculations'!B37</f>
        <v/>
      </c>
      <c r="C22" s="190" t="str">
        <f>'[3]6. Rate Rider Calculations'!C37</f>
        <v/>
      </c>
      <c r="D22" s="191">
        <f>'[3]6. Rate Rider Calculations'!D37</f>
        <v>0</v>
      </c>
      <c r="E22" s="192">
        <f>'[3]6. Rate Rider Calculations'!E37</f>
        <v>0</v>
      </c>
      <c r="F22" s="193">
        <f>'[3]6. Rate Rider Calculations'!F37</f>
        <v>0</v>
      </c>
      <c r="G22" t="str">
        <f>'[3]6. Rate Rider Calculations'!G37</f>
        <v/>
      </c>
      <c r="H22">
        <f>'[3]6. Rate Rider Calculations'!H37</f>
        <v>0</v>
      </c>
    </row>
    <row r="23" spans="1:8">
      <c r="A23">
        <f>'[3]6. Rate Rider Calculations'!A38</f>
        <v>0</v>
      </c>
      <c r="B23" s="189" t="str">
        <f>'[3]6. Rate Rider Calculations'!B38</f>
        <v/>
      </c>
      <c r="C23" s="190" t="str">
        <f>'[3]6. Rate Rider Calculations'!C38</f>
        <v/>
      </c>
      <c r="D23" s="191">
        <f>'[3]6. Rate Rider Calculations'!D38</f>
        <v>0</v>
      </c>
      <c r="E23" s="192">
        <f>'[3]6. Rate Rider Calculations'!E38</f>
        <v>0</v>
      </c>
      <c r="F23" s="193">
        <f>'[3]6. Rate Rider Calculations'!F38</f>
        <v>0</v>
      </c>
      <c r="G23" t="str">
        <f>'[3]6. Rate Rider Calculations'!G38</f>
        <v/>
      </c>
      <c r="H23">
        <f>'[3]6. Rate Rider Calculations'!H38</f>
        <v>0</v>
      </c>
    </row>
    <row r="24" spans="1:8">
      <c r="A24">
        <f>'[3]6. Rate Rider Calculations'!A39</f>
        <v>0</v>
      </c>
      <c r="B24" s="189" t="str">
        <f>'[3]6. Rate Rider Calculations'!B39</f>
        <v/>
      </c>
      <c r="C24" s="190" t="str">
        <f>'[3]6. Rate Rider Calculations'!C39</f>
        <v/>
      </c>
      <c r="D24" s="191">
        <f>'[3]6. Rate Rider Calculations'!D39</f>
        <v>0</v>
      </c>
      <c r="E24" s="192">
        <f>'[3]6. Rate Rider Calculations'!E39</f>
        <v>0</v>
      </c>
      <c r="F24" s="193">
        <f>'[3]6. Rate Rider Calculations'!F39</f>
        <v>0</v>
      </c>
      <c r="G24" t="str">
        <f>'[3]6. Rate Rider Calculations'!G39</f>
        <v/>
      </c>
      <c r="H24">
        <f>'[3]6. Rate Rider Calculations'!H39</f>
        <v>0</v>
      </c>
    </row>
    <row r="25" spans="1:8">
      <c r="A25">
        <f>'[3]6. Rate Rider Calculations'!A40</f>
        <v>0</v>
      </c>
      <c r="B25" s="194" t="str">
        <f>'[3]6. Rate Rider Calculations'!B40</f>
        <v>Total</v>
      </c>
      <c r="C25" s="195">
        <f>'[3]6. Rate Rider Calculations'!C40</f>
        <v>0</v>
      </c>
      <c r="D25" s="196">
        <f>'[3]6. Rate Rider Calculations'!D40</f>
        <v>0</v>
      </c>
      <c r="E25" s="197">
        <f>'[3]6. Rate Rider Calculations'!E40</f>
        <v>-3677393.8566739713</v>
      </c>
      <c r="F25" s="194">
        <f>'[3]6. Rate Rider Calculations'!F40</f>
        <v>0</v>
      </c>
      <c r="G25">
        <f>'[3]6. Rate Rider Calculations'!G40</f>
        <v>0</v>
      </c>
      <c r="H25">
        <f>'[3]6. Rate Rider Calculations'!H40</f>
        <v>0</v>
      </c>
    </row>
    <row r="26" spans="1:8">
      <c r="A26">
        <f>'[3]6. Rate Rider Calculations'!A41</f>
        <v>0</v>
      </c>
      <c r="B26">
        <f>'[3]6. Rate Rider Calculations'!B41</f>
        <v>0</v>
      </c>
      <c r="C26">
        <f>'[3]6. Rate Rider Calculations'!C41</f>
        <v>0</v>
      </c>
      <c r="D26">
        <f>'[3]6. Rate Rider Calculations'!D41</f>
        <v>0</v>
      </c>
      <c r="E26">
        <f>'[3]6. Rate Rider Calculations'!E41</f>
        <v>0</v>
      </c>
      <c r="F26">
        <f>'[3]6. Rate Rider Calculations'!F41</f>
        <v>0</v>
      </c>
      <c r="G26">
        <f>'[3]6. Rate Rider Calculations'!G41</f>
        <v>0</v>
      </c>
      <c r="H26">
        <f>'[3]6. Rate Rider Calculations'!H41</f>
        <v>0</v>
      </c>
    </row>
    <row r="27" spans="1:8">
      <c r="A27">
        <f>'[3]6. Rate Rider Calculations'!A42</f>
        <v>0</v>
      </c>
      <c r="B27">
        <f>'[3]6. Rate Rider Calculations'!B42</f>
        <v>0</v>
      </c>
      <c r="C27">
        <f>'[3]6. Rate Rider Calculations'!C42</f>
        <v>0</v>
      </c>
      <c r="D27">
        <f>'[3]6. Rate Rider Calculations'!D42</f>
        <v>0</v>
      </c>
      <c r="E27">
        <f>'[3]6. Rate Rider Calculations'!E42</f>
        <v>0</v>
      </c>
      <c r="F27">
        <f>'[3]6. Rate Rider Calculations'!F42</f>
        <v>0</v>
      </c>
      <c r="G27">
        <f>'[3]6. Rate Rider Calculations'!G42</f>
        <v>0</v>
      </c>
      <c r="H27">
        <f>'[3]6. Rate Rider Calculations'!H42</f>
        <v>0</v>
      </c>
    </row>
  </sheetData>
  <mergeCells count="5">
    <mergeCell ref="B3:B4"/>
    <mergeCell ref="C3:C4"/>
    <mergeCell ref="D3:D4"/>
    <mergeCell ref="E3:E4"/>
    <mergeCell ref="F3:F4"/>
  </mergeCells>
  <conditionalFormatting sqref="C5:C24">
    <cfRule type="cellIs" dxfId="1" priority="2" operator="equal">
      <formula>"kW"</formula>
    </cfRule>
  </conditionalFormatting>
  <conditionalFormatting sqref="G5:G24">
    <cfRule type="cellIs" dxfId="0" priority="1" operator="equal">
      <formula>"$/kW"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65"/>
  <sheetViews>
    <sheetView topLeftCell="A10" zoomScale="90" zoomScaleNormal="90" workbookViewId="0">
      <selection activeCell="J21" sqref="J21"/>
    </sheetView>
  </sheetViews>
  <sheetFormatPr defaultColWidth="9.140625" defaultRowHeight="15"/>
  <cols>
    <col min="1" max="1" width="1.28515625" style="10" customWidth="1"/>
    <col min="2" max="2" width="26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7.570312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18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0" style="10" hidden="1" customWidth="1"/>
    <col min="21" max="16384" width="9.140625" style="10"/>
  </cols>
  <sheetData>
    <row r="1" spans="1:20" s="2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+'Residential '!O1</f>
        <v>EB-2012-0146</v>
      </c>
      <c r="P1"/>
      <c r="T1" s="2">
        <v>9</v>
      </c>
    </row>
    <row r="2" spans="1:20" s="2" customFormat="1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>
        <v>9</v>
      </c>
      <c r="P2"/>
    </row>
    <row r="3" spans="1:20" s="2" customFormat="1" ht="15" customHeight="1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N3" s="3" t="s">
        <v>2</v>
      </c>
      <c r="O3" s="6"/>
      <c r="P3"/>
    </row>
    <row r="4" spans="1:20" s="2" customFormat="1" ht="15" customHeight="1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>
      <c r="C5" s="8"/>
      <c r="D5" s="8"/>
      <c r="E5" s="8"/>
      <c r="N5" s="3" t="s">
        <v>4</v>
      </c>
      <c r="O5" s="9">
        <v>2</v>
      </c>
      <c r="P5"/>
    </row>
    <row r="6" spans="1:20" s="2" customFormat="1" ht="9" customHeight="1">
      <c r="N6" s="3"/>
      <c r="O6" s="4"/>
      <c r="P6"/>
    </row>
    <row r="7" spans="1:20" s="2" customFormat="1">
      <c r="N7" s="3" t="s">
        <v>5</v>
      </c>
      <c r="O7" s="182">
        <v>41152</v>
      </c>
      <c r="P7"/>
    </row>
    <row r="8" spans="1:20" s="2" customFormat="1" ht="15" customHeight="1">
      <c r="N8" s="10"/>
      <c r="O8"/>
      <c r="P8"/>
    </row>
    <row r="9" spans="1:20" ht="7.5" customHeight="1">
      <c r="L9"/>
      <c r="M9"/>
      <c r="N9"/>
      <c r="O9"/>
      <c r="P9"/>
    </row>
    <row r="10" spans="1:20" ht="18.75" customHeight="1">
      <c r="B10" s="316" t="s">
        <v>6</v>
      </c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/>
    </row>
    <row r="11" spans="1:20" ht="18.75" customHeight="1">
      <c r="B11" s="316" t="s">
        <v>7</v>
      </c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/>
    </row>
    <row r="12" spans="1:20" ht="7.5" customHeight="1">
      <c r="L12"/>
      <c r="M12"/>
      <c r="N12"/>
      <c r="O12"/>
      <c r="P12"/>
    </row>
    <row r="13" spans="1:20" ht="7.5" customHeight="1">
      <c r="L13"/>
      <c r="M13"/>
      <c r="N13"/>
      <c r="O13"/>
      <c r="P13"/>
    </row>
    <row r="14" spans="1:20" ht="15.75">
      <c r="B14" s="11" t="s">
        <v>8</v>
      </c>
      <c r="D14" s="311" t="s">
        <v>106</v>
      </c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</row>
    <row r="15" spans="1:20" ht="7.5" customHeight="1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>
      <c r="B16" s="14"/>
      <c r="D16" s="15" t="s">
        <v>9</v>
      </c>
      <c r="E16" s="15"/>
      <c r="F16" s="16">
        <v>2000</v>
      </c>
      <c r="G16" s="15" t="s">
        <v>10</v>
      </c>
    </row>
    <row r="17" spans="2:15">
      <c r="B17" s="14"/>
    </row>
    <row r="18" spans="2:15">
      <c r="B18" s="14"/>
      <c r="D18" s="17"/>
      <c r="E18" s="17"/>
      <c r="F18" s="312" t="s">
        <v>11</v>
      </c>
      <c r="G18" s="313"/>
      <c r="H18" s="314"/>
      <c r="J18" s="312" t="s">
        <v>12</v>
      </c>
      <c r="K18" s="313"/>
      <c r="L18" s="314"/>
      <c r="N18" s="312" t="s">
        <v>13</v>
      </c>
      <c r="O18" s="314"/>
    </row>
    <row r="19" spans="2:15">
      <c r="B19" s="14"/>
      <c r="D19" s="305" t="s">
        <v>14</v>
      </c>
      <c r="E19" s="18"/>
      <c r="F19" s="19" t="s">
        <v>15</v>
      </c>
      <c r="G19" s="19" t="s">
        <v>16</v>
      </c>
      <c r="H19" s="20" t="s">
        <v>17</v>
      </c>
      <c r="J19" s="19" t="s">
        <v>15</v>
      </c>
      <c r="K19" s="21" t="s">
        <v>16</v>
      </c>
      <c r="L19" s="20" t="s">
        <v>17</v>
      </c>
      <c r="N19" s="307" t="s">
        <v>18</v>
      </c>
      <c r="O19" s="309" t="s">
        <v>19</v>
      </c>
    </row>
    <row r="20" spans="2:15">
      <c r="B20" s="14"/>
      <c r="D20" s="306"/>
      <c r="E20" s="18"/>
      <c r="F20" s="22" t="s">
        <v>20</v>
      </c>
      <c r="G20" s="22"/>
      <c r="H20" s="23" t="s">
        <v>20</v>
      </c>
      <c r="J20" s="22" t="s">
        <v>20</v>
      </c>
      <c r="K20" s="23"/>
      <c r="L20" s="23" t="s">
        <v>20</v>
      </c>
      <c r="N20" s="308"/>
      <c r="O20" s="310"/>
    </row>
    <row r="21" spans="2:15">
      <c r="B21" s="24" t="s">
        <v>21</v>
      </c>
      <c r="C21" s="24"/>
      <c r="D21" s="25" t="s">
        <v>56</v>
      </c>
      <c r="E21" s="26"/>
      <c r="F21" s="153">
        <v>29.58</v>
      </c>
      <c r="G21" s="28">
        <v>1</v>
      </c>
      <c r="H21" s="29">
        <f>G21*F21</f>
        <v>29.58</v>
      </c>
      <c r="I21" s="30"/>
      <c r="J21" s="156">
        <f>+'[1]11. Distribution Rate Schedule'!$D$14</f>
        <v>35.694428675082392</v>
      </c>
      <c r="K21" s="32">
        <v>1</v>
      </c>
      <c r="L21" s="29">
        <f>K21*J21</f>
        <v>35.694428675082392</v>
      </c>
      <c r="M21" s="30"/>
      <c r="N21" s="33">
        <f>L21-H21</f>
        <v>6.1144286750823937</v>
      </c>
      <c r="O21" s="34">
        <f>IF((H21)=0,"",(N21/H21))</f>
        <v>0.20670820402577397</v>
      </c>
    </row>
    <row r="22" spans="2:15">
      <c r="B22" s="36"/>
      <c r="C22" s="24"/>
      <c r="D22" s="25"/>
      <c r="E22" s="26"/>
      <c r="F22" s="27"/>
      <c r="G22" s="28">
        <v>1</v>
      </c>
      <c r="H22" s="29">
        <f t="shared" ref="H22:H36" si="0">G22*F22</f>
        <v>0</v>
      </c>
      <c r="I22" s="30"/>
      <c r="J22" s="31"/>
      <c r="K22" s="32">
        <v>1</v>
      </c>
      <c r="L22" s="29">
        <f>K22*J22</f>
        <v>0</v>
      </c>
      <c r="M22" s="30"/>
      <c r="N22" s="33">
        <f>L22-H22</f>
        <v>0</v>
      </c>
      <c r="O22" s="34" t="str">
        <f>IF((H22)=0,"",(N22/H22))</f>
        <v/>
      </c>
    </row>
    <row r="23" spans="2:15">
      <c r="B23" s="35"/>
      <c r="C23" s="24"/>
      <c r="D23" s="25"/>
      <c r="E23" s="26"/>
      <c r="F23" s="27"/>
      <c r="G23" s="28">
        <v>1</v>
      </c>
      <c r="H23" s="29">
        <f t="shared" si="0"/>
        <v>0</v>
      </c>
      <c r="I23" s="30"/>
      <c r="J23" s="31"/>
      <c r="K23" s="32">
        <v>1</v>
      </c>
      <c r="L23" s="29">
        <f t="shared" ref="L23:L36" si="1">K23*J23</f>
        <v>0</v>
      </c>
      <c r="M23" s="30"/>
      <c r="N23" s="33">
        <f t="shared" ref="N23:N37" si="2">L23-H23</f>
        <v>0</v>
      </c>
      <c r="O23" s="34" t="str">
        <f t="shared" ref="O23:O37" si="3">IF((H23)=0,"",(N23/H23))</f>
        <v/>
      </c>
    </row>
    <row r="24" spans="2:15">
      <c r="B24" s="24" t="s">
        <v>23</v>
      </c>
      <c r="C24" s="24"/>
      <c r="D24" s="25" t="s">
        <v>56</v>
      </c>
      <c r="E24" s="26"/>
      <c r="F24" s="153">
        <v>5.3</v>
      </c>
      <c r="G24" s="28">
        <v>1</v>
      </c>
      <c r="H24" s="29">
        <f t="shared" si="0"/>
        <v>5.3</v>
      </c>
      <c r="I24" s="30"/>
      <c r="J24" s="31">
        <v>0</v>
      </c>
      <c r="K24" s="32">
        <v>1</v>
      </c>
      <c r="L24" s="29">
        <f t="shared" si="1"/>
        <v>0</v>
      </c>
      <c r="M24" s="30"/>
      <c r="N24" s="33">
        <f t="shared" si="2"/>
        <v>-5.3</v>
      </c>
      <c r="O24" s="34">
        <f t="shared" si="3"/>
        <v>-1</v>
      </c>
    </row>
    <row r="25" spans="2:15">
      <c r="B25" s="35" t="s">
        <v>71</v>
      </c>
      <c r="C25" s="24"/>
      <c r="D25" s="25" t="s">
        <v>56</v>
      </c>
      <c r="E25" s="26"/>
      <c r="F25" s="153">
        <v>5.0999999999999996</v>
      </c>
      <c r="G25" s="28">
        <v>1</v>
      </c>
      <c r="H25" s="29">
        <f t="shared" si="0"/>
        <v>5.0999999999999996</v>
      </c>
      <c r="I25" s="30"/>
      <c r="J25" s="31">
        <v>0</v>
      </c>
      <c r="K25" s="32">
        <v>1</v>
      </c>
      <c r="L25" s="29">
        <f t="shared" si="1"/>
        <v>0</v>
      </c>
      <c r="M25" s="30"/>
      <c r="N25" s="33">
        <f t="shared" si="2"/>
        <v>-5.0999999999999996</v>
      </c>
      <c r="O25" s="34">
        <f t="shared" si="3"/>
        <v>-1</v>
      </c>
    </row>
    <row r="26" spans="2:15">
      <c r="B26" s="180" t="s">
        <v>92</v>
      </c>
      <c r="C26" s="24"/>
      <c r="D26" s="25" t="s">
        <v>56</v>
      </c>
      <c r="E26" s="26"/>
      <c r="F26" s="27"/>
      <c r="G26" s="28">
        <v>1</v>
      </c>
      <c r="H26" s="29">
        <f t="shared" si="0"/>
        <v>0</v>
      </c>
      <c r="I26" s="30"/>
      <c r="J26" s="156">
        <f>+'[2]Stranded Asset RR'!$E$34</f>
        <v>3.77</v>
      </c>
      <c r="K26" s="32">
        <v>1</v>
      </c>
      <c r="L26" s="29">
        <f t="shared" si="1"/>
        <v>3.77</v>
      </c>
      <c r="M26" s="30"/>
      <c r="N26" s="33">
        <f t="shared" si="2"/>
        <v>3.77</v>
      </c>
      <c r="O26" s="34" t="str">
        <f t="shared" si="3"/>
        <v/>
      </c>
    </row>
    <row r="27" spans="2:15">
      <c r="B27" s="24" t="s">
        <v>22</v>
      </c>
      <c r="C27" s="24"/>
      <c r="D27" s="25" t="s">
        <v>57</v>
      </c>
      <c r="E27" s="26"/>
      <c r="F27" s="27">
        <v>9.1999999999999998E-3</v>
      </c>
      <c r="G27" s="28">
        <f>$F16</f>
        <v>2000</v>
      </c>
      <c r="H27" s="29">
        <f t="shared" si="0"/>
        <v>18.399999999999999</v>
      </c>
      <c r="I27" s="30"/>
      <c r="J27" s="31">
        <f>+'[1]11. Distribution Rate Schedule'!$F$14</f>
        <v>1.1573276854126487E-2</v>
      </c>
      <c r="K27" s="28">
        <f>$F16</f>
        <v>2000</v>
      </c>
      <c r="L27" s="29">
        <f t="shared" si="1"/>
        <v>23.146553708252974</v>
      </c>
      <c r="M27" s="30"/>
      <c r="N27" s="33">
        <f t="shared" si="2"/>
        <v>4.746553708252975</v>
      </c>
      <c r="O27" s="34">
        <f t="shared" si="3"/>
        <v>0.25796487544853125</v>
      </c>
    </row>
    <row r="28" spans="2:15">
      <c r="B28" s="36" t="s">
        <v>96</v>
      </c>
      <c r="C28" s="24"/>
      <c r="D28" s="25" t="s">
        <v>57</v>
      </c>
      <c r="E28" s="26"/>
      <c r="F28" s="27">
        <v>-2.0000000000000001E-4</v>
      </c>
      <c r="G28" s="28">
        <f>$F16</f>
        <v>2000</v>
      </c>
      <c r="H28" s="29">
        <f t="shared" si="0"/>
        <v>-0.4</v>
      </c>
      <c r="I28" s="30"/>
      <c r="J28" s="31"/>
      <c r="K28" s="28">
        <f>$F16</f>
        <v>2000</v>
      </c>
      <c r="L28" s="29">
        <f t="shared" si="1"/>
        <v>0</v>
      </c>
      <c r="M28" s="30"/>
      <c r="N28" s="33">
        <f t="shared" si="2"/>
        <v>0.4</v>
      </c>
      <c r="O28" s="34">
        <f t="shared" si="3"/>
        <v>-1</v>
      </c>
    </row>
    <row r="29" spans="2:15">
      <c r="B29" s="24" t="s">
        <v>73</v>
      </c>
      <c r="C29" s="24"/>
      <c r="D29" s="25" t="s">
        <v>57</v>
      </c>
      <c r="E29" s="26"/>
      <c r="F29" s="150">
        <v>2.2000000000000001E-4</v>
      </c>
      <c r="G29" s="28">
        <f>$F16</f>
        <v>2000</v>
      </c>
      <c r="H29" s="29">
        <f t="shared" si="0"/>
        <v>0.44</v>
      </c>
      <c r="I29" s="30"/>
      <c r="J29" s="31">
        <v>0</v>
      </c>
      <c r="K29" s="28">
        <f>$F16</f>
        <v>2000</v>
      </c>
      <c r="L29" s="29">
        <f t="shared" si="1"/>
        <v>0</v>
      </c>
      <c r="M29" s="30"/>
      <c r="N29" s="33">
        <f t="shared" si="2"/>
        <v>-0.44</v>
      </c>
      <c r="O29" s="34">
        <f t="shared" si="3"/>
        <v>-1</v>
      </c>
    </row>
    <row r="30" spans="2:15">
      <c r="B30" s="36"/>
      <c r="C30" s="24"/>
      <c r="D30" s="25"/>
      <c r="E30" s="26"/>
      <c r="F30" s="27"/>
      <c r="G30" s="28">
        <f>$F16</f>
        <v>2000</v>
      </c>
      <c r="H30" s="29">
        <f t="shared" si="0"/>
        <v>0</v>
      </c>
      <c r="I30" s="30"/>
      <c r="J30" s="31"/>
      <c r="K30" s="28">
        <f>$F16</f>
        <v>2000</v>
      </c>
      <c r="L30" s="29">
        <f t="shared" si="1"/>
        <v>0</v>
      </c>
      <c r="M30" s="30"/>
      <c r="N30" s="33">
        <f t="shared" si="2"/>
        <v>0</v>
      </c>
      <c r="O30" s="34" t="str">
        <f t="shared" si="3"/>
        <v/>
      </c>
    </row>
    <row r="31" spans="2:15">
      <c r="B31" s="36"/>
      <c r="C31" s="24"/>
      <c r="D31" s="25"/>
      <c r="E31" s="26"/>
      <c r="F31" s="27"/>
      <c r="G31" s="28">
        <f>$F16</f>
        <v>2000</v>
      </c>
      <c r="H31" s="29">
        <f t="shared" si="0"/>
        <v>0</v>
      </c>
      <c r="I31" s="30"/>
      <c r="J31" s="31"/>
      <c r="K31" s="28">
        <f>$F16</f>
        <v>2000</v>
      </c>
      <c r="L31" s="29">
        <f t="shared" si="1"/>
        <v>0</v>
      </c>
      <c r="M31" s="30"/>
      <c r="N31" s="33">
        <f t="shared" si="2"/>
        <v>0</v>
      </c>
      <c r="O31" s="34" t="str">
        <f t="shared" si="3"/>
        <v/>
      </c>
    </row>
    <row r="32" spans="2:15">
      <c r="B32" s="36"/>
      <c r="C32" s="24"/>
      <c r="D32" s="25"/>
      <c r="E32" s="26"/>
      <c r="F32" s="27"/>
      <c r="G32" s="28">
        <f>$F16</f>
        <v>2000</v>
      </c>
      <c r="H32" s="29">
        <f t="shared" si="0"/>
        <v>0</v>
      </c>
      <c r="I32" s="30"/>
      <c r="J32" s="31"/>
      <c r="K32" s="28">
        <f>$F16</f>
        <v>2000</v>
      </c>
      <c r="L32" s="29">
        <f t="shared" si="1"/>
        <v>0</v>
      </c>
      <c r="M32" s="30"/>
      <c r="N32" s="33">
        <f t="shared" si="2"/>
        <v>0</v>
      </c>
      <c r="O32" s="34" t="str">
        <f t="shared" si="3"/>
        <v/>
      </c>
    </row>
    <row r="33" spans="2:15">
      <c r="B33" s="36"/>
      <c r="C33" s="24"/>
      <c r="D33" s="25"/>
      <c r="E33" s="26"/>
      <c r="F33" s="27"/>
      <c r="G33" s="28">
        <f>$F16</f>
        <v>2000</v>
      </c>
      <c r="H33" s="29">
        <f t="shared" si="0"/>
        <v>0</v>
      </c>
      <c r="I33" s="30"/>
      <c r="J33" s="31"/>
      <c r="K33" s="28">
        <f>$F16</f>
        <v>2000</v>
      </c>
      <c r="L33" s="29">
        <f t="shared" si="1"/>
        <v>0</v>
      </c>
      <c r="M33" s="30"/>
      <c r="N33" s="33">
        <f t="shared" si="2"/>
        <v>0</v>
      </c>
      <c r="O33" s="34" t="str">
        <f t="shared" si="3"/>
        <v/>
      </c>
    </row>
    <row r="34" spans="2:15">
      <c r="B34" s="36"/>
      <c r="C34" s="24"/>
      <c r="D34" s="25"/>
      <c r="E34" s="26"/>
      <c r="F34" s="27"/>
      <c r="G34" s="28">
        <f>$F16</f>
        <v>2000</v>
      </c>
      <c r="H34" s="29">
        <f t="shared" si="0"/>
        <v>0</v>
      </c>
      <c r="I34" s="30"/>
      <c r="J34" s="31"/>
      <c r="K34" s="28">
        <f>$F16</f>
        <v>2000</v>
      </c>
      <c r="L34" s="29">
        <f t="shared" si="1"/>
        <v>0</v>
      </c>
      <c r="M34" s="30"/>
      <c r="N34" s="33">
        <f t="shared" si="2"/>
        <v>0</v>
      </c>
      <c r="O34" s="34" t="str">
        <f t="shared" si="3"/>
        <v/>
      </c>
    </row>
    <row r="35" spans="2:15">
      <c r="B35" s="36"/>
      <c r="C35" s="24"/>
      <c r="D35" s="25"/>
      <c r="E35" s="26"/>
      <c r="F35" s="27"/>
      <c r="G35" s="28">
        <f>$F16</f>
        <v>2000</v>
      </c>
      <c r="H35" s="29">
        <f t="shared" si="0"/>
        <v>0</v>
      </c>
      <c r="I35" s="30"/>
      <c r="J35" s="31"/>
      <c r="K35" s="28">
        <f>$F16</f>
        <v>2000</v>
      </c>
      <c r="L35" s="29">
        <f t="shared" si="1"/>
        <v>0</v>
      </c>
      <c r="M35" s="30"/>
      <c r="N35" s="33">
        <f t="shared" si="2"/>
        <v>0</v>
      </c>
      <c r="O35" s="34" t="str">
        <f t="shared" si="3"/>
        <v/>
      </c>
    </row>
    <row r="36" spans="2:15">
      <c r="B36" s="36"/>
      <c r="C36" s="24"/>
      <c r="D36" s="25"/>
      <c r="E36" s="26"/>
      <c r="F36" s="27"/>
      <c r="G36" s="28">
        <f>$F16</f>
        <v>2000</v>
      </c>
      <c r="H36" s="29">
        <f t="shared" si="0"/>
        <v>0</v>
      </c>
      <c r="I36" s="30"/>
      <c r="J36" s="31"/>
      <c r="K36" s="28">
        <f>$F16</f>
        <v>2000</v>
      </c>
      <c r="L36" s="29">
        <f t="shared" si="1"/>
        <v>0</v>
      </c>
      <c r="M36" s="30"/>
      <c r="N36" s="33">
        <f t="shared" si="2"/>
        <v>0</v>
      </c>
      <c r="O36" s="34" t="str">
        <f t="shared" si="3"/>
        <v/>
      </c>
    </row>
    <row r="37" spans="2:15" s="48" customFormat="1">
      <c r="B37" s="37" t="s">
        <v>25</v>
      </c>
      <c r="C37" s="38"/>
      <c r="D37" s="39"/>
      <c r="E37" s="38"/>
      <c r="F37" s="40"/>
      <c r="G37" s="41"/>
      <c r="H37" s="42">
        <f>SUM(H21:H36)</f>
        <v>58.419999999999995</v>
      </c>
      <c r="I37" s="43"/>
      <c r="J37" s="44"/>
      <c r="K37" s="41"/>
      <c r="L37" s="42">
        <f>SUM(L21:L36)</f>
        <v>62.610982383335369</v>
      </c>
      <c r="M37" s="43"/>
      <c r="N37" s="46">
        <f t="shared" si="2"/>
        <v>4.1909823833353741</v>
      </c>
      <c r="O37" s="47">
        <f t="shared" si="3"/>
        <v>7.1738828882837627E-2</v>
      </c>
    </row>
    <row r="38" spans="2:15" ht="25.5">
      <c r="B38" s="49" t="s">
        <v>58</v>
      </c>
      <c r="C38" s="24"/>
      <c r="D38" s="25" t="s">
        <v>57</v>
      </c>
      <c r="E38" s="26"/>
      <c r="F38" s="27">
        <v>-1E-3</v>
      </c>
      <c r="G38" s="28">
        <f>$F16</f>
        <v>2000</v>
      </c>
      <c r="H38" s="29">
        <f>G38*F38</f>
        <v>-2</v>
      </c>
      <c r="I38" s="30"/>
      <c r="J38" s="31">
        <f>+F38</f>
        <v>-1E-3</v>
      </c>
      <c r="K38" s="28">
        <f>$F16</f>
        <v>2000</v>
      </c>
      <c r="L38" s="29">
        <f>K38*J38</f>
        <v>-2</v>
      </c>
      <c r="M38" s="30"/>
      <c r="N38" s="33">
        <f>L38-H38</f>
        <v>0</v>
      </c>
      <c r="O38" s="34">
        <f>IF((H38)=0,"",(N38/H38))</f>
        <v>0</v>
      </c>
    </row>
    <row r="39" spans="2:15" ht="25.5">
      <c r="B39" s="49" t="s">
        <v>59</v>
      </c>
      <c r="C39" s="24"/>
      <c r="D39" s="25" t="s">
        <v>57</v>
      </c>
      <c r="E39" s="26"/>
      <c r="F39" s="27">
        <v>0</v>
      </c>
      <c r="G39" s="28">
        <f>$F16</f>
        <v>2000</v>
      </c>
      <c r="H39" s="29">
        <f t="shared" ref="H39:H41" si="4">G39*F39</f>
        <v>0</v>
      </c>
      <c r="I39" s="50"/>
      <c r="J39" s="31">
        <f>+'[3]6. Rate Rider Calculations'!$F$22</f>
        <v>-1.1124390835961951E-3</v>
      </c>
      <c r="K39" s="28">
        <f>$F16</f>
        <v>2000</v>
      </c>
      <c r="L39" s="29">
        <f t="shared" ref="L39:L41" si="5">K39*J39</f>
        <v>-2.2248781671923901</v>
      </c>
      <c r="M39" s="51"/>
      <c r="N39" s="33">
        <f t="shared" ref="N39:N41" si="6">L39-H39</f>
        <v>-2.2248781671923901</v>
      </c>
      <c r="O39" s="34" t="str">
        <f t="shared" ref="O39:O41" si="7">IF((H39)=0,"",(N39/H39))</f>
        <v/>
      </c>
    </row>
    <row r="40" spans="2:15">
      <c r="B40" s="49"/>
      <c r="C40" s="24"/>
      <c r="D40" s="25"/>
      <c r="E40" s="26"/>
      <c r="F40" s="27"/>
      <c r="G40" s="28">
        <f>$F16</f>
        <v>2000</v>
      </c>
      <c r="H40" s="29">
        <f t="shared" si="4"/>
        <v>0</v>
      </c>
      <c r="I40" s="50"/>
      <c r="J40" s="31"/>
      <c r="K40" s="28">
        <f>$F16</f>
        <v>2000</v>
      </c>
      <c r="L40" s="29">
        <f t="shared" si="5"/>
        <v>0</v>
      </c>
      <c r="M40" s="51"/>
      <c r="N40" s="33">
        <f t="shared" si="6"/>
        <v>0</v>
      </c>
      <c r="O40" s="34" t="str">
        <f t="shared" si="7"/>
        <v/>
      </c>
    </row>
    <row r="41" spans="2:15">
      <c r="B41" s="49"/>
      <c r="C41" s="24"/>
      <c r="D41" s="25"/>
      <c r="E41" s="26"/>
      <c r="F41" s="27"/>
      <c r="G41" s="28">
        <f>$F16</f>
        <v>2000</v>
      </c>
      <c r="H41" s="29">
        <f t="shared" si="4"/>
        <v>0</v>
      </c>
      <c r="I41" s="50"/>
      <c r="J41" s="31"/>
      <c r="K41" s="28">
        <f>$F16</f>
        <v>2000</v>
      </c>
      <c r="L41" s="29">
        <f t="shared" si="5"/>
        <v>0</v>
      </c>
      <c r="M41" s="51"/>
      <c r="N41" s="33">
        <f t="shared" si="6"/>
        <v>0</v>
      </c>
      <c r="O41" s="34" t="str">
        <f t="shared" si="7"/>
        <v/>
      </c>
    </row>
    <row r="42" spans="2:15">
      <c r="B42" s="49"/>
      <c r="C42" s="24"/>
      <c r="D42" s="25"/>
      <c r="E42" s="26"/>
      <c r="F42" s="27"/>
      <c r="G42" s="28">
        <f>$F16</f>
        <v>2000</v>
      </c>
      <c r="H42" s="29">
        <f>G42*F42</f>
        <v>0</v>
      </c>
      <c r="I42" s="30"/>
      <c r="J42" s="31"/>
      <c r="K42" s="28">
        <f>$F16</f>
        <v>2000</v>
      </c>
      <c r="L42" s="29">
        <f>K42*J42</f>
        <v>0</v>
      </c>
      <c r="M42" s="30"/>
      <c r="N42" s="33">
        <f>L42-H42</f>
        <v>0</v>
      </c>
      <c r="O42" s="34" t="str">
        <f>IF((H42)=0,"",(N42/H42))</f>
        <v/>
      </c>
    </row>
    <row r="43" spans="2:15">
      <c r="B43" s="49"/>
      <c r="C43" s="24"/>
      <c r="D43" s="25"/>
      <c r="E43" s="26"/>
      <c r="F43" s="53"/>
      <c r="G43" s="54"/>
      <c r="H43" s="55"/>
      <c r="I43" s="30"/>
      <c r="J43" s="31"/>
      <c r="K43" s="28">
        <f>$F16</f>
        <v>2000</v>
      </c>
      <c r="L43" s="29">
        <f>K43*J43</f>
        <v>0</v>
      </c>
      <c r="M43" s="30"/>
      <c r="N43" s="33">
        <f>L43-H43</f>
        <v>0</v>
      </c>
      <c r="O43" s="34"/>
    </row>
    <row r="44" spans="2:15" ht="25.5">
      <c r="B44" s="56" t="s">
        <v>26</v>
      </c>
      <c r="C44" s="57"/>
      <c r="D44" s="57"/>
      <c r="E44" s="57"/>
      <c r="F44" s="58"/>
      <c r="G44" s="59"/>
      <c r="H44" s="60">
        <f>SUM(H38:H42)+H37</f>
        <v>56.419999999999995</v>
      </c>
      <c r="I44" s="43"/>
      <c r="J44" s="59"/>
      <c r="K44" s="61"/>
      <c r="L44" s="60">
        <f>SUM(L38:L42)+L37</f>
        <v>58.386104216142982</v>
      </c>
      <c r="M44" s="43"/>
      <c r="N44" s="46">
        <f t="shared" ref="N44:N56" si="8">L44-H44</f>
        <v>1.9661042161429876</v>
      </c>
      <c r="O44" s="47">
        <f t="shared" ref="O44:O56" si="9">IF((H44)=0,"",(N44/H44))</f>
        <v>3.4847646510864722E-2</v>
      </c>
    </row>
    <row r="45" spans="2:15">
      <c r="B45" s="30" t="s">
        <v>27</v>
      </c>
      <c r="C45" s="30"/>
      <c r="D45" s="62" t="s">
        <v>57</v>
      </c>
      <c r="E45" s="63"/>
      <c r="F45" s="31">
        <v>6.4999999999999997E-3</v>
      </c>
      <c r="G45" s="64">
        <f>F16*F71</f>
        <v>2081.7999999999997</v>
      </c>
      <c r="H45" s="29">
        <f>G45*F45</f>
        <v>13.531699999999997</v>
      </c>
      <c r="I45" s="30"/>
      <c r="J45" s="31">
        <f>+'[4]13. Final 2013 RTS Rates'!$F$27</f>
        <v>6.5611592721819406E-3</v>
      </c>
      <c r="K45" s="65">
        <f>F16*J71</f>
        <v>2070</v>
      </c>
      <c r="L45" s="29">
        <f>K45*J45</f>
        <v>13.581599693416617</v>
      </c>
      <c r="M45" s="30"/>
      <c r="N45" s="33">
        <f t="shared" si="8"/>
        <v>4.9899693416620039E-2</v>
      </c>
      <c r="O45" s="34">
        <f t="shared" si="9"/>
        <v>3.6876145212072428E-3</v>
      </c>
    </row>
    <row r="46" spans="2:15" ht="30">
      <c r="B46" s="66" t="s">
        <v>28</v>
      </c>
      <c r="C46" s="30"/>
      <c r="D46" s="62" t="s">
        <v>57</v>
      </c>
      <c r="E46" s="63"/>
      <c r="F46" s="31">
        <v>4.5999999999999999E-3</v>
      </c>
      <c r="G46" s="64">
        <f>G45</f>
        <v>2081.7999999999997</v>
      </c>
      <c r="H46" s="29">
        <f>G46*F46</f>
        <v>9.5762799999999988</v>
      </c>
      <c r="I46" s="30"/>
      <c r="J46" s="31">
        <f>+'[4]13. Final 2013 RTS Rates'!$H$27</f>
        <v>4.7577439447448197E-3</v>
      </c>
      <c r="K46" s="65">
        <f>K45</f>
        <v>2070</v>
      </c>
      <c r="L46" s="29">
        <f>K46*J46</f>
        <v>9.8485299656217773</v>
      </c>
      <c r="M46" s="30"/>
      <c r="N46" s="33">
        <f t="shared" si="8"/>
        <v>0.2722499656217785</v>
      </c>
      <c r="O46" s="34">
        <f t="shared" si="9"/>
        <v>2.8429616262450403E-2</v>
      </c>
    </row>
    <row r="47" spans="2:15" ht="25.5">
      <c r="B47" s="56" t="s">
        <v>29</v>
      </c>
      <c r="C47" s="38"/>
      <c r="D47" s="38"/>
      <c r="E47" s="38"/>
      <c r="F47" s="67"/>
      <c r="G47" s="59"/>
      <c r="H47" s="60">
        <f>SUM(H44:H46)</f>
        <v>79.527979999999985</v>
      </c>
      <c r="I47" s="68"/>
      <c r="J47" s="69"/>
      <c r="K47" s="70"/>
      <c r="L47" s="60">
        <f>SUM(L44:L46)</f>
        <v>81.816233875181382</v>
      </c>
      <c r="M47" s="68"/>
      <c r="N47" s="46">
        <f t="shared" si="8"/>
        <v>2.2882538751813968</v>
      </c>
      <c r="O47" s="47">
        <f t="shared" si="9"/>
        <v>2.877294098481311E-2</v>
      </c>
    </row>
    <row r="48" spans="2:15" ht="30">
      <c r="B48" s="71" t="s">
        <v>30</v>
      </c>
      <c r="C48" s="24"/>
      <c r="D48" s="25" t="s">
        <v>57</v>
      </c>
      <c r="E48" s="26"/>
      <c r="F48" s="72">
        <v>5.1999999999999998E-3</v>
      </c>
      <c r="G48" s="64">
        <f>G46</f>
        <v>2081.7999999999997</v>
      </c>
      <c r="H48" s="73">
        <f t="shared" ref="H48:H56" si="10">G48*F48</f>
        <v>10.825359999999998</v>
      </c>
      <c r="I48" s="30"/>
      <c r="J48" s="74">
        <f>+F48</f>
        <v>5.1999999999999998E-3</v>
      </c>
      <c r="K48" s="64">
        <f>K46</f>
        <v>2070</v>
      </c>
      <c r="L48" s="73">
        <f t="shared" ref="L48:L56" si="11">K48*J48</f>
        <v>10.763999999999999</v>
      </c>
      <c r="M48" s="30"/>
      <c r="N48" s="33">
        <f t="shared" si="8"/>
        <v>-6.1359999999998749E-2</v>
      </c>
      <c r="O48" s="75">
        <f t="shared" si="9"/>
        <v>-5.6681717744258633E-3</v>
      </c>
    </row>
    <row r="49" spans="2:15" ht="30">
      <c r="B49" s="71" t="s">
        <v>31</v>
      </c>
      <c r="C49" s="24"/>
      <c r="D49" s="25" t="s">
        <v>57</v>
      </c>
      <c r="E49" s="26"/>
      <c r="F49" s="72">
        <v>1.1000000000000001E-3</v>
      </c>
      <c r="G49" s="64">
        <f>G46</f>
        <v>2081.7999999999997</v>
      </c>
      <c r="H49" s="73">
        <f t="shared" si="10"/>
        <v>2.2899799999999999</v>
      </c>
      <c r="I49" s="30"/>
      <c r="J49" s="74">
        <f>+F49</f>
        <v>1.1000000000000001E-3</v>
      </c>
      <c r="K49" s="64">
        <f>K46</f>
        <v>2070</v>
      </c>
      <c r="L49" s="73">
        <f t="shared" si="11"/>
        <v>2.2770000000000001</v>
      </c>
      <c r="M49" s="30"/>
      <c r="N49" s="33">
        <f t="shared" si="8"/>
        <v>-1.2979999999999769E-2</v>
      </c>
      <c r="O49" s="75">
        <f t="shared" si="9"/>
        <v>-5.6681717744258772E-3</v>
      </c>
    </row>
    <row r="50" spans="2:15">
      <c r="B50" s="24" t="s">
        <v>32</v>
      </c>
      <c r="C50" s="24"/>
      <c r="D50" s="25" t="s">
        <v>56</v>
      </c>
      <c r="E50" s="26"/>
      <c r="F50" s="72">
        <v>0.25</v>
      </c>
      <c r="G50" s="28">
        <v>1</v>
      </c>
      <c r="H50" s="73">
        <f t="shared" si="10"/>
        <v>0.25</v>
      </c>
      <c r="I50" s="30"/>
      <c r="J50" s="74">
        <f>+F50</f>
        <v>0.25</v>
      </c>
      <c r="K50" s="28">
        <v>1</v>
      </c>
      <c r="L50" s="73">
        <f t="shared" si="11"/>
        <v>0.25</v>
      </c>
      <c r="M50" s="30"/>
      <c r="N50" s="33">
        <f t="shared" si="8"/>
        <v>0</v>
      </c>
      <c r="O50" s="75">
        <f t="shared" si="9"/>
        <v>0</v>
      </c>
    </row>
    <row r="51" spans="2:15">
      <c r="B51" s="24" t="s">
        <v>33</v>
      </c>
      <c r="C51" s="24"/>
      <c r="D51" s="25" t="s">
        <v>57</v>
      </c>
      <c r="E51" s="26"/>
      <c r="F51" s="72">
        <v>7.0000000000000001E-3</v>
      </c>
      <c r="G51" s="64">
        <f>F16</f>
        <v>2000</v>
      </c>
      <c r="H51" s="73">
        <f t="shared" si="10"/>
        <v>14</v>
      </c>
      <c r="I51" s="30"/>
      <c r="J51" s="74">
        <f>+F51</f>
        <v>7.0000000000000001E-3</v>
      </c>
      <c r="K51" s="64">
        <f>+G51</f>
        <v>2000</v>
      </c>
      <c r="L51" s="73">
        <f t="shared" si="11"/>
        <v>14</v>
      </c>
      <c r="M51" s="30"/>
      <c r="N51" s="33">
        <f t="shared" si="8"/>
        <v>0</v>
      </c>
      <c r="O51" s="75">
        <f t="shared" si="9"/>
        <v>0</v>
      </c>
    </row>
    <row r="52" spans="2:15">
      <c r="B52" s="52" t="s">
        <v>34</v>
      </c>
      <c r="C52" s="24"/>
      <c r="D52" s="25" t="s">
        <v>57</v>
      </c>
      <c r="E52" s="26"/>
      <c r="F52" s="76">
        <v>7.4999999999999997E-2</v>
      </c>
      <c r="G52" s="64">
        <v>600</v>
      </c>
      <c r="H52" s="73">
        <f>G52*F52</f>
        <v>45</v>
      </c>
      <c r="I52" s="30"/>
      <c r="J52" s="76">
        <v>7.4999999999999997E-2</v>
      </c>
      <c r="K52" s="64">
        <f>+G52</f>
        <v>600</v>
      </c>
      <c r="L52" s="73">
        <f>K52*J52</f>
        <v>45</v>
      </c>
      <c r="M52" s="30"/>
      <c r="N52" s="33">
        <f t="shared" si="8"/>
        <v>0</v>
      </c>
      <c r="O52" s="75">
        <f t="shared" si="9"/>
        <v>0</v>
      </c>
    </row>
    <row r="53" spans="2:15">
      <c r="B53" s="52" t="s">
        <v>35</v>
      </c>
      <c r="C53" s="24"/>
      <c r="D53" s="25" t="s">
        <v>57</v>
      </c>
      <c r="E53" s="26"/>
      <c r="F53" s="76">
        <v>8.7999999999999995E-2</v>
      </c>
      <c r="G53" s="64">
        <f>+G49-G52</f>
        <v>1481.7999999999997</v>
      </c>
      <c r="H53" s="73">
        <f>G53*F53</f>
        <v>130.39839999999998</v>
      </c>
      <c r="I53" s="30"/>
      <c r="J53" s="76">
        <v>8.7999999999999995E-2</v>
      </c>
      <c r="K53" s="64">
        <f>+G53</f>
        <v>1481.7999999999997</v>
      </c>
      <c r="L53" s="73">
        <f>K53*J53</f>
        <v>130.39839999999998</v>
      </c>
      <c r="M53" s="30"/>
      <c r="N53" s="33">
        <f t="shared" si="8"/>
        <v>0</v>
      </c>
      <c r="O53" s="75">
        <f t="shared" si="9"/>
        <v>0</v>
      </c>
    </row>
    <row r="54" spans="2:15">
      <c r="B54" s="52" t="s">
        <v>36</v>
      </c>
      <c r="C54" s="24"/>
      <c r="D54" s="25" t="s">
        <v>57</v>
      </c>
      <c r="E54" s="26"/>
      <c r="F54" s="76">
        <v>6.5000000000000002E-2</v>
      </c>
      <c r="G54" s="77">
        <f>0.64*$F16*$F71</f>
        <v>1332.3519999999999</v>
      </c>
      <c r="H54" s="73">
        <f t="shared" si="10"/>
        <v>86.602879999999999</v>
      </c>
      <c r="I54" s="30"/>
      <c r="J54" s="72">
        <v>6.5000000000000002E-2</v>
      </c>
      <c r="K54" s="77">
        <f>0.64*$F16*$F71</f>
        <v>1332.3519999999999</v>
      </c>
      <c r="L54" s="73">
        <f t="shared" si="11"/>
        <v>86.602879999999999</v>
      </c>
      <c r="M54" s="30"/>
      <c r="N54" s="33">
        <f t="shared" si="8"/>
        <v>0</v>
      </c>
      <c r="O54" s="75">
        <f t="shared" si="9"/>
        <v>0</v>
      </c>
    </row>
    <row r="55" spans="2:15">
      <c r="B55" s="52" t="s">
        <v>37</v>
      </c>
      <c r="C55" s="24"/>
      <c r="D55" s="25" t="s">
        <v>57</v>
      </c>
      <c r="E55" s="26"/>
      <c r="F55" s="76">
        <v>0.1</v>
      </c>
      <c r="G55" s="77">
        <f>0.18*$F16*$F71</f>
        <v>374.72399999999999</v>
      </c>
      <c r="H55" s="73">
        <f t="shared" si="10"/>
        <v>37.4724</v>
      </c>
      <c r="I55" s="30"/>
      <c r="J55" s="72">
        <v>0.1</v>
      </c>
      <c r="K55" s="77">
        <f>0.18*$F16*$F71</f>
        <v>374.72399999999999</v>
      </c>
      <c r="L55" s="73">
        <f t="shared" si="11"/>
        <v>37.4724</v>
      </c>
      <c r="M55" s="30"/>
      <c r="N55" s="33">
        <f t="shared" si="8"/>
        <v>0</v>
      </c>
      <c r="O55" s="75">
        <f t="shared" si="9"/>
        <v>0</v>
      </c>
    </row>
    <row r="56" spans="2:15" ht="15.75" thickBot="1">
      <c r="B56" s="14" t="s">
        <v>38</v>
      </c>
      <c r="C56" s="24"/>
      <c r="D56" s="25" t="s">
        <v>57</v>
      </c>
      <c r="E56" s="26"/>
      <c r="F56" s="76">
        <v>0.11700000000000001</v>
      </c>
      <c r="G56" s="77">
        <f>0.18*$F16*$F71</f>
        <v>374.72399999999999</v>
      </c>
      <c r="H56" s="73">
        <f t="shared" si="10"/>
        <v>43.842708000000002</v>
      </c>
      <c r="I56" s="30"/>
      <c r="J56" s="72">
        <v>0.11700000000000001</v>
      </c>
      <c r="K56" s="77">
        <f>0.18*$F16*$F71</f>
        <v>374.72399999999999</v>
      </c>
      <c r="L56" s="73">
        <f t="shared" si="11"/>
        <v>43.842708000000002</v>
      </c>
      <c r="M56" s="30"/>
      <c r="N56" s="33">
        <f t="shared" si="8"/>
        <v>0</v>
      </c>
      <c r="O56" s="75">
        <f t="shared" si="9"/>
        <v>0</v>
      </c>
    </row>
    <row r="57" spans="2:15" ht="15.75" thickBot="1">
      <c r="B57" s="79"/>
      <c r="C57" s="80"/>
      <c r="D57" s="81"/>
      <c r="E57" s="80"/>
      <c r="F57" s="82"/>
      <c r="G57" s="83"/>
      <c r="H57" s="84"/>
      <c r="I57" s="85"/>
      <c r="J57" s="82"/>
      <c r="K57" s="86"/>
      <c r="L57" s="84"/>
      <c r="M57" s="85"/>
      <c r="N57" s="87"/>
      <c r="O57" s="88"/>
    </row>
    <row r="58" spans="2:15">
      <c r="B58" s="89" t="s">
        <v>39</v>
      </c>
      <c r="C58" s="24"/>
      <c r="D58" s="24"/>
      <c r="E58" s="24"/>
      <c r="F58" s="90"/>
      <c r="G58" s="91"/>
      <c r="H58" s="95">
        <f>SUM(H47:H53)</f>
        <v>282.29171999999994</v>
      </c>
      <c r="I58" s="93"/>
      <c r="J58" s="94"/>
      <c r="K58" s="94"/>
      <c r="L58" s="95">
        <f>SUM(L47:L53)</f>
        <v>284.50563387518139</v>
      </c>
      <c r="M58" s="96"/>
      <c r="N58" s="97">
        <f t="shared" ref="N58:N68" si="12">L58-H58</f>
        <v>2.2139138751814471</v>
      </c>
      <c r="O58" s="98">
        <f t="shared" ref="O58:O68" si="13">IF((H58)=0,"",(N58/H58))</f>
        <v>7.8426454562020003E-3</v>
      </c>
    </row>
    <row r="59" spans="2:15">
      <c r="B59" s="99" t="s">
        <v>40</v>
      </c>
      <c r="C59" s="24"/>
      <c r="D59" s="24"/>
      <c r="E59" s="24"/>
      <c r="F59" s="100">
        <v>0.13</v>
      </c>
      <c r="G59" s="91"/>
      <c r="H59" s="101">
        <f>H58*F59</f>
        <v>36.697923599999996</v>
      </c>
      <c r="I59" s="102"/>
      <c r="J59" s="103">
        <v>0.13</v>
      </c>
      <c r="K59" s="104"/>
      <c r="L59" s="105">
        <f>L58*J59</f>
        <v>36.985732403773582</v>
      </c>
      <c r="M59" s="106"/>
      <c r="N59" s="107">
        <f t="shared" si="12"/>
        <v>0.28780880377358642</v>
      </c>
      <c r="O59" s="108">
        <f t="shared" si="13"/>
        <v>7.8426454562019535E-3</v>
      </c>
    </row>
    <row r="60" spans="2:15">
      <c r="B60" s="109" t="s">
        <v>41</v>
      </c>
      <c r="C60" s="24"/>
      <c r="D60" s="24"/>
      <c r="E60" s="24"/>
      <c r="F60" s="110"/>
      <c r="G60" s="111"/>
      <c r="H60" s="101">
        <f>H58+H59</f>
        <v>318.98964359999991</v>
      </c>
      <c r="I60" s="102"/>
      <c r="J60" s="102"/>
      <c r="K60" s="102"/>
      <c r="L60" s="105">
        <f>L58+L59</f>
        <v>321.49136627895496</v>
      </c>
      <c r="M60" s="106"/>
      <c r="N60" s="107">
        <f t="shared" si="12"/>
        <v>2.5017226789550477</v>
      </c>
      <c r="O60" s="108">
        <f t="shared" si="13"/>
        <v>7.8426454562020402E-3</v>
      </c>
    </row>
    <row r="61" spans="2:15" ht="15" customHeight="1">
      <c r="B61" s="303" t="s">
        <v>42</v>
      </c>
      <c r="C61" s="303"/>
      <c r="D61" s="303"/>
      <c r="E61" s="24"/>
      <c r="F61" s="110"/>
      <c r="G61" s="111"/>
      <c r="H61" s="112">
        <f>ROUND(-H60*10%,2)</f>
        <v>-31.9</v>
      </c>
      <c r="I61" s="102"/>
      <c r="J61" s="102"/>
      <c r="K61" s="102"/>
      <c r="L61" s="113">
        <f>ROUND(-L60*10%,2)</f>
        <v>-32.15</v>
      </c>
      <c r="M61" s="106"/>
      <c r="N61" s="114">
        <f t="shared" si="12"/>
        <v>-0.25</v>
      </c>
      <c r="O61" s="115">
        <f t="shared" si="13"/>
        <v>7.8369905956112863E-3</v>
      </c>
    </row>
    <row r="62" spans="2:15" ht="15.75" customHeight="1" thickBot="1">
      <c r="B62" s="304" t="s">
        <v>43</v>
      </c>
      <c r="C62" s="304"/>
      <c r="D62" s="304"/>
      <c r="E62" s="116"/>
      <c r="F62" s="117"/>
      <c r="G62" s="118"/>
      <c r="H62" s="119">
        <f>SUM(H60:H61)</f>
        <v>287.08964359999993</v>
      </c>
      <c r="I62" s="120"/>
      <c r="J62" s="120"/>
      <c r="K62" s="120"/>
      <c r="L62" s="121">
        <f>SUM(L60:L61)</f>
        <v>289.34136627895498</v>
      </c>
      <c r="M62" s="122"/>
      <c r="N62" s="123">
        <f t="shared" si="12"/>
        <v>2.2517226789550477</v>
      </c>
      <c r="O62" s="124">
        <f t="shared" si="13"/>
        <v>7.8432737967112382E-3</v>
      </c>
    </row>
    <row r="63" spans="2:15" ht="15.75" thickBot="1">
      <c r="B63" s="79"/>
      <c r="C63" s="80"/>
      <c r="D63" s="81"/>
      <c r="E63" s="80"/>
      <c r="F63" s="125"/>
      <c r="G63" s="126"/>
      <c r="H63" s="127"/>
      <c r="I63" s="128"/>
      <c r="J63" s="125"/>
      <c r="K63" s="83"/>
      <c r="L63" s="129"/>
      <c r="M63" s="85"/>
      <c r="N63" s="130"/>
      <c r="O63" s="88"/>
    </row>
    <row r="64" spans="2:15">
      <c r="B64" s="89" t="s">
        <v>44</v>
      </c>
      <c r="C64" s="24"/>
      <c r="D64" s="24"/>
      <c r="E64" s="24"/>
      <c r="F64" s="90"/>
      <c r="G64" s="91"/>
      <c r="H64" s="92">
        <f>SUM(H47:H51,H54:H56)</f>
        <v>274.811308</v>
      </c>
      <c r="I64" s="93"/>
      <c r="J64" s="94"/>
      <c r="K64" s="94"/>
      <c r="L64" s="92">
        <f>SUM(L47:L51,L54:L56)</f>
        <v>277.02522187518139</v>
      </c>
      <c r="M64" s="96"/>
      <c r="N64" s="97">
        <f>L64-H64</f>
        <v>2.2139138751813903</v>
      </c>
      <c r="O64" s="98">
        <f t="shared" ref="O64" si="14">IF((H64)=0,"",(N64/H64))</f>
        <v>8.0561236409580003E-3</v>
      </c>
    </row>
    <row r="65" spans="1:20">
      <c r="B65" s="99" t="s">
        <v>40</v>
      </c>
      <c r="C65" s="24"/>
      <c r="D65" s="24"/>
      <c r="E65" s="24"/>
      <c r="F65" s="100">
        <v>0.13</v>
      </c>
      <c r="G65" s="111"/>
      <c r="H65" s="101">
        <f>H64*F65</f>
        <v>35.725470039999998</v>
      </c>
      <c r="I65" s="102"/>
      <c r="J65" s="132">
        <v>0.13</v>
      </c>
      <c r="K65" s="102"/>
      <c r="L65" s="105">
        <f>L64*J65</f>
        <v>36.013278843773584</v>
      </c>
      <c r="M65" s="106"/>
      <c r="N65" s="107">
        <f t="shared" si="12"/>
        <v>0.28780880377358642</v>
      </c>
      <c r="O65" s="108">
        <f t="shared" si="13"/>
        <v>8.0561236409581599E-3</v>
      </c>
    </row>
    <row r="66" spans="1:20">
      <c r="B66" s="109" t="s">
        <v>41</v>
      </c>
      <c r="C66" s="24"/>
      <c r="D66" s="24"/>
      <c r="E66" s="24"/>
      <c r="F66" s="110"/>
      <c r="G66" s="111"/>
      <c r="H66" s="101">
        <f>H64+H65</f>
        <v>310.53677804</v>
      </c>
      <c r="I66" s="102"/>
      <c r="J66" s="102"/>
      <c r="K66" s="102"/>
      <c r="L66" s="105">
        <f>L64+L65</f>
        <v>313.03850071895499</v>
      </c>
      <c r="M66" s="106"/>
      <c r="N66" s="107">
        <f t="shared" si="12"/>
        <v>2.5017226789549909</v>
      </c>
      <c r="O66" s="108">
        <f t="shared" si="13"/>
        <v>8.0561236409580645E-3</v>
      </c>
    </row>
    <row r="67" spans="1:20" ht="15" customHeight="1">
      <c r="B67" s="303" t="s">
        <v>42</v>
      </c>
      <c r="C67" s="303"/>
      <c r="D67" s="303"/>
      <c r="E67" s="24"/>
      <c r="F67" s="110"/>
      <c r="G67" s="111"/>
      <c r="H67" s="112">
        <f>ROUND(-H66*10%,2)</f>
        <v>-31.05</v>
      </c>
      <c r="I67" s="102"/>
      <c r="J67" s="102"/>
      <c r="K67" s="102"/>
      <c r="L67" s="113">
        <f>ROUND(-L66*10%,2)</f>
        <v>-31.3</v>
      </c>
      <c r="M67" s="106"/>
      <c r="N67" s="114">
        <f t="shared" si="12"/>
        <v>-0.25</v>
      </c>
      <c r="O67" s="115">
        <f t="shared" si="13"/>
        <v>8.0515297906602248E-3</v>
      </c>
    </row>
    <row r="68" spans="1:20" ht="15.75" customHeight="1" thickBot="1">
      <c r="B68" s="304" t="s">
        <v>45</v>
      </c>
      <c r="C68" s="304"/>
      <c r="D68" s="304"/>
      <c r="E68" s="116"/>
      <c r="F68" s="133"/>
      <c r="G68" s="134"/>
      <c r="H68" s="135">
        <f>H66+H67</f>
        <v>279.48677803999999</v>
      </c>
      <c r="I68" s="136"/>
      <c r="J68" s="136"/>
      <c r="K68" s="136"/>
      <c r="L68" s="137">
        <f>L66+L67</f>
        <v>281.73850071895498</v>
      </c>
      <c r="M68" s="138"/>
      <c r="N68" s="139">
        <f t="shared" si="12"/>
        <v>2.2517226789549909</v>
      </c>
      <c r="O68" s="140">
        <f t="shared" si="13"/>
        <v>8.0566340016010544E-3</v>
      </c>
    </row>
    <row r="69" spans="1:20" ht="15.75" thickBot="1">
      <c r="B69" s="79"/>
      <c r="C69" s="80"/>
      <c r="D69" s="81"/>
      <c r="E69" s="80"/>
      <c r="F69" s="125"/>
      <c r="G69" s="126"/>
      <c r="H69" s="127"/>
      <c r="I69" s="128"/>
      <c r="J69" s="125"/>
      <c r="K69" s="83"/>
      <c r="L69" s="129"/>
      <c r="M69" s="85"/>
      <c r="N69" s="130"/>
      <c r="O69" s="88"/>
    </row>
    <row r="70" spans="1:20">
      <c r="L70" s="141"/>
    </row>
    <row r="71" spans="1:20">
      <c r="B71" s="15" t="s">
        <v>69</v>
      </c>
      <c r="F71" s="151">
        <v>1.0408999999999999</v>
      </c>
      <c r="J71" s="151">
        <v>1.0349999999999999</v>
      </c>
    </row>
    <row r="73" spans="1:20">
      <c r="A73" s="142" t="s">
        <v>46</v>
      </c>
    </row>
    <row r="75" spans="1:20">
      <c r="A75" s="10" t="s">
        <v>47</v>
      </c>
    </row>
    <row r="76" spans="1:20">
      <c r="A76" s="10" t="s">
        <v>48</v>
      </c>
    </row>
    <row r="79" spans="1:20" s="2" customFormat="1" ht="1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N79" s="3" t="s">
        <v>0</v>
      </c>
      <c r="O79" s="4">
        <f>+'Residential '!O79</f>
        <v>0</v>
      </c>
      <c r="P79"/>
      <c r="T79" s="2">
        <v>1</v>
      </c>
    </row>
    <row r="80" spans="1:20" s="2" customFormat="1" ht="1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N80" s="3" t="s">
        <v>1</v>
      </c>
      <c r="O80" s="6">
        <v>9</v>
      </c>
      <c r="P80"/>
    </row>
    <row r="81" spans="1:16" s="2" customFormat="1" ht="15" customHeight="1">
      <c r="A81" s="315"/>
      <c r="B81" s="315"/>
      <c r="C81" s="315"/>
      <c r="D81" s="315"/>
      <c r="E81" s="315"/>
      <c r="F81" s="315"/>
      <c r="G81" s="315"/>
      <c r="H81" s="315"/>
      <c r="I81" s="315"/>
      <c r="J81" s="315"/>
      <c r="K81" s="315"/>
      <c r="N81" s="3" t="s">
        <v>2</v>
      </c>
      <c r="O81" s="6"/>
      <c r="P81"/>
    </row>
    <row r="82" spans="1:16" s="2" customFormat="1" ht="15" customHeight="1">
      <c r="A82" s="5"/>
      <c r="B82" s="5"/>
      <c r="C82" s="5"/>
      <c r="D82" s="5"/>
      <c r="E82" s="5"/>
      <c r="F82" s="5"/>
      <c r="G82" s="5"/>
      <c r="H82" s="5"/>
      <c r="I82" s="7"/>
      <c r="J82" s="7"/>
      <c r="K82" s="7"/>
      <c r="N82" s="3" t="s">
        <v>3</v>
      </c>
      <c r="O82" s="6"/>
      <c r="P82"/>
    </row>
    <row r="83" spans="1:16" s="2" customFormat="1" ht="15" customHeight="1">
      <c r="C83" s="8"/>
      <c r="D83" s="8"/>
      <c r="E83" s="8"/>
      <c r="N83" s="3" t="s">
        <v>4</v>
      </c>
      <c r="O83" s="9">
        <v>2</v>
      </c>
      <c r="P83"/>
    </row>
    <row r="84" spans="1:16" s="2" customFormat="1" ht="9" customHeight="1">
      <c r="N84" s="3"/>
      <c r="O84" s="4"/>
      <c r="P84"/>
    </row>
    <row r="85" spans="1:16" s="2" customFormat="1">
      <c r="N85" s="3" t="s">
        <v>5</v>
      </c>
      <c r="O85" s="182">
        <v>41152</v>
      </c>
      <c r="P85"/>
    </row>
    <row r="86" spans="1:16" s="2" customFormat="1" ht="15" customHeight="1">
      <c r="N86" s="10"/>
      <c r="O86"/>
      <c r="P86"/>
    </row>
    <row r="87" spans="1:16" ht="7.5" customHeight="1">
      <c r="L87"/>
      <c r="M87"/>
      <c r="N87"/>
      <c r="O87"/>
      <c r="P87"/>
    </row>
    <row r="88" spans="1:16" ht="18.75" customHeight="1">
      <c r="B88" s="316" t="s">
        <v>6</v>
      </c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6"/>
      <c r="N88" s="316"/>
      <c r="O88" s="316"/>
      <c r="P88"/>
    </row>
    <row r="89" spans="1:16" ht="18.75" customHeight="1">
      <c r="B89" s="316" t="s">
        <v>7</v>
      </c>
      <c r="C89" s="316"/>
      <c r="D89" s="316"/>
      <c r="E89" s="316"/>
      <c r="F89" s="316"/>
      <c r="G89" s="316"/>
      <c r="H89" s="316"/>
      <c r="I89" s="316"/>
      <c r="J89" s="316"/>
      <c r="K89" s="316"/>
      <c r="L89" s="316"/>
      <c r="M89" s="316"/>
      <c r="N89" s="316"/>
      <c r="O89" s="316"/>
      <c r="P89"/>
    </row>
    <row r="90" spans="1:16" ht="7.5" customHeight="1">
      <c r="L90"/>
      <c r="M90"/>
      <c r="N90"/>
      <c r="O90"/>
      <c r="P90"/>
    </row>
    <row r="91" spans="1:16" ht="7.5" customHeight="1">
      <c r="L91"/>
      <c r="M91"/>
      <c r="N91"/>
      <c r="O91"/>
      <c r="P91"/>
    </row>
    <row r="92" spans="1:16" ht="15.75">
      <c r="B92" s="11" t="s">
        <v>8</v>
      </c>
      <c r="D92" s="311" t="s">
        <v>106</v>
      </c>
      <c r="E92" s="311"/>
      <c r="F92" s="311"/>
      <c r="G92" s="311"/>
      <c r="H92" s="311"/>
      <c r="I92" s="311"/>
      <c r="J92" s="311"/>
      <c r="K92" s="311"/>
      <c r="L92" s="311"/>
      <c r="M92" s="311"/>
      <c r="N92" s="311"/>
      <c r="O92" s="311"/>
    </row>
    <row r="93" spans="1:16" ht="7.5" customHeight="1">
      <c r="B93" s="12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</row>
    <row r="94" spans="1:16">
      <c r="B94" s="14"/>
      <c r="D94" s="15" t="s">
        <v>9</v>
      </c>
      <c r="E94" s="15"/>
      <c r="F94" s="16">
        <v>1000</v>
      </c>
      <c r="G94" s="15" t="s">
        <v>10</v>
      </c>
    </row>
    <row r="95" spans="1:16">
      <c r="B95" s="14"/>
    </row>
    <row r="96" spans="1:16">
      <c r="B96" s="14"/>
      <c r="D96" s="17"/>
      <c r="E96" s="17"/>
      <c r="F96" s="312" t="s">
        <v>11</v>
      </c>
      <c r="G96" s="313"/>
      <c r="H96" s="314"/>
      <c r="J96" s="312" t="s">
        <v>12</v>
      </c>
      <c r="K96" s="313"/>
      <c r="L96" s="314"/>
      <c r="N96" s="312" t="s">
        <v>13</v>
      </c>
      <c r="O96" s="314"/>
    </row>
    <row r="97" spans="2:15">
      <c r="B97" s="14"/>
      <c r="D97" s="305" t="s">
        <v>14</v>
      </c>
      <c r="E97" s="18"/>
      <c r="F97" s="19" t="s">
        <v>15</v>
      </c>
      <c r="G97" s="19" t="s">
        <v>16</v>
      </c>
      <c r="H97" s="20" t="s">
        <v>17</v>
      </c>
      <c r="J97" s="19" t="s">
        <v>15</v>
      </c>
      <c r="K97" s="21" t="s">
        <v>16</v>
      </c>
      <c r="L97" s="20" t="s">
        <v>17</v>
      </c>
      <c r="N97" s="307" t="s">
        <v>18</v>
      </c>
      <c r="O97" s="309" t="s">
        <v>19</v>
      </c>
    </row>
    <row r="98" spans="2:15">
      <c r="B98" s="14"/>
      <c r="D98" s="306"/>
      <c r="E98" s="18"/>
      <c r="F98" s="22" t="s">
        <v>20</v>
      </c>
      <c r="G98" s="22"/>
      <c r="H98" s="23" t="s">
        <v>20</v>
      </c>
      <c r="J98" s="22" t="s">
        <v>20</v>
      </c>
      <c r="K98" s="23"/>
      <c r="L98" s="23" t="s">
        <v>20</v>
      </c>
      <c r="N98" s="308"/>
      <c r="O98" s="310"/>
    </row>
    <row r="99" spans="2:15">
      <c r="B99" s="24" t="s">
        <v>21</v>
      </c>
      <c r="C99" s="24"/>
      <c r="D99" s="25" t="s">
        <v>56</v>
      </c>
      <c r="E99" s="26"/>
      <c r="F99" s="153">
        <v>29.58</v>
      </c>
      <c r="G99" s="28">
        <v>1</v>
      </c>
      <c r="H99" s="29">
        <f>G99*F99</f>
        <v>29.58</v>
      </c>
      <c r="I99" s="30"/>
      <c r="J99" s="156">
        <f>+'[1]11. Distribution Rate Schedule'!$D$14</f>
        <v>35.694428675082392</v>
      </c>
      <c r="K99" s="32">
        <v>1</v>
      </c>
      <c r="L99" s="29">
        <f>K99*J99</f>
        <v>35.694428675082392</v>
      </c>
      <c r="M99" s="30"/>
      <c r="N99" s="33">
        <f>L99-H99</f>
        <v>6.1144286750823937</v>
      </c>
      <c r="O99" s="34">
        <f>IF((H99)=0,"",(N99/H99))</f>
        <v>0.20670820402577397</v>
      </c>
    </row>
    <row r="100" spans="2:15">
      <c r="B100" s="36"/>
      <c r="C100" s="24"/>
      <c r="D100" s="25"/>
      <c r="E100" s="26"/>
      <c r="F100" s="27"/>
      <c r="G100" s="28">
        <v>1</v>
      </c>
      <c r="H100" s="29">
        <f t="shared" ref="H100:H114" si="15">G100*F100</f>
        <v>0</v>
      </c>
      <c r="I100" s="30"/>
      <c r="J100" s="31"/>
      <c r="K100" s="32">
        <v>1</v>
      </c>
      <c r="L100" s="29">
        <f>K100*J100</f>
        <v>0</v>
      </c>
      <c r="M100" s="30"/>
      <c r="N100" s="33">
        <f>L100-H100</f>
        <v>0</v>
      </c>
      <c r="O100" s="34" t="str">
        <f>IF((H100)=0,"",(N100/H100))</f>
        <v/>
      </c>
    </row>
    <row r="101" spans="2:15">
      <c r="B101" s="35"/>
      <c r="C101" s="24"/>
      <c r="D101" s="25"/>
      <c r="E101" s="26"/>
      <c r="F101" s="27"/>
      <c r="G101" s="28">
        <v>1</v>
      </c>
      <c r="H101" s="29">
        <f t="shared" si="15"/>
        <v>0</v>
      </c>
      <c r="I101" s="30"/>
      <c r="J101" s="31"/>
      <c r="K101" s="32">
        <v>1</v>
      </c>
      <c r="L101" s="29">
        <f t="shared" ref="L101:L114" si="16">K101*J101</f>
        <v>0</v>
      </c>
      <c r="M101" s="30"/>
      <c r="N101" s="33">
        <f t="shared" ref="N101:N115" si="17">L101-H101</f>
        <v>0</v>
      </c>
      <c r="O101" s="34" t="str">
        <f t="shared" ref="O101:O115" si="18">IF((H101)=0,"",(N101/H101))</f>
        <v/>
      </c>
    </row>
    <row r="102" spans="2:15">
      <c r="B102" s="24" t="s">
        <v>23</v>
      </c>
      <c r="C102" s="24"/>
      <c r="D102" s="25" t="s">
        <v>56</v>
      </c>
      <c r="E102" s="26"/>
      <c r="F102" s="153">
        <v>5.3</v>
      </c>
      <c r="G102" s="28">
        <v>1</v>
      </c>
      <c r="H102" s="29">
        <f t="shared" si="15"/>
        <v>5.3</v>
      </c>
      <c r="I102" s="30"/>
      <c r="J102" s="31">
        <v>0</v>
      </c>
      <c r="K102" s="32">
        <v>1</v>
      </c>
      <c r="L102" s="29">
        <f t="shared" si="16"/>
        <v>0</v>
      </c>
      <c r="M102" s="30"/>
      <c r="N102" s="33">
        <f t="shared" si="17"/>
        <v>-5.3</v>
      </c>
      <c r="O102" s="34">
        <f t="shared" si="18"/>
        <v>-1</v>
      </c>
    </row>
    <row r="103" spans="2:15">
      <c r="B103" s="35" t="s">
        <v>71</v>
      </c>
      <c r="C103" s="24"/>
      <c r="D103" s="25" t="s">
        <v>56</v>
      </c>
      <c r="E103" s="26"/>
      <c r="F103" s="153">
        <v>5.0999999999999996</v>
      </c>
      <c r="G103" s="28">
        <v>1</v>
      </c>
      <c r="H103" s="29">
        <f t="shared" si="15"/>
        <v>5.0999999999999996</v>
      </c>
      <c r="I103" s="30"/>
      <c r="J103" s="31">
        <v>0</v>
      </c>
      <c r="K103" s="32">
        <v>1</v>
      </c>
      <c r="L103" s="29">
        <f t="shared" si="16"/>
        <v>0</v>
      </c>
      <c r="M103" s="30"/>
      <c r="N103" s="33">
        <f t="shared" si="17"/>
        <v>-5.0999999999999996</v>
      </c>
      <c r="O103" s="34">
        <f t="shared" si="18"/>
        <v>-1</v>
      </c>
    </row>
    <row r="104" spans="2:15">
      <c r="B104" s="180" t="s">
        <v>92</v>
      </c>
      <c r="C104" s="24"/>
      <c r="D104" s="25" t="s">
        <v>56</v>
      </c>
      <c r="E104" s="26"/>
      <c r="F104" s="27"/>
      <c r="G104" s="28">
        <v>1</v>
      </c>
      <c r="H104" s="29">
        <f t="shared" si="15"/>
        <v>0</v>
      </c>
      <c r="I104" s="30"/>
      <c r="J104" s="156">
        <f>+'[2]Stranded Asset RR'!$E$34</f>
        <v>3.77</v>
      </c>
      <c r="K104" s="32">
        <v>1</v>
      </c>
      <c r="L104" s="29">
        <f t="shared" si="16"/>
        <v>3.77</v>
      </c>
      <c r="M104" s="30"/>
      <c r="N104" s="33">
        <f t="shared" si="17"/>
        <v>3.77</v>
      </c>
      <c r="O104" s="34" t="str">
        <f t="shared" si="18"/>
        <v/>
      </c>
    </row>
    <row r="105" spans="2:15">
      <c r="B105" s="24" t="s">
        <v>22</v>
      </c>
      <c r="C105" s="24"/>
      <c r="D105" s="25" t="s">
        <v>57</v>
      </c>
      <c r="E105" s="26"/>
      <c r="F105" s="27">
        <v>9.1999999999999998E-3</v>
      </c>
      <c r="G105" s="28">
        <f>$F94</f>
        <v>1000</v>
      </c>
      <c r="H105" s="29">
        <f t="shared" si="15"/>
        <v>9.1999999999999993</v>
      </c>
      <c r="I105" s="30"/>
      <c r="J105" s="31">
        <f>+'[1]11. Distribution Rate Schedule'!$F$14</f>
        <v>1.1573276854126487E-2</v>
      </c>
      <c r="K105" s="28">
        <f>$F94</f>
        <v>1000</v>
      </c>
      <c r="L105" s="29">
        <f t="shared" si="16"/>
        <v>11.573276854126487</v>
      </c>
      <c r="M105" s="30"/>
      <c r="N105" s="33">
        <f t="shared" si="17"/>
        <v>2.3732768541264875</v>
      </c>
      <c r="O105" s="34">
        <f t="shared" si="18"/>
        <v>0.25796487544853125</v>
      </c>
    </row>
    <row r="106" spans="2:15">
      <c r="B106" s="36" t="s">
        <v>96</v>
      </c>
      <c r="C106" s="24"/>
      <c r="D106" s="25" t="s">
        <v>57</v>
      </c>
      <c r="E106" s="26"/>
      <c r="F106" s="27">
        <v>-2.0000000000000001E-4</v>
      </c>
      <c r="G106" s="28">
        <f>$F94</f>
        <v>1000</v>
      </c>
      <c r="H106" s="29">
        <f t="shared" si="15"/>
        <v>-0.2</v>
      </c>
      <c r="I106" s="30"/>
      <c r="J106" s="31"/>
      <c r="K106" s="28">
        <f>$F94</f>
        <v>1000</v>
      </c>
      <c r="L106" s="29">
        <f t="shared" si="16"/>
        <v>0</v>
      </c>
      <c r="M106" s="30"/>
      <c r="N106" s="33">
        <f t="shared" si="17"/>
        <v>0.2</v>
      </c>
      <c r="O106" s="34">
        <f t="shared" si="18"/>
        <v>-1</v>
      </c>
    </row>
    <row r="107" spans="2:15">
      <c r="B107" s="24" t="s">
        <v>73</v>
      </c>
      <c r="C107" s="24"/>
      <c r="D107" s="25" t="s">
        <v>57</v>
      </c>
      <c r="E107" s="26"/>
      <c r="F107" s="150">
        <v>2.2000000000000001E-4</v>
      </c>
      <c r="G107" s="28">
        <f>$F94</f>
        <v>1000</v>
      </c>
      <c r="H107" s="29">
        <f t="shared" si="15"/>
        <v>0.22</v>
      </c>
      <c r="I107" s="30"/>
      <c r="J107" s="31">
        <v>0</v>
      </c>
      <c r="K107" s="28">
        <f>$F94</f>
        <v>1000</v>
      </c>
      <c r="L107" s="29">
        <f t="shared" si="16"/>
        <v>0</v>
      </c>
      <c r="M107" s="30"/>
      <c r="N107" s="33">
        <f t="shared" si="17"/>
        <v>-0.22</v>
      </c>
      <c r="O107" s="34">
        <f t="shared" si="18"/>
        <v>-1</v>
      </c>
    </row>
    <row r="108" spans="2:15">
      <c r="B108" s="36"/>
      <c r="C108" s="24"/>
      <c r="D108" s="25"/>
      <c r="E108" s="26"/>
      <c r="F108" s="27"/>
      <c r="G108" s="28">
        <f>$F94</f>
        <v>1000</v>
      </c>
      <c r="H108" s="29">
        <f t="shared" si="15"/>
        <v>0</v>
      </c>
      <c r="I108" s="30"/>
      <c r="J108" s="31"/>
      <c r="K108" s="28">
        <f>$F94</f>
        <v>1000</v>
      </c>
      <c r="L108" s="29">
        <f t="shared" si="16"/>
        <v>0</v>
      </c>
      <c r="M108" s="30"/>
      <c r="N108" s="33">
        <f t="shared" si="17"/>
        <v>0</v>
      </c>
      <c r="O108" s="34" t="str">
        <f t="shared" si="18"/>
        <v/>
      </c>
    </row>
    <row r="109" spans="2:15">
      <c r="B109" s="36"/>
      <c r="C109" s="24"/>
      <c r="D109" s="25"/>
      <c r="E109" s="26"/>
      <c r="F109" s="27"/>
      <c r="G109" s="28">
        <f>$F94</f>
        <v>1000</v>
      </c>
      <c r="H109" s="29">
        <f t="shared" si="15"/>
        <v>0</v>
      </c>
      <c r="I109" s="30"/>
      <c r="J109" s="31"/>
      <c r="K109" s="28">
        <f>$F94</f>
        <v>1000</v>
      </c>
      <c r="L109" s="29">
        <f t="shared" si="16"/>
        <v>0</v>
      </c>
      <c r="M109" s="30"/>
      <c r="N109" s="33">
        <f t="shared" si="17"/>
        <v>0</v>
      </c>
      <c r="O109" s="34" t="str">
        <f t="shared" si="18"/>
        <v/>
      </c>
    </row>
    <row r="110" spans="2:15">
      <c r="B110" s="36"/>
      <c r="C110" s="24"/>
      <c r="D110" s="25"/>
      <c r="E110" s="26"/>
      <c r="F110" s="27"/>
      <c r="G110" s="28">
        <f>$F94</f>
        <v>1000</v>
      </c>
      <c r="H110" s="29">
        <f t="shared" si="15"/>
        <v>0</v>
      </c>
      <c r="I110" s="30"/>
      <c r="J110" s="31"/>
      <c r="K110" s="28">
        <f>$F94</f>
        <v>1000</v>
      </c>
      <c r="L110" s="29">
        <f t="shared" si="16"/>
        <v>0</v>
      </c>
      <c r="M110" s="30"/>
      <c r="N110" s="33">
        <f t="shared" si="17"/>
        <v>0</v>
      </c>
      <c r="O110" s="34" t="str">
        <f t="shared" si="18"/>
        <v/>
      </c>
    </row>
    <row r="111" spans="2:15">
      <c r="B111" s="36"/>
      <c r="C111" s="24"/>
      <c r="D111" s="25"/>
      <c r="E111" s="26"/>
      <c r="F111" s="27"/>
      <c r="G111" s="28">
        <f>$F94</f>
        <v>1000</v>
      </c>
      <c r="H111" s="29">
        <f t="shared" si="15"/>
        <v>0</v>
      </c>
      <c r="I111" s="30"/>
      <c r="J111" s="31"/>
      <c r="K111" s="28">
        <f>$F94</f>
        <v>1000</v>
      </c>
      <c r="L111" s="29">
        <f t="shared" si="16"/>
        <v>0</v>
      </c>
      <c r="M111" s="30"/>
      <c r="N111" s="33">
        <f t="shared" si="17"/>
        <v>0</v>
      </c>
      <c r="O111" s="34" t="str">
        <f t="shared" si="18"/>
        <v/>
      </c>
    </row>
    <row r="112" spans="2:15">
      <c r="B112" s="36"/>
      <c r="C112" s="24"/>
      <c r="D112" s="25"/>
      <c r="E112" s="26"/>
      <c r="F112" s="27"/>
      <c r="G112" s="28">
        <f>$F94</f>
        <v>1000</v>
      </c>
      <c r="H112" s="29">
        <f t="shared" si="15"/>
        <v>0</v>
      </c>
      <c r="I112" s="30"/>
      <c r="J112" s="31"/>
      <c r="K112" s="28">
        <f>$F94</f>
        <v>1000</v>
      </c>
      <c r="L112" s="29">
        <f t="shared" si="16"/>
        <v>0</v>
      </c>
      <c r="M112" s="30"/>
      <c r="N112" s="33">
        <f t="shared" si="17"/>
        <v>0</v>
      </c>
      <c r="O112" s="34" t="str">
        <f t="shared" si="18"/>
        <v/>
      </c>
    </row>
    <row r="113" spans="2:15">
      <c r="B113" s="36"/>
      <c r="C113" s="24"/>
      <c r="D113" s="25"/>
      <c r="E113" s="26"/>
      <c r="F113" s="27"/>
      <c r="G113" s="28">
        <f>$F94</f>
        <v>1000</v>
      </c>
      <c r="H113" s="29">
        <f t="shared" si="15"/>
        <v>0</v>
      </c>
      <c r="I113" s="30"/>
      <c r="J113" s="31"/>
      <c r="K113" s="28">
        <f>$F94</f>
        <v>1000</v>
      </c>
      <c r="L113" s="29">
        <f t="shared" si="16"/>
        <v>0</v>
      </c>
      <c r="M113" s="30"/>
      <c r="N113" s="33">
        <f t="shared" si="17"/>
        <v>0</v>
      </c>
      <c r="O113" s="34" t="str">
        <f t="shared" si="18"/>
        <v/>
      </c>
    </row>
    <row r="114" spans="2:15">
      <c r="B114" s="36"/>
      <c r="C114" s="24"/>
      <c r="D114" s="25"/>
      <c r="E114" s="26"/>
      <c r="F114" s="27"/>
      <c r="G114" s="28">
        <f>$F94</f>
        <v>1000</v>
      </c>
      <c r="H114" s="29">
        <f t="shared" si="15"/>
        <v>0</v>
      </c>
      <c r="I114" s="30"/>
      <c r="J114" s="31"/>
      <c r="K114" s="28">
        <f>$F94</f>
        <v>1000</v>
      </c>
      <c r="L114" s="29">
        <f t="shared" si="16"/>
        <v>0</v>
      </c>
      <c r="M114" s="30"/>
      <c r="N114" s="33">
        <f t="shared" si="17"/>
        <v>0</v>
      </c>
      <c r="O114" s="34" t="str">
        <f t="shared" si="18"/>
        <v/>
      </c>
    </row>
    <row r="115" spans="2:15" s="48" customFormat="1">
      <c r="B115" s="37" t="s">
        <v>25</v>
      </c>
      <c r="C115" s="38"/>
      <c r="D115" s="39"/>
      <c r="E115" s="38"/>
      <c r="F115" s="40"/>
      <c r="G115" s="41"/>
      <c r="H115" s="42">
        <f>SUM(H99:H114)</f>
        <v>49.199999999999989</v>
      </c>
      <c r="I115" s="43"/>
      <c r="J115" s="44"/>
      <c r="K115" s="41"/>
      <c r="L115" s="42">
        <f>SUM(L99:L114)</f>
        <v>51.037705529208878</v>
      </c>
      <c r="M115" s="43"/>
      <c r="N115" s="46">
        <f t="shared" si="17"/>
        <v>1.8377055292088897</v>
      </c>
      <c r="O115" s="47">
        <f t="shared" si="18"/>
        <v>3.7351738398554678E-2</v>
      </c>
    </row>
    <row r="116" spans="2:15" ht="25.5">
      <c r="B116" s="49" t="s">
        <v>58</v>
      </c>
      <c r="C116" s="24"/>
      <c r="D116" s="25" t="s">
        <v>57</v>
      </c>
      <c r="E116" s="26"/>
      <c r="F116" s="27">
        <v>-1E-3</v>
      </c>
      <c r="G116" s="28">
        <f>$F94</f>
        <v>1000</v>
      </c>
      <c r="H116" s="29">
        <f>G116*F116</f>
        <v>-1</v>
      </c>
      <c r="I116" s="30"/>
      <c r="J116" s="31">
        <f>+F116</f>
        <v>-1E-3</v>
      </c>
      <c r="K116" s="28">
        <f>$F94</f>
        <v>1000</v>
      </c>
      <c r="L116" s="29">
        <f>K116*J116</f>
        <v>-1</v>
      </c>
      <c r="M116" s="30"/>
      <c r="N116" s="33">
        <f>L116-H116</f>
        <v>0</v>
      </c>
      <c r="O116" s="34">
        <f>IF((H116)=0,"",(N116/H116))</f>
        <v>0</v>
      </c>
    </row>
    <row r="117" spans="2:15" ht="25.5">
      <c r="B117" s="49" t="s">
        <v>59</v>
      </c>
      <c r="C117" s="24"/>
      <c r="D117" s="25" t="s">
        <v>57</v>
      </c>
      <c r="E117" s="26"/>
      <c r="F117" s="27">
        <v>0</v>
      </c>
      <c r="G117" s="28">
        <f>$F94</f>
        <v>1000</v>
      </c>
      <c r="H117" s="29">
        <f t="shared" ref="H117:H119" si="19">G117*F117</f>
        <v>0</v>
      </c>
      <c r="I117" s="50"/>
      <c r="J117" s="31">
        <f>+'[3]6. Rate Rider Calculations'!$F$22</f>
        <v>-1.1124390835961951E-3</v>
      </c>
      <c r="K117" s="28">
        <f>$F94</f>
        <v>1000</v>
      </c>
      <c r="L117" s="29">
        <f t="shared" ref="L117:L119" si="20">K117*J117</f>
        <v>-1.112439083596195</v>
      </c>
      <c r="M117" s="51"/>
      <c r="N117" s="33">
        <f t="shared" ref="N117:N119" si="21">L117-H117</f>
        <v>-1.112439083596195</v>
      </c>
      <c r="O117" s="34" t="str">
        <f t="shared" ref="O117:O119" si="22">IF((H117)=0,"",(N117/H117))</f>
        <v/>
      </c>
    </row>
    <row r="118" spans="2:15">
      <c r="B118" s="49"/>
      <c r="C118" s="24"/>
      <c r="D118" s="25"/>
      <c r="E118" s="26"/>
      <c r="F118" s="27"/>
      <c r="G118" s="28">
        <f>$F94</f>
        <v>1000</v>
      </c>
      <c r="H118" s="29">
        <f t="shared" si="19"/>
        <v>0</v>
      </c>
      <c r="I118" s="50"/>
      <c r="J118" s="31"/>
      <c r="K118" s="28">
        <f>$F94</f>
        <v>1000</v>
      </c>
      <c r="L118" s="29">
        <f t="shared" si="20"/>
        <v>0</v>
      </c>
      <c r="M118" s="51"/>
      <c r="N118" s="33">
        <f t="shared" si="21"/>
        <v>0</v>
      </c>
      <c r="O118" s="34" t="str">
        <f t="shared" si="22"/>
        <v/>
      </c>
    </row>
    <row r="119" spans="2:15">
      <c r="B119" s="49"/>
      <c r="C119" s="24"/>
      <c r="D119" s="25"/>
      <c r="E119" s="26"/>
      <c r="F119" s="27"/>
      <c r="G119" s="28">
        <f>$F94</f>
        <v>1000</v>
      </c>
      <c r="H119" s="29">
        <f t="shared" si="19"/>
        <v>0</v>
      </c>
      <c r="I119" s="50"/>
      <c r="J119" s="31"/>
      <c r="K119" s="28">
        <f>$F94</f>
        <v>1000</v>
      </c>
      <c r="L119" s="29">
        <f t="shared" si="20"/>
        <v>0</v>
      </c>
      <c r="M119" s="51"/>
      <c r="N119" s="33">
        <f t="shared" si="21"/>
        <v>0</v>
      </c>
      <c r="O119" s="34" t="str">
        <f t="shared" si="22"/>
        <v/>
      </c>
    </row>
    <row r="120" spans="2:15">
      <c r="B120" s="49"/>
      <c r="C120" s="24"/>
      <c r="D120" s="25"/>
      <c r="E120" s="26"/>
      <c r="F120" s="27"/>
      <c r="G120" s="28">
        <f>$F94</f>
        <v>1000</v>
      </c>
      <c r="H120" s="29">
        <f>G120*F120</f>
        <v>0</v>
      </c>
      <c r="I120" s="30"/>
      <c r="J120" s="31"/>
      <c r="K120" s="28">
        <f>$F94</f>
        <v>1000</v>
      </c>
      <c r="L120" s="29">
        <f>K120*J120</f>
        <v>0</v>
      </c>
      <c r="M120" s="30"/>
      <c r="N120" s="33">
        <f>L120-H120</f>
        <v>0</v>
      </c>
      <c r="O120" s="34" t="str">
        <f>IF((H120)=0,"",(N120/H120))</f>
        <v/>
      </c>
    </row>
    <row r="121" spans="2:15">
      <c r="B121" s="49"/>
      <c r="C121" s="24"/>
      <c r="D121" s="25"/>
      <c r="E121" s="26"/>
      <c r="F121" s="53"/>
      <c r="G121" s="54"/>
      <c r="H121" s="55"/>
      <c r="I121" s="30"/>
      <c r="J121" s="31"/>
      <c r="K121" s="28">
        <f>$F94</f>
        <v>1000</v>
      </c>
      <c r="L121" s="29">
        <f>K121*J121</f>
        <v>0</v>
      </c>
      <c r="M121" s="30"/>
      <c r="N121" s="33">
        <f>L121-H121</f>
        <v>0</v>
      </c>
      <c r="O121" s="34"/>
    </row>
    <row r="122" spans="2:15" ht="25.5">
      <c r="B122" s="56" t="s">
        <v>26</v>
      </c>
      <c r="C122" s="57"/>
      <c r="D122" s="57"/>
      <c r="E122" s="57"/>
      <c r="F122" s="58"/>
      <c r="G122" s="59"/>
      <c r="H122" s="60">
        <f>SUM(H116:H120)+H115</f>
        <v>48.199999999999989</v>
      </c>
      <c r="I122" s="43"/>
      <c r="J122" s="59"/>
      <c r="K122" s="61"/>
      <c r="L122" s="60">
        <f>SUM(L116:L120)+L115</f>
        <v>48.925266445612685</v>
      </c>
      <c r="M122" s="43"/>
      <c r="N122" s="46">
        <f t="shared" ref="N122:N134" si="23">L122-H122</f>
        <v>0.72526644561269649</v>
      </c>
      <c r="O122" s="47">
        <f t="shared" ref="O122:O134" si="24">IF((H122)=0,"",(N122/H122))</f>
        <v>1.5047021693209475E-2</v>
      </c>
    </row>
    <row r="123" spans="2:15">
      <c r="B123" s="30" t="s">
        <v>27</v>
      </c>
      <c r="C123" s="30"/>
      <c r="D123" s="62" t="s">
        <v>57</v>
      </c>
      <c r="E123" s="63"/>
      <c r="F123" s="31">
        <v>6.4999999999999997E-3</v>
      </c>
      <c r="G123" s="64">
        <f>F94*F149</f>
        <v>1040.8999999999999</v>
      </c>
      <c r="H123" s="29">
        <f>G123*F123</f>
        <v>6.7658499999999986</v>
      </c>
      <c r="I123" s="30"/>
      <c r="J123" s="31">
        <f>+'[4]13. Final 2013 RTS Rates'!$F$27</f>
        <v>6.5611592721819406E-3</v>
      </c>
      <c r="K123" s="65">
        <f>F94*J149</f>
        <v>1035</v>
      </c>
      <c r="L123" s="29">
        <f>K123*J123</f>
        <v>6.7907998467083086</v>
      </c>
      <c r="M123" s="30"/>
      <c r="N123" s="33">
        <f t="shared" si="23"/>
        <v>2.4949846708310019E-2</v>
      </c>
      <c r="O123" s="34">
        <f t="shared" si="24"/>
        <v>3.6876145212072428E-3</v>
      </c>
    </row>
    <row r="124" spans="2:15" ht="30">
      <c r="B124" s="66" t="s">
        <v>28</v>
      </c>
      <c r="C124" s="30"/>
      <c r="D124" s="62" t="s">
        <v>57</v>
      </c>
      <c r="E124" s="63"/>
      <c r="F124" s="31">
        <v>4.5999999999999999E-3</v>
      </c>
      <c r="G124" s="64">
        <f>G123</f>
        <v>1040.8999999999999</v>
      </c>
      <c r="H124" s="29">
        <f>G124*F124</f>
        <v>4.7881399999999994</v>
      </c>
      <c r="I124" s="30"/>
      <c r="J124" s="31">
        <f>+'[4]13. Final 2013 RTS Rates'!$H$27</f>
        <v>4.7577439447448197E-3</v>
      </c>
      <c r="K124" s="65">
        <f>K123</f>
        <v>1035</v>
      </c>
      <c r="L124" s="29">
        <f>K124*J124</f>
        <v>4.9242649828108886</v>
      </c>
      <c r="M124" s="30"/>
      <c r="N124" s="33">
        <f t="shared" si="23"/>
        <v>0.13612498281088925</v>
      </c>
      <c r="O124" s="34">
        <f t="shared" si="24"/>
        <v>2.8429616262450403E-2</v>
      </c>
    </row>
    <row r="125" spans="2:15" ht="25.5">
      <c r="B125" s="56" t="s">
        <v>29</v>
      </c>
      <c r="C125" s="38"/>
      <c r="D125" s="38"/>
      <c r="E125" s="38"/>
      <c r="F125" s="67"/>
      <c r="G125" s="59"/>
      <c r="H125" s="60">
        <f>SUM(H122:H124)</f>
        <v>59.753989999999988</v>
      </c>
      <c r="I125" s="68"/>
      <c r="J125" s="69"/>
      <c r="K125" s="70"/>
      <c r="L125" s="60">
        <f>SUM(L122:L124)</f>
        <v>60.640331275131885</v>
      </c>
      <c r="M125" s="68"/>
      <c r="N125" s="46">
        <f t="shared" si="23"/>
        <v>0.88634127513189753</v>
      </c>
      <c r="O125" s="47">
        <f t="shared" si="24"/>
        <v>1.4833173067303083E-2</v>
      </c>
    </row>
    <row r="126" spans="2:15" ht="30">
      <c r="B126" s="71" t="s">
        <v>30</v>
      </c>
      <c r="C126" s="24"/>
      <c r="D126" s="25" t="s">
        <v>57</v>
      </c>
      <c r="E126" s="26"/>
      <c r="F126" s="72">
        <v>5.1999999999999998E-3</v>
      </c>
      <c r="G126" s="64">
        <f>G124</f>
        <v>1040.8999999999999</v>
      </c>
      <c r="H126" s="73">
        <f t="shared" ref="H126:H129" si="25">G126*F126</f>
        <v>5.412679999999999</v>
      </c>
      <c r="I126" s="30"/>
      <c r="J126" s="74">
        <f>+F126</f>
        <v>5.1999999999999998E-3</v>
      </c>
      <c r="K126" s="64">
        <f>K124</f>
        <v>1035</v>
      </c>
      <c r="L126" s="73">
        <f t="shared" ref="L126:L129" si="26">K126*J126</f>
        <v>5.3819999999999997</v>
      </c>
      <c r="M126" s="30"/>
      <c r="N126" s="33">
        <f t="shared" si="23"/>
        <v>-3.0679999999999374E-2</v>
      </c>
      <c r="O126" s="75">
        <f t="shared" si="24"/>
        <v>-5.6681717744258633E-3</v>
      </c>
    </row>
    <row r="127" spans="2:15" ht="30">
      <c r="B127" s="71" t="s">
        <v>31</v>
      </c>
      <c r="C127" s="24"/>
      <c r="D127" s="25" t="s">
        <v>57</v>
      </c>
      <c r="E127" s="26"/>
      <c r="F127" s="72">
        <v>1.1000000000000001E-3</v>
      </c>
      <c r="G127" s="64">
        <f>G124</f>
        <v>1040.8999999999999</v>
      </c>
      <c r="H127" s="73">
        <f t="shared" si="25"/>
        <v>1.14499</v>
      </c>
      <c r="I127" s="30"/>
      <c r="J127" s="74">
        <f>+F127</f>
        <v>1.1000000000000001E-3</v>
      </c>
      <c r="K127" s="64">
        <f>K124</f>
        <v>1035</v>
      </c>
      <c r="L127" s="73">
        <f t="shared" si="26"/>
        <v>1.1385000000000001</v>
      </c>
      <c r="M127" s="30"/>
      <c r="N127" s="33">
        <f t="shared" si="23"/>
        <v>-6.4899999999998847E-3</v>
      </c>
      <c r="O127" s="75">
        <f t="shared" si="24"/>
        <v>-5.6681717744258772E-3</v>
      </c>
    </row>
    <row r="128" spans="2:15">
      <c r="B128" s="24" t="s">
        <v>32</v>
      </c>
      <c r="C128" s="24"/>
      <c r="D128" s="25" t="s">
        <v>56</v>
      </c>
      <c r="E128" s="26"/>
      <c r="F128" s="72">
        <v>0.25</v>
      </c>
      <c r="G128" s="28">
        <v>1</v>
      </c>
      <c r="H128" s="73">
        <f t="shared" si="25"/>
        <v>0.25</v>
      </c>
      <c r="I128" s="30"/>
      <c r="J128" s="74">
        <f>+F128</f>
        <v>0.25</v>
      </c>
      <c r="K128" s="28">
        <v>1</v>
      </c>
      <c r="L128" s="73">
        <f t="shared" si="26"/>
        <v>0.25</v>
      </c>
      <c r="M128" s="30"/>
      <c r="N128" s="33">
        <f t="shared" si="23"/>
        <v>0</v>
      </c>
      <c r="O128" s="75">
        <f t="shared" si="24"/>
        <v>0</v>
      </c>
    </row>
    <row r="129" spans="2:15">
      <c r="B129" s="24" t="s">
        <v>33</v>
      </c>
      <c r="C129" s="24"/>
      <c r="D129" s="25" t="s">
        <v>57</v>
      </c>
      <c r="E129" s="26"/>
      <c r="F129" s="72">
        <v>7.0000000000000001E-3</v>
      </c>
      <c r="G129" s="64">
        <f>F94</f>
        <v>1000</v>
      </c>
      <c r="H129" s="73">
        <f t="shared" si="25"/>
        <v>7</v>
      </c>
      <c r="I129" s="30"/>
      <c r="J129" s="74">
        <f>+F129</f>
        <v>7.0000000000000001E-3</v>
      </c>
      <c r="K129" s="64">
        <f>+G129</f>
        <v>1000</v>
      </c>
      <c r="L129" s="73">
        <f t="shared" si="26"/>
        <v>7</v>
      </c>
      <c r="M129" s="30"/>
      <c r="N129" s="33">
        <f t="shared" si="23"/>
        <v>0</v>
      </c>
      <c r="O129" s="75">
        <f t="shared" si="24"/>
        <v>0</v>
      </c>
    </row>
    <row r="130" spans="2:15">
      <c r="B130" s="52" t="s">
        <v>34</v>
      </c>
      <c r="C130" s="24"/>
      <c r="D130" s="25" t="s">
        <v>57</v>
      </c>
      <c r="E130" s="26"/>
      <c r="F130" s="76">
        <v>7.4999999999999997E-2</v>
      </c>
      <c r="G130" s="64">
        <v>600</v>
      </c>
      <c r="H130" s="73">
        <f>G130*F130</f>
        <v>45</v>
      </c>
      <c r="I130" s="30"/>
      <c r="J130" s="76">
        <v>7.4999999999999997E-2</v>
      </c>
      <c r="K130" s="64">
        <f>+G130</f>
        <v>600</v>
      </c>
      <c r="L130" s="73">
        <f>K130*J130</f>
        <v>45</v>
      </c>
      <c r="M130" s="30"/>
      <c r="N130" s="33">
        <f t="shared" si="23"/>
        <v>0</v>
      </c>
      <c r="O130" s="75">
        <f t="shared" si="24"/>
        <v>0</v>
      </c>
    </row>
    <row r="131" spans="2:15">
      <c r="B131" s="52" t="s">
        <v>35</v>
      </c>
      <c r="C131" s="24"/>
      <c r="D131" s="25" t="s">
        <v>57</v>
      </c>
      <c r="E131" s="26"/>
      <c r="F131" s="76">
        <v>8.7999999999999995E-2</v>
      </c>
      <c r="G131" s="64">
        <f>+G127-G130</f>
        <v>440.89999999999986</v>
      </c>
      <c r="H131" s="73">
        <f>G131*F131</f>
        <v>38.799199999999985</v>
      </c>
      <c r="I131" s="30"/>
      <c r="J131" s="76">
        <v>8.7999999999999995E-2</v>
      </c>
      <c r="K131" s="64">
        <f>+G131</f>
        <v>440.89999999999986</v>
      </c>
      <c r="L131" s="73">
        <f>K131*J131</f>
        <v>38.799199999999985</v>
      </c>
      <c r="M131" s="30"/>
      <c r="N131" s="33">
        <f t="shared" si="23"/>
        <v>0</v>
      </c>
      <c r="O131" s="75">
        <f t="shared" si="24"/>
        <v>0</v>
      </c>
    </row>
    <row r="132" spans="2:15">
      <c r="B132" s="52" t="s">
        <v>36</v>
      </c>
      <c r="C132" s="24"/>
      <c r="D132" s="25" t="s">
        <v>57</v>
      </c>
      <c r="E132" s="26"/>
      <c r="F132" s="76">
        <v>6.5000000000000002E-2</v>
      </c>
      <c r="G132" s="77">
        <f>0.64*$F94*$F149</f>
        <v>666.17599999999993</v>
      </c>
      <c r="H132" s="73">
        <f t="shared" ref="H132:H134" si="27">G132*F132</f>
        <v>43.301439999999999</v>
      </c>
      <c r="I132" s="30"/>
      <c r="J132" s="72">
        <v>6.5000000000000002E-2</v>
      </c>
      <c r="K132" s="77">
        <f>0.64*$F94*$F149</f>
        <v>666.17599999999993</v>
      </c>
      <c r="L132" s="73">
        <f t="shared" ref="L132:L134" si="28">K132*J132</f>
        <v>43.301439999999999</v>
      </c>
      <c r="M132" s="30"/>
      <c r="N132" s="33">
        <f t="shared" si="23"/>
        <v>0</v>
      </c>
      <c r="O132" s="75">
        <f t="shared" si="24"/>
        <v>0</v>
      </c>
    </row>
    <row r="133" spans="2:15">
      <c r="B133" s="52" t="s">
        <v>37</v>
      </c>
      <c r="C133" s="24"/>
      <c r="D133" s="25" t="s">
        <v>57</v>
      </c>
      <c r="E133" s="26"/>
      <c r="F133" s="76">
        <v>0.1</v>
      </c>
      <c r="G133" s="77">
        <f>0.18*$F94*$F149</f>
        <v>187.36199999999999</v>
      </c>
      <c r="H133" s="73">
        <f t="shared" si="27"/>
        <v>18.7362</v>
      </c>
      <c r="I133" s="30"/>
      <c r="J133" s="72">
        <v>0.1</v>
      </c>
      <c r="K133" s="77">
        <f>0.18*$F94*$F149</f>
        <v>187.36199999999999</v>
      </c>
      <c r="L133" s="73">
        <f t="shared" si="28"/>
        <v>18.7362</v>
      </c>
      <c r="M133" s="30"/>
      <c r="N133" s="33">
        <f t="shared" si="23"/>
        <v>0</v>
      </c>
      <c r="O133" s="75">
        <f t="shared" si="24"/>
        <v>0</v>
      </c>
    </row>
    <row r="134" spans="2:15" ht="15.75" thickBot="1">
      <c r="B134" s="14" t="s">
        <v>38</v>
      </c>
      <c r="C134" s="24"/>
      <c r="D134" s="25" t="s">
        <v>57</v>
      </c>
      <c r="E134" s="26"/>
      <c r="F134" s="76">
        <v>0.11700000000000001</v>
      </c>
      <c r="G134" s="77">
        <f>0.18*$F94*$F149</f>
        <v>187.36199999999999</v>
      </c>
      <c r="H134" s="73">
        <f t="shared" si="27"/>
        <v>21.921354000000001</v>
      </c>
      <c r="I134" s="30"/>
      <c r="J134" s="72">
        <v>0.11700000000000001</v>
      </c>
      <c r="K134" s="77">
        <f>0.18*$F94*$F149</f>
        <v>187.36199999999999</v>
      </c>
      <c r="L134" s="73">
        <f t="shared" si="28"/>
        <v>21.921354000000001</v>
      </c>
      <c r="M134" s="30"/>
      <c r="N134" s="33">
        <f t="shared" si="23"/>
        <v>0</v>
      </c>
      <c r="O134" s="75">
        <f t="shared" si="24"/>
        <v>0</v>
      </c>
    </row>
    <row r="135" spans="2:15" ht="15.75" thickBot="1">
      <c r="B135" s="79"/>
      <c r="C135" s="80"/>
      <c r="D135" s="81"/>
      <c r="E135" s="80"/>
      <c r="F135" s="82"/>
      <c r="G135" s="83"/>
      <c r="H135" s="84"/>
      <c r="I135" s="85"/>
      <c r="J135" s="82"/>
      <c r="K135" s="86"/>
      <c r="L135" s="84"/>
      <c r="M135" s="85"/>
      <c r="N135" s="87"/>
      <c r="O135" s="88"/>
    </row>
    <row r="136" spans="2:15">
      <c r="B136" s="89" t="s">
        <v>39</v>
      </c>
      <c r="C136" s="24"/>
      <c r="D136" s="24"/>
      <c r="E136" s="24"/>
      <c r="F136" s="90"/>
      <c r="G136" s="91"/>
      <c r="H136" s="95">
        <f>SUM(H125:H131)</f>
        <v>157.36085999999997</v>
      </c>
      <c r="I136" s="93"/>
      <c r="J136" s="94"/>
      <c r="K136" s="94"/>
      <c r="L136" s="95">
        <f>SUM(L125:L131)</f>
        <v>158.21003127513188</v>
      </c>
      <c r="M136" s="96"/>
      <c r="N136" s="97">
        <f t="shared" ref="N136:N140" si="29">L136-H136</f>
        <v>0.84917127513190849</v>
      </c>
      <c r="O136" s="98">
        <f t="shared" ref="O136:O140" si="30">IF((H136)=0,"",(N136/H136))</f>
        <v>5.3963309245507974E-3</v>
      </c>
    </row>
    <row r="137" spans="2:15">
      <c r="B137" s="99" t="s">
        <v>40</v>
      </c>
      <c r="C137" s="24"/>
      <c r="D137" s="24"/>
      <c r="E137" s="24"/>
      <c r="F137" s="100">
        <v>0.13</v>
      </c>
      <c r="G137" s="91"/>
      <c r="H137" s="101">
        <f>H136*F137</f>
        <v>20.456911799999997</v>
      </c>
      <c r="I137" s="102"/>
      <c r="J137" s="103">
        <v>0.13</v>
      </c>
      <c r="K137" s="104"/>
      <c r="L137" s="105">
        <f>L136*J137</f>
        <v>20.567304065767146</v>
      </c>
      <c r="M137" s="106"/>
      <c r="N137" s="107">
        <f t="shared" si="29"/>
        <v>0.11039226576714967</v>
      </c>
      <c r="O137" s="108">
        <f t="shared" si="30"/>
        <v>5.3963309245508738E-3</v>
      </c>
    </row>
    <row r="138" spans="2:15">
      <c r="B138" s="109" t="s">
        <v>41</v>
      </c>
      <c r="C138" s="24"/>
      <c r="D138" s="24"/>
      <c r="E138" s="24"/>
      <c r="F138" s="110"/>
      <c r="G138" s="111"/>
      <c r="H138" s="101">
        <f>H136+H137</f>
        <v>177.81777179999997</v>
      </c>
      <c r="I138" s="102"/>
      <c r="J138" s="102"/>
      <c r="K138" s="102"/>
      <c r="L138" s="105">
        <f>L136+L137</f>
        <v>178.77733534089901</v>
      </c>
      <c r="M138" s="106"/>
      <c r="N138" s="107">
        <f t="shared" si="29"/>
        <v>0.95956354089904039</v>
      </c>
      <c r="O138" s="108">
        <f t="shared" si="30"/>
        <v>5.3963309245507064E-3</v>
      </c>
    </row>
    <row r="139" spans="2:15" ht="15" customHeight="1">
      <c r="B139" s="303" t="s">
        <v>42</v>
      </c>
      <c r="C139" s="303"/>
      <c r="D139" s="303"/>
      <c r="E139" s="24"/>
      <c r="F139" s="110"/>
      <c r="G139" s="111"/>
      <c r="H139" s="112">
        <f>ROUND(-H138*10%,2)</f>
        <v>-17.78</v>
      </c>
      <c r="I139" s="102"/>
      <c r="J139" s="102"/>
      <c r="K139" s="102"/>
      <c r="L139" s="113">
        <f>ROUND(-L138*10%,2)</f>
        <v>-17.88</v>
      </c>
      <c r="M139" s="106"/>
      <c r="N139" s="114">
        <f t="shared" si="29"/>
        <v>-9.9999999999997868E-2</v>
      </c>
      <c r="O139" s="115">
        <f t="shared" si="30"/>
        <v>5.62429696287952E-3</v>
      </c>
    </row>
    <row r="140" spans="2:15" ht="15.75" customHeight="1" thickBot="1">
      <c r="B140" s="304" t="s">
        <v>43</v>
      </c>
      <c r="C140" s="304"/>
      <c r="D140" s="304"/>
      <c r="E140" s="116"/>
      <c r="F140" s="117"/>
      <c r="G140" s="118"/>
      <c r="H140" s="119">
        <f>SUM(H138:H139)</f>
        <v>160.03777179999997</v>
      </c>
      <c r="I140" s="120"/>
      <c r="J140" s="120"/>
      <c r="K140" s="120"/>
      <c r="L140" s="121">
        <f>SUM(L138:L139)</f>
        <v>160.89733534089902</v>
      </c>
      <c r="M140" s="122"/>
      <c r="N140" s="123">
        <f t="shared" si="29"/>
        <v>0.85956354089904607</v>
      </c>
      <c r="O140" s="124">
        <f t="shared" si="30"/>
        <v>5.3710041775215855E-3</v>
      </c>
    </row>
    <row r="141" spans="2:15" ht="15.75" thickBot="1">
      <c r="B141" s="79"/>
      <c r="C141" s="80"/>
      <c r="D141" s="81"/>
      <c r="E141" s="80"/>
      <c r="F141" s="125"/>
      <c r="G141" s="126"/>
      <c r="H141" s="127"/>
      <c r="I141" s="128"/>
      <c r="J141" s="125"/>
      <c r="K141" s="83"/>
      <c r="L141" s="129"/>
      <c r="M141" s="85"/>
      <c r="N141" s="130"/>
      <c r="O141" s="88"/>
    </row>
    <row r="142" spans="2:15">
      <c r="B142" s="89" t="s">
        <v>44</v>
      </c>
      <c r="C142" s="24"/>
      <c r="D142" s="24"/>
      <c r="E142" s="24"/>
      <c r="F142" s="90"/>
      <c r="G142" s="91"/>
      <c r="H142" s="92">
        <f>SUM(H125:H129,H132:H134)</f>
        <v>157.52065400000001</v>
      </c>
      <c r="I142" s="93"/>
      <c r="J142" s="94"/>
      <c r="K142" s="94"/>
      <c r="L142" s="92">
        <f>SUM(L125:L129,L132:L134)</f>
        <v>158.36982527513189</v>
      </c>
      <c r="M142" s="96"/>
      <c r="N142" s="97">
        <f>L142-H142</f>
        <v>0.84917127513188007</v>
      </c>
      <c r="O142" s="98">
        <f t="shared" ref="O142:O146" si="31">IF((H142)=0,"",(N142/H142))</f>
        <v>5.3908567135067887E-3</v>
      </c>
    </row>
    <row r="143" spans="2:15">
      <c r="B143" s="99" t="s">
        <v>40</v>
      </c>
      <c r="C143" s="24"/>
      <c r="D143" s="24"/>
      <c r="E143" s="24"/>
      <c r="F143" s="100">
        <v>0.13</v>
      </c>
      <c r="G143" s="111"/>
      <c r="H143" s="101">
        <f>H142*F143</f>
        <v>20.477685020000003</v>
      </c>
      <c r="I143" s="102"/>
      <c r="J143" s="132">
        <v>0.13</v>
      </c>
      <c r="K143" s="102"/>
      <c r="L143" s="105">
        <f>L142*J143</f>
        <v>20.588077285767145</v>
      </c>
      <c r="M143" s="106"/>
      <c r="N143" s="107">
        <f t="shared" ref="N143:N146" si="32">L143-H143</f>
        <v>0.11039226576714256</v>
      </c>
      <c r="O143" s="108">
        <f t="shared" si="31"/>
        <v>5.3908567135066985E-3</v>
      </c>
    </row>
    <row r="144" spans="2:15">
      <c r="B144" s="109" t="s">
        <v>41</v>
      </c>
      <c r="C144" s="24"/>
      <c r="D144" s="24"/>
      <c r="E144" s="24"/>
      <c r="F144" s="110"/>
      <c r="G144" s="111"/>
      <c r="H144" s="101">
        <f>H142+H143</f>
        <v>177.99833902</v>
      </c>
      <c r="I144" s="102"/>
      <c r="J144" s="102"/>
      <c r="K144" s="102"/>
      <c r="L144" s="105">
        <f>L142+L143</f>
        <v>178.95790256089904</v>
      </c>
      <c r="M144" s="106"/>
      <c r="N144" s="107">
        <f t="shared" si="32"/>
        <v>0.95956354089904039</v>
      </c>
      <c r="O144" s="108">
        <f t="shared" si="31"/>
        <v>5.3908567135068789E-3</v>
      </c>
    </row>
    <row r="145" spans="1:20" ht="15" customHeight="1">
      <c r="B145" s="303" t="s">
        <v>42</v>
      </c>
      <c r="C145" s="303"/>
      <c r="D145" s="303"/>
      <c r="E145" s="24"/>
      <c r="F145" s="110"/>
      <c r="G145" s="111"/>
      <c r="H145" s="112">
        <f>ROUND(-H144*10%,2)</f>
        <v>-17.8</v>
      </c>
      <c r="I145" s="102"/>
      <c r="J145" s="102"/>
      <c r="K145" s="102"/>
      <c r="L145" s="113">
        <f>ROUND(-L144*10%,2)</f>
        <v>-17.899999999999999</v>
      </c>
      <c r="M145" s="106"/>
      <c r="N145" s="114">
        <f t="shared" si="32"/>
        <v>-9.9999999999997868E-2</v>
      </c>
      <c r="O145" s="115">
        <f t="shared" si="31"/>
        <v>5.6179775280897678E-3</v>
      </c>
    </row>
    <row r="146" spans="1:20" ht="15.75" customHeight="1" thickBot="1">
      <c r="B146" s="304" t="s">
        <v>45</v>
      </c>
      <c r="C146" s="304"/>
      <c r="D146" s="304"/>
      <c r="E146" s="116"/>
      <c r="F146" s="133"/>
      <c r="G146" s="134"/>
      <c r="H146" s="135">
        <f>H144+H145</f>
        <v>160.19833901999999</v>
      </c>
      <c r="I146" s="136"/>
      <c r="J146" s="136"/>
      <c r="K146" s="136"/>
      <c r="L146" s="137">
        <f>L144+L145</f>
        <v>161.05790256089904</v>
      </c>
      <c r="M146" s="138"/>
      <c r="N146" s="139">
        <f t="shared" si="32"/>
        <v>0.85956354089904607</v>
      </c>
      <c r="O146" s="140">
        <f t="shared" si="31"/>
        <v>5.3656208057920856E-3</v>
      </c>
    </row>
    <row r="147" spans="1:20" ht="15.75" thickBot="1">
      <c r="B147" s="79"/>
      <c r="C147" s="80"/>
      <c r="D147" s="81"/>
      <c r="E147" s="80"/>
      <c r="F147" s="125"/>
      <c r="G147" s="126"/>
      <c r="H147" s="127"/>
      <c r="I147" s="128"/>
      <c r="J147" s="125"/>
      <c r="K147" s="83"/>
      <c r="L147" s="129"/>
      <c r="M147" s="85"/>
      <c r="N147" s="130"/>
      <c r="O147" s="88"/>
    </row>
    <row r="148" spans="1:20">
      <c r="L148" s="141"/>
    </row>
    <row r="149" spans="1:20">
      <c r="B149" s="15" t="s">
        <v>69</v>
      </c>
      <c r="F149" s="151">
        <v>1.0408999999999999</v>
      </c>
      <c r="J149" s="151">
        <v>1.0349999999999999</v>
      </c>
    </row>
    <row r="151" spans="1:20" s="2" customFormat="1" ht="1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N151" s="3" t="s">
        <v>0</v>
      </c>
      <c r="O151" s="4" t="str">
        <f>+'Residential '!O151</f>
        <v/>
      </c>
      <c r="P151"/>
      <c r="T151" s="2">
        <v>1</v>
      </c>
    </row>
    <row r="152" spans="1:20" s="2" customFormat="1" ht="1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N152" s="3" t="s">
        <v>1</v>
      </c>
      <c r="O152" s="6">
        <v>9</v>
      </c>
      <c r="P152"/>
    </row>
    <row r="153" spans="1:20" s="2" customFormat="1" ht="15" customHeight="1">
      <c r="A153" s="315"/>
      <c r="B153" s="315"/>
      <c r="C153" s="315"/>
      <c r="D153" s="315"/>
      <c r="E153" s="315"/>
      <c r="F153" s="315"/>
      <c r="G153" s="315"/>
      <c r="H153" s="315"/>
      <c r="I153" s="315"/>
      <c r="J153" s="315"/>
      <c r="K153" s="315"/>
      <c r="N153" s="3" t="s">
        <v>2</v>
      </c>
      <c r="O153" s="6"/>
      <c r="P153"/>
    </row>
    <row r="154" spans="1:20" s="2" customFormat="1" ht="15" customHeight="1">
      <c r="A154" s="5"/>
      <c r="B154" s="5"/>
      <c r="C154" s="5"/>
      <c r="D154" s="5"/>
      <c r="E154" s="5"/>
      <c r="F154" s="5"/>
      <c r="G154" s="5"/>
      <c r="H154" s="5"/>
      <c r="I154" s="7"/>
      <c r="J154" s="7"/>
      <c r="K154" s="7"/>
      <c r="N154" s="3" t="s">
        <v>3</v>
      </c>
      <c r="O154" s="6"/>
      <c r="P154"/>
    </row>
    <row r="155" spans="1:20" s="2" customFormat="1" ht="15" customHeight="1">
      <c r="C155" s="8"/>
      <c r="D155" s="8"/>
      <c r="E155" s="8"/>
      <c r="N155" s="3" t="s">
        <v>4</v>
      </c>
      <c r="O155" s="9">
        <v>2</v>
      </c>
      <c r="P155"/>
    </row>
    <row r="156" spans="1:20" s="2" customFormat="1" ht="9" customHeight="1">
      <c r="N156" s="3"/>
      <c r="O156" s="4"/>
      <c r="P156"/>
    </row>
    <row r="157" spans="1:20" s="2" customFormat="1">
      <c r="N157" s="3" t="s">
        <v>5</v>
      </c>
      <c r="O157" s="182">
        <v>41152</v>
      </c>
      <c r="P157"/>
    </row>
    <row r="158" spans="1:20" s="2" customFormat="1" ht="15" customHeight="1">
      <c r="N158" s="10"/>
      <c r="O158"/>
      <c r="P158"/>
    </row>
    <row r="159" spans="1:20" ht="7.5" customHeight="1">
      <c r="L159"/>
      <c r="M159"/>
      <c r="N159"/>
      <c r="O159"/>
      <c r="P159"/>
    </row>
    <row r="160" spans="1:20" ht="18.75" customHeight="1">
      <c r="B160" s="316" t="s">
        <v>6</v>
      </c>
      <c r="C160" s="316"/>
      <c r="D160" s="316"/>
      <c r="E160" s="316"/>
      <c r="F160" s="316"/>
      <c r="G160" s="316"/>
      <c r="H160" s="316"/>
      <c r="I160" s="316"/>
      <c r="J160" s="316"/>
      <c r="K160" s="316"/>
      <c r="L160" s="316"/>
      <c r="M160" s="316"/>
      <c r="N160" s="316"/>
      <c r="O160" s="316"/>
      <c r="P160"/>
    </row>
    <row r="161" spans="2:16" ht="18.75" customHeight="1">
      <c r="B161" s="316" t="s">
        <v>7</v>
      </c>
      <c r="C161" s="316"/>
      <c r="D161" s="316"/>
      <c r="E161" s="316"/>
      <c r="F161" s="316"/>
      <c r="G161" s="316"/>
      <c r="H161" s="316"/>
      <c r="I161" s="316"/>
      <c r="J161" s="316"/>
      <c r="K161" s="316"/>
      <c r="L161" s="316"/>
      <c r="M161" s="316"/>
      <c r="N161" s="316"/>
      <c r="O161" s="316"/>
      <c r="P161"/>
    </row>
    <row r="162" spans="2:16" ht="7.5" customHeight="1">
      <c r="L162"/>
      <c r="M162"/>
      <c r="N162"/>
      <c r="O162"/>
      <c r="P162"/>
    </row>
    <row r="163" spans="2:16" ht="7.5" customHeight="1">
      <c r="L163"/>
      <c r="M163"/>
      <c r="N163"/>
      <c r="O163"/>
      <c r="P163"/>
    </row>
    <row r="164" spans="2:16" ht="15.75">
      <c r="B164" s="11" t="s">
        <v>8</v>
      </c>
      <c r="D164" s="311" t="s">
        <v>106</v>
      </c>
      <c r="E164" s="311"/>
      <c r="F164" s="311"/>
      <c r="G164" s="311"/>
      <c r="H164" s="311"/>
      <c r="I164" s="311"/>
      <c r="J164" s="311"/>
      <c r="K164" s="311"/>
      <c r="L164" s="311"/>
      <c r="M164" s="311"/>
      <c r="N164" s="311"/>
      <c r="O164" s="311"/>
    </row>
    <row r="165" spans="2:16" ht="7.5" customHeight="1">
      <c r="B165" s="12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</row>
    <row r="166" spans="2:16">
      <c r="B166" s="14"/>
      <c r="D166" s="15" t="s">
        <v>9</v>
      </c>
      <c r="E166" s="15"/>
      <c r="F166" s="16">
        <v>5000</v>
      </c>
      <c r="G166" s="15" t="s">
        <v>10</v>
      </c>
    </row>
    <row r="167" spans="2:16">
      <c r="B167" s="14"/>
    </row>
    <row r="168" spans="2:16">
      <c r="B168" s="14"/>
      <c r="D168" s="17"/>
      <c r="E168" s="17"/>
      <c r="F168" s="312" t="s">
        <v>11</v>
      </c>
      <c r="G168" s="313"/>
      <c r="H168" s="314"/>
      <c r="J168" s="312" t="s">
        <v>12</v>
      </c>
      <c r="K168" s="313"/>
      <c r="L168" s="314"/>
      <c r="N168" s="312" t="s">
        <v>13</v>
      </c>
      <c r="O168" s="314"/>
    </row>
    <row r="169" spans="2:16">
      <c r="B169" s="14"/>
      <c r="D169" s="305" t="s">
        <v>14</v>
      </c>
      <c r="E169" s="18"/>
      <c r="F169" s="19" t="s">
        <v>15</v>
      </c>
      <c r="G169" s="19" t="s">
        <v>16</v>
      </c>
      <c r="H169" s="20" t="s">
        <v>17</v>
      </c>
      <c r="J169" s="19" t="s">
        <v>15</v>
      </c>
      <c r="K169" s="21" t="s">
        <v>16</v>
      </c>
      <c r="L169" s="20" t="s">
        <v>17</v>
      </c>
      <c r="N169" s="307" t="s">
        <v>18</v>
      </c>
      <c r="O169" s="309" t="s">
        <v>19</v>
      </c>
    </row>
    <row r="170" spans="2:16">
      <c r="B170" s="14"/>
      <c r="D170" s="306"/>
      <c r="E170" s="18"/>
      <c r="F170" s="22" t="s">
        <v>20</v>
      </c>
      <c r="G170" s="22"/>
      <c r="H170" s="23" t="s">
        <v>20</v>
      </c>
      <c r="J170" s="22" t="s">
        <v>20</v>
      </c>
      <c r="K170" s="23"/>
      <c r="L170" s="23" t="s">
        <v>20</v>
      </c>
      <c r="N170" s="308"/>
      <c r="O170" s="310"/>
    </row>
    <row r="171" spans="2:16">
      <c r="B171" s="24" t="s">
        <v>21</v>
      </c>
      <c r="C171" s="24"/>
      <c r="D171" s="25" t="s">
        <v>56</v>
      </c>
      <c r="E171" s="26"/>
      <c r="F171" s="153">
        <v>29.58</v>
      </c>
      <c r="G171" s="28">
        <v>1</v>
      </c>
      <c r="H171" s="29">
        <f>G171*F171</f>
        <v>29.58</v>
      </c>
      <c r="I171" s="30"/>
      <c r="J171" s="156">
        <f>+'[1]11. Distribution Rate Schedule'!$D$14</f>
        <v>35.694428675082392</v>
      </c>
      <c r="K171" s="32">
        <v>1</v>
      </c>
      <c r="L171" s="29">
        <f>K171*J171</f>
        <v>35.694428675082392</v>
      </c>
      <c r="M171" s="30"/>
      <c r="N171" s="33">
        <f>L171-H171</f>
        <v>6.1144286750823937</v>
      </c>
      <c r="O171" s="34">
        <f>IF((H171)=0,"",(N171/H171))</f>
        <v>0.20670820402577397</v>
      </c>
    </row>
    <row r="172" spans="2:16">
      <c r="B172" s="36"/>
      <c r="C172" s="24"/>
      <c r="D172" s="25"/>
      <c r="E172" s="26"/>
      <c r="F172" s="27"/>
      <c r="G172" s="28">
        <v>1</v>
      </c>
      <c r="H172" s="29">
        <f t="shared" ref="H172:H186" si="33">G172*F172</f>
        <v>0</v>
      </c>
      <c r="I172" s="30"/>
      <c r="J172" s="31"/>
      <c r="K172" s="32">
        <v>1</v>
      </c>
      <c r="L172" s="29">
        <f>K172*J172</f>
        <v>0</v>
      </c>
      <c r="M172" s="30"/>
      <c r="N172" s="33">
        <f>L172-H172</f>
        <v>0</v>
      </c>
      <c r="O172" s="34" t="str">
        <f>IF((H172)=0,"",(N172/H172))</f>
        <v/>
      </c>
    </row>
    <row r="173" spans="2:16">
      <c r="B173" s="35"/>
      <c r="C173" s="24"/>
      <c r="D173" s="25"/>
      <c r="E173" s="26"/>
      <c r="F173" s="27"/>
      <c r="G173" s="28">
        <v>1</v>
      </c>
      <c r="H173" s="29">
        <f t="shared" si="33"/>
        <v>0</v>
      </c>
      <c r="I173" s="30"/>
      <c r="J173" s="31"/>
      <c r="K173" s="32">
        <v>1</v>
      </c>
      <c r="L173" s="29">
        <f t="shared" ref="L173:L186" si="34">K173*J173</f>
        <v>0</v>
      </c>
      <c r="M173" s="30"/>
      <c r="N173" s="33">
        <f t="shared" ref="N173:N187" si="35">L173-H173</f>
        <v>0</v>
      </c>
      <c r="O173" s="34" t="str">
        <f t="shared" ref="O173:O187" si="36">IF((H173)=0,"",(N173/H173))</f>
        <v/>
      </c>
    </row>
    <row r="174" spans="2:16">
      <c r="B174" s="24" t="s">
        <v>23</v>
      </c>
      <c r="C174" s="24"/>
      <c r="D174" s="25" t="s">
        <v>56</v>
      </c>
      <c r="E174" s="26"/>
      <c r="F174" s="153">
        <v>5.3</v>
      </c>
      <c r="G174" s="28">
        <v>1</v>
      </c>
      <c r="H174" s="29">
        <f t="shared" si="33"/>
        <v>5.3</v>
      </c>
      <c r="I174" s="30"/>
      <c r="J174" s="31">
        <v>0</v>
      </c>
      <c r="K174" s="32">
        <v>1</v>
      </c>
      <c r="L174" s="29">
        <f t="shared" si="34"/>
        <v>0</v>
      </c>
      <c r="M174" s="30"/>
      <c r="N174" s="33">
        <f t="shared" si="35"/>
        <v>-5.3</v>
      </c>
      <c r="O174" s="34">
        <f t="shared" si="36"/>
        <v>-1</v>
      </c>
    </row>
    <row r="175" spans="2:16">
      <c r="B175" s="35" t="s">
        <v>71</v>
      </c>
      <c r="C175" s="24"/>
      <c r="D175" s="25" t="s">
        <v>56</v>
      </c>
      <c r="E175" s="26"/>
      <c r="F175" s="153">
        <v>5.0999999999999996</v>
      </c>
      <c r="G175" s="28">
        <v>1</v>
      </c>
      <c r="H175" s="29">
        <f t="shared" si="33"/>
        <v>5.0999999999999996</v>
      </c>
      <c r="I175" s="30"/>
      <c r="J175" s="31">
        <v>0</v>
      </c>
      <c r="K175" s="32">
        <v>1</v>
      </c>
      <c r="L175" s="29">
        <f t="shared" si="34"/>
        <v>0</v>
      </c>
      <c r="M175" s="30"/>
      <c r="N175" s="33">
        <f t="shared" si="35"/>
        <v>-5.0999999999999996</v>
      </c>
      <c r="O175" s="34">
        <f t="shared" si="36"/>
        <v>-1</v>
      </c>
    </row>
    <row r="176" spans="2:16">
      <c r="B176" s="180" t="s">
        <v>92</v>
      </c>
      <c r="C176" s="24"/>
      <c r="D176" s="25" t="s">
        <v>56</v>
      </c>
      <c r="E176" s="26"/>
      <c r="F176" s="27"/>
      <c r="G176" s="28">
        <v>1</v>
      </c>
      <c r="H176" s="29">
        <f t="shared" si="33"/>
        <v>0</v>
      </c>
      <c r="I176" s="30"/>
      <c r="J176" s="156">
        <f>+'[2]Stranded Asset RR'!$E$34</f>
        <v>3.77</v>
      </c>
      <c r="K176" s="32">
        <v>1</v>
      </c>
      <c r="L176" s="29">
        <f t="shared" si="34"/>
        <v>3.77</v>
      </c>
      <c r="M176" s="30"/>
      <c r="N176" s="33">
        <f t="shared" si="35"/>
        <v>3.77</v>
      </c>
      <c r="O176" s="34" t="str">
        <f t="shared" si="36"/>
        <v/>
      </c>
    </row>
    <row r="177" spans="2:15">
      <c r="B177" s="24" t="s">
        <v>22</v>
      </c>
      <c r="C177" s="24"/>
      <c r="D177" s="25" t="s">
        <v>57</v>
      </c>
      <c r="E177" s="26"/>
      <c r="F177" s="27">
        <v>9.1999999999999998E-3</v>
      </c>
      <c r="G177" s="28">
        <f>$F166</f>
        <v>5000</v>
      </c>
      <c r="H177" s="29">
        <f t="shared" si="33"/>
        <v>46</v>
      </c>
      <c r="I177" s="30"/>
      <c r="J177" s="31">
        <f>+'[1]11. Distribution Rate Schedule'!$F$14</f>
        <v>1.1573276854126487E-2</v>
      </c>
      <c r="K177" s="28">
        <f>$F166</f>
        <v>5000</v>
      </c>
      <c r="L177" s="29">
        <f t="shared" si="34"/>
        <v>57.866384270632437</v>
      </c>
      <c r="M177" s="30"/>
      <c r="N177" s="33">
        <f t="shared" si="35"/>
        <v>11.866384270632437</v>
      </c>
      <c r="O177" s="34">
        <f t="shared" si="36"/>
        <v>0.25796487544853125</v>
      </c>
    </row>
    <row r="178" spans="2:15">
      <c r="B178" s="36" t="s">
        <v>96</v>
      </c>
      <c r="C178" s="24"/>
      <c r="D178" s="25" t="s">
        <v>57</v>
      </c>
      <c r="E178" s="26"/>
      <c r="F178" s="27">
        <v>-2.0000000000000001E-4</v>
      </c>
      <c r="G178" s="28">
        <f>$F166</f>
        <v>5000</v>
      </c>
      <c r="H178" s="29">
        <f t="shared" si="33"/>
        <v>-1</v>
      </c>
      <c r="I178" s="30"/>
      <c r="J178" s="31"/>
      <c r="K178" s="28">
        <f>$F166</f>
        <v>5000</v>
      </c>
      <c r="L178" s="29">
        <f t="shared" si="34"/>
        <v>0</v>
      </c>
      <c r="M178" s="30"/>
      <c r="N178" s="33">
        <f t="shared" si="35"/>
        <v>1</v>
      </c>
      <c r="O178" s="34">
        <f t="shared" si="36"/>
        <v>-1</v>
      </c>
    </row>
    <row r="179" spans="2:15">
      <c r="B179" s="24" t="s">
        <v>73</v>
      </c>
      <c r="C179" s="24"/>
      <c r="D179" s="25" t="s">
        <v>57</v>
      </c>
      <c r="E179" s="26"/>
      <c r="F179" s="150">
        <v>2.2000000000000001E-4</v>
      </c>
      <c r="G179" s="28">
        <f>$F166</f>
        <v>5000</v>
      </c>
      <c r="H179" s="29">
        <f t="shared" si="33"/>
        <v>1.1000000000000001</v>
      </c>
      <c r="I179" s="30"/>
      <c r="J179" s="31">
        <v>0</v>
      </c>
      <c r="K179" s="28">
        <f>$F166</f>
        <v>5000</v>
      </c>
      <c r="L179" s="29">
        <f t="shared" si="34"/>
        <v>0</v>
      </c>
      <c r="M179" s="30"/>
      <c r="N179" s="33">
        <f t="shared" si="35"/>
        <v>-1.1000000000000001</v>
      </c>
      <c r="O179" s="34">
        <f t="shared" si="36"/>
        <v>-1</v>
      </c>
    </row>
    <row r="180" spans="2:15">
      <c r="B180" s="36"/>
      <c r="C180" s="24"/>
      <c r="D180" s="25"/>
      <c r="E180" s="26"/>
      <c r="F180" s="27"/>
      <c r="G180" s="28">
        <f>$F166</f>
        <v>5000</v>
      </c>
      <c r="H180" s="29">
        <f t="shared" si="33"/>
        <v>0</v>
      </c>
      <c r="I180" s="30"/>
      <c r="J180" s="31"/>
      <c r="K180" s="28">
        <f>$F166</f>
        <v>5000</v>
      </c>
      <c r="L180" s="29">
        <f t="shared" si="34"/>
        <v>0</v>
      </c>
      <c r="M180" s="30"/>
      <c r="N180" s="33">
        <f t="shared" si="35"/>
        <v>0</v>
      </c>
      <c r="O180" s="34" t="str">
        <f t="shared" si="36"/>
        <v/>
      </c>
    </row>
    <row r="181" spans="2:15">
      <c r="B181" s="36"/>
      <c r="C181" s="24"/>
      <c r="D181" s="25"/>
      <c r="E181" s="26"/>
      <c r="F181" s="27"/>
      <c r="G181" s="28">
        <f>$F166</f>
        <v>5000</v>
      </c>
      <c r="H181" s="29">
        <f t="shared" si="33"/>
        <v>0</v>
      </c>
      <c r="I181" s="30"/>
      <c r="J181" s="31"/>
      <c r="K181" s="28">
        <f>$F166</f>
        <v>5000</v>
      </c>
      <c r="L181" s="29">
        <f t="shared" si="34"/>
        <v>0</v>
      </c>
      <c r="M181" s="30"/>
      <c r="N181" s="33">
        <f t="shared" si="35"/>
        <v>0</v>
      </c>
      <c r="O181" s="34" t="str">
        <f t="shared" si="36"/>
        <v/>
      </c>
    </row>
    <row r="182" spans="2:15">
      <c r="B182" s="36"/>
      <c r="C182" s="24"/>
      <c r="D182" s="25"/>
      <c r="E182" s="26"/>
      <c r="F182" s="27"/>
      <c r="G182" s="28">
        <f>$F166</f>
        <v>5000</v>
      </c>
      <c r="H182" s="29">
        <f t="shared" si="33"/>
        <v>0</v>
      </c>
      <c r="I182" s="30"/>
      <c r="J182" s="31"/>
      <c r="K182" s="28">
        <f>$F166</f>
        <v>5000</v>
      </c>
      <c r="L182" s="29">
        <f t="shared" si="34"/>
        <v>0</v>
      </c>
      <c r="M182" s="30"/>
      <c r="N182" s="33">
        <f t="shared" si="35"/>
        <v>0</v>
      </c>
      <c r="O182" s="34" t="str">
        <f t="shared" si="36"/>
        <v/>
      </c>
    </row>
    <row r="183" spans="2:15">
      <c r="B183" s="36"/>
      <c r="C183" s="24"/>
      <c r="D183" s="25"/>
      <c r="E183" s="26"/>
      <c r="F183" s="27"/>
      <c r="G183" s="28">
        <f>$F166</f>
        <v>5000</v>
      </c>
      <c r="H183" s="29">
        <f t="shared" si="33"/>
        <v>0</v>
      </c>
      <c r="I183" s="30"/>
      <c r="J183" s="31"/>
      <c r="K183" s="28">
        <f>$F166</f>
        <v>5000</v>
      </c>
      <c r="L183" s="29">
        <f t="shared" si="34"/>
        <v>0</v>
      </c>
      <c r="M183" s="30"/>
      <c r="N183" s="33">
        <f t="shared" si="35"/>
        <v>0</v>
      </c>
      <c r="O183" s="34" t="str">
        <f t="shared" si="36"/>
        <v/>
      </c>
    </row>
    <row r="184" spans="2:15">
      <c r="B184" s="36"/>
      <c r="C184" s="24"/>
      <c r="D184" s="25"/>
      <c r="E184" s="26"/>
      <c r="F184" s="27"/>
      <c r="G184" s="28">
        <f>$F166</f>
        <v>5000</v>
      </c>
      <c r="H184" s="29">
        <f t="shared" si="33"/>
        <v>0</v>
      </c>
      <c r="I184" s="30"/>
      <c r="J184" s="31"/>
      <c r="K184" s="28">
        <f>$F166</f>
        <v>5000</v>
      </c>
      <c r="L184" s="29">
        <f t="shared" si="34"/>
        <v>0</v>
      </c>
      <c r="M184" s="30"/>
      <c r="N184" s="33">
        <f t="shared" si="35"/>
        <v>0</v>
      </c>
      <c r="O184" s="34" t="str">
        <f t="shared" si="36"/>
        <v/>
      </c>
    </row>
    <row r="185" spans="2:15">
      <c r="B185" s="36"/>
      <c r="C185" s="24"/>
      <c r="D185" s="25"/>
      <c r="E185" s="26"/>
      <c r="F185" s="27"/>
      <c r="G185" s="28">
        <f>$F166</f>
        <v>5000</v>
      </c>
      <c r="H185" s="29">
        <f t="shared" si="33"/>
        <v>0</v>
      </c>
      <c r="I185" s="30"/>
      <c r="J185" s="31"/>
      <c r="K185" s="28">
        <f>$F166</f>
        <v>5000</v>
      </c>
      <c r="L185" s="29">
        <f t="shared" si="34"/>
        <v>0</v>
      </c>
      <c r="M185" s="30"/>
      <c r="N185" s="33">
        <f t="shared" si="35"/>
        <v>0</v>
      </c>
      <c r="O185" s="34" t="str">
        <f t="shared" si="36"/>
        <v/>
      </c>
    </row>
    <row r="186" spans="2:15">
      <c r="B186" s="36"/>
      <c r="C186" s="24"/>
      <c r="D186" s="25"/>
      <c r="E186" s="26"/>
      <c r="F186" s="27"/>
      <c r="G186" s="28">
        <f>$F166</f>
        <v>5000</v>
      </c>
      <c r="H186" s="29">
        <f t="shared" si="33"/>
        <v>0</v>
      </c>
      <c r="I186" s="30"/>
      <c r="J186" s="31"/>
      <c r="K186" s="28">
        <f>$F166</f>
        <v>5000</v>
      </c>
      <c r="L186" s="29">
        <f t="shared" si="34"/>
        <v>0</v>
      </c>
      <c r="M186" s="30"/>
      <c r="N186" s="33">
        <f t="shared" si="35"/>
        <v>0</v>
      </c>
      <c r="O186" s="34" t="str">
        <f t="shared" si="36"/>
        <v/>
      </c>
    </row>
    <row r="187" spans="2:15" s="48" customFormat="1">
      <c r="B187" s="37" t="s">
        <v>25</v>
      </c>
      <c r="C187" s="38"/>
      <c r="D187" s="39"/>
      <c r="E187" s="38"/>
      <c r="F187" s="40"/>
      <c r="G187" s="41"/>
      <c r="H187" s="42">
        <f>SUM(H171:H186)</f>
        <v>86.079999999999984</v>
      </c>
      <c r="I187" s="43"/>
      <c r="J187" s="44"/>
      <c r="K187" s="41"/>
      <c r="L187" s="42">
        <f>SUM(L171:L186)</f>
        <v>97.330812945714825</v>
      </c>
      <c r="M187" s="43"/>
      <c r="N187" s="46">
        <f t="shared" si="35"/>
        <v>11.250812945714841</v>
      </c>
      <c r="O187" s="47">
        <f t="shared" si="36"/>
        <v>0.13070182325412225</v>
      </c>
    </row>
    <row r="188" spans="2:15" ht="25.5">
      <c r="B188" s="49" t="s">
        <v>58</v>
      </c>
      <c r="C188" s="24"/>
      <c r="D188" s="25" t="s">
        <v>57</v>
      </c>
      <c r="E188" s="26"/>
      <c r="F188" s="27">
        <v>-1E-3</v>
      </c>
      <c r="G188" s="28">
        <f>$F166</f>
        <v>5000</v>
      </c>
      <c r="H188" s="29">
        <f>G188*F188</f>
        <v>-5</v>
      </c>
      <c r="I188" s="30"/>
      <c r="J188" s="31">
        <f>+F188</f>
        <v>-1E-3</v>
      </c>
      <c r="K188" s="28">
        <f>$F166</f>
        <v>5000</v>
      </c>
      <c r="L188" s="29">
        <f>K188*J188</f>
        <v>-5</v>
      </c>
      <c r="M188" s="30"/>
      <c r="N188" s="33">
        <f>L188-H188</f>
        <v>0</v>
      </c>
      <c r="O188" s="34">
        <f>IF((H188)=0,"",(N188/H188))</f>
        <v>0</v>
      </c>
    </row>
    <row r="189" spans="2:15" ht="25.5">
      <c r="B189" s="49" t="s">
        <v>59</v>
      </c>
      <c r="C189" s="24"/>
      <c r="D189" s="25" t="s">
        <v>57</v>
      </c>
      <c r="E189" s="26"/>
      <c r="F189" s="27">
        <v>0</v>
      </c>
      <c r="G189" s="28">
        <f>$F166</f>
        <v>5000</v>
      </c>
      <c r="H189" s="29">
        <f t="shared" ref="H189:H191" si="37">G189*F189</f>
        <v>0</v>
      </c>
      <c r="I189" s="50"/>
      <c r="J189" s="31">
        <f>+'[3]6. Rate Rider Calculations'!$F$22</f>
        <v>-1.1124390835961951E-3</v>
      </c>
      <c r="K189" s="28">
        <f>$F166</f>
        <v>5000</v>
      </c>
      <c r="L189" s="29">
        <f t="shared" ref="L189:L191" si="38">K189*J189</f>
        <v>-5.5621954179809752</v>
      </c>
      <c r="M189" s="51"/>
      <c r="N189" s="33">
        <f t="shared" ref="N189:N191" si="39">L189-H189</f>
        <v>-5.5621954179809752</v>
      </c>
      <c r="O189" s="34" t="str">
        <f t="shared" ref="O189:O191" si="40">IF((H189)=0,"",(N189/H189))</f>
        <v/>
      </c>
    </row>
    <row r="190" spans="2:15">
      <c r="B190" s="49"/>
      <c r="C190" s="24"/>
      <c r="D190" s="25"/>
      <c r="E190" s="26"/>
      <c r="F190" s="27"/>
      <c r="G190" s="28">
        <f>$F166</f>
        <v>5000</v>
      </c>
      <c r="H190" s="29">
        <f t="shared" si="37"/>
        <v>0</v>
      </c>
      <c r="I190" s="50"/>
      <c r="J190" s="31"/>
      <c r="K190" s="28">
        <f>$F166</f>
        <v>5000</v>
      </c>
      <c r="L190" s="29">
        <f t="shared" si="38"/>
        <v>0</v>
      </c>
      <c r="M190" s="51"/>
      <c r="N190" s="33">
        <f t="shared" si="39"/>
        <v>0</v>
      </c>
      <c r="O190" s="34" t="str">
        <f t="shared" si="40"/>
        <v/>
      </c>
    </row>
    <row r="191" spans="2:15">
      <c r="B191" s="49"/>
      <c r="C191" s="24"/>
      <c r="D191" s="25"/>
      <c r="E191" s="26"/>
      <c r="F191" s="27"/>
      <c r="G191" s="28">
        <f>$F166</f>
        <v>5000</v>
      </c>
      <c r="H191" s="29">
        <f t="shared" si="37"/>
        <v>0</v>
      </c>
      <c r="I191" s="50"/>
      <c r="J191" s="31"/>
      <c r="K191" s="28">
        <f>$F166</f>
        <v>5000</v>
      </c>
      <c r="L191" s="29">
        <f t="shared" si="38"/>
        <v>0</v>
      </c>
      <c r="M191" s="51"/>
      <c r="N191" s="33">
        <f t="shared" si="39"/>
        <v>0</v>
      </c>
      <c r="O191" s="34" t="str">
        <f t="shared" si="40"/>
        <v/>
      </c>
    </row>
    <row r="192" spans="2:15">
      <c r="B192" s="49"/>
      <c r="C192" s="24"/>
      <c r="D192" s="25"/>
      <c r="E192" s="26"/>
      <c r="F192" s="27"/>
      <c r="G192" s="28">
        <f>$F166</f>
        <v>5000</v>
      </c>
      <c r="H192" s="29">
        <f>G192*F192</f>
        <v>0</v>
      </c>
      <c r="I192" s="30"/>
      <c r="J192" s="31"/>
      <c r="K192" s="28">
        <f>$F166</f>
        <v>5000</v>
      </c>
      <c r="L192" s="29">
        <f>K192*J192</f>
        <v>0</v>
      </c>
      <c r="M192" s="30"/>
      <c r="N192" s="33">
        <f>L192-H192</f>
        <v>0</v>
      </c>
      <c r="O192" s="34" t="str">
        <f>IF((H192)=0,"",(N192/H192))</f>
        <v/>
      </c>
    </row>
    <row r="193" spans="2:15">
      <c r="B193" s="49"/>
      <c r="C193" s="24"/>
      <c r="D193" s="25"/>
      <c r="E193" s="26"/>
      <c r="F193" s="53"/>
      <c r="G193" s="54"/>
      <c r="H193" s="55"/>
      <c r="I193" s="30"/>
      <c r="J193" s="31"/>
      <c r="K193" s="28">
        <f>$F166</f>
        <v>5000</v>
      </c>
      <c r="L193" s="29">
        <f>K193*J193</f>
        <v>0</v>
      </c>
      <c r="M193" s="30"/>
      <c r="N193" s="33">
        <f>L193-H193</f>
        <v>0</v>
      </c>
      <c r="O193" s="34"/>
    </row>
    <row r="194" spans="2:15" ht="25.5">
      <c r="B194" s="56" t="s">
        <v>26</v>
      </c>
      <c r="C194" s="57"/>
      <c r="D194" s="57"/>
      <c r="E194" s="57"/>
      <c r="F194" s="58"/>
      <c r="G194" s="59"/>
      <c r="H194" s="60">
        <f>SUM(H188:H192)+H187</f>
        <v>81.079999999999984</v>
      </c>
      <c r="I194" s="43"/>
      <c r="J194" s="59"/>
      <c r="K194" s="61"/>
      <c r="L194" s="60">
        <f>SUM(L188:L192)+L187</f>
        <v>86.768617527733852</v>
      </c>
      <c r="M194" s="43"/>
      <c r="N194" s="46">
        <f t="shared" ref="N194:N206" si="41">L194-H194</f>
        <v>5.688617527733868</v>
      </c>
      <c r="O194" s="47">
        <f t="shared" ref="O194:O206" si="42">IF((H194)=0,"",(N194/H194))</f>
        <v>7.0160551649406377E-2</v>
      </c>
    </row>
    <row r="195" spans="2:15">
      <c r="B195" s="30" t="s">
        <v>27</v>
      </c>
      <c r="C195" s="30"/>
      <c r="D195" s="62" t="s">
        <v>57</v>
      </c>
      <c r="E195" s="63"/>
      <c r="F195" s="31">
        <v>6.4999999999999997E-3</v>
      </c>
      <c r="G195" s="64">
        <f>F166*F221</f>
        <v>5204.5</v>
      </c>
      <c r="H195" s="29">
        <f>G195*F195</f>
        <v>33.829250000000002</v>
      </c>
      <c r="I195" s="30"/>
      <c r="J195" s="31">
        <f>+'[4]13. Final 2013 RTS Rates'!$F$27</f>
        <v>6.5611592721819406E-3</v>
      </c>
      <c r="K195" s="65">
        <f>F166*J221</f>
        <v>5175</v>
      </c>
      <c r="L195" s="29">
        <f>K195*J195</f>
        <v>33.953999233541545</v>
      </c>
      <c r="M195" s="30"/>
      <c r="N195" s="33">
        <f t="shared" si="41"/>
        <v>0.12474923354154299</v>
      </c>
      <c r="O195" s="34">
        <f t="shared" si="42"/>
        <v>3.687614521207032E-3</v>
      </c>
    </row>
    <row r="196" spans="2:15" ht="30">
      <c r="B196" s="66" t="s">
        <v>28</v>
      </c>
      <c r="C196" s="30"/>
      <c r="D196" s="62" t="s">
        <v>57</v>
      </c>
      <c r="E196" s="63"/>
      <c r="F196" s="31">
        <v>4.5999999999999999E-3</v>
      </c>
      <c r="G196" s="64">
        <f>G195</f>
        <v>5204.5</v>
      </c>
      <c r="H196" s="29">
        <f>G196*F196</f>
        <v>23.9407</v>
      </c>
      <c r="I196" s="30"/>
      <c r="J196" s="31">
        <f>+'[4]13. Final 2013 RTS Rates'!$H$27</f>
        <v>4.7577439447448197E-3</v>
      </c>
      <c r="K196" s="65">
        <f>K195</f>
        <v>5175</v>
      </c>
      <c r="L196" s="29">
        <f>K196*J196</f>
        <v>24.621324914054441</v>
      </c>
      <c r="M196" s="30"/>
      <c r="N196" s="33">
        <f t="shared" si="41"/>
        <v>0.68062491405444092</v>
      </c>
      <c r="O196" s="34">
        <f t="shared" si="42"/>
        <v>2.8429616262450177E-2</v>
      </c>
    </row>
    <row r="197" spans="2:15" ht="25.5">
      <c r="B197" s="56" t="s">
        <v>29</v>
      </c>
      <c r="C197" s="38"/>
      <c r="D197" s="38"/>
      <c r="E197" s="38"/>
      <c r="F197" s="67"/>
      <c r="G197" s="59"/>
      <c r="H197" s="60">
        <f>SUM(H194:H196)</f>
        <v>138.84994999999998</v>
      </c>
      <c r="I197" s="68"/>
      <c r="J197" s="69"/>
      <c r="K197" s="70"/>
      <c r="L197" s="60">
        <f>SUM(L194:L196)</f>
        <v>145.34394167532983</v>
      </c>
      <c r="M197" s="68"/>
      <c r="N197" s="46">
        <f t="shared" si="41"/>
        <v>6.4939916753298519</v>
      </c>
      <c r="O197" s="47">
        <f t="shared" si="42"/>
        <v>4.6769852458210123E-2</v>
      </c>
    </row>
    <row r="198" spans="2:15" ht="30">
      <c r="B198" s="71" t="s">
        <v>30</v>
      </c>
      <c r="C198" s="24"/>
      <c r="D198" s="25" t="s">
        <v>57</v>
      </c>
      <c r="E198" s="26"/>
      <c r="F198" s="72">
        <v>5.1999999999999998E-3</v>
      </c>
      <c r="G198" s="64">
        <f>G196</f>
        <v>5204.5</v>
      </c>
      <c r="H198" s="73">
        <f t="shared" ref="H198:H201" si="43">G198*F198</f>
        <v>27.063399999999998</v>
      </c>
      <c r="I198" s="30"/>
      <c r="J198" s="74">
        <f>+F198</f>
        <v>5.1999999999999998E-3</v>
      </c>
      <c r="K198" s="64">
        <f>K196</f>
        <v>5175</v>
      </c>
      <c r="L198" s="73">
        <f t="shared" ref="L198:L201" si="44">K198*J198</f>
        <v>26.91</v>
      </c>
      <c r="M198" s="30"/>
      <c r="N198" s="33">
        <f t="shared" si="41"/>
        <v>-0.15339999999999776</v>
      </c>
      <c r="O198" s="75">
        <f t="shared" si="42"/>
        <v>-5.6681717744258954E-3</v>
      </c>
    </row>
    <row r="199" spans="2:15" ht="30">
      <c r="B199" s="71" t="s">
        <v>31</v>
      </c>
      <c r="C199" s="24"/>
      <c r="D199" s="25" t="s">
        <v>57</v>
      </c>
      <c r="E199" s="26"/>
      <c r="F199" s="72">
        <v>1.1000000000000001E-3</v>
      </c>
      <c r="G199" s="64">
        <f>G196</f>
        <v>5204.5</v>
      </c>
      <c r="H199" s="73">
        <f t="shared" si="43"/>
        <v>5.7249500000000006</v>
      </c>
      <c r="I199" s="30"/>
      <c r="J199" s="74">
        <f>+F199</f>
        <v>1.1000000000000001E-3</v>
      </c>
      <c r="K199" s="64">
        <f>K196</f>
        <v>5175</v>
      </c>
      <c r="L199" s="73">
        <f t="shared" si="44"/>
        <v>5.6925000000000008</v>
      </c>
      <c r="M199" s="30"/>
      <c r="N199" s="33">
        <f t="shared" si="41"/>
        <v>-3.2449999999999868E-2</v>
      </c>
      <c r="O199" s="75">
        <f t="shared" si="42"/>
        <v>-5.6681717744259535E-3</v>
      </c>
    </row>
    <row r="200" spans="2:15">
      <c r="B200" s="24" t="s">
        <v>32</v>
      </c>
      <c r="C200" s="24"/>
      <c r="D200" s="25" t="s">
        <v>56</v>
      </c>
      <c r="E200" s="26"/>
      <c r="F200" s="72">
        <v>0.25</v>
      </c>
      <c r="G200" s="28">
        <v>1</v>
      </c>
      <c r="H200" s="73">
        <f t="shared" si="43"/>
        <v>0.25</v>
      </c>
      <c r="I200" s="30"/>
      <c r="J200" s="74">
        <f>+F200</f>
        <v>0.25</v>
      </c>
      <c r="K200" s="28">
        <v>1</v>
      </c>
      <c r="L200" s="73">
        <f t="shared" si="44"/>
        <v>0.25</v>
      </c>
      <c r="M200" s="30"/>
      <c r="N200" s="33">
        <f t="shared" si="41"/>
        <v>0</v>
      </c>
      <c r="O200" s="75">
        <f t="shared" si="42"/>
        <v>0</v>
      </c>
    </row>
    <row r="201" spans="2:15">
      <c r="B201" s="24" t="s">
        <v>33</v>
      </c>
      <c r="C201" s="24"/>
      <c r="D201" s="25" t="s">
        <v>57</v>
      </c>
      <c r="E201" s="26"/>
      <c r="F201" s="72">
        <v>7.0000000000000001E-3</v>
      </c>
      <c r="G201" s="64">
        <f>F166</f>
        <v>5000</v>
      </c>
      <c r="H201" s="73">
        <f t="shared" si="43"/>
        <v>35</v>
      </c>
      <c r="I201" s="30"/>
      <c r="J201" s="74">
        <f>+F201</f>
        <v>7.0000000000000001E-3</v>
      </c>
      <c r="K201" s="64">
        <f>+G201</f>
        <v>5000</v>
      </c>
      <c r="L201" s="73">
        <f t="shared" si="44"/>
        <v>35</v>
      </c>
      <c r="M201" s="30"/>
      <c r="N201" s="33">
        <f t="shared" si="41"/>
        <v>0</v>
      </c>
      <c r="O201" s="75">
        <f t="shared" si="42"/>
        <v>0</v>
      </c>
    </row>
    <row r="202" spans="2:15">
      <c r="B202" s="52" t="s">
        <v>34</v>
      </c>
      <c r="C202" s="24"/>
      <c r="D202" s="25" t="s">
        <v>57</v>
      </c>
      <c r="E202" s="26"/>
      <c r="F202" s="76">
        <v>7.4999999999999997E-2</v>
      </c>
      <c r="G202" s="64">
        <v>600</v>
      </c>
      <c r="H202" s="73">
        <f>G202*F202</f>
        <v>45</v>
      </c>
      <c r="I202" s="30"/>
      <c r="J202" s="76">
        <v>7.4999999999999997E-2</v>
      </c>
      <c r="K202" s="64">
        <f>+G202</f>
        <v>600</v>
      </c>
      <c r="L202" s="73">
        <f>K202*J202</f>
        <v>45</v>
      </c>
      <c r="M202" s="30"/>
      <c r="N202" s="33">
        <f t="shared" si="41"/>
        <v>0</v>
      </c>
      <c r="O202" s="75">
        <f t="shared" si="42"/>
        <v>0</v>
      </c>
    </row>
    <row r="203" spans="2:15">
      <c r="B203" s="52" t="s">
        <v>35</v>
      </c>
      <c r="C203" s="24"/>
      <c r="D203" s="25" t="s">
        <v>57</v>
      </c>
      <c r="E203" s="26"/>
      <c r="F203" s="76">
        <v>8.7999999999999995E-2</v>
      </c>
      <c r="G203" s="64">
        <f>+G199-G202</f>
        <v>4604.5</v>
      </c>
      <c r="H203" s="73">
        <f>G203*F203</f>
        <v>405.19599999999997</v>
      </c>
      <c r="I203" s="30"/>
      <c r="J203" s="76">
        <v>8.7999999999999995E-2</v>
      </c>
      <c r="K203" s="64">
        <f>+G203</f>
        <v>4604.5</v>
      </c>
      <c r="L203" s="73">
        <f>K203*J203</f>
        <v>405.19599999999997</v>
      </c>
      <c r="M203" s="30"/>
      <c r="N203" s="33">
        <f t="shared" si="41"/>
        <v>0</v>
      </c>
      <c r="O203" s="75">
        <f t="shared" si="42"/>
        <v>0</v>
      </c>
    </row>
    <row r="204" spans="2:15">
      <c r="B204" s="52" t="s">
        <v>36</v>
      </c>
      <c r="C204" s="24"/>
      <c r="D204" s="25" t="s">
        <v>57</v>
      </c>
      <c r="E204" s="26"/>
      <c r="F204" s="76">
        <v>6.5000000000000002E-2</v>
      </c>
      <c r="G204" s="77">
        <f>0.64*$F166*$F221</f>
        <v>3330.8799999999997</v>
      </c>
      <c r="H204" s="73">
        <f t="shared" ref="H204:H206" si="45">G204*F204</f>
        <v>216.50719999999998</v>
      </c>
      <c r="I204" s="30"/>
      <c r="J204" s="72">
        <v>6.5000000000000002E-2</v>
      </c>
      <c r="K204" s="77">
        <f>0.64*$F166*$F221</f>
        <v>3330.8799999999997</v>
      </c>
      <c r="L204" s="73">
        <f t="shared" ref="L204:L206" si="46">K204*J204</f>
        <v>216.50719999999998</v>
      </c>
      <c r="M204" s="30"/>
      <c r="N204" s="33">
        <f t="shared" si="41"/>
        <v>0</v>
      </c>
      <c r="O204" s="75">
        <f t="shared" si="42"/>
        <v>0</v>
      </c>
    </row>
    <row r="205" spans="2:15">
      <c r="B205" s="52" t="s">
        <v>37</v>
      </c>
      <c r="C205" s="24"/>
      <c r="D205" s="25" t="s">
        <v>57</v>
      </c>
      <c r="E205" s="26"/>
      <c r="F205" s="76">
        <v>0.1</v>
      </c>
      <c r="G205" s="77">
        <f>0.18*$F166*$F221</f>
        <v>936.81</v>
      </c>
      <c r="H205" s="73">
        <f t="shared" si="45"/>
        <v>93.680999999999997</v>
      </c>
      <c r="I205" s="30"/>
      <c r="J205" s="72">
        <v>0.1</v>
      </c>
      <c r="K205" s="77">
        <f>0.18*$F166*$F221</f>
        <v>936.81</v>
      </c>
      <c r="L205" s="73">
        <f t="shared" si="46"/>
        <v>93.680999999999997</v>
      </c>
      <c r="M205" s="30"/>
      <c r="N205" s="33">
        <f t="shared" si="41"/>
        <v>0</v>
      </c>
      <c r="O205" s="75">
        <f t="shared" si="42"/>
        <v>0</v>
      </c>
    </row>
    <row r="206" spans="2:15" ht="15.75" thickBot="1">
      <c r="B206" s="14" t="s">
        <v>38</v>
      </c>
      <c r="C206" s="24"/>
      <c r="D206" s="25" t="s">
        <v>57</v>
      </c>
      <c r="E206" s="26"/>
      <c r="F206" s="76">
        <v>0.11700000000000001</v>
      </c>
      <c r="G206" s="77">
        <f>0.18*$F166*$F221</f>
        <v>936.81</v>
      </c>
      <c r="H206" s="73">
        <f t="shared" si="45"/>
        <v>109.60677</v>
      </c>
      <c r="I206" s="30"/>
      <c r="J206" s="72">
        <v>0.11700000000000001</v>
      </c>
      <c r="K206" s="77">
        <f>0.18*$F166*$F221</f>
        <v>936.81</v>
      </c>
      <c r="L206" s="73">
        <f t="shared" si="46"/>
        <v>109.60677</v>
      </c>
      <c r="M206" s="30"/>
      <c r="N206" s="33">
        <f t="shared" si="41"/>
        <v>0</v>
      </c>
      <c r="O206" s="75">
        <f t="shared" si="42"/>
        <v>0</v>
      </c>
    </row>
    <row r="207" spans="2:15" ht="15.75" thickBot="1">
      <c r="B207" s="79"/>
      <c r="C207" s="80"/>
      <c r="D207" s="81"/>
      <c r="E207" s="80"/>
      <c r="F207" s="82"/>
      <c r="G207" s="83"/>
      <c r="H207" s="84"/>
      <c r="I207" s="85"/>
      <c r="J207" s="82"/>
      <c r="K207" s="86"/>
      <c r="L207" s="84"/>
      <c r="M207" s="85"/>
      <c r="N207" s="87"/>
      <c r="O207" s="88"/>
    </row>
    <row r="208" spans="2:15">
      <c r="B208" s="89" t="s">
        <v>39</v>
      </c>
      <c r="C208" s="24"/>
      <c r="D208" s="24"/>
      <c r="E208" s="24"/>
      <c r="F208" s="90"/>
      <c r="G208" s="91"/>
      <c r="H208" s="95">
        <f>SUM(H197:H203)</f>
        <v>657.08429999999998</v>
      </c>
      <c r="I208" s="93"/>
      <c r="J208" s="94"/>
      <c r="K208" s="94"/>
      <c r="L208" s="95">
        <f>SUM(L197:L203)</f>
        <v>663.39244167532979</v>
      </c>
      <c r="M208" s="96"/>
      <c r="N208" s="97">
        <f t="shared" ref="N208:N212" si="47">L208-H208</f>
        <v>6.3081416753298072</v>
      </c>
      <c r="O208" s="98">
        <f t="shared" ref="O208:O212" si="48">IF((H208)=0,"",(N208/H208))</f>
        <v>9.6002014891084855E-3</v>
      </c>
    </row>
    <row r="209" spans="1:20">
      <c r="B209" s="99" t="s">
        <v>40</v>
      </c>
      <c r="C209" s="24"/>
      <c r="D209" s="24"/>
      <c r="E209" s="24"/>
      <c r="F209" s="100">
        <v>0.13</v>
      </c>
      <c r="G209" s="91"/>
      <c r="H209" s="101">
        <f>H208*F209</f>
        <v>85.420958999999996</v>
      </c>
      <c r="I209" s="102"/>
      <c r="J209" s="103">
        <v>0.13</v>
      </c>
      <c r="K209" s="104"/>
      <c r="L209" s="105">
        <f>L208*J209</f>
        <v>86.241017417792875</v>
      </c>
      <c r="M209" s="106"/>
      <c r="N209" s="107">
        <f t="shared" si="47"/>
        <v>0.82005841779287891</v>
      </c>
      <c r="O209" s="108">
        <f t="shared" si="48"/>
        <v>9.6002014891085324E-3</v>
      </c>
    </row>
    <row r="210" spans="1:20">
      <c r="B210" s="109" t="s">
        <v>41</v>
      </c>
      <c r="C210" s="24"/>
      <c r="D210" s="24"/>
      <c r="E210" s="24"/>
      <c r="F210" s="110"/>
      <c r="G210" s="111"/>
      <c r="H210" s="101">
        <f>H208+H209</f>
        <v>742.50525900000002</v>
      </c>
      <c r="I210" s="102"/>
      <c r="J210" s="102"/>
      <c r="K210" s="102"/>
      <c r="L210" s="105">
        <f>L208+L209</f>
        <v>749.63345909312261</v>
      </c>
      <c r="M210" s="106"/>
      <c r="N210" s="107">
        <f t="shared" si="47"/>
        <v>7.1282000931225866</v>
      </c>
      <c r="O210" s="108">
        <f t="shared" si="48"/>
        <v>9.6002014891083572E-3</v>
      </c>
    </row>
    <row r="211" spans="1:20" ht="15" customHeight="1">
      <c r="B211" s="303" t="s">
        <v>42</v>
      </c>
      <c r="C211" s="303"/>
      <c r="D211" s="303"/>
      <c r="E211" s="24"/>
      <c r="F211" s="110"/>
      <c r="G211" s="111"/>
      <c r="H211" s="112">
        <f>ROUND(-H210*10%,2)</f>
        <v>-74.25</v>
      </c>
      <c r="I211" s="102"/>
      <c r="J211" s="102"/>
      <c r="K211" s="102"/>
      <c r="L211" s="113">
        <f>ROUND(-L210*10%,2)</f>
        <v>-74.959999999999994</v>
      </c>
      <c r="M211" s="106"/>
      <c r="N211" s="114">
        <f t="shared" si="47"/>
        <v>-0.70999999999999375</v>
      </c>
      <c r="O211" s="115">
        <f t="shared" si="48"/>
        <v>9.5622895622894787E-3</v>
      </c>
    </row>
    <row r="212" spans="1:20" ht="15.75" customHeight="1" thickBot="1">
      <c r="B212" s="304" t="s">
        <v>43</v>
      </c>
      <c r="C212" s="304"/>
      <c r="D212" s="304"/>
      <c r="E212" s="116"/>
      <c r="F212" s="117"/>
      <c r="G212" s="118"/>
      <c r="H212" s="119">
        <f>SUM(H210:H211)</f>
        <v>668.25525900000002</v>
      </c>
      <c r="I212" s="120"/>
      <c r="J212" s="120"/>
      <c r="K212" s="120"/>
      <c r="L212" s="121">
        <f>SUM(L210:L211)</f>
        <v>674.67345909312257</v>
      </c>
      <c r="M212" s="122"/>
      <c r="N212" s="123">
        <f t="shared" si="47"/>
        <v>6.4182000931225502</v>
      </c>
      <c r="O212" s="124">
        <f t="shared" si="48"/>
        <v>9.6044138922706922E-3</v>
      </c>
    </row>
    <row r="213" spans="1:20" ht="15.75" thickBot="1">
      <c r="B213" s="79"/>
      <c r="C213" s="80"/>
      <c r="D213" s="81"/>
      <c r="E213" s="80"/>
      <c r="F213" s="125"/>
      <c r="G213" s="126"/>
      <c r="H213" s="127"/>
      <c r="I213" s="128"/>
      <c r="J213" s="125"/>
      <c r="K213" s="83"/>
      <c r="L213" s="129"/>
      <c r="M213" s="85"/>
      <c r="N213" s="130"/>
      <c r="O213" s="88"/>
    </row>
    <row r="214" spans="1:20">
      <c r="B214" s="89" t="s">
        <v>44</v>
      </c>
      <c r="C214" s="24"/>
      <c r="D214" s="24"/>
      <c r="E214" s="24"/>
      <c r="F214" s="90"/>
      <c r="G214" s="91"/>
      <c r="H214" s="92">
        <f>SUM(H197:H201,H204:H206)</f>
        <v>626.68326999999999</v>
      </c>
      <c r="I214" s="93"/>
      <c r="J214" s="94"/>
      <c r="K214" s="94"/>
      <c r="L214" s="92">
        <f>SUM(L197:L201,L204:L206)</f>
        <v>632.9914116753298</v>
      </c>
      <c r="M214" s="96"/>
      <c r="N214" s="97">
        <f>L214-H214</f>
        <v>6.3081416753298072</v>
      </c>
      <c r="O214" s="98">
        <f t="shared" ref="O214:O218" si="49">IF((H214)=0,"",(N214/H214))</f>
        <v>1.0065916831208542E-2</v>
      </c>
    </row>
    <row r="215" spans="1:20">
      <c r="B215" s="99" t="s">
        <v>40</v>
      </c>
      <c r="C215" s="24"/>
      <c r="D215" s="24"/>
      <c r="E215" s="24"/>
      <c r="F215" s="100">
        <v>0.13</v>
      </c>
      <c r="G215" s="111"/>
      <c r="H215" s="101">
        <f>H214*F215</f>
        <v>81.468825100000004</v>
      </c>
      <c r="I215" s="102"/>
      <c r="J215" s="132">
        <v>0.13</v>
      </c>
      <c r="K215" s="102"/>
      <c r="L215" s="105">
        <f>L214*J215</f>
        <v>82.288883517792883</v>
      </c>
      <c r="M215" s="106"/>
      <c r="N215" s="107">
        <f t="shared" ref="N215:N218" si="50">L215-H215</f>
        <v>0.82005841779287891</v>
      </c>
      <c r="O215" s="108">
        <f t="shared" si="49"/>
        <v>1.0065916831208591E-2</v>
      </c>
    </row>
    <row r="216" spans="1:20">
      <c r="B216" s="109" t="s">
        <v>41</v>
      </c>
      <c r="C216" s="24"/>
      <c r="D216" s="24"/>
      <c r="E216" s="24"/>
      <c r="F216" s="110"/>
      <c r="G216" s="111"/>
      <c r="H216" s="101">
        <f>H214+H215</f>
        <v>708.1520951</v>
      </c>
      <c r="I216" s="102"/>
      <c r="J216" s="102"/>
      <c r="K216" s="102"/>
      <c r="L216" s="105">
        <f>L214+L215</f>
        <v>715.2802951931227</v>
      </c>
      <c r="M216" s="106"/>
      <c r="N216" s="107">
        <f t="shared" si="50"/>
        <v>7.1282000931227003</v>
      </c>
      <c r="O216" s="108">
        <f t="shared" si="49"/>
        <v>1.0065916831208568E-2</v>
      </c>
    </row>
    <row r="217" spans="1:20" ht="15" customHeight="1">
      <c r="B217" s="303" t="s">
        <v>42</v>
      </c>
      <c r="C217" s="303"/>
      <c r="D217" s="303"/>
      <c r="E217" s="24"/>
      <c r="F217" s="110"/>
      <c r="G217" s="111"/>
      <c r="H217" s="112">
        <f>ROUND(-H216*10%,2)</f>
        <v>-70.819999999999993</v>
      </c>
      <c r="I217" s="102"/>
      <c r="J217" s="102"/>
      <c r="K217" s="102"/>
      <c r="L217" s="113">
        <f>ROUND(-L216*10%,2)</f>
        <v>-71.53</v>
      </c>
      <c r="M217" s="106"/>
      <c r="N217" s="114">
        <f t="shared" si="50"/>
        <v>-0.71000000000000796</v>
      </c>
      <c r="O217" s="115">
        <f t="shared" si="49"/>
        <v>1.0025416548997572E-2</v>
      </c>
    </row>
    <row r="218" spans="1:20" ht="15.75" customHeight="1" thickBot="1">
      <c r="B218" s="304" t="s">
        <v>45</v>
      </c>
      <c r="C218" s="304"/>
      <c r="D218" s="304"/>
      <c r="E218" s="116"/>
      <c r="F218" s="133"/>
      <c r="G218" s="134"/>
      <c r="H218" s="135">
        <f>H216+H217</f>
        <v>637.33209510000006</v>
      </c>
      <c r="I218" s="136"/>
      <c r="J218" s="136"/>
      <c r="K218" s="136"/>
      <c r="L218" s="137">
        <f>L216+L217</f>
        <v>643.75029519312272</v>
      </c>
      <c r="M218" s="138"/>
      <c r="N218" s="139">
        <f t="shared" si="50"/>
        <v>6.4182000931226639</v>
      </c>
      <c r="O218" s="140">
        <f t="shared" si="49"/>
        <v>1.0070417200808979E-2</v>
      </c>
    </row>
    <row r="219" spans="1:20" ht="15.75" thickBot="1">
      <c r="B219" s="79"/>
      <c r="C219" s="80"/>
      <c r="D219" s="81"/>
      <c r="E219" s="80"/>
      <c r="F219" s="125"/>
      <c r="G219" s="126"/>
      <c r="H219" s="127"/>
      <c r="I219" s="128"/>
      <c r="J219" s="125"/>
      <c r="K219" s="83"/>
      <c r="L219" s="129"/>
      <c r="M219" s="85"/>
      <c r="N219" s="130"/>
      <c r="O219" s="88"/>
    </row>
    <row r="220" spans="1:20">
      <c r="L220" s="141"/>
    </row>
    <row r="221" spans="1:20">
      <c r="B221" s="15" t="s">
        <v>69</v>
      </c>
      <c r="F221" s="151">
        <v>1.0408999999999999</v>
      </c>
      <c r="J221" s="151">
        <v>1.0349999999999999</v>
      </c>
    </row>
    <row r="223" spans="1:20" s="2" customFormat="1" ht="1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N223" s="3" t="s">
        <v>0</v>
      </c>
      <c r="O223" s="4">
        <f>+'Residential '!O223</f>
        <v>-1</v>
      </c>
      <c r="P223"/>
      <c r="T223" s="2">
        <v>1</v>
      </c>
    </row>
    <row r="224" spans="1:20" s="2" customFormat="1" ht="1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N224" s="3" t="s">
        <v>1</v>
      </c>
      <c r="O224" s="6">
        <v>9</v>
      </c>
      <c r="P224"/>
    </row>
    <row r="225" spans="1:16" s="2" customFormat="1" ht="15" customHeight="1">
      <c r="A225" s="315"/>
      <c r="B225" s="315"/>
      <c r="C225" s="315"/>
      <c r="D225" s="315"/>
      <c r="E225" s="315"/>
      <c r="F225" s="315"/>
      <c r="G225" s="315"/>
      <c r="H225" s="315"/>
      <c r="I225" s="315"/>
      <c r="J225" s="315"/>
      <c r="K225" s="315"/>
      <c r="N225" s="3" t="s">
        <v>2</v>
      </c>
      <c r="O225" s="6"/>
      <c r="P225"/>
    </row>
    <row r="226" spans="1:16" s="2" customFormat="1" ht="15" customHeight="1">
      <c r="A226" s="5"/>
      <c r="B226" s="5"/>
      <c r="C226" s="5"/>
      <c r="D226" s="5"/>
      <c r="E226" s="5"/>
      <c r="F226" s="5"/>
      <c r="G226" s="5"/>
      <c r="H226" s="5"/>
      <c r="I226" s="7"/>
      <c r="J226" s="7"/>
      <c r="K226" s="7"/>
      <c r="N226" s="3" t="s">
        <v>3</v>
      </c>
      <c r="O226" s="6"/>
      <c r="P226"/>
    </row>
    <row r="227" spans="1:16" s="2" customFormat="1" ht="15" customHeight="1">
      <c r="C227" s="8"/>
      <c r="D227" s="8"/>
      <c r="E227" s="8"/>
      <c r="N227" s="3" t="s">
        <v>4</v>
      </c>
      <c r="O227" s="9">
        <v>2</v>
      </c>
      <c r="P227"/>
    </row>
    <row r="228" spans="1:16" s="2" customFormat="1" ht="9" customHeight="1">
      <c r="N228" s="3"/>
      <c r="O228" s="4"/>
      <c r="P228"/>
    </row>
    <row r="229" spans="1:16" s="2" customFormat="1">
      <c r="N229" s="3" t="s">
        <v>5</v>
      </c>
      <c r="O229" s="182">
        <v>41152</v>
      </c>
      <c r="P229"/>
    </row>
    <row r="230" spans="1:16" s="2" customFormat="1" ht="15" customHeight="1">
      <c r="N230" s="10"/>
      <c r="O230"/>
      <c r="P230"/>
    </row>
    <row r="231" spans="1:16" ht="7.5" customHeight="1">
      <c r="L231"/>
      <c r="M231"/>
      <c r="N231"/>
      <c r="O231"/>
      <c r="P231"/>
    </row>
    <row r="232" spans="1:16" ht="18.75" customHeight="1">
      <c r="B232" s="316" t="s">
        <v>6</v>
      </c>
      <c r="C232" s="316"/>
      <c r="D232" s="316"/>
      <c r="E232" s="316"/>
      <c r="F232" s="316"/>
      <c r="G232" s="316"/>
      <c r="H232" s="316"/>
      <c r="I232" s="316"/>
      <c r="J232" s="316"/>
      <c r="K232" s="316"/>
      <c r="L232" s="316"/>
      <c r="M232" s="316"/>
      <c r="N232" s="316"/>
      <c r="O232" s="316"/>
      <c r="P232"/>
    </row>
    <row r="233" spans="1:16" ht="18.75" customHeight="1">
      <c r="B233" s="316" t="s">
        <v>7</v>
      </c>
      <c r="C233" s="316"/>
      <c r="D233" s="316"/>
      <c r="E233" s="316"/>
      <c r="F233" s="316"/>
      <c r="G233" s="316"/>
      <c r="H233" s="316"/>
      <c r="I233" s="316"/>
      <c r="J233" s="316"/>
      <c r="K233" s="316"/>
      <c r="L233" s="316"/>
      <c r="M233" s="316"/>
      <c r="N233" s="316"/>
      <c r="O233" s="316"/>
      <c r="P233"/>
    </row>
    <row r="234" spans="1:16" ht="7.5" customHeight="1">
      <c r="L234"/>
      <c r="M234"/>
      <c r="N234"/>
      <c r="O234"/>
      <c r="P234"/>
    </row>
    <row r="235" spans="1:16" ht="7.5" customHeight="1">
      <c r="L235"/>
      <c r="M235"/>
      <c r="N235"/>
      <c r="O235"/>
      <c r="P235"/>
    </row>
    <row r="236" spans="1:16" ht="15.75">
      <c r="B236" s="11" t="s">
        <v>8</v>
      </c>
      <c r="D236" s="311" t="s">
        <v>106</v>
      </c>
      <c r="E236" s="311"/>
      <c r="F236" s="311"/>
      <c r="G236" s="311"/>
      <c r="H236" s="311"/>
      <c r="I236" s="311"/>
      <c r="J236" s="311"/>
      <c r="K236" s="311"/>
      <c r="L236" s="311"/>
      <c r="M236" s="311"/>
      <c r="N236" s="311"/>
      <c r="O236" s="311"/>
    </row>
    <row r="237" spans="1:16" ht="7.5" customHeight="1">
      <c r="B237" s="12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1:16">
      <c r="B238" s="14"/>
      <c r="D238" s="15" t="s">
        <v>9</v>
      </c>
      <c r="E238" s="15"/>
      <c r="F238" s="16">
        <v>10000</v>
      </c>
      <c r="G238" s="15" t="s">
        <v>10</v>
      </c>
    </row>
    <row r="239" spans="1:16">
      <c r="B239" s="14"/>
    </row>
    <row r="240" spans="1:16">
      <c r="B240" s="14"/>
      <c r="D240" s="17"/>
      <c r="E240" s="17"/>
      <c r="F240" s="312" t="s">
        <v>11</v>
      </c>
      <c r="G240" s="313"/>
      <c r="H240" s="314"/>
      <c r="J240" s="312" t="s">
        <v>12</v>
      </c>
      <c r="K240" s="313"/>
      <c r="L240" s="314"/>
      <c r="N240" s="312" t="s">
        <v>13</v>
      </c>
      <c r="O240" s="314"/>
    </row>
    <row r="241" spans="2:15">
      <c r="B241" s="14"/>
      <c r="D241" s="305" t="s">
        <v>14</v>
      </c>
      <c r="E241" s="18"/>
      <c r="F241" s="19" t="s">
        <v>15</v>
      </c>
      <c r="G241" s="19" t="s">
        <v>16</v>
      </c>
      <c r="H241" s="20" t="s">
        <v>17</v>
      </c>
      <c r="J241" s="19" t="s">
        <v>15</v>
      </c>
      <c r="K241" s="21" t="s">
        <v>16</v>
      </c>
      <c r="L241" s="20" t="s">
        <v>17</v>
      </c>
      <c r="N241" s="307" t="s">
        <v>18</v>
      </c>
      <c r="O241" s="309" t="s">
        <v>19</v>
      </c>
    </row>
    <row r="242" spans="2:15">
      <c r="B242" s="14"/>
      <c r="D242" s="306"/>
      <c r="E242" s="18"/>
      <c r="F242" s="22" t="s">
        <v>20</v>
      </c>
      <c r="G242" s="22"/>
      <c r="H242" s="23" t="s">
        <v>20</v>
      </c>
      <c r="J242" s="22" t="s">
        <v>20</v>
      </c>
      <c r="K242" s="23"/>
      <c r="L242" s="23" t="s">
        <v>20</v>
      </c>
      <c r="N242" s="308"/>
      <c r="O242" s="310"/>
    </row>
    <row r="243" spans="2:15">
      <c r="B243" s="24" t="s">
        <v>21</v>
      </c>
      <c r="C243" s="24"/>
      <c r="D243" s="25" t="s">
        <v>56</v>
      </c>
      <c r="E243" s="26"/>
      <c r="F243" s="153">
        <v>29.58</v>
      </c>
      <c r="G243" s="28">
        <v>1</v>
      </c>
      <c r="H243" s="29">
        <f>G243*F243</f>
        <v>29.58</v>
      </c>
      <c r="I243" s="30"/>
      <c r="J243" s="156">
        <f>+'[1]11. Distribution Rate Schedule'!$D$14</f>
        <v>35.694428675082392</v>
      </c>
      <c r="K243" s="32">
        <v>1</v>
      </c>
      <c r="L243" s="29">
        <f>K243*J243</f>
        <v>35.694428675082392</v>
      </c>
      <c r="M243" s="30"/>
      <c r="N243" s="33">
        <f>L243-H243</f>
        <v>6.1144286750823937</v>
      </c>
      <c r="O243" s="34">
        <f>IF((H243)=0,"",(N243/H243))</f>
        <v>0.20670820402577397</v>
      </c>
    </row>
    <row r="244" spans="2:15">
      <c r="B244" s="36"/>
      <c r="C244" s="24"/>
      <c r="D244" s="25"/>
      <c r="E244" s="26"/>
      <c r="F244" s="27"/>
      <c r="G244" s="28">
        <v>1</v>
      </c>
      <c r="H244" s="29">
        <f t="shared" ref="H244:H258" si="51">G244*F244</f>
        <v>0</v>
      </c>
      <c r="I244" s="30"/>
      <c r="J244" s="31"/>
      <c r="K244" s="32">
        <v>1</v>
      </c>
      <c r="L244" s="29">
        <f>K244*J244</f>
        <v>0</v>
      </c>
      <c r="M244" s="30"/>
      <c r="N244" s="33">
        <f>L244-H244</f>
        <v>0</v>
      </c>
      <c r="O244" s="34" t="str">
        <f>IF((H244)=0,"",(N244/H244))</f>
        <v/>
      </c>
    </row>
    <row r="245" spans="2:15">
      <c r="B245" s="35"/>
      <c r="C245" s="24"/>
      <c r="D245" s="25"/>
      <c r="E245" s="26"/>
      <c r="F245" s="27"/>
      <c r="G245" s="28">
        <v>1</v>
      </c>
      <c r="H245" s="29">
        <f t="shared" si="51"/>
        <v>0</v>
      </c>
      <c r="I245" s="30"/>
      <c r="J245" s="31"/>
      <c r="K245" s="32">
        <v>1</v>
      </c>
      <c r="L245" s="29">
        <f t="shared" ref="L245:L258" si="52">K245*J245</f>
        <v>0</v>
      </c>
      <c r="M245" s="30"/>
      <c r="N245" s="33">
        <f t="shared" ref="N245:N259" si="53">L245-H245</f>
        <v>0</v>
      </c>
      <c r="O245" s="34" t="str">
        <f t="shared" ref="O245:O259" si="54">IF((H245)=0,"",(N245/H245))</f>
        <v/>
      </c>
    </row>
    <row r="246" spans="2:15">
      <c r="B246" s="24" t="s">
        <v>23</v>
      </c>
      <c r="C246" s="24"/>
      <c r="D246" s="25" t="s">
        <v>56</v>
      </c>
      <c r="E246" s="26"/>
      <c r="F246" s="153">
        <v>5.3</v>
      </c>
      <c r="G246" s="28">
        <v>1</v>
      </c>
      <c r="H246" s="29">
        <f t="shared" si="51"/>
        <v>5.3</v>
      </c>
      <c r="I246" s="30"/>
      <c r="J246" s="31">
        <v>0</v>
      </c>
      <c r="K246" s="32">
        <v>1</v>
      </c>
      <c r="L246" s="29">
        <f t="shared" si="52"/>
        <v>0</v>
      </c>
      <c r="M246" s="30"/>
      <c r="N246" s="33">
        <f t="shared" si="53"/>
        <v>-5.3</v>
      </c>
      <c r="O246" s="34">
        <f t="shared" si="54"/>
        <v>-1</v>
      </c>
    </row>
    <row r="247" spans="2:15">
      <c r="B247" s="35" t="s">
        <v>71</v>
      </c>
      <c r="C247" s="24"/>
      <c r="D247" s="25" t="s">
        <v>56</v>
      </c>
      <c r="E247" s="26"/>
      <c r="F247" s="153">
        <v>5.0999999999999996</v>
      </c>
      <c r="G247" s="28">
        <v>1</v>
      </c>
      <c r="H247" s="29">
        <f t="shared" si="51"/>
        <v>5.0999999999999996</v>
      </c>
      <c r="I247" s="30"/>
      <c r="J247" s="31">
        <v>0</v>
      </c>
      <c r="K247" s="32">
        <v>1</v>
      </c>
      <c r="L247" s="29">
        <f t="shared" si="52"/>
        <v>0</v>
      </c>
      <c r="M247" s="30"/>
      <c r="N247" s="33">
        <f t="shared" si="53"/>
        <v>-5.0999999999999996</v>
      </c>
      <c r="O247" s="34">
        <f t="shared" si="54"/>
        <v>-1</v>
      </c>
    </row>
    <row r="248" spans="2:15">
      <c r="B248" s="180" t="s">
        <v>92</v>
      </c>
      <c r="C248" s="24"/>
      <c r="D248" s="25" t="s">
        <v>56</v>
      </c>
      <c r="E248" s="26"/>
      <c r="F248" s="27"/>
      <c r="G248" s="28">
        <v>1</v>
      </c>
      <c r="H248" s="29">
        <f t="shared" si="51"/>
        <v>0</v>
      </c>
      <c r="I248" s="30"/>
      <c r="J248" s="156">
        <f>+'[2]Stranded Asset RR'!$E$34</f>
        <v>3.77</v>
      </c>
      <c r="K248" s="32">
        <v>1</v>
      </c>
      <c r="L248" s="29">
        <f t="shared" si="52"/>
        <v>3.77</v>
      </c>
      <c r="M248" s="30"/>
      <c r="N248" s="33">
        <f t="shared" si="53"/>
        <v>3.77</v>
      </c>
      <c r="O248" s="34" t="str">
        <f t="shared" si="54"/>
        <v/>
      </c>
    </row>
    <row r="249" spans="2:15">
      <c r="B249" s="24" t="s">
        <v>22</v>
      </c>
      <c r="C249" s="24"/>
      <c r="D249" s="25" t="s">
        <v>57</v>
      </c>
      <c r="E249" s="26"/>
      <c r="F249" s="27">
        <v>9.1999999999999998E-3</v>
      </c>
      <c r="G249" s="28">
        <f>$F238</f>
        <v>10000</v>
      </c>
      <c r="H249" s="29">
        <f t="shared" si="51"/>
        <v>92</v>
      </c>
      <c r="I249" s="30"/>
      <c r="J249" s="31">
        <f>+'[1]11. Distribution Rate Schedule'!$F$14</f>
        <v>1.1573276854126487E-2</v>
      </c>
      <c r="K249" s="28">
        <f>$F238</f>
        <v>10000</v>
      </c>
      <c r="L249" s="29">
        <f t="shared" si="52"/>
        <v>115.73276854126487</v>
      </c>
      <c r="M249" s="30"/>
      <c r="N249" s="33">
        <f t="shared" si="53"/>
        <v>23.732768541264875</v>
      </c>
      <c r="O249" s="34">
        <f t="shared" si="54"/>
        <v>0.25796487544853125</v>
      </c>
    </row>
    <row r="250" spans="2:15">
      <c r="B250" s="36" t="s">
        <v>96</v>
      </c>
      <c r="C250" s="24"/>
      <c r="D250" s="25" t="s">
        <v>57</v>
      </c>
      <c r="E250" s="26"/>
      <c r="F250" s="27">
        <v>-2.0000000000000001E-4</v>
      </c>
      <c r="G250" s="28">
        <f>$F238</f>
        <v>10000</v>
      </c>
      <c r="H250" s="29">
        <f t="shared" si="51"/>
        <v>-2</v>
      </c>
      <c r="I250" s="30"/>
      <c r="J250" s="31"/>
      <c r="K250" s="28">
        <f>$F238</f>
        <v>10000</v>
      </c>
      <c r="L250" s="29">
        <f t="shared" si="52"/>
        <v>0</v>
      </c>
      <c r="M250" s="30"/>
      <c r="N250" s="33">
        <f t="shared" si="53"/>
        <v>2</v>
      </c>
      <c r="O250" s="34">
        <f t="shared" si="54"/>
        <v>-1</v>
      </c>
    </row>
    <row r="251" spans="2:15">
      <c r="B251" s="24" t="s">
        <v>73</v>
      </c>
      <c r="C251" s="24"/>
      <c r="D251" s="25" t="s">
        <v>57</v>
      </c>
      <c r="E251" s="26"/>
      <c r="F251" s="150">
        <v>2.2000000000000001E-4</v>
      </c>
      <c r="G251" s="28">
        <f>$F238</f>
        <v>10000</v>
      </c>
      <c r="H251" s="29">
        <f t="shared" si="51"/>
        <v>2.2000000000000002</v>
      </c>
      <c r="I251" s="30"/>
      <c r="J251" s="31">
        <v>0</v>
      </c>
      <c r="K251" s="28">
        <f>$F238</f>
        <v>10000</v>
      </c>
      <c r="L251" s="29">
        <f t="shared" si="52"/>
        <v>0</v>
      </c>
      <c r="M251" s="30"/>
      <c r="N251" s="33">
        <f t="shared" si="53"/>
        <v>-2.2000000000000002</v>
      </c>
      <c r="O251" s="34">
        <f t="shared" si="54"/>
        <v>-1</v>
      </c>
    </row>
    <row r="252" spans="2:15">
      <c r="B252" s="36"/>
      <c r="C252" s="24"/>
      <c r="D252" s="25"/>
      <c r="E252" s="26"/>
      <c r="F252" s="27"/>
      <c r="G252" s="28">
        <f>$F238</f>
        <v>10000</v>
      </c>
      <c r="H252" s="29">
        <f t="shared" si="51"/>
        <v>0</v>
      </c>
      <c r="I252" s="30"/>
      <c r="J252" s="31"/>
      <c r="K252" s="28">
        <f>$F238</f>
        <v>10000</v>
      </c>
      <c r="L252" s="29">
        <f t="shared" si="52"/>
        <v>0</v>
      </c>
      <c r="M252" s="30"/>
      <c r="N252" s="33">
        <f t="shared" si="53"/>
        <v>0</v>
      </c>
      <c r="O252" s="34" t="str">
        <f t="shared" si="54"/>
        <v/>
      </c>
    </row>
    <row r="253" spans="2:15">
      <c r="B253" s="36"/>
      <c r="C253" s="24"/>
      <c r="D253" s="25"/>
      <c r="E253" s="26"/>
      <c r="F253" s="27"/>
      <c r="G253" s="28">
        <f>$F238</f>
        <v>10000</v>
      </c>
      <c r="H253" s="29">
        <f t="shared" si="51"/>
        <v>0</v>
      </c>
      <c r="I253" s="30"/>
      <c r="J253" s="31"/>
      <c r="K253" s="28">
        <f>$F238</f>
        <v>10000</v>
      </c>
      <c r="L253" s="29">
        <f t="shared" si="52"/>
        <v>0</v>
      </c>
      <c r="M253" s="30"/>
      <c r="N253" s="33">
        <f t="shared" si="53"/>
        <v>0</v>
      </c>
      <c r="O253" s="34" t="str">
        <f t="shared" si="54"/>
        <v/>
      </c>
    </row>
    <row r="254" spans="2:15">
      <c r="B254" s="36"/>
      <c r="C254" s="24"/>
      <c r="D254" s="25"/>
      <c r="E254" s="26"/>
      <c r="F254" s="27"/>
      <c r="G254" s="28">
        <f>$F238</f>
        <v>10000</v>
      </c>
      <c r="H254" s="29">
        <f t="shared" si="51"/>
        <v>0</v>
      </c>
      <c r="I254" s="30"/>
      <c r="J254" s="31"/>
      <c r="K254" s="28">
        <f>$F238</f>
        <v>10000</v>
      </c>
      <c r="L254" s="29">
        <f t="shared" si="52"/>
        <v>0</v>
      </c>
      <c r="M254" s="30"/>
      <c r="N254" s="33">
        <f t="shared" si="53"/>
        <v>0</v>
      </c>
      <c r="O254" s="34" t="str">
        <f t="shared" si="54"/>
        <v/>
      </c>
    </row>
    <row r="255" spans="2:15">
      <c r="B255" s="36"/>
      <c r="C255" s="24"/>
      <c r="D255" s="25"/>
      <c r="E255" s="26"/>
      <c r="F255" s="27"/>
      <c r="G255" s="28">
        <f>$F238</f>
        <v>10000</v>
      </c>
      <c r="H255" s="29">
        <f t="shared" si="51"/>
        <v>0</v>
      </c>
      <c r="I255" s="30"/>
      <c r="J255" s="31"/>
      <c r="K255" s="28">
        <f>$F238</f>
        <v>10000</v>
      </c>
      <c r="L255" s="29">
        <f t="shared" si="52"/>
        <v>0</v>
      </c>
      <c r="M255" s="30"/>
      <c r="N255" s="33">
        <f t="shared" si="53"/>
        <v>0</v>
      </c>
      <c r="O255" s="34" t="str">
        <f t="shared" si="54"/>
        <v/>
      </c>
    </row>
    <row r="256" spans="2:15">
      <c r="B256" s="36"/>
      <c r="C256" s="24"/>
      <c r="D256" s="25"/>
      <c r="E256" s="26"/>
      <c r="F256" s="27"/>
      <c r="G256" s="28">
        <f>$F238</f>
        <v>10000</v>
      </c>
      <c r="H256" s="29">
        <f t="shared" si="51"/>
        <v>0</v>
      </c>
      <c r="I256" s="30"/>
      <c r="J256" s="31"/>
      <c r="K256" s="28">
        <f>$F238</f>
        <v>10000</v>
      </c>
      <c r="L256" s="29">
        <f t="shared" si="52"/>
        <v>0</v>
      </c>
      <c r="M256" s="30"/>
      <c r="N256" s="33">
        <f t="shared" si="53"/>
        <v>0</v>
      </c>
      <c r="O256" s="34" t="str">
        <f t="shared" si="54"/>
        <v/>
      </c>
    </row>
    <row r="257" spans="2:15">
      <c r="B257" s="36"/>
      <c r="C257" s="24"/>
      <c r="D257" s="25"/>
      <c r="E257" s="26"/>
      <c r="F257" s="27"/>
      <c r="G257" s="28">
        <f>$F238</f>
        <v>10000</v>
      </c>
      <c r="H257" s="29">
        <f t="shared" si="51"/>
        <v>0</v>
      </c>
      <c r="I257" s="30"/>
      <c r="J257" s="31"/>
      <c r="K257" s="28">
        <f>$F238</f>
        <v>10000</v>
      </c>
      <c r="L257" s="29">
        <f t="shared" si="52"/>
        <v>0</v>
      </c>
      <c r="M257" s="30"/>
      <c r="N257" s="33">
        <f t="shared" si="53"/>
        <v>0</v>
      </c>
      <c r="O257" s="34" t="str">
        <f t="shared" si="54"/>
        <v/>
      </c>
    </row>
    <row r="258" spans="2:15">
      <c r="B258" s="36"/>
      <c r="C258" s="24"/>
      <c r="D258" s="25"/>
      <c r="E258" s="26"/>
      <c r="F258" s="27"/>
      <c r="G258" s="28">
        <f>$F238</f>
        <v>10000</v>
      </c>
      <c r="H258" s="29">
        <f t="shared" si="51"/>
        <v>0</v>
      </c>
      <c r="I258" s="30"/>
      <c r="J258" s="31"/>
      <c r="K258" s="28">
        <f>$F238</f>
        <v>10000</v>
      </c>
      <c r="L258" s="29">
        <f t="shared" si="52"/>
        <v>0</v>
      </c>
      <c r="M258" s="30"/>
      <c r="N258" s="33">
        <f t="shared" si="53"/>
        <v>0</v>
      </c>
      <c r="O258" s="34" t="str">
        <f t="shared" si="54"/>
        <v/>
      </c>
    </row>
    <row r="259" spans="2:15" s="48" customFormat="1">
      <c r="B259" s="37" t="s">
        <v>25</v>
      </c>
      <c r="C259" s="38"/>
      <c r="D259" s="39"/>
      <c r="E259" s="38"/>
      <c r="F259" s="40"/>
      <c r="G259" s="41"/>
      <c r="H259" s="42">
        <f>SUM(H243:H258)</f>
        <v>132.17999999999998</v>
      </c>
      <c r="I259" s="43"/>
      <c r="J259" s="44"/>
      <c r="K259" s="41"/>
      <c r="L259" s="42">
        <f>SUM(L243:L258)</f>
        <v>155.19719721634726</v>
      </c>
      <c r="M259" s="43"/>
      <c r="N259" s="46">
        <f t="shared" si="53"/>
        <v>23.017197216347284</v>
      </c>
      <c r="O259" s="47">
        <f t="shared" si="54"/>
        <v>0.17413524902668548</v>
      </c>
    </row>
    <row r="260" spans="2:15" ht="25.5">
      <c r="B260" s="49" t="s">
        <v>58</v>
      </c>
      <c r="C260" s="24"/>
      <c r="D260" s="25" t="s">
        <v>57</v>
      </c>
      <c r="E260" s="26"/>
      <c r="F260" s="27">
        <v>-1E-3</v>
      </c>
      <c r="G260" s="28">
        <f>$F238</f>
        <v>10000</v>
      </c>
      <c r="H260" s="29">
        <f>G260*F260</f>
        <v>-10</v>
      </c>
      <c r="I260" s="30"/>
      <c r="J260" s="31">
        <f>+F260</f>
        <v>-1E-3</v>
      </c>
      <c r="K260" s="28">
        <f>$F238</f>
        <v>10000</v>
      </c>
      <c r="L260" s="29">
        <f>K260*J260</f>
        <v>-10</v>
      </c>
      <c r="M260" s="30"/>
      <c r="N260" s="33">
        <f>L260-H260</f>
        <v>0</v>
      </c>
      <c r="O260" s="34">
        <f>IF((H260)=0,"",(N260/H260))</f>
        <v>0</v>
      </c>
    </row>
    <row r="261" spans="2:15" ht="25.5">
      <c r="B261" s="49" t="s">
        <v>59</v>
      </c>
      <c r="C261" s="24"/>
      <c r="D261" s="25" t="s">
        <v>57</v>
      </c>
      <c r="E261" s="26"/>
      <c r="F261" s="27">
        <v>0</v>
      </c>
      <c r="G261" s="28">
        <f>$F238</f>
        <v>10000</v>
      </c>
      <c r="H261" s="29">
        <f t="shared" ref="H261:H263" si="55">G261*F261</f>
        <v>0</v>
      </c>
      <c r="I261" s="50"/>
      <c r="J261" s="31">
        <f>+'[3]6. Rate Rider Calculations'!$F$22</f>
        <v>-1.1124390835961951E-3</v>
      </c>
      <c r="K261" s="28">
        <f>$F238</f>
        <v>10000</v>
      </c>
      <c r="L261" s="29">
        <f t="shared" ref="L261:L263" si="56">K261*J261</f>
        <v>-11.12439083596195</v>
      </c>
      <c r="M261" s="51"/>
      <c r="N261" s="33">
        <f t="shared" ref="N261:N263" si="57">L261-H261</f>
        <v>-11.12439083596195</v>
      </c>
      <c r="O261" s="34" t="str">
        <f t="shared" ref="O261:O263" si="58">IF((H261)=0,"",(N261/H261))</f>
        <v/>
      </c>
    </row>
    <row r="262" spans="2:15">
      <c r="B262" s="49"/>
      <c r="C262" s="24"/>
      <c r="D262" s="25"/>
      <c r="E262" s="26"/>
      <c r="F262" s="27"/>
      <c r="G262" s="28">
        <f>$F238</f>
        <v>10000</v>
      </c>
      <c r="H262" s="29">
        <f t="shared" si="55"/>
        <v>0</v>
      </c>
      <c r="I262" s="50"/>
      <c r="J262" s="31"/>
      <c r="K262" s="28">
        <f>$F238</f>
        <v>10000</v>
      </c>
      <c r="L262" s="29">
        <f t="shared" si="56"/>
        <v>0</v>
      </c>
      <c r="M262" s="51"/>
      <c r="N262" s="33">
        <f t="shared" si="57"/>
        <v>0</v>
      </c>
      <c r="O262" s="34" t="str">
        <f t="shared" si="58"/>
        <v/>
      </c>
    </row>
    <row r="263" spans="2:15">
      <c r="B263" s="49"/>
      <c r="C263" s="24"/>
      <c r="D263" s="25"/>
      <c r="E263" s="26"/>
      <c r="F263" s="27"/>
      <c r="G263" s="28">
        <f>$F238</f>
        <v>10000</v>
      </c>
      <c r="H263" s="29">
        <f t="shared" si="55"/>
        <v>0</v>
      </c>
      <c r="I263" s="50"/>
      <c r="J263" s="31"/>
      <c r="K263" s="28">
        <f>$F238</f>
        <v>10000</v>
      </c>
      <c r="L263" s="29">
        <f t="shared" si="56"/>
        <v>0</v>
      </c>
      <c r="M263" s="51"/>
      <c r="N263" s="33">
        <f t="shared" si="57"/>
        <v>0</v>
      </c>
      <c r="O263" s="34" t="str">
        <f t="shared" si="58"/>
        <v/>
      </c>
    </row>
    <row r="264" spans="2:15">
      <c r="B264" s="49"/>
      <c r="C264" s="24"/>
      <c r="D264" s="25"/>
      <c r="E264" s="26"/>
      <c r="F264" s="27"/>
      <c r="G264" s="28">
        <f>$F238</f>
        <v>10000</v>
      </c>
      <c r="H264" s="29">
        <f>G264*F264</f>
        <v>0</v>
      </c>
      <c r="I264" s="30"/>
      <c r="J264" s="31"/>
      <c r="K264" s="28">
        <f>$F238</f>
        <v>10000</v>
      </c>
      <c r="L264" s="29">
        <f>K264*J264</f>
        <v>0</v>
      </c>
      <c r="M264" s="30"/>
      <c r="N264" s="33">
        <f>L264-H264</f>
        <v>0</v>
      </c>
      <c r="O264" s="34" t="str">
        <f>IF((H264)=0,"",(N264/H264))</f>
        <v/>
      </c>
    </row>
    <row r="265" spans="2:15">
      <c r="B265" s="49"/>
      <c r="C265" s="24"/>
      <c r="D265" s="25"/>
      <c r="E265" s="26"/>
      <c r="F265" s="53"/>
      <c r="G265" s="54"/>
      <c r="H265" s="55"/>
      <c r="I265" s="30"/>
      <c r="J265" s="31"/>
      <c r="K265" s="28">
        <f>$F238</f>
        <v>10000</v>
      </c>
      <c r="L265" s="29">
        <f>K265*J265</f>
        <v>0</v>
      </c>
      <c r="M265" s="30"/>
      <c r="N265" s="33">
        <f>L265-H265</f>
        <v>0</v>
      </c>
      <c r="O265" s="34"/>
    </row>
    <row r="266" spans="2:15" ht="25.5">
      <c r="B266" s="56" t="s">
        <v>26</v>
      </c>
      <c r="C266" s="57"/>
      <c r="D266" s="57"/>
      <c r="E266" s="57"/>
      <c r="F266" s="58"/>
      <c r="G266" s="59"/>
      <c r="H266" s="60">
        <f>SUM(H260:H264)+H259</f>
        <v>122.17999999999998</v>
      </c>
      <c r="I266" s="43"/>
      <c r="J266" s="59"/>
      <c r="K266" s="61"/>
      <c r="L266" s="60">
        <f>SUM(L260:L264)+L259</f>
        <v>134.07280638038532</v>
      </c>
      <c r="M266" s="43"/>
      <c r="N266" s="46">
        <f t="shared" ref="N266:N278" si="59">L266-H266</f>
        <v>11.892806380385338</v>
      </c>
      <c r="O266" s="47">
        <f t="shared" ref="O266:O278" si="60">IF((H266)=0,"",(N266/H266))</f>
        <v>9.733840547049713E-2</v>
      </c>
    </row>
    <row r="267" spans="2:15">
      <c r="B267" s="30" t="s">
        <v>27</v>
      </c>
      <c r="C267" s="30"/>
      <c r="D267" s="62" t="s">
        <v>57</v>
      </c>
      <c r="E267" s="63"/>
      <c r="F267" s="31">
        <v>6.4999999999999997E-3</v>
      </c>
      <c r="G267" s="64">
        <f>F238*F293</f>
        <v>10409</v>
      </c>
      <c r="H267" s="29">
        <f>G267*F267</f>
        <v>67.658500000000004</v>
      </c>
      <c r="I267" s="30"/>
      <c r="J267" s="31">
        <f>+'[4]13. Final 2013 RTS Rates'!$F$27</f>
        <v>6.5611592721819406E-3</v>
      </c>
      <c r="K267" s="65">
        <f>F238*J293</f>
        <v>10350</v>
      </c>
      <c r="L267" s="29">
        <f>K267*J267</f>
        <v>67.90799846708309</v>
      </c>
      <c r="M267" s="30"/>
      <c r="N267" s="33">
        <f t="shared" si="59"/>
        <v>0.24949846708308598</v>
      </c>
      <c r="O267" s="34">
        <f t="shared" si="60"/>
        <v>3.687614521207032E-3</v>
      </c>
    </row>
    <row r="268" spans="2:15" ht="30">
      <c r="B268" s="66" t="s">
        <v>28</v>
      </c>
      <c r="C268" s="30"/>
      <c r="D268" s="62" t="s">
        <v>57</v>
      </c>
      <c r="E268" s="63"/>
      <c r="F268" s="31">
        <v>4.5999999999999999E-3</v>
      </c>
      <c r="G268" s="64">
        <f>G267</f>
        <v>10409</v>
      </c>
      <c r="H268" s="29">
        <f>G268*F268</f>
        <v>47.881399999999999</v>
      </c>
      <c r="I268" s="30"/>
      <c r="J268" s="31">
        <f>+'[4]13. Final 2013 RTS Rates'!$H$27</f>
        <v>4.7577439447448197E-3</v>
      </c>
      <c r="K268" s="65">
        <f>K267</f>
        <v>10350</v>
      </c>
      <c r="L268" s="29">
        <f>K268*J268</f>
        <v>49.242649828108881</v>
      </c>
      <c r="M268" s="30"/>
      <c r="N268" s="33">
        <f t="shared" si="59"/>
        <v>1.3612498281088818</v>
      </c>
      <c r="O268" s="34">
        <f t="shared" si="60"/>
        <v>2.8429616262450177E-2</v>
      </c>
    </row>
    <row r="269" spans="2:15" ht="25.5">
      <c r="B269" s="56" t="s">
        <v>29</v>
      </c>
      <c r="C269" s="38"/>
      <c r="D269" s="38"/>
      <c r="E269" s="38"/>
      <c r="F269" s="67"/>
      <c r="G269" s="59"/>
      <c r="H269" s="60">
        <f>SUM(H266:H268)</f>
        <v>237.7199</v>
      </c>
      <c r="I269" s="68"/>
      <c r="J269" s="69"/>
      <c r="K269" s="70"/>
      <c r="L269" s="60">
        <f>SUM(L266:L268)</f>
        <v>251.22345467557727</v>
      </c>
      <c r="M269" s="68"/>
      <c r="N269" s="46">
        <f t="shared" si="59"/>
        <v>13.503554675577277</v>
      </c>
      <c r="O269" s="47">
        <f t="shared" si="60"/>
        <v>5.6804477351611191E-2</v>
      </c>
    </row>
    <row r="270" spans="2:15" ht="30">
      <c r="B270" s="71" t="s">
        <v>30</v>
      </c>
      <c r="C270" s="24"/>
      <c r="D270" s="25" t="s">
        <v>57</v>
      </c>
      <c r="E270" s="26"/>
      <c r="F270" s="72">
        <v>5.1999999999999998E-3</v>
      </c>
      <c r="G270" s="64">
        <f>G268</f>
        <v>10409</v>
      </c>
      <c r="H270" s="73">
        <f t="shared" ref="H270:H273" si="61">G270*F270</f>
        <v>54.126799999999996</v>
      </c>
      <c r="I270" s="30"/>
      <c r="J270" s="74">
        <f>+F270</f>
        <v>5.1999999999999998E-3</v>
      </c>
      <c r="K270" s="64">
        <f>K268</f>
        <v>10350</v>
      </c>
      <c r="L270" s="73">
        <f t="shared" ref="L270:L273" si="62">K270*J270</f>
        <v>53.82</v>
      </c>
      <c r="M270" s="30"/>
      <c r="N270" s="33">
        <f t="shared" si="59"/>
        <v>-0.30679999999999552</v>
      </c>
      <c r="O270" s="75">
        <f t="shared" si="60"/>
        <v>-5.6681717744258954E-3</v>
      </c>
    </row>
    <row r="271" spans="2:15" ht="30">
      <c r="B271" s="71" t="s">
        <v>31</v>
      </c>
      <c r="C271" s="24"/>
      <c r="D271" s="25" t="s">
        <v>57</v>
      </c>
      <c r="E271" s="26"/>
      <c r="F271" s="72">
        <v>1.1000000000000001E-3</v>
      </c>
      <c r="G271" s="64">
        <f>G268</f>
        <v>10409</v>
      </c>
      <c r="H271" s="73">
        <f t="shared" si="61"/>
        <v>11.449900000000001</v>
      </c>
      <c r="I271" s="30"/>
      <c r="J271" s="74">
        <f>+F271</f>
        <v>1.1000000000000001E-3</v>
      </c>
      <c r="K271" s="64">
        <f>K268</f>
        <v>10350</v>
      </c>
      <c r="L271" s="73">
        <f t="shared" si="62"/>
        <v>11.385000000000002</v>
      </c>
      <c r="M271" s="30"/>
      <c r="N271" s="33">
        <f t="shared" si="59"/>
        <v>-6.4899999999999736E-2</v>
      </c>
      <c r="O271" s="75">
        <f t="shared" si="60"/>
        <v>-5.6681717744259535E-3</v>
      </c>
    </row>
    <row r="272" spans="2:15">
      <c r="B272" s="24" t="s">
        <v>32</v>
      </c>
      <c r="C272" s="24"/>
      <c r="D272" s="25" t="s">
        <v>56</v>
      </c>
      <c r="E272" s="26"/>
      <c r="F272" s="72">
        <v>0.25</v>
      </c>
      <c r="G272" s="28">
        <v>1</v>
      </c>
      <c r="H272" s="73">
        <f t="shared" si="61"/>
        <v>0.25</v>
      </c>
      <c r="I272" s="30"/>
      <c r="J272" s="74">
        <f>+F272</f>
        <v>0.25</v>
      </c>
      <c r="K272" s="28">
        <v>1</v>
      </c>
      <c r="L272" s="73">
        <f t="shared" si="62"/>
        <v>0.25</v>
      </c>
      <c r="M272" s="30"/>
      <c r="N272" s="33">
        <f t="shared" si="59"/>
        <v>0</v>
      </c>
      <c r="O272" s="75">
        <f t="shared" si="60"/>
        <v>0</v>
      </c>
    </row>
    <row r="273" spans="2:15">
      <c r="B273" s="24" t="s">
        <v>33</v>
      </c>
      <c r="C273" s="24"/>
      <c r="D273" s="25" t="s">
        <v>57</v>
      </c>
      <c r="E273" s="26"/>
      <c r="F273" s="72">
        <v>7.0000000000000001E-3</v>
      </c>
      <c r="G273" s="64">
        <f>F238</f>
        <v>10000</v>
      </c>
      <c r="H273" s="73">
        <f t="shared" si="61"/>
        <v>70</v>
      </c>
      <c r="I273" s="30"/>
      <c r="J273" s="74">
        <f>+F273</f>
        <v>7.0000000000000001E-3</v>
      </c>
      <c r="K273" s="64">
        <f>+G273</f>
        <v>10000</v>
      </c>
      <c r="L273" s="73">
        <f t="shared" si="62"/>
        <v>70</v>
      </c>
      <c r="M273" s="30"/>
      <c r="N273" s="33">
        <f t="shared" si="59"/>
        <v>0</v>
      </c>
      <c r="O273" s="75">
        <f t="shared" si="60"/>
        <v>0</v>
      </c>
    </row>
    <row r="274" spans="2:15">
      <c r="B274" s="52" t="s">
        <v>34</v>
      </c>
      <c r="C274" s="24"/>
      <c r="D274" s="25" t="s">
        <v>57</v>
      </c>
      <c r="E274" s="26"/>
      <c r="F274" s="76">
        <v>7.4999999999999997E-2</v>
      </c>
      <c r="G274" s="64">
        <v>600</v>
      </c>
      <c r="H274" s="73">
        <f>G274*F274</f>
        <v>45</v>
      </c>
      <c r="I274" s="30"/>
      <c r="J274" s="76">
        <v>7.4999999999999997E-2</v>
      </c>
      <c r="K274" s="64">
        <f>+G274</f>
        <v>600</v>
      </c>
      <c r="L274" s="73">
        <f>K274*J274</f>
        <v>45</v>
      </c>
      <c r="M274" s="30"/>
      <c r="N274" s="33">
        <f t="shared" si="59"/>
        <v>0</v>
      </c>
      <c r="O274" s="75">
        <f t="shared" si="60"/>
        <v>0</v>
      </c>
    </row>
    <row r="275" spans="2:15">
      <c r="B275" s="52" t="s">
        <v>35</v>
      </c>
      <c r="C275" s="24"/>
      <c r="D275" s="25" t="s">
        <v>57</v>
      </c>
      <c r="E275" s="26"/>
      <c r="F275" s="76">
        <v>8.7999999999999995E-2</v>
      </c>
      <c r="G275" s="64">
        <f>+G271-G274</f>
        <v>9809</v>
      </c>
      <c r="H275" s="73">
        <f>G275*F275</f>
        <v>863.19199999999989</v>
      </c>
      <c r="I275" s="30"/>
      <c r="J275" s="76">
        <v>8.7999999999999995E-2</v>
      </c>
      <c r="K275" s="64">
        <f>+G275</f>
        <v>9809</v>
      </c>
      <c r="L275" s="73">
        <f>K275*J275</f>
        <v>863.19199999999989</v>
      </c>
      <c r="M275" s="30"/>
      <c r="N275" s="33">
        <f t="shared" si="59"/>
        <v>0</v>
      </c>
      <c r="O275" s="75">
        <f t="shared" si="60"/>
        <v>0</v>
      </c>
    </row>
    <row r="276" spans="2:15">
      <c r="B276" s="52" t="s">
        <v>36</v>
      </c>
      <c r="C276" s="24"/>
      <c r="D276" s="25" t="s">
        <v>57</v>
      </c>
      <c r="E276" s="26"/>
      <c r="F276" s="76">
        <v>6.5000000000000002E-2</v>
      </c>
      <c r="G276" s="77">
        <f>0.64*$F238*$F293</f>
        <v>6661.7599999999993</v>
      </c>
      <c r="H276" s="73">
        <f t="shared" ref="H276:H278" si="63">G276*F276</f>
        <v>433.01439999999997</v>
      </c>
      <c r="I276" s="30"/>
      <c r="J276" s="72">
        <v>6.5000000000000002E-2</v>
      </c>
      <c r="K276" s="77">
        <f>0.64*$F238*$F293</f>
        <v>6661.7599999999993</v>
      </c>
      <c r="L276" s="73">
        <f t="shared" ref="L276:L278" si="64">K276*J276</f>
        <v>433.01439999999997</v>
      </c>
      <c r="M276" s="30"/>
      <c r="N276" s="33">
        <f t="shared" si="59"/>
        <v>0</v>
      </c>
      <c r="O276" s="75">
        <f t="shared" si="60"/>
        <v>0</v>
      </c>
    </row>
    <row r="277" spans="2:15">
      <c r="B277" s="52" t="s">
        <v>37</v>
      </c>
      <c r="C277" s="24"/>
      <c r="D277" s="25" t="s">
        <v>57</v>
      </c>
      <c r="E277" s="26"/>
      <c r="F277" s="76">
        <v>0.1</v>
      </c>
      <c r="G277" s="77">
        <f>0.18*$F238*$F293</f>
        <v>1873.62</v>
      </c>
      <c r="H277" s="73">
        <f t="shared" si="63"/>
        <v>187.36199999999999</v>
      </c>
      <c r="I277" s="30"/>
      <c r="J277" s="72">
        <v>0.1</v>
      </c>
      <c r="K277" s="77">
        <f>0.18*$F238*$F293</f>
        <v>1873.62</v>
      </c>
      <c r="L277" s="73">
        <f t="shared" si="64"/>
        <v>187.36199999999999</v>
      </c>
      <c r="M277" s="30"/>
      <c r="N277" s="33">
        <f t="shared" si="59"/>
        <v>0</v>
      </c>
      <c r="O277" s="75">
        <f t="shared" si="60"/>
        <v>0</v>
      </c>
    </row>
    <row r="278" spans="2:15" ht="15.75" thickBot="1">
      <c r="B278" s="14" t="s">
        <v>38</v>
      </c>
      <c r="C278" s="24"/>
      <c r="D278" s="25" t="s">
        <v>57</v>
      </c>
      <c r="E278" s="26"/>
      <c r="F278" s="76">
        <v>0.11700000000000001</v>
      </c>
      <c r="G278" s="77">
        <f>0.18*$F238*$F293</f>
        <v>1873.62</v>
      </c>
      <c r="H278" s="73">
        <f t="shared" si="63"/>
        <v>219.21353999999999</v>
      </c>
      <c r="I278" s="30"/>
      <c r="J278" s="72">
        <v>0.11700000000000001</v>
      </c>
      <c r="K278" s="77">
        <f>0.18*$F238*$F293</f>
        <v>1873.62</v>
      </c>
      <c r="L278" s="73">
        <f t="shared" si="64"/>
        <v>219.21353999999999</v>
      </c>
      <c r="M278" s="30"/>
      <c r="N278" s="33">
        <f t="shared" si="59"/>
        <v>0</v>
      </c>
      <c r="O278" s="75">
        <f t="shared" si="60"/>
        <v>0</v>
      </c>
    </row>
    <row r="279" spans="2:15" ht="15.75" thickBot="1">
      <c r="B279" s="79"/>
      <c r="C279" s="80"/>
      <c r="D279" s="81"/>
      <c r="E279" s="80"/>
      <c r="F279" s="82"/>
      <c r="G279" s="83"/>
      <c r="H279" s="84"/>
      <c r="I279" s="85"/>
      <c r="J279" s="82"/>
      <c r="K279" s="86"/>
      <c r="L279" s="84"/>
      <c r="M279" s="85"/>
      <c r="N279" s="87"/>
      <c r="O279" s="88"/>
    </row>
    <row r="280" spans="2:15">
      <c r="B280" s="89" t="s">
        <v>39</v>
      </c>
      <c r="C280" s="24"/>
      <c r="D280" s="24"/>
      <c r="E280" s="24"/>
      <c r="F280" s="90"/>
      <c r="G280" s="91"/>
      <c r="H280" s="95">
        <f>SUM(H269:H275)</f>
        <v>1281.7385999999999</v>
      </c>
      <c r="I280" s="93"/>
      <c r="J280" s="94"/>
      <c r="K280" s="94"/>
      <c r="L280" s="95">
        <f>SUM(L269:L275)</f>
        <v>1294.8704546755771</v>
      </c>
      <c r="M280" s="96"/>
      <c r="N280" s="97">
        <f t="shared" ref="N280:N284" si="65">L280-H280</f>
        <v>13.131854675577188</v>
      </c>
      <c r="O280" s="98">
        <f t="shared" ref="O280:O284" si="66">IF((H280)=0,"",(N280/H280))</f>
        <v>1.0245345404731657E-2</v>
      </c>
    </row>
    <row r="281" spans="2:15">
      <c r="B281" s="99" t="s">
        <v>40</v>
      </c>
      <c r="C281" s="24"/>
      <c r="D281" s="24"/>
      <c r="E281" s="24"/>
      <c r="F281" s="100">
        <v>0.13</v>
      </c>
      <c r="G281" s="91"/>
      <c r="H281" s="101">
        <f>H280*F281</f>
        <v>166.62601799999999</v>
      </c>
      <c r="I281" s="102"/>
      <c r="J281" s="103">
        <v>0.13</v>
      </c>
      <c r="K281" s="104"/>
      <c r="L281" s="105">
        <f>L280*J281</f>
        <v>168.33315910782503</v>
      </c>
      <c r="M281" s="106"/>
      <c r="N281" s="107">
        <f t="shared" si="65"/>
        <v>1.7071411078250378</v>
      </c>
      <c r="O281" s="108">
        <f t="shared" si="66"/>
        <v>1.0245345404731678E-2</v>
      </c>
    </row>
    <row r="282" spans="2:15">
      <c r="B282" s="109" t="s">
        <v>41</v>
      </c>
      <c r="C282" s="24"/>
      <c r="D282" s="24"/>
      <c r="E282" s="24"/>
      <c r="F282" s="110"/>
      <c r="G282" s="111"/>
      <c r="H282" s="101">
        <f>H280+H281</f>
        <v>1448.3646179999998</v>
      </c>
      <c r="I282" s="102"/>
      <c r="J282" s="102"/>
      <c r="K282" s="102"/>
      <c r="L282" s="105">
        <f>L280+L281</f>
        <v>1463.203613783402</v>
      </c>
      <c r="M282" s="106"/>
      <c r="N282" s="107">
        <f t="shared" si="65"/>
        <v>14.838995783402197</v>
      </c>
      <c r="O282" s="108">
        <f t="shared" si="66"/>
        <v>1.0245345404731642E-2</v>
      </c>
    </row>
    <row r="283" spans="2:15" ht="15" customHeight="1">
      <c r="B283" s="303" t="s">
        <v>42</v>
      </c>
      <c r="C283" s="303"/>
      <c r="D283" s="303"/>
      <c r="E283" s="24"/>
      <c r="F283" s="110"/>
      <c r="G283" s="111"/>
      <c r="H283" s="112">
        <f>ROUND(-H282*10%,2)</f>
        <v>-144.84</v>
      </c>
      <c r="I283" s="102"/>
      <c r="J283" s="102"/>
      <c r="K283" s="102"/>
      <c r="L283" s="113">
        <f>ROUND(-L282*10%,2)</f>
        <v>-146.32</v>
      </c>
      <c r="M283" s="106"/>
      <c r="N283" s="114">
        <f t="shared" si="65"/>
        <v>-1.4799999999999898</v>
      </c>
      <c r="O283" s="115">
        <f t="shared" si="66"/>
        <v>1.0218171775752483E-2</v>
      </c>
    </row>
    <row r="284" spans="2:15" ht="15.75" customHeight="1" thickBot="1">
      <c r="B284" s="304" t="s">
        <v>43</v>
      </c>
      <c r="C284" s="304"/>
      <c r="D284" s="304"/>
      <c r="E284" s="116"/>
      <c r="F284" s="117"/>
      <c r="G284" s="118"/>
      <c r="H284" s="119">
        <f>SUM(H282:H283)</f>
        <v>1303.5246179999999</v>
      </c>
      <c r="I284" s="120"/>
      <c r="J284" s="120"/>
      <c r="K284" s="120"/>
      <c r="L284" s="121">
        <f>SUM(L282:L283)</f>
        <v>1316.8836137834021</v>
      </c>
      <c r="M284" s="122"/>
      <c r="N284" s="123">
        <f t="shared" si="65"/>
        <v>13.358995783402179</v>
      </c>
      <c r="O284" s="124">
        <f t="shared" si="66"/>
        <v>1.0248364778794058E-2</v>
      </c>
    </row>
    <row r="285" spans="2:15" ht="15.75" thickBot="1">
      <c r="B285" s="79"/>
      <c r="C285" s="80"/>
      <c r="D285" s="81"/>
      <c r="E285" s="80"/>
      <c r="F285" s="125"/>
      <c r="G285" s="126"/>
      <c r="H285" s="127"/>
      <c r="I285" s="128"/>
      <c r="J285" s="125"/>
      <c r="K285" s="83"/>
      <c r="L285" s="129"/>
      <c r="M285" s="85"/>
      <c r="N285" s="130"/>
      <c r="O285" s="88"/>
    </row>
    <row r="286" spans="2:15">
      <c r="B286" s="89" t="s">
        <v>44</v>
      </c>
      <c r="C286" s="24"/>
      <c r="D286" s="24"/>
      <c r="E286" s="24"/>
      <c r="F286" s="90"/>
      <c r="G286" s="91"/>
      <c r="H286" s="92">
        <f>SUM(H269:H273,H276:H278)</f>
        <v>1213.13654</v>
      </c>
      <c r="I286" s="93"/>
      <c r="J286" s="94"/>
      <c r="K286" s="94"/>
      <c r="L286" s="92">
        <f>SUM(L269:L273,L276:L278)</f>
        <v>1226.2683946755772</v>
      </c>
      <c r="M286" s="96"/>
      <c r="N286" s="97">
        <f>L286-H286</f>
        <v>13.131854675577188</v>
      </c>
      <c r="O286" s="98">
        <f t="shared" ref="O286:O290" si="67">IF((H286)=0,"",(N286/H286))</f>
        <v>1.0824712835355852E-2</v>
      </c>
    </row>
    <row r="287" spans="2:15">
      <c r="B287" s="99" t="s">
        <v>40</v>
      </c>
      <c r="C287" s="24"/>
      <c r="D287" s="24"/>
      <c r="E287" s="24"/>
      <c r="F287" s="100">
        <v>0.13</v>
      </c>
      <c r="G287" s="111"/>
      <c r="H287" s="101">
        <f>H286*F287</f>
        <v>157.70775019999999</v>
      </c>
      <c r="I287" s="102"/>
      <c r="J287" s="132">
        <v>0.13</v>
      </c>
      <c r="K287" s="102"/>
      <c r="L287" s="105">
        <f>L286*J287</f>
        <v>159.41489130782503</v>
      </c>
      <c r="M287" s="106"/>
      <c r="N287" s="107">
        <f t="shared" ref="N287:N290" si="68">L287-H287</f>
        <v>1.7071411078250378</v>
      </c>
      <c r="O287" s="108">
        <f t="shared" si="67"/>
        <v>1.0824712835355873E-2</v>
      </c>
    </row>
    <row r="288" spans="2:15">
      <c r="B288" s="109" t="s">
        <v>41</v>
      </c>
      <c r="C288" s="24"/>
      <c r="D288" s="24"/>
      <c r="E288" s="24"/>
      <c r="F288" s="110"/>
      <c r="G288" s="111"/>
      <c r="H288" s="101">
        <f>H286+H287</f>
        <v>1370.8442901999999</v>
      </c>
      <c r="I288" s="102"/>
      <c r="J288" s="102"/>
      <c r="K288" s="102"/>
      <c r="L288" s="105">
        <f>L286+L287</f>
        <v>1385.6832859834021</v>
      </c>
      <c r="M288" s="106"/>
      <c r="N288" s="107">
        <f t="shared" si="68"/>
        <v>14.838995783402197</v>
      </c>
      <c r="O288" s="108">
        <f t="shared" si="67"/>
        <v>1.0824712835355833E-2</v>
      </c>
    </row>
    <row r="289" spans="1:20" ht="15" customHeight="1">
      <c r="B289" s="303" t="s">
        <v>42</v>
      </c>
      <c r="C289" s="303"/>
      <c r="D289" s="303"/>
      <c r="E289" s="24"/>
      <c r="F289" s="110"/>
      <c r="G289" s="111"/>
      <c r="H289" s="112">
        <f>ROUND(-H288*10%,2)</f>
        <v>-137.08000000000001</v>
      </c>
      <c r="I289" s="102"/>
      <c r="J289" s="102"/>
      <c r="K289" s="102"/>
      <c r="L289" s="113">
        <f>ROUND(-L288*10%,2)</f>
        <v>-138.57</v>
      </c>
      <c r="M289" s="106"/>
      <c r="N289" s="114">
        <f t="shared" si="68"/>
        <v>-1.4899999999999807</v>
      </c>
      <c r="O289" s="115">
        <f t="shared" si="67"/>
        <v>1.0869565217391162E-2</v>
      </c>
    </row>
    <row r="290" spans="1:20" ht="15.75" customHeight="1" thickBot="1">
      <c r="B290" s="304" t="s">
        <v>45</v>
      </c>
      <c r="C290" s="304"/>
      <c r="D290" s="304"/>
      <c r="E290" s="116"/>
      <c r="F290" s="133"/>
      <c r="G290" s="134"/>
      <c r="H290" s="135">
        <f>H288+H289</f>
        <v>1233.7642902</v>
      </c>
      <c r="I290" s="136"/>
      <c r="J290" s="136"/>
      <c r="K290" s="136"/>
      <c r="L290" s="137">
        <f>L288+L289</f>
        <v>1247.1132859834022</v>
      </c>
      <c r="M290" s="138"/>
      <c r="N290" s="139">
        <f t="shared" si="68"/>
        <v>13.348995783402188</v>
      </c>
      <c r="O290" s="140">
        <f t="shared" si="67"/>
        <v>1.0819729416255225E-2</v>
      </c>
    </row>
    <row r="291" spans="1:20" ht="15.75" thickBot="1">
      <c r="B291" s="79"/>
      <c r="C291" s="80"/>
      <c r="D291" s="81"/>
      <c r="E291" s="80"/>
      <c r="F291" s="125"/>
      <c r="G291" s="126"/>
      <c r="H291" s="127"/>
      <c r="I291" s="128"/>
      <c r="J291" s="125"/>
      <c r="K291" s="83"/>
      <c r="L291" s="129"/>
      <c r="M291" s="85"/>
      <c r="N291" s="130"/>
      <c r="O291" s="88"/>
    </row>
    <row r="292" spans="1:20">
      <c r="L292" s="141"/>
    </row>
    <row r="293" spans="1:20">
      <c r="B293" s="15" t="s">
        <v>69</v>
      </c>
      <c r="F293" s="151">
        <v>1.0408999999999999</v>
      </c>
      <c r="J293" s="151">
        <v>1.0349999999999999</v>
      </c>
    </row>
    <row r="295" spans="1:20" s="2" customFormat="1" ht="1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N295" s="3" t="s">
        <v>0</v>
      </c>
      <c r="O295" s="4" t="str">
        <f>+'Residential '!O295</f>
        <v/>
      </c>
      <c r="P295"/>
      <c r="T295" s="2">
        <v>1</v>
      </c>
    </row>
    <row r="296" spans="1:20" s="2" customFormat="1" ht="1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N296" s="3" t="s">
        <v>1</v>
      </c>
      <c r="O296" s="6">
        <v>9</v>
      </c>
      <c r="P296"/>
    </row>
    <row r="297" spans="1:20" s="2" customFormat="1" ht="15" customHeight="1">
      <c r="A297" s="315"/>
      <c r="B297" s="315"/>
      <c r="C297" s="315"/>
      <c r="D297" s="315"/>
      <c r="E297" s="315"/>
      <c r="F297" s="315"/>
      <c r="G297" s="315"/>
      <c r="H297" s="315"/>
      <c r="I297" s="315"/>
      <c r="J297" s="315"/>
      <c r="K297" s="315"/>
      <c r="N297" s="3" t="s">
        <v>2</v>
      </c>
      <c r="O297" s="6"/>
      <c r="P297"/>
    </row>
    <row r="298" spans="1:20" s="2" customFormat="1" ht="15" customHeight="1">
      <c r="A298" s="5"/>
      <c r="B298" s="5"/>
      <c r="C298" s="5"/>
      <c r="D298" s="5"/>
      <c r="E298" s="5"/>
      <c r="F298" s="5"/>
      <c r="G298" s="5"/>
      <c r="H298" s="5"/>
      <c r="I298" s="7"/>
      <c r="J298" s="7"/>
      <c r="K298" s="7"/>
      <c r="N298" s="3" t="s">
        <v>3</v>
      </c>
      <c r="O298" s="6"/>
      <c r="P298"/>
    </row>
    <row r="299" spans="1:20" s="2" customFormat="1" ht="15" customHeight="1">
      <c r="C299" s="8"/>
      <c r="D299" s="8"/>
      <c r="E299" s="8"/>
      <c r="N299" s="3" t="s">
        <v>4</v>
      </c>
      <c r="O299" s="9">
        <v>2</v>
      </c>
      <c r="P299"/>
    </row>
    <row r="300" spans="1:20" s="2" customFormat="1" ht="9" customHeight="1">
      <c r="N300" s="3"/>
      <c r="O300" s="4"/>
      <c r="P300"/>
    </row>
    <row r="301" spans="1:20" s="2" customFormat="1">
      <c r="N301" s="3" t="s">
        <v>5</v>
      </c>
      <c r="O301" s="182">
        <v>41152</v>
      </c>
      <c r="P301"/>
    </row>
    <row r="302" spans="1:20" s="2" customFormat="1" ht="15" customHeight="1">
      <c r="N302" s="10"/>
      <c r="O302"/>
      <c r="P302"/>
    </row>
    <row r="303" spans="1:20" ht="7.5" customHeight="1">
      <c r="L303"/>
      <c r="M303"/>
      <c r="N303"/>
      <c r="O303"/>
      <c r="P303"/>
    </row>
    <row r="304" spans="1:20" ht="18.75" customHeight="1">
      <c r="B304" s="316" t="s">
        <v>6</v>
      </c>
      <c r="C304" s="316"/>
      <c r="D304" s="316"/>
      <c r="E304" s="316"/>
      <c r="F304" s="316"/>
      <c r="G304" s="316"/>
      <c r="H304" s="316"/>
      <c r="I304" s="316"/>
      <c r="J304" s="316"/>
      <c r="K304" s="316"/>
      <c r="L304" s="316"/>
      <c r="M304" s="316"/>
      <c r="N304" s="316"/>
      <c r="O304" s="316"/>
      <c r="P304"/>
    </row>
    <row r="305" spans="2:16" ht="18.75" customHeight="1">
      <c r="B305" s="316" t="s">
        <v>7</v>
      </c>
      <c r="C305" s="316"/>
      <c r="D305" s="316"/>
      <c r="E305" s="316"/>
      <c r="F305" s="316"/>
      <c r="G305" s="316"/>
      <c r="H305" s="316"/>
      <c r="I305" s="316"/>
      <c r="J305" s="316"/>
      <c r="K305" s="316"/>
      <c r="L305" s="316"/>
      <c r="M305" s="316"/>
      <c r="N305" s="316"/>
      <c r="O305" s="316"/>
      <c r="P305"/>
    </row>
    <row r="306" spans="2:16" ht="7.5" customHeight="1">
      <c r="L306"/>
      <c r="M306"/>
      <c r="N306"/>
      <c r="O306"/>
      <c r="P306"/>
    </row>
    <row r="307" spans="2:16" ht="7.5" customHeight="1">
      <c r="L307"/>
      <c r="M307"/>
      <c r="N307"/>
      <c r="O307"/>
      <c r="P307"/>
    </row>
    <row r="308" spans="2:16" ht="15.75">
      <c r="B308" s="11" t="s">
        <v>8</v>
      </c>
      <c r="D308" s="311" t="s">
        <v>106</v>
      </c>
      <c r="E308" s="311"/>
      <c r="F308" s="311"/>
      <c r="G308" s="311"/>
      <c r="H308" s="311"/>
      <c r="I308" s="311"/>
      <c r="J308" s="311"/>
      <c r="K308" s="311"/>
      <c r="L308" s="311"/>
      <c r="M308" s="311"/>
      <c r="N308" s="311"/>
      <c r="O308" s="311"/>
    </row>
    <row r="309" spans="2:16" ht="7.5" customHeight="1">
      <c r="B309" s="12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</row>
    <row r="310" spans="2:16">
      <c r="B310" s="14"/>
      <c r="D310" s="15" t="s">
        <v>9</v>
      </c>
      <c r="E310" s="15"/>
      <c r="F310" s="16">
        <v>15000</v>
      </c>
      <c r="G310" s="15" t="s">
        <v>10</v>
      </c>
    </row>
    <row r="311" spans="2:16">
      <c r="B311" s="14"/>
    </row>
    <row r="312" spans="2:16">
      <c r="B312" s="14"/>
      <c r="D312" s="17"/>
      <c r="E312" s="17"/>
      <c r="F312" s="312" t="s">
        <v>11</v>
      </c>
      <c r="G312" s="313"/>
      <c r="H312" s="314"/>
      <c r="J312" s="312" t="s">
        <v>12</v>
      </c>
      <c r="K312" s="313"/>
      <c r="L312" s="314"/>
      <c r="N312" s="312" t="s">
        <v>13</v>
      </c>
      <c r="O312" s="314"/>
    </row>
    <row r="313" spans="2:16">
      <c r="B313" s="14"/>
      <c r="D313" s="305" t="s">
        <v>14</v>
      </c>
      <c r="E313" s="18"/>
      <c r="F313" s="19" t="s">
        <v>15</v>
      </c>
      <c r="G313" s="19" t="s">
        <v>16</v>
      </c>
      <c r="H313" s="20" t="s">
        <v>17</v>
      </c>
      <c r="J313" s="19" t="s">
        <v>15</v>
      </c>
      <c r="K313" s="21" t="s">
        <v>16</v>
      </c>
      <c r="L313" s="20" t="s">
        <v>17</v>
      </c>
      <c r="N313" s="307" t="s">
        <v>18</v>
      </c>
      <c r="O313" s="309" t="s">
        <v>19</v>
      </c>
    </row>
    <row r="314" spans="2:16">
      <c r="B314" s="14"/>
      <c r="D314" s="306"/>
      <c r="E314" s="18"/>
      <c r="F314" s="22" t="s">
        <v>20</v>
      </c>
      <c r="G314" s="22"/>
      <c r="H314" s="23" t="s">
        <v>20</v>
      </c>
      <c r="J314" s="22" t="s">
        <v>20</v>
      </c>
      <c r="K314" s="23"/>
      <c r="L314" s="23" t="s">
        <v>20</v>
      </c>
      <c r="N314" s="308"/>
      <c r="O314" s="310"/>
    </row>
    <row r="315" spans="2:16">
      <c r="B315" s="24" t="s">
        <v>21</v>
      </c>
      <c r="C315" s="24"/>
      <c r="D315" s="25" t="s">
        <v>56</v>
      </c>
      <c r="E315" s="26"/>
      <c r="F315" s="153">
        <v>29.58</v>
      </c>
      <c r="G315" s="28">
        <v>1</v>
      </c>
      <c r="H315" s="29">
        <f>G315*F315</f>
        <v>29.58</v>
      </c>
      <c r="I315" s="30"/>
      <c r="J315" s="156">
        <f>+'[1]11. Distribution Rate Schedule'!$D$14</f>
        <v>35.694428675082392</v>
      </c>
      <c r="K315" s="32">
        <v>1</v>
      </c>
      <c r="L315" s="29">
        <f>K315*J315</f>
        <v>35.694428675082392</v>
      </c>
      <c r="M315" s="30"/>
      <c r="N315" s="33">
        <f>L315-H315</f>
        <v>6.1144286750823937</v>
      </c>
      <c r="O315" s="34">
        <f>IF((H315)=0,"",(N315/H315))</f>
        <v>0.20670820402577397</v>
      </c>
    </row>
    <row r="316" spans="2:16">
      <c r="B316" s="36"/>
      <c r="C316" s="24"/>
      <c r="D316" s="25"/>
      <c r="E316" s="26"/>
      <c r="F316" s="27"/>
      <c r="G316" s="28">
        <v>1</v>
      </c>
      <c r="H316" s="29">
        <f t="shared" ref="H316:H330" si="69">G316*F316</f>
        <v>0</v>
      </c>
      <c r="I316" s="30"/>
      <c r="J316" s="31"/>
      <c r="K316" s="32">
        <v>1</v>
      </c>
      <c r="L316" s="29">
        <f>K316*J316</f>
        <v>0</v>
      </c>
      <c r="M316" s="30"/>
      <c r="N316" s="33">
        <f>L316-H316</f>
        <v>0</v>
      </c>
      <c r="O316" s="34" t="str">
        <f>IF((H316)=0,"",(N316/H316))</f>
        <v/>
      </c>
    </row>
    <row r="317" spans="2:16">
      <c r="B317" s="35"/>
      <c r="C317" s="24"/>
      <c r="D317" s="25"/>
      <c r="E317" s="26"/>
      <c r="F317" s="27"/>
      <c r="G317" s="28">
        <v>1</v>
      </c>
      <c r="H317" s="29">
        <f t="shared" si="69"/>
        <v>0</v>
      </c>
      <c r="I317" s="30"/>
      <c r="J317" s="31"/>
      <c r="K317" s="32">
        <v>1</v>
      </c>
      <c r="L317" s="29">
        <f t="shared" ref="L317:L330" si="70">K317*J317</f>
        <v>0</v>
      </c>
      <c r="M317" s="30"/>
      <c r="N317" s="33">
        <f t="shared" ref="N317:N331" si="71">L317-H317</f>
        <v>0</v>
      </c>
      <c r="O317" s="34" t="str">
        <f t="shared" ref="O317:O331" si="72">IF((H317)=0,"",(N317/H317))</f>
        <v/>
      </c>
    </row>
    <row r="318" spans="2:16">
      <c r="B318" s="24" t="s">
        <v>23</v>
      </c>
      <c r="C318" s="24"/>
      <c r="D318" s="25" t="s">
        <v>56</v>
      </c>
      <c r="E318" s="26"/>
      <c r="F318" s="153">
        <v>5.3</v>
      </c>
      <c r="G318" s="28">
        <v>1</v>
      </c>
      <c r="H318" s="29">
        <f t="shared" si="69"/>
        <v>5.3</v>
      </c>
      <c r="I318" s="30"/>
      <c r="J318" s="31">
        <v>0</v>
      </c>
      <c r="K318" s="32">
        <v>1</v>
      </c>
      <c r="L318" s="29">
        <f t="shared" si="70"/>
        <v>0</v>
      </c>
      <c r="M318" s="30"/>
      <c r="N318" s="33">
        <f t="shared" si="71"/>
        <v>-5.3</v>
      </c>
      <c r="O318" s="34">
        <f t="shared" si="72"/>
        <v>-1</v>
      </c>
    </row>
    <row r="319" spans="2:16">
      <c r="B319" s="35" t="s">
        <v>71</v>
      </c>
      <c r="C319" s="24"/>
      <c r="D319" s="25" t="s">
        <v>56</v>
      </c>
      <c r="E319" s="26"/>
      <c r="F319" s="153">
        <v>5.0999999999999996</v>
      </c>
      <c r="G319" s="28">
        <v>1</v>
      </c>
      <c r="H319" s="29">
        <f t="shared" si="69"/>
        <v>5.0999999999999996</v>
      </c>
      <c r="I319" s="30"/>
      <c r="J319" s="31">
        <v>0</v>
      </c>
      <c r="K319" s="32">
        <v>1</v>
      </c>
      <c r="L319" s="29">
        <f t="shared" si="70"/>
        <v>0</v>
      </c>
      <c r="M319" s="30"/>
      <c r="N319" s="33">
        <f t="shared" si="71"/>
        <v>-5.0999999999999996</v>
      </c>
      <c r="O319" s="34">
        <f t="shared" si="72"/>
        <v>-1</v>
      </c>
    </row>
    <row r="320" spans="2:16">
      <c r="B320" s="180" t="s">
        <v>92</v>
      </c>
      <c r="C320" s="24"/>
      <c r="D320" s="25" t="s">
        <v>56</v>
      </c>
      <c r="E320" s="26"/>
      <c r="F320" s="27"/>
      <c r="G320" s="28">
        <v>1</v>
      </c>
      <c r="H320" s="29">
        <f t="shared" si="69"/>
        <v>0</v>
      </c>
      <c r="I320" s="30"/>
      <c r="J320" s="156">
        <f>+'[2]Stranded Asset RR'!$E$34</f>
        <v>3.77</v>
      </c>
      <c r="K320" s="32">
        <v>1</v>
      </c>
      <c r="L320" s="29">
        <f t="shared" si="70"/>
        <v>3.77</v>
      </c>
      <c r="M320" s="30"/>
      <c r="N320" s="33">
        <f t="shared" si="71"/>
        <v>3.77</v>
      </c>
      <c r="O320" s="34" t="str">
        <f t="shared" si="72"/>
        <v/>
      </c>
    </row>
    <row r="321" spans="2:15">
      <c r="B321" s="24" t="s">
        <v>22</v>
      </c>
      <c r="C321" s="24"/>
      <c r="D321" s="25" t="s">
        <v>57</v>
      </c>
      <c r="E321" s="26"/>
      <c r="F321" s="27">
        <v>9.1999999999999998E-3</v>
      </c>
      <c r="G321" s="28">
        <f>$F310</f>
        <v>15000</v>
      </c>
      <c r="H321" s="29">
        <f t="shared" si="69"/>
        <v>138</v>
      </c>
      <c r="I321" s="30"/>
      <c r="J321" s="31">
        <f>+'[1]11. Distribution Rate Schedule'!$F$14</f>
        <v>1.1573276854126487E-2</v>
      </c>
      <c r="K321" s="28">
        <f>$F310</f>
        <v>15000</v>
      </c>
      <c r="L321" s="29">
        <f t="shared" si="70"/>
        <v>173.59915281189731</v>
      </c>
      <c r="M321" s="30"/>
      <c r="N321" s="33">
        <f t="shared" si="71"/>
        <v>35.599152811897312</v>
      </c>
      <c r="O321" s="34">
        <f t="shared" si="72"/>
        <v>0.25796487544853125</v>
      </c>
    </row>
    <row r="322" spans="2:15">
      <c r="B322" s="36" t="s">
        <v>96</v>
      </c>
      <c r="C322" s="24"/>
      <c r="D322" s="25" t="s">
        <v>57</v>
      </c>
      <c r="E322" s="26"/>
      <c r="F322" s="27">
        <v>-2.0000000000000001E-4</v>
      </c>
      <c r="G322" s="28">
        <f>$F310</f>
        <v>15000</v>
      </c>
      <c r="H322" s="29">
        <f t="shared" si="69"/>
        <v>-3</v>
      </c>
      <c r="I322" s="30"/>
      <c r="J322" s="31"/>
      <c r="K322" s="28">
        <f>$F310</f>
        <v>15000</v>
      </c>
      <c r="L322" s="29">
        <f t="shared" si="70"/>
        <v>0</v>
      </c>
      <c r="M322" s="30"/>
      <c r="N322" s="33">
        <f t="shared" si="71"/>
        <v>3</v>
      </c>
      <c r="O322" s="34">
        <f t="shared" si="72"/>
        <v>-1</v>
      </c>
    </row>
    <row r="323" spans="2:15">
      <c r="B323" s="24" t="s">
        <v>73</v>
      </c>
      <c r="C323" s="24"/>
      <c r="D323" s="25" t="s">
        <v>57</v>
      </c>
      <c r="E323" s="26"/>
      <c r="F323" s="150">
        <v>2.2000000000000001E-4</v>
      </c>
      <c r="G323" s="28">
        <f>$F310</f>
        <v>15000</v>
      </c>
      <c r="H323" s="29">
        <f t="shared" si="69"/>
        <v>3.3000000000000003</v>
      </c>
      <c r="I323" s="30"/>
      <c r="J323" s="31">
        <v>0</v>
      </c>
      <c r="K323" s="28">
        <f>$F310</f>
        <v>15000</v>
      </c>
      <c r="L323" s="29">
        <f t="shared" si="70"/>
        <v>0</v>
      </c>
      <c r="M323" s="30"/>
      <c r="N323" s="33">
        <f t="shared" si="71"/>
        <v>-3.3000000000000003</v>
      </c>
      <c r="O323" s="34">
        <f t="shared" si="72"/>
        <v>-1</v>
      </c>
    </row>
    <row r="324" spans="2:15">
      <c r="B324" s="36"/>
      <c r="C324" s="24"/>
      <c r="D324" s="25"/>
      <c r="E324" s="26"/>
      <c r="F324" s="27"/>
      <c r="G324" s="28">
        <f>$F310</f>
        <v>15000</v>
      </c>
      <c r="H324" s="29">
        <f t="shared" si="69"/>
        <v>0</v>
      </c>
      <c r="I324" s="30"/>
      <c r="J324" s="31"/>
      <c r="K324" s="28">
        <f>$F310</f>
        <v>15000</v>
      </c>
      <c r="L324" s="29">
        <f t="shared" si="70"/>
        <v>0</v>
      </c>
      <c r="M324" s="30"/>
      <c r="N324" s="33">
        <f t="shared" si="71"/>
        <v>0</v>
      </c>
      <c r="O324" s="34" t="str">
        <f t="shared" si="72"/>
        <v/>
      </c>
    </row>
    <row r="325" spans="2:15">
      <c r="B325" s="36"/>
      <c r="C325" s="24"/>
      <c r="D325" s="25"/>
      <c r="E325" s="26"/>
      <c r="F325" s="27"/>
      <c r="G325" s="28">
        <f>$F310</f>
        <v>15000</v>
      </c>
      <c r="H325" s="29">
        <f t="shared" si="69"/>
        <v>0</v>
      </c>
      <c r="I325" s="30"/>
      <c r="J325" s="31"/>
      <c r="K325" s="28">
        <f>$F310</f>
        <v>15000</v>
      </c>
      <c r="L325" s="29">
        <f t="shared" si="70"/>
        <v>0</v>
      </c>
      <c r="M325" s="30"/>
      <c r="N325" s="33">
        <f t="shared" si="71"/>
        <v>0</v>
      </c>
      <c r="O325" s="34" t="str">
        <f t="shared" si="72"/>
        <v/>
      </c>
    </row>
    <row r="326" spans="2:15">
      <c r="B326" s="36"/>
      <c r="C326" s="24"/>
      <c r="D326" s="25"/>
      <c r="E326" s="26"/>
      <c r="F326" s="27"/>
      <c r="G326" s="28">
        <f>$F310</f>
        <v>15000</v>
      </c>
      <c r="H326" s="29">
        <f t="shared" si="69"/>
        <v>0</v>
      </c>
      <c r="I326" s="30"/>
      <c r="J326" s="31"/>
      <c r="K326" s="28">
        <f>$F310</f>
        <v>15000</v>
      </c>
      <c r="L326" s="29">
        <f t="shared" si="70"/>
        <v>0</v>
      </c>
      <c r="M326" s="30"/>
      <c r="N326" s="33">
        <f t="shared" si="71"/>
        <v>0</v>
      </c>
      <c r="O326" s="34" t="str">
        <f t="shared" si="72"/>
        <v/>
      </c>
    </row>
    <row r="327" spans="2:15">
      <c r="B327" s="36"/>
      <c r="C327" s="24"/>
      <c r="D327" s="25"/>
      <c r="E327" s="26"/>
      <c r="F327" s="27"/>
      <c r="G327" s="28">
        <f>$F310</f>
        <v>15000</v>
      </c>
      <c r="H327" s="29">
        <f t="shared" si="69"/>
        <v>0</v>
      </c>
      <c r="I327" s="30"/>
      <c r="J327" s="31"/>
      <c r="K327" s="28">
        <f>$F310</f>
        <v>15000</v>
      </c>
      <c r="L327" s="29">
        <f t="shared" si="70"/>
        <v>0</v>
      </c>
      <c r="M327" s="30"/>
      <c r="N327" s="33">
        <f t="shared" si="71"/>
        <v>0</v>
      </c>
      <c r="O327" s="34" t="str">
        <f t="shared" si="72"/>
        <v/>
      </c>
    </row>
    <row r="328" spans="2:15">
      <c r="B328" s="36"/>
      <c r="C328" s="24"/>
      <c r="D328" s="25"/>
      <c r="E328" s="26"/>
      <c r="F328" s="27"/>
      <c r="G328" s="28">
        <f>$F310</f>
        <v>15000</v>
      </c>
      <c r="H328" s="29">
        <f t="shared" si="69"/>
        <v>0</v>
      </c>
      <c r="I328" s="30"/>
      <c r="J328" s="31"/>
      <c r="K328" s="28">
        <f>$F310</f>
        <v>15000</v>
      </c>
      <c r="L328" s="29">
        <f t="shared" si="70"/>
        <v>0</v>
      </c>
      <c r="M328" s="30"/>
      <c r="N328" s="33">
        <f t="shared" si="71"/>
        <v>0</v>
      </c>
      <c r="O328" s="34" t="str">
        <f t="shared" si="72"/>
        <v/>
      </c>
    </row>
    <row r="329" spans="2:15">
      <c r="B329" s="36"/>
      <c r="C329" s="24"/>
      <c r="D329" s="25"/>
      <c r="E329" s="26"/>
      <c r="F329" s="27"/>
      <c r="G329" s="28">
        <f>$F310</f>
        <v>15000</v>
      </c>
      <c r="H329" s="29">
        <f t="shared" si="69"/>
        <v>0</v>
      </c>
      <c r="I329" s="30"/>
      <c r="J329" s="31"/>
      <c r="K329" s="28">
        <f>$F310</f>
        <v>15000</v>
      </c>
      <c r="L329" s="29">
        <f t="shared" si="70"/>
        <v>0</v>
      </c>
      <c r="M329" s="30"/>
      <c r="N329" s="33">
        <f t="shared" si="71"/>
        <v>0</v>
      </c>
      <c r="O329" s="34" t="str">
        <f t="shared" si="72"/>
        <v/>
      </c>
    </row>
    <row r="330" spans="2:15">
      <c r="B330" s="36"/>
      <c r="C330" s="24"/>
      <c r="D330" s="25"/>
      <c r="E330" s="26"/>
      <c r="F330" s="27"/>
      <c r="G330" s="28">
        <f>$F310</f>
        <v>15000</v>
      </c>
      <c r="H330" s="29">
        <f t="shared" si="69"/>
        <v>0</v>
      </c>
      <c r="I330" s="30"/>
      <c r="J330" s="31"/>
      <c r="K330" s="28">
        <f>$F310</f>
        <v>15000</v>
      </c>
      <c r="L330" s="29">
        <f t="shared" si="70"/>
        <v>0</v>
      </c>
      <c r="M330" s="30"/>
      <c r="N330" s="33">
        <f t="shared" si="71"/>
        <v>0</v>
      </c>
      <c r="O330" s="34" t="str">
        <f t="shared" si="72"/>
        <v/>
      </c>
    </row>
    <row r="331" spans="2:15" s="48" customFormat="1">
      <c r="B331" s="37" t="s">
        <v>25</v>
      </c>
      <c r="C331" s="38"/>
      <c r="D331" s="39"/>
      <c r="E331" s="38"/>
      <c r="F331" s="40"/>
      <c r="G331" s="41"/>
      <c r="H331" s="42">
        <f>SUM(H315:H330)</f>
        <v>178.28</v>
      </c>
      <c r="I331" s="43"/>
      <c r="J331" s="44"/>
      <c r="K331" s="41"/>
      <c r="L331" s="42">
        <f>SUM(L315:L330)</f>
        <v>213.0635814869797</v>
      </c>
      <c r="M331" s="43"/>
      <c r="N331" s="46">
        <f t="shared" si="71"/>
        <v>34.783581486979699</v>
      </c>
      <c r="O331" s="47">
        <f t="shared" si="72"/>
        <v>0.19510647008626711</v>
      </c>
    </row>
    <row r="332" spans="2:15" ht="25.5">
      <c r="B332" s="49" t="s">
        <v>58</v>
      </c>
      <c r="C332" s="24"/>
      <c r="D332" s="25" t="s">
        <v>57</v>
      </c>
      <c r="E332" s="26"/>
      <c r="F332" s="27">
        <v>-1E-3</v>
      </c>
      <c r="G332" s="28">
        <f>$F310</f>
        <v>15000</v>
      </c>
      <c r="H332" s="29">
        <f>G332*F332</f>
        <v>-15</v>
      </c>
      <c r="I332" s="30"/>
      <c r="J332" s="31">
        <f>+F332</f>
        <v>-1E-3</v>
      </c>
      <c r="K332" s="28">
        <f>$F310</f>
        <v>15000</v>
      </c>
      <c r="L332" s="29">
        <f>K332*J332</f>
        <v>-15</v>
      </c>
      <c r="M332" s="30"/>
      <c r="N332" s="33">
        <f>L332-H332</f>
        <v>0</v>
      </c>
      <c r="O332" s="34">
        <f>IF((H332)=0,"",(N332/H332))</f>
        <v>0</v>
      </c>
    </row>
    <row r="333" spans="2:15" ht="25.5">
      <c r="B333" s="49" t="s">
        <v>59</v>
      </c>
      <c r="C333" s="24"/>
      <c r="D333" s="25" t="s">
        <v>57</v>
      </c>
      <c r="E333" s="26"/>
      <c r="F333" s="27">
        <v>0</v>
      </c>
      <c r="G333" s="28">
        <f>$F310</f>
        <v>15000</v>
      </c>
      <c r="H333" s="29">
        <f t="shared" ref="H333:H335" si="73">G333*F333</f>
        <v>0</v>
      </c>
      <c r="I333" s="50"/>
      <c r="J333" s="31">
        <f>+'[3]6. Rate Rider Calculations'!$F$22</f>
        <v>-1.1124390835961951E-3</v>
      </c>
      <c r="K333" s="28">
        <f>$F310</f>
        <v>15000</v>
      </c>
      <c r="L333" s="29">
        <f t="shared" ref="L333:L335" si="74">K333*J333</f>
        <v>-16.686586253942927</v>
      </c>
      <c r="M333" s="51"/>
      <c r="N333" s="33">
        <f t="shared" ref="N333:N335" si="75">L333-H333</f>
        <v>-16.686586253942927</v>
      </c>
      <c r="O333" s="34" t="str">
        <f t="shared" ref="O333:O335" si="76">IF((H333)=0,"",(N333/H333))</f>
        <v/>
      </c>
    </row>
    <row r="334" spans="2:15">
      <c r="B334" s="49"/>
      <c r="C334" s="24"/>
      <c r="D334" s="25"/>
      <c r="E334" s="26"/>
      <c r="F334" s="27"/>
      <c r="G334" s="28">
        <f>$F310</f>
        <v>15000</v>
      </c>
      <c r="H334" s="29">
        <f t="shared" si="73"/>
        <v>0</v>
      </c>
      <c r="I334" s="50"/>
      <c r="J334" s="31"/>
      <c r="K334" s="28">
        <f>$F310</f>
        <v>15000</v>
      </c>
      <c r="L334" s="29">
        <f t="shared" si="74"/>
        <v>0</v>
      </c>
      <c r="M334" s="51"/>
      <c r="N334" s="33">
        <f t="shared" si="75"/>
        <v>0</v>
      </c>
      <c r="O334" s="34" t="str">
        <f t="shared" si="76"/>
        <v/>
      </c>
    </row>
    <row r="335" spans="2:15">
      <c r="B335" s="49"/>
      <c r="C335" s="24"/>
      <c r="D335" s="25"/>
      <c r="E335" s="26"/>
      <c r="F335" s="27"/>
      <c r="G335" s="28">
        <f>$F310</f>
        <v>15000</v>
      </c>
      <c r="H335" s="29">
        <f t="shared" si="73"/>
        <v>0</v>
      </c>
      <c r="I335" s="50"/>
      <c r="J335" s="31"/>
      <c r="K335" s="28">
        <f>$F310</f>
        <v>15000</v>
      </c>
      <c r="L335" s="29">
        <f t="shared" si="74"/>
        <v>0</v>
      </c>
      <c r="M335" s="51"/>
      <c r="N335" s="33">
        <f t="shared" si="75"/>
        <v>0</v>
      </c>
      <c r="O335" s="34" t="str">
        <f t="shared" si="76"/>
        <v/>
      </c>
    </row>
    <row r="336" spans="2:15">
      <c r="B336" s="49"/>
      <c r="C336" s="24"/>
      <c r="D336" s="25"/>
      <c r="E336" s="26"/>
      <c r="F336" s="27"/>
      <c r="G336" s="28">
        <f>$F310</f>
        <v>15000</v>
      </c>
      <c r="H336" s="29">
        <f>G336*F336</f>
        <v>0</v>
      </c>
      <c r="I336" s="30"/>
      <c r="J336" s="31"/>
      <c r="K336" s="28">
        <f>$F310</f>
        <v>15000</v>
      </c>
      <c r="L336" s="29">
        <f>K336*J336</f>
        <v>0</v>
      </c>
      <c r="M336" s="30"/>
      <c r="N336" s="33">
        <f>L336-H336</f>
        <v>0</v>
      </c>
      <c r="O336" s="34" t="str">
        <f>IF((H336)=0,"",(N336/H336))</f>
        <v/>
      </c>
    </row>
    <row r="337" spans="2:15">
      <c r="B337" s="49"/>
      <c r="C337" s="24"/>
      <c r="D337" s="25"/>
      <c r="E337" s="26"/>
      <c r="F337" s="53"/>
      <c r="G337" s="54"/>
      <c r="H337" s="55"/>
      <c r="I337" s="30"/>
      <c r="J337" s="31"/>
      <c r="K337" s="28">
        <f>$F310</f>
        <v>15000</v>
      </c>
      <c r="L337" s="29">
        <f>K337*J337</f>
        <v>0</v>
      </c>
      <c r="M337" s="30"/>
      <c r="N337" s="33">
        <f>L337-H337</f>
        <v>0</v>
      </c>
      <c r="O337" s="34"/>
    </row>
    <row r="338" spans="2:15" ht="25.5">
      <c r="B338" s="56" t="s">
        <v>26</v>
      </c>
      <c r="C338" s="57"/>
      <c r="D338" s="57"/>
      <c r="E338" s="57"/>
      <c r="F338" s="58"/>
      <c r="G338" s="59"/>
      <c r="H338" s="60">
        <f>SUM(H332:H336)+H331</f>
        <v>163.28</v>
      </c>
      <c r="I338" s="43"/>
      <c r="J338" s="59"/>
      <c r="K338" s="61"/>
      <c r="L338" s="60">
        <f>SUM(L332:L336)+L331</f>
        <v>181.37699523303678</v>
      </c>
      <c r="M338" s="43"/>
      <c r="N338" s="46">
        <f t="shared" ref="N338:N350" si="77">L338-H338</f>
        <v>18.096995233036779</v>
      </c>
      <c r="O338" s="47">
        <f t="shared" ref="O338:O350" si="78">IF((H338)=0,"",(N338/H338))</f>
        <v>0.11083412073148444</v>
      </c>
    </row>
    <row r="339" spans="2:15">
      <c r="B339" s="30" t="s">
        <v>27</v>
      </c>
      <c r="C339" s="30"/>
      <c r="D339" s="62" t="s">
        <v>57</v>
      </c>
      <c r="E339" s="63"/>
      <c r="F339" s="31">
        <v>6.4999999999999997E-3</v>
      </c>
      <c r="G339" s="64">
        <f>F310*F365</f>
        <v>15613.499999999998</v>
      </c>
      <c r="H339" s="29">
        <f>G339*F339</f>
        <v>101.48774999999998</v>
      </c>
      <c r="I339" s="30"/>
      <c r="J339" s="31">
        <f>+'[4]13. Final 2013 RTS Rates'!$F$27</f>
        <v>6.5611592721819406E-3</v>
      </c>
      <c r="K339" s="65">
        <f>F310*J365</f>
        <v>15524.999999999998</v>
      </c>
      <c r="L339" s="29">
        <f>K339*J339</f>
        <v>101.86199770062461</v>
      </c>
      <c r="M339" s="30"/>
      <c r="N339" s="33">
        <f t="shared" si="77"/>
        <v>0.37424770062463608</v>
      </c>
      <c r="O339" s="34">
        <f t="shared" si="78"/>
        <v>3.6876145212071032E-3</v>
      </c>
    </row>
    <row r="340" spans="2:15" ht="30">
      <c r="B340" s="66" t="s">
        <v>28</v>
      </c>
      <c r="C340" s="30"/>
      <c r="D340" s="62" t="s">
        <v>57</v>
      </c>
      <c r="E340" s="63"/>
      <c r="F340" s="31">
        <v>4.5999999999999999E-3</v>
      </c>
      <c r="G340" s="64">
        <f>G339</f>
        <v>15613.499999999998</v>
      </c>
      <c r="H340" s="29">
        <f>G340*F340</f>
        <v>71.822099999999992</v>
      </c>
      <c r="I340" s="30"/>
      <c r="J340" s="31">
        <f>+'[4]13. Final 2013 RTS Rates'!$H$27</f>
        <v>4.7577439447448197E-3</v>
      </c>
      <c r="K340" s="65">
        <f>K339</f>
        <v>15524.999999999998</v>
      </c>
      <c r="L340" s="29">
        <f>K340*J340</f>
        <v>73.863974742163322</v>
      </c>
      <c r="M340" s="30"/>
      <c r="N340" s="33">
        <f t="shared" si="77"/>
        <v>2.0418747421633299</v>
      </c>
      <c r="O340" s="34">
        <f t="shared" si="78"/>
        <v>2.8429616262450278E-2</v>
      </c>
    </row>
    <row r="341" spans="2:15" ht="25.5">
      <c r="B341" s="56" t="s">
        <v>29</v>
      </c>
      <c r="C341" s="38"/>
      <c r="D341" s="38"/>
      <c r="E341" s="38"/>
      <c r="F341" s="67"/>
      <c r="G341" s="59"/>
      <c r="H341" s="60">
        <f>SUM(H338:H340)</f>
        <v>336.58984999999996</v>
      </c>
      <c r="I341" s="68"/>
      <c r="J341" s="69"/>
      <c r="K341" s="70"/>
      <c r="L341" s="60">
        <f>SUM(L338:L340)</f>
        <v>357.10296767582474</v>
      </c>
      <c r="M341" s="68"/>
      <c r="N341" s="46">
        <f t="shared" si="77"/>
        <v>20.513117675824788</v>
      </c>
      <c r="O341" s="47">
        <f t="shared" si="78"/>
        <v>6.0943957982763863E-2</v>
      </c>
    </row>
    <row r="342" spans="2:15" ht="30">
      <c r="B342" s="71" t="s">
        <v>30</v>
      </c>
      <c r="C342" s="24"/>
      <c r="D342" s="25" t="s">
        <v>57</v>
      </c>
      <c r="E342" s="26"/>
      <c r="F342" s="72">
        <v>5.1999999999999998E-3</v>
      </c>
      <c r="G342" s="64">
        <f>G340</f>
        <v>15613.499999999998</v>
      </c>
      <c r="H342" s="73">
        <f t="shared" ref="H342:H345" si="79">G342*F342</f>
        <v>81.19019999999999</v>
      </c>
      <c r="I342" s="30"/>
      <c r="J342" s="74">
        <f>+F342</f>
        <v>5.1999999999999998E-3</v>
      </c>
      <c r="K342" s="64">
        <f>K340</f>
        <v>15524.999999999998</v>
      </c>
      <c r="L342" s="73">
        <f t="shared" ref="L342:L345" si="80">K342*J342</f>
        <v>80.72999999999999</v>
      </c>
      <c r="M342" s="30"/>
      <c r="N342" s="33">
        <f t="shared" si="77"/>
        <v>-0.46020000000000039</v>
      </c>
      <c r="O342" s="75">
        <f t="shared" si="78"/>
        <v>-5.668171774425983E-3</v>
      </c>
    </row>
    <row r="343" spans="2:15" ht="30">
      <c r="B343" s="71" t="s">
        <v>31</v>
      </c>
      <c r="C343" s="24"/>
      <c r="D343" s="25" t="s">
        <v>57</v>
      </c>
      <c r="E343" s="26"/>
      <c r="F343" s="72">
        <v>1.1000000000000001E-3</v>
      </c>
      <c r="G343" s="64">
        <f>G340</f>
        <v>15613.499999999998</v>
      </c>
      <c r="H343" s="73">
        <f t="shared" si="79"/>
        <v>17.174849999999999</v>
      </c>
      <c r="I343" s="30"/>
      <c r="J343" s="74">
        <f>+F343</f>
        <v>1.1000000000000001E-3</v>
      </c>
      <c r="K343" s="64">
        <f>K340</f>
        <v>15524.999999999998</v>
      </c>
      <c r="L343" s="73">
        <f t="shared" si="80"/>
        <v>17.077500000000001</v>
      </c>
      <c r="M343" s="30"/>
      <c r="N343" s="33">
        <f t="shared" si="77"/>
        <v>-9.7349999999998715E-2</v>
      </c>
      <c r="O343" s="75">
        <f t="shared" si="78"/>
        <v>-5.6681717744259032E-3</v>
      </c>
    </row>
    <row r="344" spans="2:15">
      <c r="B344" s="24" t="s">
        <v>32</v>
      </c>
      <c r="C344" s="24"/>
      <c r="D344" s="25" t="s">
        <v>56</v>
      </c>
      <c r="E344" s="26"/>
      <c r="F344" s="72">
        <v>0.25</v>
      </c>
      <c r="G344" s="28">
        <v>1</v>
      </c>
      <c r="H344" s="73">
        <f t="shared" si="79"/>
        <v>0.25</v>
      </c>
      <c r="I344" s="30"/>
      <c r="J344" s="74">
        <f>+F344</f>
        <v>0.25</v>
      </c>
      <c r="K344" s="28">
        <v>1</v>
      </c>
      <c r="L344" s="73">
        <f t="shared" si="80"/>
        <v>0.25</v>
      </c>
      <c r="M344" s="30"/>
      <c r="N344" s="33">
        <f t="shared" si="77"/>
        <v>0</v>
      </c>
      <c r="O344" s="75">
        <f t="shared" si="78"/>
        <v>0</v>
      </c>
    </row>
    <row r="345" spans="2:15">
      <c r="B345" s="24" t="s">
        <v>33</v>
      </c>
      <c r="C345" s="24"/>
      <c r="D345" s="25" t="s">
        <v>57</v>
      </c>
      <c r="E345" s="26"/>
      <c r="F345" s="72">
        <v>7.0000000000000001E-3</v>
      </c>
      <c r="G345" s="64">
        <f>F310</f>
        <v>15000</v>
      </c>
      <c r="H345" s="73">
        <f t="shared" si="79"/>
        <v>105</v>
      </c>
      <c r="I345" s="30"/>
      <c r="J345" s="74">
        <f>+F345</f>
        <v>7.0000000000000001E-3</v>
      </c>
      <c r="K345" s="64">
        <f>+G345</f>
        <v>15000</v>
      </c>
      <c r="L345" s="73">
        <f t="shared" si="80"/>
        <v>105</v>
      </c>
      <c r="M345" s="30"/>
      <c r="N345" s="33">
        <f t="shared" si="77"/>
        <v>0</v>
      </c>
      <c r="O345" s="75">
        <f t="shared" si="78"/>
        <v>0</v>
      </c>
    </row>
    <row r="346" spans="2:15">
      <c r="B346" s="52" t="s">
        <v>34</v>
      </c>
      <c r="C346" s="24"/>
      <c r="D346" s="25" t="s">
        <v>57</v>
      </c>
      <c r="E346" s="26"/>
      <c r="F346" s="76">
        <v>7.4999999999999997E-2</v>
      </c>
      <c r="G346" s="64">
        <v>600</v>
      </c>
      <c r="H346" s="73">
        <f>G346*F346</f>
        <v>45</v>
      </c>
      <c r="I346" s="30"/>
      <c r="J346" s="76">
        <v>7.4999999999999997E-2</v>
      </c>
      <c r="K346" s="64">
        <f>+G346</f>
        <v>600</v>
      </c>
      <c r="L346" s="73">
        <f>K346*J346</f>
        <v>45</v>
      </c>
      <c r="M346" s="30"/>
      <c r="N346" s="33">
        <f t="shared" si="77"/>
        <v>0</v>
      </c>
      <c r="O346" s="75">
        <f t="shared" si="78"/>
        <v>0</v>
      </c>
    </row>
    <row r="347" spans="2:15">
      <c r="B347" s="52" t="s">
        <v>35</v>
      </c>
      <c r="C347" s="24"/>
      <c r="D347" s="25" t="s">
        <v>57</v>
      </c>
      <c r="E347" s="26"/>
      <c r="F347" s="76">
        <v>8.7999999999999995E-2</v>
      </c>
      <c r="G347" s="64">
        <f>+G343-G346</f>
        <v>15013.499999999998</v>
      </c>
      <c r="H347" s="73">
        <f>G347*F347</f>
        <v>1321.1879999999999</v>
      </c>
      <c r="I347" s="30"/>
      <c r="J347" s="76">
        <v>8.7999999999999995E-2</v>
      </c>
      <c r="K347" s="64">
        <f>+G347</f>
        <v>15013.499999999998</v>
      </c>
      <c r="L347" s="73">
        <f>K347*J347</f>
        <v>1321.1879999999999</v>
      </c>
      <c r="M347" s="30"/>
      <c r="N347" s="33">
        <f t="shared" si="77"/>
        <v>0</v>
      </c>
      <c r="O347" s="75">
        <f t="shared" si="78"/>
        <v>0</v>
      </c>
    </row>
    <row r="348" spans="2:15">
      <c r="B348" s="52" t="s">
        <v>36</v>
      </c>
      <c r="C348" s="24"/>
      <c r="D348" s="25" t="s">
        <v>57</v>
      </c>
      <c r="E348" s="26"/>
      <c r="F348" s="76">
        <v>6.5000000000000002E-2</v>
      </c>
      <c r="G348" s="77">
        <f>0.64*$F310*$F365</f>
        <v>9992.64</v>
      </c>
      <c r="H348" s="73">
        <f t="shared" ref="H348:H350" si="81">G348*F348</f>
        <v>649.52160000000003</v>
      </c>
      <c r="I348" s="30"/>
      <c r="J348" s="72">
        <v>6.5000000000000002E-2</v>
      </c>
      <c r="K348" s="77">
        <f>0.64*$F310*$F365</f>
        <v>9992.64</v>
      </c>
      <c r="L348" s="73">
        <f t="shared" ref="L348:L350" si="82">K348*J348</f>
        <v>649.52160000000003</v>
      </c>
      <c r="M348" s="30"/>
      <c r="N348" s="33">
        <f t="shared" si="77"/>
        <v>0</v>
      </c>
      <c r="O348" s="75">
        <f t="shared" si="78"/>
        <v>0</v>
      </c>
    </row>
    <row r="349" spans="2:15">
      <c r="B349" s="52" t="s">
        <v>37</v>
      </c>
      <c r="C349" s="24"/>
      <c r="D349" s="25" t="s">
        <v>57</v>
      </c>
      <c r="E349" s="26"/>
      <c r="F349" s="76">
        <v>0.1</v>
      </c>
      <c r="G349" s="77">
        <f>0.18*$F310*$F365</f>
        <v>2810.43</v>
      </c>
      <c r="H349" s="73">
        <f t="shared" si="81"/>
        <v>281.04300000000001</v>
      </c>
      <c r="I349" s="30"/>
      <c r="J349" s="72">
        <v>0.1</v>
      </c>
      <c r="K349" s="77">
        <f>0.18*$F310*$F365</f>
        <v>2810.43</v>
      </c>
      <c r="L349" s="73">
        <f t="shared" si="82"/>
        <v>281.04300000000001</v>
      </c>
      <c r="M349" s="30"/>
      <c r="N349" s="33">
        <f t="shared" si="77"/>
        <v>0</v>
      </c>
      <c r="O349" s="75">
        <f t="shared" si="78"/>
        <v>0</v>
      </c>
    </row>
    <row r="350" spans="2:15" ht="15.75" thickBot="1">
      <c r="B350" s="14" t="s">
        <v>38</v>
      </c>
      <c r="C350" s="24"/>
      <c r="D350" s="25" t="s">
        <v>57</v>
      </c>
      <c r="E350" s="26"/>
      <c r="F350" s="76">
        <v>0.11700000000000001</v>
      </c>
      <c r="G350" s="77">
        <f>0.18*$F310*$F365</f>
        <v>2810.43</v>
      </c>
      <c r="H350" s="73">
        <f t="shared" si="81"/>
        <v>328.82031000000001</v>
      </c>
      <c r="I350" s="30"/>
      <c r="J350" s="72">
        <v>0.11700000000000001</v>
      </c>
      <c r="K350" s="77">
        <f>0.18*$F310*$F365</f>
        <v>2810.43</v>
      </c>
      <c r="L350" s="73">
        <f t="shared" si="82"/>
        <v>328.82031000000001</v>
      </c>
      <c r="M350" s="30"/>
      <c r="N350" s="33">
        <f t="shared" si="77"/>
        <v>0</v>
      </c>
      <c r="O350" s="75">
        <f t="shared" si="78"/>
        <v>0</v>
      </c>
    </row>
    <row r="351" spans="2:15" ht="15.75" thickBot="1">
      <c r="B351" s="79"/>
      <c r="C351" s="80"/>
      <c r="D351" s="81"/>
      <c r="E351" s="80"/>
      <c r="F351" s="82"/>
      <c r="G351" s="83"/>
      <c r="H351" s="84"/>
      <c r="I351" s="85"/>
      <c r="J351" s="82"/>
      <c r="K351" s="86"/>
      <c r="L351" s="84"/>
      <c r="M351" s="85"/>
      <c r="N351" s="87"/>
      <c r="O351" s="88"/>
    </row>
    <row r="352" spans="2:15">
      <c r="B352" s="89" t="s">
        <v>39</v>
      </c>
      <c r="C352" s="24"/>
      <c r="D352" s="24"/>
      <c r="E352" s="24"/>
      <c r="F352" s="90"/>
      <c r="G352" s="91"/>
      <c r="H352" s="95">
        <f>SUM(H341:H347)</f>
        <v>1906.3928999999998</v>
      </c>
      <c r="I352" s="93"/>
      <c r="J352" s="94"/>
      <c r="K352" s="94"/>
      <c r="L352" s="95">
        <f>SUM(L341:L347)</f>
        <v>1926.3484676758246</v>
      </c>
      <c r="M352" s="96"/>
      <c r="N352" s="97">
        <f t="shared" ref="N352:N356" si="83">L352-H352</f>
        <v>19.955567675824796</v>
      </c>
      <c r="O352" s="98">
        <f t="shared" ref="O352:O356" si="84">IF((H352)=0,"",(N352/H352))</f>
        <v>1.0467709817753097E-2</v>
      </c>
    </row>
    <row r="353" spans="2:15">
      <c r="B353" s="99" t="s">
        <v>40</v>
      </c>
      <c r="C353" s="24"/>
      <c r="D353" s="24"/>
      <c r="E353" s="24"/>
      <c r="F353" s="100">
        <v>0.13</v>
      </c>
      <c r="G353" s="91"/>
      <c r="H353" s="101">
        <f>H352*F353</f>
        <v>247.83107699999999</v>
      </c>
      <c r="I353" s="102"/>
      <c r="J353" s="103">
        <v>0.13</v>
      </c>
      <c r="K353" s="104"/>
      <c r="L353" s="105">
        <f>L352*J353</f>
        <v>250.4253007978572</v>
      </c>
      <c r="M353" s="106"/>
      <c r="N353" s="107">
        <f t="shared" si="83"/>
        <v>2.5942237978572109</v>
      </c>
      <c r="O353" s="108">
        <f t="shared" si="84"/>
        <v>1.0467709817753046E-2</v>
      </c>
    </row>
    <row r="354" spans="2:15">
      <c r="B354" s="109" t="s">
        <v>41</v>
      </c>
      <c r="C354" s="24"/>
      <c r="D354" s="24"/>
      <c r="E354" s="24"/>
      <c r="F354" s="110"/>
      <c r="G354" s="111"/>
      <c r="H354" s="101">
        <f>H352+H353</f>
        <v>2154.2239769999996</v>
      </c>
      <c r="I354" s="102"/>
      <c r="J354" s="102"/>
      <c r="K354" s="102"/>
      <c r="L354" s="105">
        <f>L352+L353</f>
        <v>2176.7737684736817</v>
      </c>
      <c r="M354" s="106"/>
      <c r="N354" s="107">
        <f t="shared" si="83"/>
        <v>22.549791473682035</v>
      </c>
      <c r="O354" s="108">
        <f t="shared" si="84"/>
        <v>1.0467709817753105E-2</v>
      </c>
    </row>
    <row r="355" spans="2:15" ht="15" customHeight="1">
      <c r="B355" s="303" t="s">
        <v>42</v>
      </c>
      <c r="C355" s="303"/>
      <c r="D355" s="303"/>
      <c r="E355" s="24"/>
      <c r="F355" s="110"/>
      <c r="G355" s="111"/>
      <c r="H355" s="112">
        <f>ROUND(-H354*10%,2)</f>
        <v>-215.42</v>
      </c>
      <c r="I355" s="102"/>
      <c r="J355" s="102"/>
      <c r="K355" s="102"/>
      <c r="L355" s="113">
        <f>ROUND(-L354*10%,2)</f>
        <v>-217.68</v>
      </c>
      <c r="M355" s="106"/>
      <c r="N355" s="114">
        <f t="shared" si="83"/>
        <v>-2.2600000000000193</v>
      </c>
      <c r="O355" s="115">
        <f t="shared" si="84"/>
        <v>1.0491133599480175E-2</v>
      </c>
    </row>
    <row r="356" spans="2:15" ht="15.75" customHeight="1" thickBot="1">
      <c r="B356" s="304" t="s">
        <v>43</v>
      </c>
      <c r="C356" s="304"/>
      <c r="D356" s="304"/>
      <c r="E356" s="116"/>
      <c r="F356" s="117"/>
      <c r="G356" s="118"/>
      <c r="H356" s="119">
        <f>SUM(H354:H355)</f>
        <v>1938.8039769999996</v>
      </c>
      <c r="I356" s="120"/>
      <c r="J356" s="120"/>
      <c r="K356" s="120"/>
      <c r="L356" s="121">
        <f>SUM(L354:L355)</f>
        <v>1959.0937684736816</v>
      </c>
      <c r="M356" s="122"/>
      <c r="N356" s="123">
        <f t="shared" si="83"/>
        <v>20.289791473682044</v>
      </c>
      <c r="O356" s="124">
        <f t="shared" si="84"/>
        <v>1.0465107207525626E-2</v>
      </c>
    </row>
    <row r="357" spans="2:15" ht="15.75" thickBot="1">
      <c r="B357" s="79"/>
      <c r="C357" s="80"/>
      <c r="D357" s="81"/>
      <c r="E357" s="80"/>
      <c r="F357" s="125"/>
      <c r="G357" s="126"/>
      <c r="H357" s="127"/>
      <c r="I357" s="128"/>
      <c r="J357" s="125"/>
      <c r="K357" s="83"/>
      <c r="L357" s="129"/>
      <c r="M357" s="85"/>
      <c r="N357" s="130"/>
      <c r="O357" s="88"/>
    </row>
    <row r="358" spans="2:15">
      <c r="B358" s="89" t="s">
        <v>44</v>
      </c>
      <c r="C358" s="24"/>
      <c r="D358" s="24"/>
      <c r="E358" s="24"/>
      <c r="F358" s="90"/>
      <c r="G358" s="91"/>
      <c r="H358" s="92">
        <f>SUM(H341:H345,H348:H350)</f>
        <v>1799.5898099999999</v>
      </c>
      <c r="I358" s="93"/>
      <c r="J358" s="94"/>
      <c r="K358" s="94"/>
      <c r="L358" s="92">
        <f>SUM(L341:L345,L348:L350)</f>
        <v>1819.545377675825</v>
      </c>
      <c r="M358" s="96"/>
      <c r="N358" s="97">
        <f>L358-H358</f>
        <v>19.955567675825023</v>
      </c>
      <c r="O358" s="98">
        <f t="shared" ref="O358:O362" si="85">IF((H358)=0,"",(N358/H358))</f>
        <v>1.1088953474250348E-2</v>
      </c>
    </row>
    <row r="359" spans="2:15">
      <c r="B359" s="99" t="s">
        <v>40</v>
      </c>
      <c r="C359" s="24"/>
      <c r="D359" s="24"/>
      <c r="E359" s="24"/>
      <c r="F359" s="100">
        <v>0.13</v>
      </c>
      <c r="G359" s="111"/>
      <c r="H359" s="101">
        <f>H358*F359</f>
        <v>233.94667530000001</v>
      </c>
      <c r="I359" s="102"/>
      <c r="J359" s="132">
        <v>0.13</v>
      </c>
      <c r="K359" s="102"/>
      <c r="L359" s="105">
        <f>L358*J359</f>
        <v>236.54089909785725</v>
      </c>
      <c r="M359" s="106"/>
      <c r="N359" s="107">
        <f t="shared" ref="N359:N362" si="86">L359-H359</f>
        <v>2.5942237978572393</v>
      </c>
      <c r="O359" s="108">
        <f t="shared" si="85"/>
        <v>1.1088953474250289E-2</v>
      </c>
    </row>
    <row r="360" spans="2:15">
      <c r="B360" s="109" t="s">
        <v>41</v>
      </c>
      <c r="C360" s="24"/>
      <c r="D360" s="24"/>
      <c r="E360" s="24"/>
      <c r="F360" s="110"/>
      <c r="G360" s="111"/>
      <c r="H360" s="101">
        <f>H358+H359</f>
        <v>2033.5364852999999</v>
      </c>
      <c r="I360" s="102"/>
      <c r="J360" s="102"/>
      <c r="K360" s="102"/>
      <c r="L360" s="105">
        <f>L358+L359</f>
        <v>2056.0862767736821</v>
      </c>
      <c r="M360" s="106"/>
      <c r="N360" s="107">
        <f t="shared" si="86"/>
        <v>22.549791473682262</v>
      </c>
      <c r="O360" s="108">
        <f t="shared" si="85"/>
        <v>1.1088953474250341E-2</v>
      </c>
    </row>
    <row r="361" spans="2:15" ht="15" customHeight="1">
      <c r="B361" s="303" t="s">
        <v>42</v>
      </c>
      <c r="C361" s="303"/>
      <c r="D361" s="303"/>
      <c r="E361" s="24"/>
      <c r="F361" s="110"/>
      <c r="G361" s="111"/>
      <c r="H361" s="112">
        <f>ROUND(-H360*10%,2)</f>
        <v>-203.35</v>
      </c>
      <c r="I361" s="102"/>
      <c r="J361" s="102"/>
      <c r="K361" s="102"/>
      <c r="L361" s="113">
        <f>ROUND(-L360*10%,2)</f>
        <v>-205.61</v>
      </c>
      <c r="M361" s="106"/>
      <c r="N361" s="114">
        <f t="shared" si="86"/>
        <v>-2.2600000000000193</v>
      </c>
      <c r="O361" s="115">
        <f t="shared" si="85"/>
        <v>1.1113843127612585E-2</v>
      </c>
    </row>
    <row r="362" spans="2:15" ht="15.75" customHeight="1" thickBot="1">
      <c r="B362" s="304" t="s">
        <v>45</v>
      </c>
      <c r="C362" s="304"/>
      <c r="D362" s="304"/>
      <c r="E362" s="116"/>
      <c r="F362" s="133"/>
      <c r="G362" s="134"/>
      <c r="H362" s="135">
        <f>H360+H361</f>
        <v>1830.1864853</v>
      </c>
      <c r="I362" s="136"/>
      <c r="J362" s="136"/>
      <c r="K362" s="136"/>
      <c r="L362" s="137">
        <f>L360+L361</f>
        <v>1850.476276773682</v>
      </c>
      <c r="M362" s="138"/>
      <c r="N362" s="139">
        <f t="shared" si="86"/>
        <v>20.289791473682044</v>
      </c>
      <c r="O362" s="140">
        <f t="shared" si="85"/>
        <v>1.108618801234137E-2</v>
      </c>
    </row>
    <row r="363" spans="2:15" ht="15.75" thickBot="1">
      <c r="B363" s="79"/>
      <c r="C363" s="80"/>
      <c r="D363" s="81"/>
      <c r="E363" s="80"/>
      <c r="F363" s="125"/>
      <c r="G363" s="126"/>
      <c r="H363" s="127"/>
      <c r="I363" s="128"/>
      <c r="J363" s="125"/>
      <c r="K363" s="83"/>
      <c r="L363" s="129"/>
      <c r="M363" s="85"/>
      <c r="N363" s="130"/>
      <c r="O363" s="88"/>
    </row>
    <row r="364" spans="2:15">
      <c r="L364" s="141"/>
    </row>
    <row r="365" spans="2:15">
      <c r="B365" s="15" t="s">
        <v>69</v>
      </c>
      <c r="F365" s="151">
        <v>1.0408999999999999</v>
      </c>
      <c r="J365" s="151">
        <v>1.0349999999999999</v>
      </c>
    </row>
  </sheetData>
  <mergeCells count="70">
    <mergeCell ref="B68:D68"/>
    <mergeCell ref="D19:D20"/>
    <mergeCell ref="N19:N20"/>
    <mergeCell ref="O19:O20"/>
    <mergeCell ref="B61:D61"/>
    <mergeCell ref="B62:D62"/>
    <mergeCell ref="B67:D67"/>
    <mergeCell ref="A3:K3"/>
    <mergeCell ref="B10:O10"/>
    <mergeCell ref="B11:O11"/>
    <mergeCell ref="D14:O14"/>
    <mergeCell ref="F18:H18"/>
    <mergeCell ref="J18:L18"/>
    <mergeCell ref="N18:O18"/>
    <mergeCell ref="A81:K81"/>
    <mergeCell ref="B88:O88"/>
    <mergeCell ref="B89:O89"/>
    <mergeCell ref="D92:O92"/>
    <mergeCell ref="F96:H96"/>
    <mergeCell ref="J96:L96"/>
    <mergeCell ref="N96:O96"/>
    <mergeCell ref="D97:D98"/>
    <mergeCell ref="N97:N98"/>
    <mergeCell ref="O97:O98"/>
    <mergeCell ref="B139:D139"/>
    <mergeCell ref="B140:D140"/>
    <mergeCell ref="B145:D145"/>
    <mergeCell ref="B146:D146"/>
    <mergeCell ref="A153:K153"/>
    <mergeCell ref="B160:O160"/>
    <mergeCell ref="B161:O161"/>
    <mergeCell ref="D164:O164"/>
    <mergeCell ref="F168:H168"/>
    <mergeCell ref="J168:L168"/>
    <mergeCell ref="N168:O168"/>
    <mergeCell ref="D169:D170"/>
    <mergeCell ref="N169:N170"/>
    <mergeCell ref="O169:O170"/>
    <mergeCell ref="B211:D211"/>
    <mergeCell ref="B212:D212"/>
    <mergeCell ref="B217:D217"/>
    <mergeCell ref="B218:D218"/>
    <mergeCell ref="A225:K225"/>
    <mergeCell ref="B232:O232"/>
    <mergeCell ref="B233:O233"/>
    <mergeCell ref="D236:O236"/>
    <mergeCell ref="F240:H240"/>
    <mergeCell ref="J240:L240"/>
    <mergeCell ref="N240:O240"/>
    <mergeCell ref="D241:D242"/>
    <mergeCell ref="N241:N242"/>
    <mergeCell ref="O241:O242"/>
    <mergeCell ref="B283:D283"/>
    <mergeCell ref="B284:D284"/>
    <mergeCell ref="B289:D289"/>
    <mergeCell ref="B290:D290"/>
    <mergeCell ref="A297:K297"/>
    <mergeCell ref="B304:O304"/>
    <mergeCell ref="B305:O305"/>
    <mergeCell ref="B355:D355"/>
    <mergeCell ref="B356:D356"/>
    <mergeCell ref="B361:D361"/>
    <mergeCell ref="B362:D362"/>
    <mergeCell ref="D308:O308"/>
    <mergeCell ref="F312:H312"/>
    <mergeCell ref="J312:L312"/>
    <mergeCell ref="N312:O312"/>
    <mergeCell ref="D313:D314"/>
    <mergeCell ref="N313:N314"/>
    <mergeCell ref="O313:O314"/>
  </mergeCells>
  <dataValidations count="4">
    <dataValidation type="list" allowBlank="1" showInputMessage="1" showErrorMessage="1" prompt="Select Charge Unit - monthly, per kWh, per kW" sqref="D45:D46 D21:D36 D38:D43 D48:D51 D54:D57 D123:D124 D99:D114 D116:D121 D126:D129 D132:D135 D195:D196 D171:D186 D188:D193 D198:D201 D204:D207 D267:D268 D243:D258 D260:D265 D270:D273 D276:D279 D339:D340 D315:D330 D332:D337 D342:D345 D348:D351">
      <formula1>"Monthly, per kWh, per kW"</formula1>
    </dataValidation>
    <dataValidation type="list" allowBlank="1" showInputMessage="1" showErrorMessage="1" sqref="E45:E46 E21:E36 E38:E43 E48:E51 E54:E57 E123:E124 E99:E114 E116:E121 E126:E129 E132:E135 E195:E196 E171:E186 E188:E193 E198:E201 E204:E207 E267:E268 E243:E258 E260:E265 E270:E273 E276:E279 E339:E340 E315:E330 E332:E337 E342:E345 E348:E351">
      <formula1>#REF!</formula1>
    </dataValidation>
    <dataValidation type="list" allowBlank="1" showInputMessage="1" showErrorMessage="1" prompt="Select Charge Unit - monthly, per kWh, per kW" sqref="D63 D69 D52:D53 D141 D147 D274:D275 D213 D219 D130:D131 D285 D291 D202:D203 D357 D363 D346:D347">
      <formula1>"Monthly, per kWh, per kW"</formula1>
    </dataValidation>
    <dataValidation type="list" allowBlank="1" showInputMessage="1" showErrorMessage="1" sqref="E63 E69 E52:E53 E141 E147 E274:E275 E213 E219 E130:E131 E285 E291 E202:E203 E357 E363 E346:E347">
      <formula1>#REF!</formula1>
    </dataValidation>
  </dataValidations>
  <pageMargins left="0.25" right="0.25" top="0.75" bottom="0.75" header="0.3" footer="0.3"/>
  <pageSetup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6</xdr:col>
                    <xdr:colOff>466725</xdr:colOff>
                    <xdr:row>14</xdr:row>
                    <xdr:rowOff>66675</xdr:rowOff>
                  </from>
                  <to>
                    <xdr:col>10</xdr:col>
                    <xdr:colOff>219075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9</xdr:col>
                    <xdr:colOff>333375</xdr:colOff>
                    <xdr:row>14</xdr:row>
                    <xdr:rowOff>66675</xdr:rowOff>
                  </from>
                  <to>
                    <xdr:col>16</xdr:col>
                    <xdr:colOff>381000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6" name="Option Button 22">
              <controlPr defaultSize="0" autoFill="0" autoLine="0" autoPict="0">
                <anchor moveWithCells="1">
                  <from>
                    <xdr:col>6</xdr:col>
                    <xdr:colOff>466725</xdr:colOff>
                    <xdr:row>92</xdr:row>
                    <xdr:rowOff>66675</xdr:rowOff>
                  </from>
                  <to>
                    <xdr:col>10</xdr:col>
                    <xdr:colOff>219075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7" name="Option Button 23">
              <controlPr defaultSize="0" autoFill="0" autoLine="0" autoPict="0">
                <anchor moveWithCells="1">
                  <from>
                    <xdr:col>9</xdr:col>
                    <xdr:colOff>333375</xdr:colOff>
                    <xdr:row>92</xdr:row>
                    <xdr:rowOff>66675</xdr:rowOff>
                  </from>
                  <to>
                    <xdr:col>16</xdr:col>
                    <xdr:colOff>381000</xdr:colOff>
                    <xdr:row>94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8" name="Option Button 38">
              <controlPr defaultSize="0" autoFill="0" autoLine="0" autoPict="0">
                <anchor moveWithCells="1">
                  <from>
                    <xdr:col>6</xdr:col>
                    <xdr:colOff>466725</xdr:colOff>
                    <xdr:row>164</xdr:row>
                    <xdr:rowOff>66675</xdr:rowOff>
                  </from>
                  <to>
                    <xdr:col>10</xdr:col>
                    <xdr:colOff>219075</xdr:colOff>
                    <xdr:row>166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9" name="Option Button 39">
              <controlPr defaultSize="0" autoFill="0" autoLine="0" autoPict="0">
                <anchor moveWithCells="1">
                  <from>
                    <xdr:col>9</xdr:col>
                    <xdr:colOff>333375</xdr:colOff>
                    <xdr:row>164</xdr:row>
                    <xdr:rowOff>66675</xdr:rowOff>
                  </from>
                  <to>
                    <xdr:col>16</xdr:col>
                    <xdr:colOff>381000</xdr:colOff>
                    <xdr:row>166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0" name="Option Button 54">
              <controlPr defaultSize="0" autoFill="0" autoLine="0" autoPict="0">
                <anchor moveWithCells="1">
                  <from>
                    <xdr:col>6</xdr:col>
                    <xdr:colOff>466725</xdr:colOff>
                    <xdr:row>236</xdr:row>
                    <xdr:rowOff>66675</xdr:rowOff>
                  </from>
                  <to>
                    <xdr:col>10</xdr:col>
                    <xdr:colOff>219075</xdr:colOff>
                    <xdr:row>238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1" name="Option Button 55">
              <controlPr defaultSize="0" autoFill="0" autoLine="0" autoPict="0">
                <anchor moveWithCells="1">
                  <from>
                    <xdr:col>9</xdr:col>
                    <xdr:colOff>333375</xdr:colOff>
                    <xdr:row>236</xdr:row>
                    <xdr:rowOff>66675</xdr:rowOff>
                  </from>
                  <to>
                    <xdr:col>16</xdr:col>
                    <xdr:colOff>381000</xdr:colOff>
                    <xdr:row>238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2" name="Option Button 70">
              <controlPr defaultSize="0" autoFill="0" autoLine="0" autoPict="0">
                <anchor moveWithCells="1">
                  <from>
                    <xdr:col>6</xdr:col>
                    <xdr:colOff>466725</xdr:colOff>
                    <xdr:row>308</xdr:row>
                    <xdr:rowOff>66675</xdr:rowOff>
                  </from>
                  <to>
                    <xdr:col>10</xdr:col>
                    <xdr:colOff>219075</xdr:colOff>
                    <xdr:row>310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3" name="Option Button 71">
              <controlPr defaultSize="0" autoFill="0" autoLine="0" autoPict="0">
                <anchor moveWithCells="1">
                  <from>
                    <xdr:col>9</xdr:col>
                    <xdr:colOff>333375</xdr:colOff>
                    <xdr:row>308</xdr:row>
                    <xdr:rowOff>66675</xdr:rowOff>
                  </from>
                  <to>
                    <xdr:col>16</xdr:col>
                    <xdr:colOff>381000</xdr:colOff>
                    <xdr:row>310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86"/>
  <sheetViews>
    <sheetView topLeftCell="A145" zoomScale="90" zoomScaleNormal="90" workbookViewId="0">
      <selection activeCell="J21" sqref="J21:J29"/>
    </sheetView>
  </sheetViews>
  <sheetFormatPr defaultColWidth="9.140625" defaultRowHeight="15"/>
  <cols>
    <col min="1" max="1" width="1.28515625" style="10" customWidth="1"/>
    <col min="2" max="2" width="26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7.570312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18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0" style="10" hidden="1" customWidth="1"/>
    <col min="21" max="16384" width="9.140625" style="10"/>
  </cols>
  <sheetData>
    <row r="1" spans="1:20" s="2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+'Residential '!O1</f>
        <v>EB-2012-0146</v>
      </c>
      <c r="P1"/>
      <c r="T1" s="2">
        <v>9</v>
      </c>
    </row>
    <row r="2" spans="1:20" s="2" customFormat="1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>
        <v>9</v>
      </c>
      <c r="P2"/>
    </row>
    <row r="3" spans="1:20" s="2" customFormat="1" ht="15" customHeight="1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N3" s="3" t="s">
        <v>2</v>
      </c>
      <c r="O3" s="6"/>
      <c r="P3"/>
    </row>
    <row r="4" spans="1:20" s="2" customFormat="1" ht="15" customHeight="1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>
      <c r="C5" s="8"/>
      <c r="D5" s="8"/>
      <c r="E5" s="8"/>
      <c r="N5" s="3" t="s">
        <v>4</v>
      </c>
      <c r="O5" s="9">
        <v>3</v>
      </c>
      <c r="P5"/>
    </row>
    <row r="6" spans="1:20" s="2" customFormat="1" ht="9" customHeight="1">
      <c r="N6" s="3"/>
      <c r="O6" s="4"/>
      <c r="P6"/>
    </row>
    <row r="7" spans="1:20" s="2" customFormat="1">
      <c r="N7" s="3" t="s">
        <v>5</v>
      </c>
      <c r="O7" s="182">
        <v>41517</v>
      </c>
      <c r="P7"/>
    </row>
    <row r="8" spans="1:20" s="2" customFormat="1" ht="15" customHeight="1">
      <c r="N8" s="10"/>
      <c r="O8"/>
      <c r="P8"/>
    </row>
    <row r="9" spans="1:20" ht="7.5" customHeight="1">
      <c r="L9"/>
      <c r="M9"/>
      <c r="N9"/>
      <c r="O9"/>
      <c r="P9"/>
    </row>
    <row r="10" spans="1:20" ht="18.75" customHeight="1">
      <c r="B10" s="316" t="s">
        <v>6</v>
      </c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/>
    </row>
    <row r="11" spans="1:20" ht="18.75" customHeight="1">
      <c r="B11" s="316" t="s">
        <v>7</v>
      </c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/>
    </row>
    <row r="12" spans="1:20" ht="7.5" customHeight="1">
      <c r="L12"/>
      <c r="M12"/>
      <c r="N12"/>
      <c r="O12"/>
      <c r="P12"/>
    </row>
    <row r="13" spans="1:20" ht="7.5" customHeight="1">
      <c r="L13"/>
      <c r="M13"/>
      <c r="N13"/>
      <c r="O13"/>
      <c r="P13"/>
    </row>
    <row r="14" spans="1:20" ht="15.75">
      <c r="B14" s="11" t="s">
        <v>8</v>
      </c>
      <c r="D14" s="311" t="s">
        <v>62</v>
      </c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</row>
    <row r="15" spans="1:20" ht="7.5" customHeight="1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>
      <c r="B16" s="14"/>
      <c r="D16" s="15" t="s">
        <v>9</v>
      </c>
      <c r="E16" s="15"/>
      <c r="F16" s="16">
        <v>2500</v>
      </c>
      <c r="G16" s="15" t="s">
        <v>60</v>
      </c>
    </row>
    <row r="17" spans="2:15">
      <c r="B17" s="14"/>
      <c r="F17" s="16">
        <v>1095000</v>
      </c>
      <c r="G17" s="15" t="s">
        <v>10</v>
      </c>
    </row>
    <row r="18" spans="2:15">
      <c r="B18" s="14"/>
      <c r="D18" s="17"/>
      <c r="E18" s="17"/>
      <c r="F18" s="312" t="s">
        <v>11</v>
      </c>
      <c r="G18" s="313"/>
      <c r="H18" s="314"/>
      <c r="J18" s="312" t="s">
        <v>12</v>
      </c>
      <c r="K18" s="313"/>
      <c r="L18" s="314"/>
      <c r="N18" s="312" t="s">
        <v>13</v>
      </c>
      <c r="O18" s="314"/>
    </row>
    <row r="19" spans="2:15">
      <c r="B19" s="14"/>
      <c r="D19" s="305" t="s">
        <v>14</v>
      </c>
      <c r="E19" s="18"/>
      <c r="F19" s="19" t="s">
        <v>15</v>
      </c>
      <c r="G19" s="19" t="s">
        <v>16</v>
      </c>
      <c r="H19" s="20" t="s">
        <v>17</v>
      </c>
      <c r="J19" s="19" t="s">
        <v>15</v>
      </c>
      <c r="K19" s="21" t="s">
        <v>16</v>
      </c>
      <c r="L19" s="20" t="s">
        <v>17</v>
      </c>
      <c r="N19" s="307" t="s">
        <v>18</v>
      </c>
      <c r="O19" s="309" t="s">
        <v>19</v>
      </c>
    </row>
    <row r="20" spans="2:15">
      <c r="B20" s="14"/>
      <c r="D20" s="306"/>
      <c r="E20" s="18"/>
      <c r="F20" s="22" t="s">
        <v>20</v>
      </c>
      <c r="G20" s="22"/>
      <c r="H20" s="23" t="s">
        <v>20</v>
      </c>
      <c r="J20" s="22" t="s">
        <v>20</v>
      </c>
      <c r="K20" s="23"/>
      <c r="L20" s="23" t="s">
        <v>20</v>
      </c>
      <c r="N20" s="308"/>
      <c r="O20" s="310"/>
    </row>
    <row r="21" spans="2:15">
      <c r="B21" s="24" t="s">
        <v>21</v>
      </c>
      <c r="C21" s="24"/>
      <c r="D21" s="25" t="s">
        <v>56</v>
      </c>
      <c r="E21" s="26"/>
      <c r="F21" s="153">
        <v>292.70999999999998</v>
      </c>
      <c r="G21" s="28">
        <v>1</v>
      </c>
      <c r="H21" s="29">
        <f>G21*F21</f>
        <v>292.70999999999998</v>
      </c>
      <c r="I21" s="30"/>
      <c r="J21" s="156">
        <f>+'[1]11. Distribution Rate Schedule'!$D$15</f>
        <v>366.53656145408411</v>
      </c>
      <c r="K21" s="32">
        <v>1</v>
      </c>
      <c r="L21" s="29">
        <f>K21*J21</f>
        <v>366.53656145408411</v>
      </c>
      <c r="M21" s="30"/>
      <c r="N21" s="33">
        <f>L21-H21</f>
        <v>73.826561454084128</v>
      </c>
      <c r="O21" s="34">
        <f>IF((H21)=0,"",(N21/H21))</f>
        <v>0.25221742152329657</v>
      </c>
    </row>
    <row r="22" spans="2:15">
      <c r="B22" s="35"/>
      <c r="C22" s="24"/>
      <c r="D22" s="25"/>
      <c r="E22" s="26"/>
      <c r="F22" s="27"/>
      <c r="G22" s="28">
        <v>1</v>
      </c>
      <c r="H22" s="29">
        <f t="shared" ref="H22:H36" si="0">G22*F22</f>
        <v>0</v>
      </c>
      <c r="I22" s="30"/>
      <c r="J22" s="31"/>
      <c r="K22" s="32">
        <v>1</v>
      </c>
      <c r="L22" s="29">
        <f>K22*J22</f>
        <v>0</v>
      </c>
      <c r="M22" s="30"/>
      <c r="N22" s="33">
        <f>L22-H22</f>
        <v>0</v>
      </c>
      <c r="O22" s="34" t="str">
        <f>IF((H22)=0,"",(N22/H22))</f>
        <v/>
      </c>
    </row>
    <row r="23" spans="2:15">
      <c r="B23" s="35"/>
      <c r="C23" s="24"/>
      <c r="D23" s="25"/>
      <c r="E23" s="26"/>
      <c r="F23" s="27"/>
      <c r="G23" s="28">
        <v>1</v>
      </c>
      <c r="H23" s="29">
        <f t="shared" si="0"/>
        <v>0</v>
      </c>
      <c r="I23" s="30"/>
      <c r="J23" s="31"/>
      <c r="K23" s="32">
        <v>1</v>
      </c>
      <c r="L23" s="29">
        <f t="shared" ref="L23:L36" si="1">K23*J23</f>
        <v>0</v>
      </c>
      <c r="M23" s="30"/>
      <c r="N23" s="33">
        <f t="shared" ref="N23:N37" si="2">L23-H23</f>
        <v>0</v>
      </c>
      <c r="O23" s="34" t="str">
        <f t="shared" ref="O23:O37" si="3">IF((H23)=0,"",(N23/H23))</f>
        <v/>
      </c>
    </row>
    <row r="24" spans="2:15">
      <c r="B24" s="35"/>
      <c r="C24" s="24"/>
      <c r="D24" s="25"/>
      <c r="E24" s="26"/>
      <c r="F24" s="27"/>
      <c r="G24" s="28">
        <v>1</v>
      </c>
      <c r="H24" s="29">
        <f t="shared" si="0"/>
        <v>0</v>
      </c>
      <c r="I24" s="30"/>
      <c r="J24" s="31"/>
      <c r="K24" s="32">
        <v>1</v>
      </c>
      <c r="L24" s="29">
        <f t="shared" si="1"/>
        <v>0</v>
      </c>
      <c r="M24" s="30"/>
      <c r="N24" s="33">
        <f t="shared" si="2"/>
        <v>0</v>
      </c>
      <c r="O24" s="34" t="str">
        <f t="shared" si="3"/>
        <v/>
      </c>
    </row>
    <row r="25" spans="2:15">
      <c r="B25" s="35"/>
      <c r="C25" s="24"/>
      <c r="D25" s="25"/>
      <c r="E25" s="26"/>
      <c r="F25" s="27"/>
      <c r="G25" s="28">
        <v>1</v>
      </c>
      <c r="H25" s="29">
        <f t="shared" si="0"/>
        <v>0</v>
      </c>
      <c r="I25" s="30"/>
      <c r="J25" s="31"/>
      <c r="K25" s="32">
        <v>1</v>
      </c>
      <c r="L25" s="29">
        <f t="shared" si="1"/>
        <v>0</v>
      </c>
      <c r="M25" s="30"/>
      <c r="N25" s="33">
        <f t="shared" si="2"/>
        <v>0</v>
      </c>
      <c r="O25" s="34" t="str">
        <f t="shared" si="3"/>
        <v/>
      </c>
    </row>
    <row r="26" spans="2:15">
      <c r="B26" s="35"/>
      <c r="C26" s="24"/>
      <c r="D26" s="25"/>
      <c r="E26" s="26"/>
      <c r="F26" s="27"/>
      <c r="G26" s="28">
        <v>1</v>
      </c>
      <c r="H26" s="29">
        <f t="shared" si="0"/>
        <v>0</v>
      </c>
      <c r="I26" s="30"/>
      <c r="J26" s="31"/>
      <c r="K26" s="32">
        <v>1</v>
      </c>
      <c r="L26" s="29">
        <f t="shared" si="1"/>
        <v>0</v>
      </c>
      <c r="M26" s="30"/>
      <c r="N26" s="33">
        <f t="shared" si="2"/>
        <v>0</v>
      </c>
      <c r="O26" s="34" t="str">
        <f t="shared" si="3"/>
        <v/>
      </c>
    </row>
    <row r="27" spans="2:15">
      <c r="B27" s="24" t="s">
        <v>22</v>
      </c>
      <c r="C27" s="24"/>
      <c r="D27" s="25" t="s">
        <v>61</v>
      </c>
      <c r="E27" s="26"/>
      <c r="F27" s="27">
        <v>1.6223000000000001</v>
      </c>
      <c r="G27" s="28">
        <f>$F16</f>
        <v>2500</v>
      </c>
      <c r="H27" s="29">
        <f t="shared" si="0"/>
        <v>4055.75</v>
      </c>
      <c r="I27" s="30"/>
      <c r="J27" s="31">
        <f>+'[1]11. Distribution Rate Schedule'!$E$15</f>
        <v>2.2128298925859302</v>
      </c>
      <c r="K27" s="28">
        <f>$F16</f>
        <v>2500</v>
      </c>
      <c r="L27" s="29">
        <f t="shared" si="1"/>
        <v>5532.0747314648252</v>
      </c>
      <c r="M27" s="30"/>
      <c r="N27" s="33">
        <f t="shared" si="2"/>
        <v>1476.3247314648252</v>
      </c>
      <c r="O27" s="34">
        <f t="shared" si="3"/>
        <v>0.36400782382169145</v>
      </c>
    </row>
    <row r="28" spans="2:15">
      <c r="B28" s="36" t="s">
        <v>96</v>
      </c>
      <c r="C28" s="24"/>
      <c r="D28" s="25" t="s">
        <v>61</v>
      </c>
      <c r="E28" s="26"/>
      <c r="F28" s="27">
        <v>-3.6200000000000003E-2</v>
      </c>
      <c r="G28" s="28">
        <f>$F16</f>
        <v>2500</v>
      </c>
      <c r="H28" s="29">
        <f t="shared" si="0"/>
        <v>-90.500000000000014</v>
      </c>
      <c r="I28" s="30"/>
      <c r="J28" s="31"/>
      <c r="K28" s="28">
        <f>$F16</f>
        <v>2500</v>
      </c>
      <c r="L28" s="29">
        <f t="shared" si="1"/>
        <v>0</v>
      </c>
      <c r="M28" s="30"/>
      <c r="N28" s="33">
        <f t="shared" si="2"/>
        <v>90.500000000000014</v>
      </c>
      <c r="O28" s="34">
        <f t="shared" si="3"/>
        <v>-1</v>
      </c>
    </row>
    <row r="29" spans="2:15">
      <c r="B29" s="24" t="s">
        <v>72</v>
      </c>
      <c r="C29" s="24"/>
      <c r="D29" s="25" t="s">
        <v>61</v>
      </c>
      <c r="E29" s="26"/>
      <c r="F29" s="150">
        <v>4.8199999999999996E-3</v>
      </c>
      <c r="G29" s="28">
        <f>$F16</f>
        <v>2500</v>
      </c>
      <c r="H29" s="29">
        <f t="shared" si="0"/>
        <v>12.049999999999999</v>
      </c>
      <c r="I29" s="30"/>
      <c r="J29" s="31">
        <v>0</v>
      </c>
      <c r="K29" s="28">
        <f>$F16</f>
        <v>2500</v>
      </c>
      <c r="L29" s="29">
        <f t="shared" si="1"/>
        <v>0</v>
      </c>
      <c r="M29" s="30"/>
      <c r="N29" s="33">
        <f t="shared" si="2"/>
        <v>-12.049999999999999</v>
      </c>
      <c r="O29" s="34">
        <f t="shared" si="3"/>
        <v>-1</v>
      </c>
    </row>
    <row r="30" spans="2:15">
      <c r="B30" s="36"/>
      <c r="C30" s="24"/>
      <c r="D30" s="25"/>
      <c r="E30" s="26"/>
      <c r="F30" s="27"/>
      <c r="G30" s="28">
        <f>$F16</f>
        <v>2500</v>
      </c>
      <c r="H30" s="29">
        <f t="shared" si="0"/>
        <v>0</v>
      </c>
      <c r="I30" s="30"/>
      <c r="J30" s="31"/>
      <c r="K30" s="28">
        <f>$F16</f>
        <v>2500</v>
      </c>
      <c r="L30" s="29">
        <f t="shared" si="1"/>
        <v>0</v>
      </c>
      <c r="M30" s="30"/>
      <c r="N30" s="33">
        <f t="shared" si="2"/>
        <v>0</v>
      </c>
      <c r="O30" s="34" t="str">
        <f t="shared" si="3"/>
        <v/>
      </c>
    </row>
    <row r="31" spans="2:15">
      <c r="B31" s="36"/>
      <c r="C31" s="24"/>
      <c r="D31" s="25"/>
      <c r="E31" s="26"/>
      <c r="F31" s="27"/>
      <c r="G31" s="28">
        <f>$F16</f>
        <v>2500</v>
      </c>
      <c r="H31" s="29">
        <f t="shared" si="0"/>
        <v>0</v>
      </c>
      <c r="I31" s="30"/>
      <c r="J31" s="31"/>
      <c r="K31" s="28">
        <f>$F16</f>
        <v>2500</v>
      </c>
      <c r="L31" s="29">
        <f t="shared" si="1"/>
        <v>0</v>
      </c>
      <c r="M31" s="30"/>
      <c r="N31" s="33">
        <f t="shared" si="2"/>
        <v>0</v>
      </c>
      <c r="O31" s="34" t="str">
        <f t="shared" si="3"/>
        <v/>
      </c>
    </row>
    <row r="32" spans="2:15">
      <c r="B32" s="36"/>
      <c r="C32" s="24"/>
      <c r="D32" s="25"/>
      <c r="E32" s="26"/>
      <c r="F32" s="27"/>
      <c r="G32" s="28">
        <f>$F16</f>
        <v>2500</v>
      </c>
      <c r="H32" s="29">
        <f t="shared" si="0"/>
        <v>0</v>
      </c>
      <c r="I32" s="30"/>
      <c r="J32" s="31"/>
      <c r="K32" s="28">
        <f>$F16</f>
        <v>2500</v>
      </c>
      <c r="L32" s="29">
        <f t="shared" si="1"/>
        <v>0</v>
      </c>
      <c r="M32" s="30"/>
      <c r="N32" s="33">
        <f t="shared" si="2"/>
        <v>0</v>
      </c>
      <c r="O32" s="34" t="str">
        <f t="shared" si="3"/>
        <v/>
      </c>
    </row>
    <row r="33" spans="2:15">
      <c r="B33" s="36"/>
      <c r="C33" s="24"/>
      <c r="D33" s="25"/>
      <c r="E33" s="26"/>
      <c r="F33" s="27"/>
      <c r="G33" s="28">
        <f>$F16</f>
        <v>2500</v>
      </c>
      <c r="H33" s="29">
        <f t="shared" si="0"/>
        <v>0</v>
      </c>
      <c r="I33" s="30"/>
      <c r="J33" s="31"/>
      <c r="K33" s="28">
        <f>$F16</f>
        <v>2500</v>
      </c>
      <c r="L33" s="29">
        <f t="shared" si="1"/>
        <v>0</v>
      </c>
      <c r="M33" s="30"/>
      <c r="N33" s="33">
        <f t="shared" si="2"/>
        <v>0</v>
      </c>
      <c r="O33" s="34" t="str">
        <f t="shared" si="3"/>
        <v/>
      </c>
    </row>
    <row r="34" spans="2:15">
      <c r="B34" s="36"/>
      <c r="C34" s="24"/>
      <c r="D34" s="25"/>
      <c r="E34" s="26"/>
      <c r="F34" s="27"/>
      <c r="G34" s="28">
        <f>$F16</f>
        <v>2500</v>
      </c>
      <c r="H34" s="29">
        <f t="shared" si="0"/>
        <v>0</v>
      </c>
      <c r="I34" s="30"/>
      <c r="J34" s="31"/>
      <c r="K34" s="28">
        <f>$F16</f>
        <v>2500</v>
      </c>
      <c r="L34" s="29">
        <f t="shared" si="1"/>
        <v>0</v>
      </c>
      <c r="M34" s="30"/>
      <c r="N34" s="33">
        <f t="shared" si="2"/>
        <v>0</v>
      </c>
      <c r="O34" s="34" t="str">
        <f t="shared" si="3"/>
        <v/>
      </c>
    </row>
    <row r="35" spans="2:15">
      <c r="B35" s="36"/>
      <c r="C35" s="24"/>
      <c r="D35" s="25"/>
      <c r="E35" s="26"/>
      <c r="F35" s="27"/>
      <c r="G35" s="28">
        <f>$F16</f>
        <v>2500</v>
      </c>
      <c r="H35" s="29">
        <f t="shared" si="0"/>
        <v>0</v>
      </c>
      <c r="I35" s="30"/>
      <c r="J35" s="31"/>
      <c r="K35" s="28">
        <f>$F16</f>
        <v>2500</v>
      </c>
      <c r="L35" s="29">
        <f t="shared" si="1"/>
        <v>0</v>
      </c>
      <c r="M35" s="30"/>
      <c r="N35" s="33">
        <f t="shared" si="2"/>
        <v>0</v>
      </c>
      <c r="O35" s="34" t="str">
        <f t="shared" si="3"/>
        <v/>
      </c>
    </row>
    <row r="36" spans="2:15">
      <c r="B36" s="36"/>
      <c r="C36" s="24"/>
      <c r="D36" s="25"/>
      <c r="E36" s="26"/>
      <c r="F36" s="27"/>
      <c r="G36" s="28">
        <f>$F16</f>
        <v>2500</v>
      </c>
      <c r="H36" s="29">
        <f t="shared" si="0"/>
        <v>0</v>
      </c>
      <c r="I36" s="30"/>
      <c r="J36" s="31"/>
      <c r="K36" s="28">
        <f>$F16</f>
        <v>2500</v>
      </c>
      <c r="L36" s="29">
        <f t="shared" si="1"/>
        <v>0</v>
      </c>
      <c r="M36" s="30"/>
      <c r="N36" s="33">
        <f t="shared" si="2"/>
        <v>0</v>
      </c>
      <c r="O36" s="34" t="str">
        <f t="shared" si="3"/>
        <v/>
      </c>
    </row>
    <row r="37" spans="2:15" s="48" customFormat="1">
      <c r="B37" s="37" t="s">
        <v>25</v>
      </c>
      <c r="C37" s="38"/>
      <c r="D37" s="39"/>
      <c r="E37" s="38"/>
      <c r="F37" s="40"/>
      <c r="G37" s="41"/>
      <c r="H37" s="42">
        <f>SUM(H21:H36)</f>
        <v>4270.01</v>
      </c>
      <c r="I37" s="43"/>
      <c r="J37" s="44"/>
      <c r="K37" s="41"/>
      <c r="L37" s="42">
        <f>SUM(L21:L36)</f>
        <v>5898.6112929189094</v>
      </c>
      <c r="M37" s="43"/>
      <c r="N37" s="46">
        <f t="shared" si="2"/>
        <v>1628.6012929189092</v>
      </c>
      <c r="O37" s="47">
        <f t="shared" si="3"/>
        <v>0.3814045617970237</v>
      </c>
    </row>
    <row r="38" spans="2:15" ht="25.5">
      <c r="B38" s="49" t="s">
        <v>58</v>
      </c>
      <c r="C38" s="24"/>
      <c r="D38" s="25" t="s">
        <v>61</v>
      </c>
      <c r="E38" s="26"/>
      <c r="F38" s="27">
        <v>-0.36409999999999998</v>
      </c>
      <c r="G38" s="28">
        <f>$F16</f>
        <v>2500</v>
      </c>
      <c r="H38" s="29">
        <f>G38*F38</f>
        <v>-910.25</v>
      </c>
      <c r="I38" s="30"/>
      <c r="J38" s="31">
        <f>+F38</f>
        <v>-0.36409999999999998</v>
      </c>
      <c r="K38" s="28">
        <f>$F16</f>
        <v>2500</v>
      </c>
      <c r="L38" s="29">
        <f>K38*J38</f>
        <v>-910.25</v>
      </c>
      <c r="M38" s="30"/>
      <c r="N38" s="33">
        <f>L38-H38</f>
        <v>0</v>
      </c>
      <c r="O38" s="34">
        <f>IF((H38)=0,"",(N38/H38))</f>
        <v>0</v>
      </c>
    </row>
    <row r="39" spans="2:15" ht="25.5">
      <c r="B39" s="49" t="s">
        <v>59</v>
      </c>
      <c r="C39" s="24"/>
      <c r="D39" s="25" t="s">
        <v>61</v>
      </c>
      <c r="E39" s="26"/>
      <c r="F39" s="27">
        <v>0</v>
      </c>
      <c r="G39" s="28">
        <f>$F16</f>
        <v>2500</v>
      </c>
      <c r="H39" s="29">
        <f t="shared" ref="H39:H41" si="4">G39*F39</f>
        <v>0</v>
      </c>
      <c r="I39" s="50"/>
      <c r="J39" s="31">
        <f>+'[3]6. Rate Rider Calculations'!$F$23</f>
        <v>-0.4452792486633273</v>
      </c>
      <c r="K39" s="28">
        <f>$F16</f>
        <v>2500</v>
      </c>
      <c r="L39" s="29">
        <f t="shared" ref="L39:L41" si="5">K39*J39</f>
        <v>-1113.1981216583183</v>
      </c>
      <c r="M39" s="51"/>
      <c r="N39" s="33">
        <f t="shared" ref="N39:N41" si="6">L39-H39</f>
        <v>-1113.1981216583183</v>
      </c>
      <c r="O39" s="34" t="str">
        <f t="shared" ref="O39:O41" si="7">IF((H39)=0,"",(N39/H39))</f>
        <v/>
      </c>
    </row>
    <row r="40" spans="2:15" ht="25.5">
      <c r="B40" s="49" t="s">
        <v>74</v>
      </c>
      <c r="C40" s="24"/>
      <c r="D40" s="25" t="s">
        <v>61</v>
      </c>
      <c r="E40" s="26"/>
      <c r="F40" s="27">
        <v>-0.15210000000000001</v>
      </c>
      <c r="G40" s="28">
        <f>$F16</f>
        <v>2500</v>
      </c>
      <c r="H40" s="29">
        <f t="shared" si="4"/>
        <v>-380.25000000000006</v>
      </c>
      <c r="I40" s="50"/>
      <c r="J40" s="31">
        <f>+F40</f>
        <v>-0.15210000000000001</v>
      </c>
      <c r="K40" s="28">
        <f>$F16</f>
        <v>2500</v>
      </c>
      <c r="L40" s="29">
        <f t="shared" si="5"/>
        <v>-380.25000000000006</v>
      </c>
      <c r="M40" s="51"/>
      <c r="N40" s="33">
        <f t="shared" si="6"/>
        <v>0</v>
      </c>
      <c r="O40" s="34">
        <f t="shared" si="7"/>
        <v>0</v>
      </c>
    </row>
    <row r="41" spans="2:15" ht="25.5">
      <c r="B41" s="49" t="s">
        <v>75</v>
      </c>
      <c r="C41" s="24"/>
      <c r="D41" s="25" t="s">
        <v>61</v>
      </c>
      <c r="E41" s="26"/>
      <c r="F41" s="27">
        <v>0</v>
      </c>
      <c r="G41" s="28">
        <f>$F16</f>
        <v>2500</v>
      </c>
      <c r="H41" s="29">
        <f t="shared" si="4"/>
        <v>0</v>
      </c>
      <c r="I41" s="50"/>
      <c r="J41" s="31">
        <f>+'[3]6. Rate Rider Calculations'!$F$50</f>
        <v>0</v>
      </c>
      <c r="K41" s="28">
        <f>$F16</f>
        <v>2500</v>
      </c>
      <c r="L41" s="29">
        <f t="shared" si="5"/>
        <v>0</v>
      </c>
      <c r="M41" s="51"/>
      <c r="N41" s="33">
        <f t="shared" si="6"/>
        <v>0</v>
      </c>
      <c r="O41" s="34" t="str">
        <f t="shared" si="7"/>
        <v/>
      </c>
    </row>
    <row r="42" spans="2:15">
      <c r="B42" s="49"/>
      <c r="C42" s="24"/>
      <c r="D42" s="25"/>
      <c r="E42" s="26"/>
      <c r="F42" s="27"/>
      <c r="G42" s="28">
        <f>$F16</f>
        <v>2500</v>
      </c>
      <c r="H42" s="29">
        <f>G42*F42</f>
        <v>0</v>
      </c>
      <c r="I42" s="30"/>
      <c r="J42" s="31"/>
      <c r="K42" s="28">
        <f>$F16</f>
        <v>2500</v>
      </c>
      <c r="L42" s="29">
        <f>K42*J42</f>
        <v>0</v>
      </c>
      <c r="M42" s="30"/>
      <c r="N42" s="33">
        <f>L42-H42</f>
        <v>0</v>
      </c>
      <c r="O42" s="34" t="str">
        <f>IF((H42)=0,"",(N42/H42))</f>
        <v/>
      </c>
    </row>
    <row r="43" spans="2:15">
      <c r="B43" s="49"/>
      <c r="C43" s="24"/>
      <c r="D43" s="25"/>
      <c r="E43" s="26"/>
      <c r="F43" s="53"/>
      <c r="G43" s="54"/>
      <c r="H43" s="55"/>
      <c r="I43" s="30"/>
      <c r="J43" s="31"/>
      <c r="K43" s="28">
        <f>$F16</f>
        <v>2500</v>
      </c>
      <c r="L43" s="29">
        <f>K43*J43</f>
        <v>0</v>
      </c>
      <c r="M43" s="30"/>
      <c r="N43" s="33">
        <f>L43-H43</f>
        <v>0</v>
      </c>
      <c r="O43" s="34"/>
    </row>
    <row r="44" spans="2:15" ht="25.5">
      <c r="B44" s="56" t="s">
        <v>26</v>
      </c>
      <c r="C44" s="57"/>
      <c r="D44" s="57"/>
      <c r="E44" s="57"/>
      <c r="F44" s="58"/>
      <c r="G44" s="59"/>
      <c r="H44" s="60">
        <f>SUM(H38:H42)+H37</f>
        <v>2979.51</v>
      </c>
      <c r="I44" s="43"/>
      <c r="J44" s="59"/>
      <c r="K44" s="61"/>
      <c r="L44" s="60">
        <f>SUM(L38:L42)+L37</f>
        <v>3494.9131712605908</v>
      </c>
      <c r="M44" s="43"/>
      <c r="N44" s="46">
        <f t="shared" ref="N44:N62" si="8">L44-H44</f>
        <v>515.40317126059063</v>
      </c>
      <c r="O44" s="47">
        <f t="shared" ref="O44:O62" si="9">IF((H44)=0,"",(N44/H44))</f>
        <v>0.17298252775140563</v>
      </c>
    </row>
    <row r="45" spans="2:15">
      <c r="B45" s="30" t="s">
        <v>27</v>
      </c>
      <c r="C45" s="30"/>
      <c r="D45" s="62" t="s">
        <v>61</v>
      </c>
      <c r="E45" s="63"/>
      <c r="F45" s="31">
        <v>2.9388000000000001</v>
      </c>
      <c r="G45" s="64">
        <f>F16*F65</f>
        <v>2602.25</v>
      </c>
      <c r="H45" s="29">
        <f>G45*F45</f>
        <v>7647.4922999999999</v>
      </c>
      <c r="I45" s="30"/>
      <c r="J45" s="31">
        <f>+'[4]13. Final 2013 RTS Rates'!$F$29</f>
        <v>2.9664515183212754</v>
      </c>
      <c r="K45" s="65">
        <f>F16*J65</f>
        <v>2587.5</v>
      </c>
      <c r="L45" s="29">
        <f>K45*J45</f>
        <v>7675.6933036563005</v>
      </c>
      <c r="M45" s="30"/>
      <c r="N45" s="33">
        <f t="shared" si="8"/>
        <v>28.2010036563006</v>
      </c>
      <c r="O45" s="34">
        <f t="shared" si="9"/>
        <v>3.6876145212072458E-3</v>
      </c>
    </row>
    <row r="46" spans="2:15" ht="30">
      <c r="B46" s="66" t="s">
        <v>28</v>
      </c>
      <c r="C46" s="30"/>
      <c r="D46" s="62" t="s">
        <v>61</v>
      </c>
      <c r="E46" s="63"/>
      <c r="F46" s="31">
        <v>2.3929</v>
      </c>
      <c r="G46" s="64">
        <f>G45</f>
        <v>2602.25</v>
      </c>
      <c r="H46" s="29">
        <f>G46*F46</f>
        <v>6226.9240250000003</v>
      </c>
      <c r="I46" s="30"/>
      <c r="J46" s="31">
        <f>+'[4]13. Final 2013 RTS Rates'!$H$29</f>
        <v>2.4749577142130175</v>
      </c>
      <c r="K46" s="65">
        <f>K45</f>
        <v>2587.5</v>
      </c>
      <c r="L46" s="29">
        <f>K46*J46</f>
        <v>6403.9530855261828</v>
      </c>
      <c r="M46" s="30"/>
      <c r="N46" s="33">
        <f t="shared" si="8"/>
        <v>177.02906052618255</v>
      </c>
      <c r="O46" s="34">
        <f t="shared" si="9"/>
        <v>2.8429616262450309E-2</v>
      </c>
    </row>
    <row r="47" spans="2:15" ht="25.5">
      <c r="B47" s="56" t="s">
        <v>29</v>
      </c>
      <c r="C47" s="38"/>
      <c r="D47" s="38"/>
      <c r="E47" s="38"/>
      <c r="F47" s="67"/>
      <c r="G47" s="59"/>
      <c r="H47" s="60">
        <f>SUM(H44:H46)</f>
        <v>16853.926325</v>
      </c>
      <c r="I47" s="68"/>
      <c r="J47" s="69"/>
      <c r="K47" s="70"/>
      <c r="L47" s="60">
        <f>SUM(L44:L46)</f>
        <v>17574.559560443075</v>
      </c>
      <c r="M47" s="68"/>
      <c r="N47" s="46">
        <f t="shared" si="8"/>
        <v>720.63323544307423</v>
      </c>
      <c r="O47" s="47">
        <f t="shared" si="9"/>
        <v>4.2757587849077905E-2</v>
      </c>
    </row>
    <row r="48" spans="2:15" ht="30">
      <c r="B48" s="71" t="s">
        <v>30</v>
      </c>
      <c r="C48" s="24"/>
      <c r="D48" s="25" t="s">
        <v>57</v>
      </c>
      <c r="E48" s="26"/>
      <c r="F48" s="72">
        <v>5.1999999999999998E-3</v>
      </c>
      <c r="G48" s="64">
        <f>F17*F65</f>
        <v>1139785.5</v>
      </c>
      <c r="H48" s="73">
        <f t="shared" ref="H48:H56" si="10">G48*F48</f>
        <v>5926.8845999999994</v>
      </c>
      <c r="I48" s="30"/>
      <c r="J48" s="74">
        <f>+F48</f>
        <v>5.1999999999999998E-3</v>
      </c>
      <c r="K48" s="65">
        <f>F17*J65</f>
        <v>1133325</v>
      </c>
      <c r="L48" s="73">
        <f t="shared" ref="L48:L56" si="11">K48*J48</f>
        <v>5893.29</v>
      </c>
      <c r="M48" s="30"/>
      <c r="N48" s="33">
        <f t="shared" si="8"/>
        <v>-33.594599999999446</v>
      </c>
      <c r="O48" s="75">
        <f t="shared" si="9"/>
        <v>-5.6681717744258842E-3</v>
      </c>
    </row>
    <row r="49" spans="2:17" ht="30">
      <c r="B49" s="71" t="s">
        <v>31</v>
      </c>
      <c r="C49" s="24"/>
      <c r="D49" s="25" t="s">
        <v>57</v>
      </c>
      <c r="E49" s="26"/>
      <c r="F49" s="72">
        <v>1.1000000000000001E-3</v>
      </c>
      <c r="G49" s="64">
        <f>G48</f>
        <v>1139785.5</v>
      </c>
      <c r="H49" s="73">
        <f t="shared" si="10"/>
        <v>1253.76405</v>
      </c>
      <c r="I49" s="30"/>
      <c r="J49" s="74">
        <f t="shared" ref="J49:J51" si="12">+F49</f>
        <v>1.1000000000000001E-3</v>
      </c>
      <c r="K49" s="65">
        <f>K48</f>
        <v>1133325</v>
      </c>
      <c r="L49" s="73">
        <f t="shared" si="11"/>
        <v>1246.6575</v>
      </c>
      <c r="M49" s="30"/>
      <c r="N49" s="33">
        <f t="shared" si="8"/>
        <v>-7.1065499999999702</v>
      </c>
      <c r="O49" s="75">
        <f t="shared" si="9"/>
        <v>-5.6681717744259535E-3</v>
      </c>
    </row>
    <row r="50" spans="2:17">
      <c r="B50" s="24" t="s">
        <v>32</v>
      </c>
      <c r="C50" s="24"/>
      <c r="D50" s="25" t="s">
        <v>56</v>
      </c>
      <c r="E50" s="26"/>
      <c r="F50" s="72">
        <v>0.25</v>
      </c>
      <c r="G50" s="28">
        <v>1</v>
      </c>
      <c r="H50" s="73">
        <f t="shared" si="10"/>
        <v>0.25</v>
      </c>
      <c r="I50" s="30"/>
      <c r="J50" s="74">
        <f t="shared" si="12"/>
        <v>0.25</v>
      </c>
      <c r="K50" s="32">
        <v>1</v>
      </c>
      <c r="L50" s="73">
        <f t="shared" si="11"/>
        <v>0.25</v>
      </c>
      <c r="M50" s="30"/>
      <c r="N50" s="33">
        <f t="shared" si="8"/>
        <v>0</v>
      </c>
      <c r="O50" s="75">
        <f t="shared" si="9"/>
        <v>0</v>
      </c>
    </row>
    <row r="51" spans="2:17">
      <c r="B51" s="24" t="s">
        <v>33</v>
      </c>
      <c r="C51" s="24"/>
      <c r="D51" s="25" t="s">
        <v>57</v>
      </c>
      <c r="E51" s="26"/>
      <c r="F51" s="72">
        <v>7.0000000000000001E-3</v>
      </c>
      <c r="G51" s="64">
        <f>F17</f>
        <v>1095000</v>
      </c>
      <c r="H51" s="73">
        <f t="shared" si="10"/>
        <v>7665</v>
      </c>
      <c r="I51" s="30"/>
      <c r="J51" s="74">
        <f t="shared" si="12"/>
        <v>7.0000000000000001E-3</v>
      </c>
      <c r="K51" s="65">
        <f>F17</f>
        <v>1095000</v>
      </c>
      <c r="L51" s="73">
        <f t="shared" si="11"/>
        <v>7665</v>
      </c>
      <c r="M51" s="30"/>
      <c r="N51" s="33">
        <f t="shared" si="8"/>
        <v>0</v>
      </c>
      <c r="O51" s="75">
        <f t="shared" si="9"/>
        <v>0</v>
      </c>
    </row>
    <row r="52" spans="2:17">
      <c r="B52" s="52"/>
      <c r="C52" s="24"/>
      <c r="D52" s="25"/>
      <c r="E52" s="26"/>
      <c r="F52" s="76"/>
      <c r="G52" s="64"/>
      <c r="H52" s="73">
        <f>G52*F52</f>
        <v>0</v>
      </c>
      <c r="I52" s="30"/>
      <c r="J52" s="72"/>
      <c r="K52" s="64"/>
      <c r="L52" s="73">
        <f>K52*J52</f>
        <v>0</v>
      </c>
      <c r="M52" s="30"/>
      <c r="N52" s="33">
        <f t="shared" si="8"/>
        <v>0</v>
      </c>
      <c r="O52" s="75" t="str">
        <f t="shared" si="9"/>
        <v/>
      </c>
    </row>
    <row r="53" spans="2:17">
      <c r="B53" s="169" t="s">
        <v>87</v>
      </c>
      <c r="C53" s="169"/>
      <c r="D53" s="170" t="s">
        <v>57</v>
      </c>
      <c r="E53" s="169"/>
      <c r="F53" s="144">
        <v>7.8770000000000007E-2</v>
      </c>
      <c r="G53" s="145">
        <f>+G48</f>
        <v>1139785.5</v>
      </c>
      <c r="H53" s="146">
        <f>G53*F53</f>
        <v>89780.903835000005</v>
      </c>
      <c r="I53" s="147"/>
      <c r="J53" s="144">
        <f>+F53</f>
        <v>7.8770000000000007E-2</v>
      </c>
      <c r="K53" s="145">
        <f>+K48</f>
        <v>1133325</v>
      </c>
      <c r="L53" s="146">
        <f>K53*J53</f>
        <v>89272.010250000007</v>
      </c>
      <c r="M53" s="147"/>
      <c r="N53" s="148">
        <f t="shared" si="8"/>
        <v>-508.89358499999798</v>
      </c>
      <c r="O53" s="149">
        <f t="shared" si="9"/>
        <v>-5.6681717744259544E-3</v>
      </c>
    </row>
    <row r="54" spans="2:17">
      <c r="B54" s="52"/>
      <c r="C54" s="24"/>
      <c r="D54" s="25"/>
      <c r="E54" s="26"/>
      <c r="F54" s="76"/>
      <c r="G54" s="77"/>
      <c r="H54" s="73">
        <f t="shared" si="10"/>
        <v>0</v>
      </c>
      <c r="I54" s="30"/>
      <c r="J54" s="72"/>
      <c r="K54" s="78"/>
      <c r="L54" s="73">
        <f t="shared" si="11"/>
        <v>0</v>
      </c>
      <c r="M54" s="30"/>
      <c r="N54" s="33">
        <f t="shared" si="8"/>
        <v>0</v>
      </c>
      <c r="O54" s="75" t="str">
        <f t="shared" si="9"/>
        <v/>
      </c>
      <c r="Q54" s="10" t="s">
        <v>70</v>
      </c>
    </row>
    <row r="55" spans="2:17">
      <c r="B55" s="52"/>
      <c r="C55" s="24"/>
      <c r="D55" s="25"/>
      <c r="E55" s="26"/>
      <c r="F55" s="76"/>
      <c r="G55" s="77"/>
      <c r="H55" s="73">
        <f t="shared" si="10"/>
        <v>0</v>
      </c>
      <c r="I55" s="30"/>
      <c r="J55" s="72"/>
      <c r="K55" s="78"/>
      <c r="L55" s="73">
        <f t="shared" si="11"/>
        <v>0</v>
      </c>
      <c r="M55" s="30"/>
      <c r="N55" s="33">
        <f t="shared" si="8"/>
        <v>0</v>
      </c>
      <c r="O55" s="75" t="str">
        <f t="shared" si="9"/>
        <v/>
      </c>
    </row>
    <row r="56" spans="2:17" ht="15.75" thickBot="1">
      <c r="B56" s="14"/>
      <c r="C56" s="24"/>
      <c r="D56" s="25"/>
      <c r="E56" s="26"/>
      <c r="F56" s="76"/>
      <c r="G56" s="77"/>
      <c r="H56" s="73">
        <f t="shared" si="10"/>
        <v>0</v>
      </c>
      <c r="I56" s="30"/>
      <c r="J56" s="72"/>
      <c r="K56" s="78"/>
      <c r="L56" s="73">
        <f t="shared" si="11"/>
        <v>0</v>
      </c>
      <c r="M56" s="30"/>
      <c r="N56" s="33">
        <f t="shared" si="8"/>
        <v>0</v>
      </c>
      <c r="O56" s="75" t="str">
        <f t="shared" si="9"/>
        <v/>
      </c>
    </row>
    <row r="57" spans="2:17" ht="15.75" thickBot="1">
      <c r="B57" s="79"/>
      <c r="C57" s="80"/>
      <c r="D57" s="81"/>
      <c r="E57" s="80"/>
      <c r="F57" s="125"/>
      <c r="G57" s="126"/>
      <c r="H57" s="127"/>
      <c r="I57" s="128"/>
      <c r="J57" s="125"/>
      <c r="K57" s="83"/>
      <c r="L57" s="129"/>
      <c r="M57" s="85"/>
      <c r="N57" s="130"/>
      <c r="O57" s="88"/>
    </row>
    <row r="58" spans="2:17">
      <c r="B58" s="89" t="s">
        <v>44</v>
      </c>
      <c r="C58" s="24"/>
      <c r="D58" s="24"/>
      <c r="E58" s="24"/>
      <c r="F58" s="90"/>
      <c r="G58" s="91"/>
      <c r="H58" s="92">
        <f>SUM(H47:H53,H54:H56)</f>
        <v>121480.72881</v>
      </c>
      <c r="I58" s="93"/>
      <c r="J58" s="94"/>
      <c r="K58" s="94"/>
      <c r="L58" s="131">
        <f>SUM(L47:L53,L54:L56)</f>
        <v>121651.76731044309</v>
      </c>
      <c r="M58" s="96"/>
      <c r="N58" s="97">
        <f t="shared" ref="N58" si="13">L58-H58</f>
        <v>171.03850044308638</v>
      </c>
      <c r="O58" s="98">
        <f t="shared" ref="O58" si="14">IF((H58)=0,"",(N58/H58))</f>
        <v>1.4079475989199606E-3</v>
      </c>
    </row>
    <row r="59" spans="2:17">
      <c r="B59" s="99" t="s">
        <v>40</v>
      </c>
      <c r="C59" s="24"/>
      <c r="D59" s="24"/>
      <c r="E59" s="24"/>
      <c r="F59" s="100">
        <v>0.13</v>
      </c>
      <c r="G59" s="111"/>
      <c r="H59" s="101">
        <f>H58*F59</f>
        <v>15792.4947453</v>
      </c>
      <c r="I59" s="102"/>
      <c r="J59" s="132">
        <v>0.13</v>
      </c>
      <c r="K59" s="102"/>
      <c r="L59" s="105">
        <f>L58*J59</f>
        <v>15814.729750357601</v>
      </c>
      <c r="M59" s="106"/>
      <c r="N59" s="107">
        <f t="shared" si="8"/>
        <v>22.235005057600574</v>
      </c>
      <c r="O59" s="108">
        <f t="shared" si="9"/>
        <v>1.407947598919919E-3</v>
      </c>
    </row>
    <row r="60" spans="2:17">
      <c r="B60" s="109" t="s">
        <v>41</v>
      </c>
      <c r="C60" s="24"/>
      <c r="D60" s="24"/>
      <c r="E60" s="24"/>
      <c r="F60" s="110"/>
      <c r="G60" s="111"/>
      <c r="H60" s="101">
        <f>H58+H59</f>
        <v>137273.22355530001</v>
      </c>
      <c r="I60" s="102"/>
      <c r="J60" s="102"/>
      <c r="K60" s="102"/>
      <c r="L60" s="105">
        <f>L58+L59</f>
        <v>137466.4970608007</v>
      </c>
      <c r="M60" s="106"/>
      <c r="N60" s="107">
        <f t="shared" si="8"/>
        <v>193.27350550069241</v>
      </c>
      <c r="O60" s="108">
        <f t="shared" si="9"/>
        <v>1.4079475989199955E-3</v>
      </c>
    </row>
    <row r="61" spans="2:17">
      <c r="B61" s="303" t="s">
        <v>42</v>
      </c>
      <c r="C61" s="303"/>
      <c r="D61" s="303"/>
      <c r="E61" s="24"/>
      <c r="F61" s="110"/>
      <c r="G61" s="111"/>
      <c r="H61" s="112">
        <v>0</v>
      </c>
      <c r="I61" s="102"/>
      <c r="J61" s="102"/>
      <c r="K61" s="102"/>
      <c r="L61" s="113">
        <v>0</v>
      </c>
      <c r="M61" s="106"/>
      <c r="N61" s="114">
        <f t="shared" si="8"/>
        <v>0</v>
      </c>
      <c r="O61" s="115" t="str">
        <f t="shared" si="9"/>
        <v/>
      </c>
    </row>
    <row r="62" spans="2:17" ht="15.75" thickBot="1">
      <c r="B62" s="304" t="s">
        <v>45</v>
      </c>
      <c r="C62" s="304"/>
      <c r="D62" s="304"/>
      <c r="E62" s="116"/>
      <c r="F62" s="133"/>
      <c r="G62" s="134"/>
      <c r="H62" s="135">
        <f>H60+H61</f>
        <v>137273.22355530001</v>
      </c>
      <c r="I62" s="136"/>
      <c r="J62" s="136"/>
      <c r="K62" s="136"/>
      <c r="L62" s="137">
        <f>L60+L61</f>
        <v>137466.4970608007</v>
      </c>
      <c r="M62" s="138"/>
      <c r="N62" s="139">
        <f t="shared" si="8"/>
        <v>193.27350550069241</v>
      </c>
      <c r="O62" s="140">
        <f t="shared" si="9"/>
        <v>1.4079475989199955E-3</v>
      </c>
    </row>
    <row r="63" spans="2:17" ht="15.75" thickBot="1">
      <c r="B63" s="79"/>
      <c r="C63" s="80"/>
      <c r="D63" s="81"/>
      <c r="E63" s="80"/>
      <c r="F63" s="125"/>
      <c r="G63" s="126"/>
      <c r="H63" s="127"/>
      <c r="I63" s="128"/>
      <c r="J63" s="125"/>
      <c r="K63" s="83"/>
      <c r="L63" s="129"/>
      <c r="M63" s="85"/>
      <c r="N63" s="130"/>
      <c r="O63" s="88"/>
    </row>
    <row r="64" spans="2:17">
      <c r="L64" s="141"/>
    </row>
    <row r="65" spans="1:15">
      <c r="B65" s="15" t="s">
        <v>69</v>
      </c>
      <c r="F65" s="151">
        <v>1.0408999999999999</v>
      </c>
      <c r="J65" s="151">
        <v>1.0349999999999999</v>
      </c>
    </row>
    <row r="67" spans="1:15">
      <c r="A67" s="142" t="s">
        <v>46</v>
      </c>
    </row>
    <row r="69" spans="1:15">
      <c r="A69" s="10" t="s">
        <v>47</v>
      </c>
    </row>
    <row r="70" spans="1:15">
      <c r="A70" s="10" t="s">
        <v>48</v>
      </c>
    </row>
    <row r="72" spans="1:15" ht="15.75">
      <c r="B72" s="11" t="s">
        <v>8</v>
      </c>
      <c r="D72" s="311" t="s">
        <v>62</v>
      </c>
      <c r="E72" s="311"/>
      <c r="F72" s="311"/>
      <c r="G72" s="311"/>
      <c r="H72" s="311"/>
      <c r="I72" s="311"/>
      <c r="J72" s="311"/>
      <c r="K72" s="311"/>
      <c r="L72" s="311"/>
      <c r="M72" s="311"/>
      <c r="N72" s="311"/>
      <c r="O72" s="311"/>
    </row>
    <row r="73" spans="1:15" ht="7.5" customHeight="1">
      <c r="B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5">
      <c r="B74" s="14"/>
      <c r="D74" s="15" t="s">
        <v>9</v>
      </c>
      <c r="E74" s="15"/>
      <c r="F74" s="16">
        <v>60</v>
      </c>
      <c r="G74" s="15" t="s">
        <v>60</v>
      </c>
    </row>
    <row r="75" spans="1:15">
      <c r="B75" s="14"/>
      <c r="F75" s="16">
        <v>20000</v>
      </c>
      <c r="G75" s="15" t="s">
        <v>10</v>
      </c>
    </row>
    <row r="76" spans="1:15">
      <c r="B76" s="14"/>
      <c r="D76" s="17"/>
      <c r="E76" s="17"/>
      <c r="F76" s="312" t="s">
        <v>11</v>
      </c>
      <c r="G76" s="313"/>
      <c r="H76" s="314"/>
      <c r="J76" s="312" t="s">
        <v>12</v>
      </c>
      <c r="K76" s="313"/>
      <c r="L76" s="314"/>
      <c r="N76" s="312" t="s">
        <v>13</v>
      </c>
      <c r="O76" s="314"/>
    </row>
    <row r="77" spans="1:15">
      <c r="B77" s="14"/>
      <c r="D77" s="305" t="s">
        <v>14</v>
      </c>
      <c r="E77" s="18"/>
      <c r="F77" s="19" t="s">
        <v>15</v>
      </c>
      <c r="G77" s="19" t="s">
        <v>16</v>
      </c>
      <c r="H77" s="20" t="s">
        <v>17</v>
      </c>
      <c r="J77" s="19" t="s">
        <v>15</v>
      </c>
      <c r="K77" s="21" t="s">
        <v>16</v>
      </c>
      <c r="L77" s="20" t="s">
        <v>17</v>
      </c>
      <c r="N77" s="307" t="s">
        <v>18</v>
      </c>
      <c r="O77" s="309" t="s">
        <v>19</v>
      </c>
    </row>
    <row r="78" spans="1:15">
      <c r="B78" s="14"/>
      <c r="D78" s="306"/>
      <c r="E78" s="18"/>
      <c r="F78" s="22" t="s">
        <v>20</v>
      </c>
      <c r="G78" s="22"/>
      <c r="H78" s="23" t="s">
        <v>20</v>
      </c>
      <c r="J78" s="22" t="s">
        <v>20</v>
      </c>
      <c r="K78" s="23"/>
      <c r="L78" s="23" t="s">
        <v>20</v>
      </c>
      <c r="N78" s="308"/>
      <c r="O78" s="310"/>
    </row>
    <row r="79" spans="1:15">
      <c r="B79" s="24" t="s">
        <v>21</v>
      </c>
      <c r="C79" s="24"/>
      <c r="D79" s="25" t="s">
        <v>56</v>
      </c>
      <c r="E79" s="26"/>
      <c r="F79" s="153">
        <v>292.70999999999998</v>
      </c>
      <c r="G79" s="28">
        <v>1</v>
      </c>
      <c r="H79" s="29">
        <f>G79*F79</f>
        <v>292.70999999999998</v>
      </c>
      <c r="I79" s="30"/>
      <c r="J79" s="156">
        <f>+'[1]11. Distribution Rate Schedule'!$D$15</f>
        <v>366.53656145408411</v>
      </c>
      <c r="K79" s="32">
        <v>1</v>
      </c>
      <c r="L79" s="29">
        <f>K79*J79</f>
        <v>366.53656145408411</v>
      </c>
      <c r="M79" s="30"/>
      <c r="N79" s="33">
        <f>L79-H79</f>
        <v>73.826561454084128</v>
      </c>
      <c r="O79" s="34">
        <f>IF((H79)=0,"",(N79/H79))</f>
        <v>0.25221742152329657</v>
      </c>
    </row>
    <row r="80" spans="1:15">
      <c r="B80" s="35"/>
      <c r="C80" s="24"/>
      <c r="D80" s="25"/>
      <c r="E80" s="26"/>
      <c r="F80" s="27"/>
      <c r="G80" s="28">
        <v>1</v>
      </c>
      <c r="H80" s="29">
        <f t="shared" ref="H80:H94" si="15">G80*F80</f>
        <v>0</v>
      </c>
      <c r="I80" s="30"/>
      <c r="J80" s="31"/>
      <c r="K80" s="32">
        <v>1</v>
      </c>
      <c r="L80" s="29">
        <f>K80*J80</f>
        <v>0</v>
      </c>
      <c r="M80" s="30"/>
      <c r="N80" s="33">
        <f>L80-H80</f>
        <v>0</v>
      </c>
      <c r="O80" s="34" t="str">
        <f>IF((H80)=0,"",(N80/H80))</f>
        <v/>
      </c>
    </row>
    <row r="81" spans="2:15">
      <c r="B81" s="35"/>
      <c r="C81" s="24"/>
      <c r="D81" s="25"/>
      <c r="E81" s="26"/>
      <c r="F81" s="27"/>
      <c r="G81" s="28">
        <v>1</v>
      </c>
      <c r="H81" s="29">
        <f t="shared" si="15"/>
        <v>0</v>
      </c>
      <c r="I81" s="30"/>
      <c r="J81" s="31"/>
      <c r="K81" s="32">
        <v>1</v>
      </c>
      <c r="L81" s="29">
        <f t="shared" ref="L81:L94" si="16">K81*J81</f>
        <v>0</v>
      </c>
      <c r="M81" s="30"/>
      <c r="N81" s="33">
        <f t="shared" ref="N81:N95" si="17">L81-H81</f>
        <v>0</v>
      </c>
      <c r="O81" s="34" t="str">
        <f t="shared" ref="O81:O95" si="18">IF((H81)=0,"",(N81/H81))</f>
        <v/>
      </c>
    </row>
    <row r="82" spans="2:15">
      <c r="B82" s="35"/>
      <c r="C82" s="24"/>
      <c r="D82" s="25"/>
      <c r="E82" s="26"/>
      <c r="F82" s="27"/>
      <c r="G82" s="28">
        <v>1</v>
      </c>
      <c r="H82" s="29">
        <f t="shared" si="15"/>
        <v>0</v>
      </c>
      <c r="I82" s="30"/>
      <c r="J82" s="31"/>
      <c r="K82" s="32">
        <v>1</v>
      </c>
      <c r="L82" s="29">
        <f t="shared" si="16"/>
        <v>0</v>
      </c>
      <c r="M82" s="30"/>
      <c r="N82" s="33">
        <f t="shared" si="17"/>
        <v>0</v>
      </c>
      <c r="O82" s="34" t="str">
        <f t="shared" si="18"/>
        <v/>
      </c>
    </row>
    <row r="83" spans="2:15">
      <c r="B83" s="35"/>
      <c r="C83" s="24"/>
      <c r="D83" s="25"/>
      <c r="E83" s="26"/>
      <c r="F83" s="27"/>
      <c r="G83" s="28">
        <v>1</v>
      </c>
      <c r="H83" s="29">
        <f t="shared" si="15"/>
        <v>0</v>
      </c>
      <c r="I83" s="30"/>
      <c r="J83" s="31"/>
      <c r="K83" s="32">
        <v>1</v>
      </c>
      <c r="L83" s="29">
        <f t="shared" si="16"/>
        <v>0</v>
      </c>
      <c r="M83" s="30"/>
      <c r="N83" s="33">
        <f t="shared" si="17"/>
        <v>0</v>
      </c>
      <c r="O83" s="34" t="str">
        <f t="shared" si="18"/>
        <v/>
      </c>
    </row>
    <row r="84" spans="2:15">
      <c r="B84" s="35"/>
      <c r="C84" s="24"/>
      <c r="D84" s="25"/>
      <c r="E84" s="26"/>
      <c r="F84" s="27"/>
      <c r="G84" s="28">
        <v>1</v>
      </c>
      <c r="H84" s="29">
        <f t="shared" si="15"/>
        <v>0</v>
      </c>
      <c r="I84" s="30"/>
      <c r="J84" s="31"/>
      <c r="K84" s="32">
        <v>1</v>
      </c>
      <c r="L84" s="29">
        <f t="shared" si="16"/>
        <v>0</v>
      </c>
      <c r="M84" s="30"/>
      <c r="N84" s="33">
        <f t="shared" si="17"/>
        <v>0</v>
      </c>
      <c r="O84" s="34" t="str">
        <f t="shared" si="18"/>
        <v/>
      </c>
    </row>
    <row r="85" spans="2:15">
      <c r="B85" s="24" t="s">
        <v>22</v>
      </c>
      <c r="C85" s="24"/>
      <c r="D85" s="25" t="s">
        <v>61</v>
      </c>
      <c r="E85" s="26"/>
      <c r="F85" s="27">
        <v>1.6223000000000001</v>
      </c>
      <c r="G85" s="28">
        <f>$F74</f>
        <v>60</v>
      </c>
      <c r="H85" s="29">
        <f t="shared" si="15"/>
        <v>97.338000000000008</v>
      </c>
      <c r="I85" s="30"/>
      <c r="J85" s="31">
        <f>+'[1]11. Distribution Rate Schedule'!$E$15</f>
        <v>2.2128298925859302</v>
      </c>
      <c r="K85" s="28">
        <f>$F74</f>
        <v>60</v>
      </c>
      <c r="L85" s="29">
        <f t="shared" si="16"/>
        <v>132.76979355515581</v>
      </c>
      <c r="M85" s="30"/>
      <c r="N85" s="33">
        <f t="shared" si="17"/>
        <v>35.431793555155807</v>
      </c>
      <c r="O85" s="34">
        <f t="shared" si="18"/>
        <v>0.36400782382169145</v>
      </c>
    </row>
    <row r="86" spans="2:15">
      <c r="B86" s="36" t="s">
        <v>96</v>
      </c>
      <c r="C86" s="24"/>
      <c r="D86" s="25" t="s">
        <v>61</v>
      </c>
      <c r="E86" s="26"/>
      <c r="F86" s="27">
        <v>-3.6200000000000003E-2</v>
      </c>
      <c r="G86" s="28">
        <f>$F74</f>
        <v>60</v>
      </c>
      <c r="H86" s="29">
        <f t="shared" si="15"/>
        <v>-2.1720000000000002</v>
      </c>
      <c r="I86" s="30"/>
      <c r="J86" s="31"/>
      <c r="K86" s="28">
        <f>$F74</f>
        <v>60</v>
      </c>
      <c r="L86" s="29">
        <f t="shared" si="16"/>
        <v>0</v>
      </c>
      <c r="M86" s="30"/>
      <c r="N86" s="33">
        <f t="shared" si="17"/>
        <v>2.1720000000000002</v>
      </c>
      <c r="O86" s="34">
        <f t="shared" si="18"/>
        <v>-1</v>
      </c>
    </row>
    <row r="87" spans="2:15">
      <c r="B87" s="24" t="s">
        <v>72</v>
      </c>
      <c r="C87" s="24"/>
      <c r="D87" s="25" t="s">
        <v>61</v>
      </c>
      <c r="E87" s="26"/>
      <c r="F87" s="150">
        <v>4.8199999999999996E-3</v>
      </c>
      <c r="G87" s="28">
        <f>$F74</f>
        <v>60</v>
      </c>
      <c r="H87" s="29">
        <f t="shared" si="15"/>
        <v>0.28919999999999996</v>
      </c>
      <c r="I87" s="30"/>
      <c r="J87" s="31">
        <v>0</v>
      </c>
      <c r="K87" s="28">
        <f>$F74</f>
        <v>60</v>
      </c>
      <c r="L87" s="29">
        <f t="shared" si="16"/>
        <v>0</v>
      </c>
      <c r="M87" s="30"/>
      <c r="N87" s="33">
        <f t="shared" si="17"/>
        <v>-0.28919999999999996</v>
      </c>
      <c r="O87" s="34">
        <f t="shared" si="18"/>
        <v>-1</v>
      </c>
    </row>
    <row r="88" spans="2:15">
      <c r="B88" s="36"/>
      <c r="C88" s="24"/>
      <c r="D88" s="25"/>
      <c r="E88" s="26"/>
      <c r="F88" s="27"/>
      <c r="G88" s="28">
        <f>$F74</f>
        <v>60</v>
      </c>
      <c r="H88" s="29">
        <f t="shared" si="15"/>
        <v>0</v>
      </c>
      <c r="I88" s="30"/>
      <c r="J88" s="31"/>
      <c r="K88" s="28">
        <f>$F74</f>
        <v>60</v>
      </c>
      <c r="L88" s="29">
        <f t="shared" si="16"/>
        <v>0</v>
      </c>
      <c r="M88" s="30"/>
      <c r="N88" s="33">
        <f t="shared" si="17"/>
        <v>0</v>
      </c>
      <c r="O88" s="34" t="str">
        <f t="shared" si="18"/>
        <v/>
      </c>
    </row>
    <row r="89" spans="2:15">
      <c r="B89" s="36"/>
      <c r="C89" s="24"/>
      <c r="D89" s="25"/>
      <c r="E89" s="26"/>
      <c r="F89" s="27"/>
      <c r="G89" s="28">
        <f>$F74</f>
        <v>60</v>
      </c>
      <c r="H89" s="29">
        <f t="shared" si="15"/>
        <v>0</v>
      </c>
      <c r="I89" s="30"/>
      <c r="J89" s="31"/>
      <c r="K89" s="28">
        <f>$F74</f>
        <v>60</v>
      </c>
      <c r="L89" s="29">
        <f t="shared" si="16"/>
        <v>0</v>
      </c>
      <c r="M89" s="30"/>
      <c r="N89" s="33">
        <f t="shared" si="17"/>
        <v>0</v>
      </c>
      <c r="O89" s="34" t="str">
        <f t="shared" si="18"/>
        <v/>
      </c>
    </row>
    <row r="90" spans="2:15">
      <c r="B90" s="36"/>
      <c r="C90" s="24"/>
      <c r="D90" s="25"/>
      <c r="E90" s="26"/>
      <c r="F90" s="27"/>
      <c r="G90" s="28">
        <f>$F74</f>
        <v>60</v>
      </c>
      <c r="H90" s="29">
        <f t="shared" si="15"/>
        <v>0</v>
      </c>
      <c r="I90" s="30"/>
      <c r="J90" s="31"/>
      <c r="K90" s="28">
        <f>$F74</f>
        <v>60</v>
      </c>
      <c r="L90" s="29">
        <f t="shared" si="16"/>
        <v>0</v>
      </c>
      <c r="M90" s="30"/>
      <c r="N90" s="33">
        <f t="shared" si="17"/>
        <v>0</v>
      </c>
      <c r="O90" s="34" t="str">
        <f t="shared" si="18"/>
        <v/>
      </c>
    </row>
    <row r="91" spans="2:15">
      <c r="B91" s="36"/>
      <c r="C91" s="24"/>
      <c r="D91" s="25"/>
      <c r="E91" s="26"/>
      <c r="F91" s="27"/>
      <c r="G91" s="28">
        <f>$F74</f>
        <v>60</v>
      </c>
      <c r="H91" s="29">
        <f t="shared" si="15"/>
        <v>0</v>
      </c>
      <c r="I91" s="30"/>
      <c r="J91" s="31"/>
      <c r="K91" s="28">
        <f>$F74</f>
        <v>60</v>
      </c>
      <c r="L91" s="29">
        <f t="shared" si="16"/>
        <v>0</v>
      </c>
      <c r="M91" s="30"/>
      <c r="N91" s="33">
        <f t="shared" si="17"/>
        <v>0</v>
      </c>
      <c r="O91" s="34" t="str">
        <f t="shared" si="18"/>
        <v/>
      </c>
    </row>
    <row r="92" spans="2:15">
      <c r="B92" s="36"/>
      <c r="C92" s="24"/>
      <c r="D92" s="25"/>
      <c r="E92" s="26"/>
      <c r="F92" s="27"/>
      <c r="G92" s="28">
        <f>$F74</f>
        <v>60</v>
      </c>
      <c r="H92" s="29">
        <f t="shared" si="15"/>
        <v>0</v>
      </c>
      <c r="I92" s="30"/>
      <c r="J92" s="31"/>
      <c r="K92" s="28">
        <f>$F74</f>
        <v>60</v>
      </c>
      <c r="L92" s="29">
        <f t="shared" si="16"/>
        <v>0</v>
      </c>
      <c r="M92" s="30"/>
      <c r="N92" s="33">
        <f t="shared" si="17"/>
        <v>0</v>
      </c>
      <c r="O92" s="34" t="str">
        <f t="shared" si="18"/>
        <v/>
      </c>
    </row>
    <row r="93" spans="2:15">
      <c r="B93" s="36"/>
      <c r="C93" s="24"/>
      <c r="D93" s="25"/>
      <c r="E93" s="26"/>
      <c r="F93" s="27"/>
      <c r="G93" s="28">
        <f>$F74</f>
        <v>60</v>
      </c>
      <c r="H93" s="29">
        <f t="shared" si="15"/>
        <v>0</v>
      </c>
      <c r="I93" s="30"/>
      <c r="J93" s="31"/>
      <c r="K93" s="28">
        <f>$F74</f>
        <v>60</v>
      </c>
      <c r="L93" s="29">
        <f t="shared" si="16"/>
        <v>0</v>
      </c>
      <c r="M93" s="30"/>
      <c r="N93" s="33">
        <f t="shared" si="17"/>
        <v>0</v>
      </c>
      <c r="O93" s="34" t="str">
        <f t="shared" si="18"/>
        <v/>
      </c>
    </row>
    <row r="94" spans="2:15">
      <c r="B94" s="36"/>
      <c r="C94" s="24"/>
      <c r="D94" s="25"/>
      <c r="E94" s="26"/>
      <c r="F94" s="27"/>
      <c r="G94" s="28">
        <f>$F74</f>
        <v>60</v>
      </c>
      <c r="H94" s="29">
        <f t="shared" si="15"/>
        <v>0</v>
      </c>
      <c r="I94" s="30"/>
      <c r="J94" s="31"/>
      <c r="K94" s="28">
        <f>$F74</f>
        <v>60</v>
      </c>
      <c r="L94" s="29">
        <f t="shared" si="16"/>
        <v>0</v>
      </c>
      <c r="M94" s="30"/>
      <c r="N94" s="33">
        <f t="shared" si="17"/>
        <v>0</v>
      </c>
      <c r="O94" s="34" t="str">
        <f t="shared" si="18"/>
        <v/>
      </c>
    </row>
    <row r="95" spans="2:15" s="48" customFormat="1">
      <c r="B95" s="37" t="s">
        <v>25</v>
      </c>
      <c r="C95" s="38"/>
      <c r="D95" s="39"/>
      <c r="E95" s="38"/>
      <c r="F95" s="40"/>
      <c r="G95" s="41"/>
      <c r="H95" s="42">
        <f>SUM(H79:H94)</f>
        <v>388.16519999999997</v>
      </c>
      <c r="I95" s="43"/>
      <c r="J95" s="44"/>
      <c r="K95" s="41"/>
      <c r="L95" s="42">
        <f>SUM(L79:L94)</f>
        <v>499.30635500923995</v>
      </c>
      <c r="M95" s="43"/>
      <c r="N95" s="46">
        <f t="shared" si="17"/>
        <v>111.14115500923998</v>
      </c>
      <c r="O95" s="47">
        <f t="shared" si="18"/>
        <v>0.28632436655640431</v>
      </c>
    </row>
    <row r="96" spans="2:15" ht="25.5">
      <c r="B96" s="49" t="s">
        <v>58</v>
      </c>
      <c r="C96" s="24"/>
      <c r="D96" s="25" t="s">
        <v>61</v>
      </c>
      <c r="E96" s="26"/>
      <c r="F96" s="27">
        <v>-0.36409999999999998</v>
      </c>
      <c r="G96" s="28">
        <f>$F74</f>
        <v>60</v>
      </c>
      <c r="H96" s="29">
        <f>G96*F96</f>
        <v>-21.846</v>
      </c>
      <c r="I96" s="30"/>
      <c r="J96" s="31">
        <f>+F96</f>
        <v>-0.36409999999999998</v>
      </c>
      <c r="K96" s="28">
        <f>$F74</f>
        <v>60</v>
      </c>
      <c r="L96" s="29">
        <f>K96*J96</f>
        <v>-21.846</v>
      </c>
      <c r="M96" s="30"/>
      <c r="N96" s="33">
        <f>L96-H96</f>
        <v>0</v>
      </c>
      <c r="O96" s="34">
        <f>IF((H96)=0,"",(N96/H96))</f>
        <v>0</v>
      </c>
    </row>
    <row r="97" spans="2:17" ht="25.5">
      <c r="B97" s="49" t="s">
        <v>59</v>
      </c>
      <c r="C97" s="24"/>
      <c r="D97" s="25" t="s">
        <v>61</v>
      </c>
      <c r="E97" s="26"/>
      <c r="F97" s="27">
        <v>0</v>
      </c>
      <c r="G97" s="28">
        <f>$F74</f>
        <v>60</v>
      </c>
      <c r="H97" s="29">
        <f t="shared" ref="H97:H99" si="19">G97*F97</f>
        <v>0</v>
      </c>
      <c r="I97" s="50"/>
      <c r="J97" s="31">
        <f>+'[3]6. Rate Rider Calculations'!$F$23</f>
        <v>-0.4452792486633273</v>
      </c>
      <c r="K97" s="28">
        <f>$F74</f>
        <v>60</v>
      </c>
      <c r="L97" s="29">
        <f t="shared" ref="L97:L99" si="20">K97*J97</f>
        <v>-26.716754919799637</v>
      </c>
      <c r="M97" s="51"/>
      <c r="N97" s="33">
        <f t="shared" ref="N97:N99" si="21">L97-H97</f>
        <v>-26.716754919799637</v>
      </c>
      <c r="O97" s="34" t="str">
        <f t="shared" ref="O97:O99" si="22">IF((H97)=0,"",(N97/H97))</f>
        <v/>
      </c>
    </row>
    <row r="98" spans="2:17" ht="25.5">
      <c r="B98" s="49" t="s">
        <v>74</v>
      </c>
      <c r="C98" s="24"/>
      <c r="D98" s="25" t="s">
        <v>61</v>
      </c>
      <c r="E98" s="26"/>
      <c r="F98" s="27">
        <v>-0.15210000000000001</v>
      </c>
      <c r="G98" s="28">
        <f>$F74</f>
        <v>60</v>
      </c>
      <c r="H98" s="29">
        <f t="shared" si="19"/>
        <v>-9.1260000000000012</v>
      </c>
      <c r="I98" s="50"/>
      <c r="J98" s="31">
        <f>+F98</f>
        <v>-0.15210000000000001</v>
      </c>
      <c r="K98" s="28">
        <f>$F74</f>
        <v>60</v>
      </c>
      <c r="L98" s="29">
        <f t="shared" si="20"/>
        <v>-9.1260000000000012</v>
      </c>
      <c r="M98" s="51"/>
      <c r="N98" s="33">
        <f t="shared" si="21"/>
        <v>0</v>
      </c>
      <c r="O98" s="34">
        <f t="shared" si="22"/>
        <v>0</v>
      </c>
    </row>
    <row r="99" spans="2:17" ht="25.5">
      <c r="B99" s="49" t="s">
        <v>75</v>
      </c>
      <c r="C99" s="24"/>
      <c r="D99" s="25" t="s">
        <v>61</v>
      </c>
      <c r="E99" s="26"/>
      <c r="F99" s="27">
        <v>0</v>
      </c>
      <c r="G99" s="28">
        <f>$F74</f>
        <v>60</v>
      </c>
      <c r="H99" s="29">
        <f t="shared" si="19"/>
        <v>0</v>
      </c>
      <c r="I99" s="50"/>
      <c r="J99" s="31">
        <f>+'[3]6. Rate Rider Calculations'!$F$50</f>
        <v>0</v>
      </c>
      <c r="K99" s="28">
        <f>$F74</f>
        <v>60</v>
      </c>
      <c r="L99" s="29">
        <f t="shared" si="20"/>
        <v>0</v>
      </c>
      <c r="M99" s="51"/>
      <c r="N99" s="33">
        <f t="shared" si="21"/>
        <v>0</v>
      </c>
      <c r="O99" s="34" t="str">
        <f t="shared" si="22"/>
        <v/>
      </c>
    </row>
    <row r="100" spans="2:17">
      <c r="B100" s="49"/>
      <c r="C100" s="24"/>
      <c r="D100" s="25"/>
      <c r="E100" s="26"/>
      <c r="F100" s="27"/>
      <c r="G100" s="28">
        <f>$F74</f>
        <v>60</v>
      </c>
      <c r="H100" s="29">
        <f>G100*F100</f>
        <v>0</v>
      </c>
      <c r="I100" s="30"/>
      <c r="J100" s="31"/>
      <c r="K100" s="28">
        <f>$F74</f>
        <v>60</v>
      </c>
      <c r="L100" s="29">
        <f>K100*J100</f>
        <v>0</v>
      </c>
      <c r="M100" s="30"/>
      <c r="N100" s="33">
        <f>L100-H100</f>
        <v>0</v>
      </c>
      <c r="O100" s="34" t="str">
        <f>IF((H100)=0,"",(N100/H100))</f>
        <v/>
      </c>
    </row>
    <row r="101" spans="2:17">
      <c r="B101" s="49"/>
      <c r="C101" s="24"/>
      <c r="D101" s="25"/>
      <c r="E101" s="26"/>
      <c r="F101" s="53"/>
      <c r="G101" s="54"/>
      <c r="H101" s="55"/>
      <c r="I101" s="30"/>
      <c r="J101" s="31"/>
      <c r="K101" s="28">
        <f>$F74</f>
        <v>60</v>
      </c>
      <c r="L101" s="29">
        <f>K101*J101</f>
        <v>0</v>
      </c>
      <c r="M101" s="30"/>
      <c r="N101" s="33">
        <f>L101-H101</f>
        <v>0</v>
      </c>
      <c r="O101" s="34"/>
    </row>
    <row r="102" spans="2:17" ht="25.5">
      <c r="B102" s="56" t="s">
        <v>26</v>
      </c>
      <c r="C102" s="57"/>
      <c r="D102" s="57"/>
      <c r="E102" s="57"/>
      <c r="F102" s="58"/>
      <c r="G102" s="59"/>
      <c r="H102" s="60">
        <f>SUM(H96:H100)+H95</f>
        <v>357.19319999999999</v>
      </c>
      <c r="I102" s="43"/>
      <c r="J102" s="59"/>
      <c r="K102" s="61"/>
      <c r="L102" s="60">
        <f>SUM(L96:L100)+L95</f>
        <v>441.61760008944032</v>
      </c>
      <c r="M102" s="43"/>
      <c r="N102" s="46">
        <f t="shared" ref="N102:N114" si="23">L102-H102</f>
        <v>84.424400089440326</v>
      </c>
      <c r="O102" s="47">
        <f t="shared" ref="O102:O114" si="24">IF((H102)=0,"",(N102/H102))</f>
        <v>0.23635500364911854</v>
      </c>
    </row>
    <row r="103" spans="2:17">
      <c r="B103" s="30" t="s">
        <v>27</v>
      </c>
      <c r="C103" s="30"/>
      <c r="D103" s="62" t="s">
        <v>61</v>
      </c>
      <c r="E103" s="63"/>
      <c r="F103" s="31">
        <v>2.9388000000000001</v>
      </c>
      <c r="G103" s="64">
        <f>F74*F123</f>
        <v>62.453999999999994</v>
      </c>
      <c r="H103" s="29">
        <f>G103*F103</f>
        <v>183.53981519999999</v>
      </c>
      <c r="I103" s="30"/>
      <c r="J103" s="31">
        <f>+'[4]13. Final 2013 RTS Rates'!$F$29</f>
        <v>2.9664515183212754</v>
      </c>
      <c r="K103" s="65">
        <f>F74*J123</f>
        <v>62.099999999999994</v>
      </c>
      <c r="L103" s="29">
        <f>K103*J103</f>
        <v>184.21663928775118</v>
      </c>
      <c r="M103" s="30"/>
      <c r="N103" s="33">
        <f t="shared" si="23"/>
        <v>0.67682408775118574</v>
      </c>
      <c r="O103" s="34">
        <f t="shared" si="24"/>
        <v>3.6876145212070902E-3</v>
      </c>
    </row>
    <row r="104" spans="2:17" ht="30">
      <c r="B104" s="66" t="s">
        <v>28</v>
      </c>
      <c r="C104" s="30"/>
      <c r="D104" s="62" t="s">
        <v>61</v>
      </c>
      <c r="E104" s="63"/>
      <c r="F104" s="31">
        <v>2.3929</v>
      </c>
      <c r="G104" s="64">
        <f>G103</f>
        <v>62.453999999999994</v>
      </c>
      <c r="H104" s="29">
        <f>G104*F104</f>
        <v>149.44617659999997</v>
      </c>
      <c r="I104" s="30"/>
      <c r="J104" s="31">
        <f>+'[4]13. Final 2013 RTS Rates'!$H$29</f>
        <v>2.4749577142130175</v>
      </c>
      <c r="K104" s="65">
        <f>K103</f>
        <v>62.099999999999994</v>
      </c>
      <c r="L104" s="29">
        <f>K104*J104</f>
        <v>153.69487405262836</v>
      </c>
      <c r="M104" s="30"/>
      <c r="N104" s="33">
        <f t="shared" si="23"/>
        <v>4.2486974526283916</v>
      </c>
      <c r="O104" s="34">
        <f t="shared" si="24"/>
        <v>2.8429616262450386E-2</v>
      </c>
    </row>
    <row r="105" spans="2:17" ht="25.5">
      <c r="B105" s="56" t="s">
        <v>29</v>
      </c>
      <c r="C105" s="38"/>
      <c r="D105" s="38"/>
      <c r="E105" s="38"/>
      <c r="F105" s="67"/>
      <c r="G105" s="59"/>
      <c r="H105" s="60">
        <f>SUM(H102:H104)</f>
        <v>690.1791917999999</v>
      </c>
      <c r="I105" s="68"/>
      <c r="J105" s="69"/>
      <c r="K105" s="70"/>
      <c r="L105" s="60">
        <f>SUM(L102:L104)</f>
        <v>779.52911342981986</v>
      </c>
      <c r="M105" s="68"/>
      <c r="N105" s="46">
        <f t="shared" si="23"/>
        <v>89.34992162981996</v>
      </c>
      <c r="O105" s="47">
        <f t="shared" si="24"/>
        <v>0.12945901976093155</v>
      </c>
    </row>
    <row r="106" spans="2:17" ht="30">
      <c r="B106" s="71" t="s">
        <v>30</v>
      </c>
      <c r="C106" s="24"/>
      <c r="D106" s="25" t="s">
        <v>57</v>
      </c>
      <c r="E106" s="26"/>
      <c r="F106" s="72">
        <v>5.1999999999999998E-3</v>
      </c>
      <c r="G106" s="64">
        <f>F75*F123</f>
        <v>20818</v>
      </c>
      <c r="H106" s="73">
        <f t="shared" ref="H106:H109" si="25">G106*F106</f>
        <v>108.25359999999999</v>
      </c>
      <c r="I106" s="30"/>
      <c r="J106" s="74">
        <f>+F106</f>
        <v>5.1999999999999998E-3</v>
      </c>
      <c r="K106" s="65">
        <f>F75*J123</f>
        <v>20700</v>
      </c>
      <c r="L106" s="73">
        <f t="shared" ref="L106:L109" si="26">K106*J106</f>
        <v>107.64</v>
      </c>
      <c r="M106" s="30"/>
      <c r="N106" s="33">
        <f t="shared" si="23"/>
        <v>-0.61359999999999104</v>
      </c>
      <c r="O106" s="75">
        <f t="shared" si="24"/>
        <v>-5.6681717744258954E-3</v>
      </c>
    </row>
    <row r="107" spans="2:17" ht="30">
      <c r="B107" s="71" t="s">
        <v>31</v>
      </c>
      <c r="C107" s="24"/>
      <c r="D107" s="25" t="s">
        <v>57</v>
      </c>
      <c r="E107" s="26"/>
      <c r="F107" s="72">
        <v>1.1000000000000001E-3</v>
      </c>
      <c r="G107" s="64">
        <f>G106</f>
        <v>20818</v>
      </c>
      <c r="H107" s="73">
        <f t="shared" si="25"/>
        <v>22.899800000000003</v>
      </c>
      <c r="I107" s="30"/>
      <c r="J107" s="74">
        <f t="shared" ref="J107:J109" si="27">+F107</f>
        <v>1.1000000000000001E-3</v>
      </c>
      <c r="K107" s="65">
        <f>K106</f>
        <v>20700</v>
      </c>
      <c r="L107" s="73">
        <f t="shared" si="26"/>
        <v>22.770000000000003</v>
      </c>
      <c r="M107" s="30"/>
      <c r="N107" s="33">
        <f t="shared" si="23"/>
        <v>-0.12979999999999947</v>
      </c>
      <c r="O107" s="75">
        <f t="shared" si="24"/>
        <v>-5.6681717744259535E-3</v>
      </c>
    </row>
    <row r="108" spans="2:17">
      <c r="B108" s="24" t="s">
        <v>32</v>
      </c>
      <c r="C108" s="24"/>
      <c r="D108" s="25" t="s">
        <v>56</v>
      </c>
      <c r="E108" s="26"/>
      <c r="F108" s="72">
        <v>0.25</v>
      </c>
      <c r="G108" s="28">
        <v>1</v>
      </c>
      <c r="H108" s="73">
        <f t="shared" si="25"/>
        <v>0.25</v>
      </c>
      <c r="I108" s="30"/>
      <c r="J108" s="74">
        <f t="shared" si="27"/>
        <v>0.25</v>
      </c>
      <c r="K108" s="32">
        <v>1</v>
      </c>
      <c r="L108" s="73">
        <f t="shared" si="26"/>
        <v>0.25</v>
      </c>
      <c r="M108" s="30"/>
      <c r="N108" s="33">
        <f t="shared" si="23"/>
        <v>0</v>
      </c>
      <c r="O108" s="75">
        <f t="shared" si="24"/>
        <v>0</v>
      </c>
    </row>
    <row r="109" spans="2:17">
      <c r="B109" s="24" t="s">
        <v>33</v>
      </c>
      <c r="C109" s="24"/>
      <c r="D109" s="25" t="s">
        <v>57</v>
      </c>
      <c r="E109" s="26"/>
      <c r="F109" s="72">
        <v>7.0000000000000001E-3</v>
      </c>
      <c r="G109" s="64">
        <f>F75</f>
        <v>20000</v>
      </c>
      <c r="H109" s="73">
        <f t="shared" si="25"/>
        <v>140</v>
      </c>
      <c r="I109" s="30"/>
      <c r="J109" s="74">
        <f t="shared" si="27"/>
        <v>7.0000000000000001E-3</v>
      </c>
      <c r="K109" s="65">
        <f>F75</f>
        <v>20000</v>
      </c>
      <c r="L109" s="73">
        <f t="shared" si="26"/>
        <v>140</v>
      </c>
      <c r="M109" s="30"/>
      <c r="N109" s="33">
        <f t="shared" si="23"/>
        <v>0</v>
      </c>
      <c r="O109" s="75">
        <f t="shared" si="24"/>
        <v>0</v>
      </c>
    </row>
    <row r="110" spans="2:17">
      <c r="B110" s="52"/>
      <c r="C110" s="24"/>
      <c r="D110" s="25"/>
      <c r="E110" s="26"/>
      <c r="F110" s="76"/>
      <c r="G110" s="64"/>
      <c r="H110" s="73">
        <f>G110*F110</f>
        <v>0</v>
      </c>
      <c r="I110" s="30"/>
      <c r="J110" s="72"/>
      <c r="K110" s="64"/>
      <c r="L110" s="73">
        <f>K110*J110</f>
        <v>0</v>
      </c>
      <c r="M110" s="30"/>
      <c r="N110" s="33">
        <f t="shared" si="23"/>
        <v>0</v>
      </c>
      <c r="O110" s="75" t="str">
        <f t="shared" si="24"/>
        <v/>
      </c>
    </row>
    <row r="111" spans="2:17">
      <c r="B111" s="169" t="s">
        <v>87</v>
      </c>
      <c r="C111" s="169"/>
      <c r="D111" s="170" t="s">
        <v>57</v>
      </c>
      <c r="E111" s="169"/>
      <c r="F111" s="144">
        <v>7.8770000000000007E-2</v>
      </c>
      <c r="G111" s="145">
        <f>+G106</f>
        <v>20818</v>
      </c>
      <c r="H111" s="146">
        <f>G111*F111</f>
        <v>1639.8338600000002</v>
      </c>
      <c r="I111" s="147"/>
      <c r="J111" s="144">
        <f>+F111</f>
        <v>7.8770000000000007E-2</v>
      </c>
      <c r="K111" s="145">
        <f>+K106</f>
        <v>20700</v>
      </c>
      <c r="L111" s="146">
        <f>K111*J111</f>
        <v>1630.5390000000002</v>
      </c>
      <c r="M111" s="147"/>
      <c r="N111" s="148">
        <f t="shared" si="23"/>
        <v>-9.2948599999999715</v>
      </c>
      <c r="O111" s="149">
        <f t="shared" si="24"/>
        <v>-5.6681717744259596E-3</v>
      </c>
    </row>
    <row r="112" spans="2:17">
      <c r="B112" s="52"/>
      <c r="C112" s="24"/>
      <c r="D112" s="25"/>
      <c r="E112" s="26"/>
      <c r="F112" s="76"/>
      <c r="G112" s="77"/>
      <c r="H112" s="73">
        <f t="shared" ref="H112:H114" si="28">G112*F112</f>
        <v>0</v>
      </c>
      <c r="I112" s="30"/>
      <c r="J112" s="72"/>
      <c r="K112" s="78"/>
      <c r="L112" s="73">
        <f t="shared" ref="L112:L114" si="29">K112*J112</f>
        <v>0</v>
      </c>
      <c r="M112" s="30"/>
      <c r="N112" s="33">
        <f t="shared" si="23"/>
        <v>0</v>
      </c>
      <c r="O112" s="75" t="str">
        <f t="shared" si="24"/>
        <v/>
      </c>
      <c r="Q112" s="10" t="s">
        <v>70</v>
      </c>
    </row>
    <row r="113" spans="2:15">
      <c r="B113" s="52"/>
      <c r="C113" s="24"/>
      <c r="D113" s="25"/>
      <c r="E113" s="26"/>
      <c r="F113" s="76"/>
      <c r="G113" s="77"/>
      <c r="H113" s="73">
        <f t="shared" si="28"/>
        <v>0</v>
      </c>
      <c r="I113" s="30"/>
      <c r="J113" s="72"/>
      <c r="K113" s="78"/>
      <c r="L113" s="73">
        <f t="shared" si="29"/>
        <v>0</v>
      </c>
      <c r="M113" s="30"/>
      <c r="N113" s="33">
        <f t="shared" si="23"/>
        <v>0</v>
      </c>
      <c r="O113" s="75" t="str">
        <f t="shared" si="24"/>
        <v/>
      </c>
    </row>
    <row r="114" spans="2:15" ht="15.75" thickBot="1">
      <c r="B114" s="14"/>
      <c r="C114" s="24"/>
      <c r="D114" s="25"/>
      <c r="E114" s="26"/>
      <c r="F114" s="76"/>
      <c r="G114" s="77"/>
      <c r="H114" s="73">
        <f t="shared" si="28"/>
        <v>0</v>
      </c>
      <c r="I114" s="30"/>
      <c r="J114" s="72"/>
      <c r="K114" s="78"/>
      <c r="L114" s="73">
        <f t="shared" si="29"/>
        <v>0</v>
      </c>
      <c r="M114" s="30"/>
      <c r="N114" s="33">
        <f t="shared" si="23"/>
        <v>0</v>
      </c>
      <c r="O114" s="75" t="str">
        <f t="shared" si="24"/>
        <v/>
      </c>
    </row>
    <row r="115" spans="2:15" ht="15.75" thickBot="1">
      <c r="B115" s="79"/>
      <c r="C115" s="80"/>
      <c r="D115" s="81"/>
      <c r="E115" s="80"/>
      <c r="F115" s="125"/>
      <c r="G115" s="126"/>
      <c r="H115" s="127"/>
      <c r="I115" s="128"/>
      <c r="J115" s="125"/>
      <c r="K115" s="83"/>
      <c r="L115" s="129"/>
      <c r="M115" s="85"/>
      <c r="N115" s="130"/>
      <c r="O115" s="88"/>
    </row>
    <row r="116" spans="2:15">
      <c r="B116" s="89" t="s">
        <v>44</v>
      </c>
      <c r="C116" s="24"/>
      <c r="D116" s="24"/>
      <c r="E116" s="24"/>
      <c r="F116" s="90"/>
      <c r="G116" s="91"/>
      <c r="H116" s="92">
        <f>SUM(H105:H111,H112:H114)</f>
        <v>2601.4164518000002</v>
      </c>
      <c r="I116" s="93"/>
      <c r="J116" s="94"/>
      <c r="K116" s="94"/>
      <c r="L116" s="131">
        <f>SUM(L105:L111,L112:L114)</f>
        <v>2680.72811342982</v>
      </c>
      <c r="M116" s="96"/>
      <c r="N116" s="97">
        <f t="shared" ref="N116:N120" si="30">L116-H116</f>
        <v>79.31166162981981</v>
      </c>
      <c r="O116" s="98">
        <f t="shared" ref="O116:O120" si="31">IF((H116)=0,"",(N116/H116))</f>
        <v>3.0487875778190617E-2</v>
      </c>
    </row>
    <row r="117" spans="2:15">
      <c r="B117" s="99" t="s">
        <v>40</v>
      </c>
      <c r="C117" s="24"/>
      <c r="D117" s="24"/>
      <c r="E117" s="24"/>
      <c r="F117" s="100">
        <v>0.13</v>
      </c>
      <c r="G117" s="111"/>
      <c r="H117" s="101">
        <f>H116*F117</f>
        <v>338.18413873400004</v>
      </c>
      <c r="I117" s="102"/>
      <c r="J117" s="132">
        <v>0.13</v>
      </c>
      <c r="K117" s="102"/>
      <c r="L117" s="105">
        <f>L116*J117</f>
        <v>348.49465474587663</v>
      </c>
      <c r="M117" s="106"/>
      <c r="N117" s="107">
        <f t="shared" si="30"/>
        <v>10.310516011876587</v>
      </c>
      <c r="O117" s="108">
        <f t="shared" si="31"/>
        <v>3.0487875778190652E-2</v>
      </c>
    </row>
    <row r="118" spans="2:15">
      <c r="B118" s="109" t="s">
        <v>41</v>
      </c>
      <c r="C118" s="24"/>
      <c r="D118" s="24"/>
      <c r="E118" s="24"/>
      <c r="F118" s="110"/>
      <c r="G118" s="111"/>
      <c r="H118" s="101">
        <f>H116+H117</f>
        <v>2939.6005905340003</v>
      </c>
      <c r="I118" s="102"/>
      <c r="J118" s="102"/>
      <c r="K118" s="102"/>
      <c r="L118" s="105">
        <f>L116+L117</f>
        <v>3029.2227681756967</v>
      </c>
      <c r="M118" s="106"/>
      <c r="N118" s="107">
        <f t="shared" si="30"/>
        <v>89.622177641696453</v>
      </c>
      <c r="O118" s="108">
        <f t="shared" si="31"/>
        <v>3.0487875778190641E-2</v>
      </c>
    </row>
    <row r="119" spans="2:15">
      <c r="B119" s="303" t="s">
        <v>42</v>
      </c>
      <c r="C119" s="303"/>
      <c r="D119" s="303"/>
      <c r="E119" s="24"/>
      <c r="F119" s="110"/>
      <c r="G119" s="111"/>
      <c r="H119" s="112">
        <v>0</v>
      </c>
      <c r="I119" s="102"/>
      <c r="J119" s="102"/>
      <c r="K119" s="102"/>
      <c r="L119" s="113">
        <v>0</v>
      </c>
      <c r="M119" s="106"/>
      <c r="N119" s="114">
        <f t="shared" si="30"/>
        <v>0</v>
      </c>
      <c r="O119" s="115" t="str">
        <f t="shared" si="31"/>
        <v/>
      </c>
    </row>
    <row r="120" spans="2:15" ht="15.75" thickBot="1">
      <c r="B120" s="304" t="s">
        <v>45</v>
      </c>
      <c r="C120" s="304"/>
      <c r="D120" s="304"/>
      <c r="E120" s="116"/>
      <c r="F120" s="133"/>
      <c r="G120" s="134"/>
      <c r="H120" s="135">
        <f>H118+H119</f>
        <v>2939.6005905340003</v>
      </c>
      <c r="I120" s="136"/>
      <c r="J120" s="136"/>
      <c r="K120" s="136"/>
      <c r="L120" s="137">
        <f>L118+L119</f>
        <v>3029.2227681756967</v>
      </c>
      <c r="M120" s="138"/>
      <c r="N120" s="139">
        <f t="shared" si="30"/>
        <v>89.622177641696453</v>
      </c>
      <c r="O120" s="140">
        <f t="shared" si="31"/>
        <v>3.0487875778190641E-2</v>
      </c>
    </row>
    <row r="121" spans="2:15" ht="15.75" thickBot="1">
      <c r="B121" s="79"/>
      <c r="C121" s="80"/>
      <c r="D121" s="81"/>
      <c r="E121" s="80"/>
      <c r="F121" s="125"/>
      <c r="G121" s="126"/>
      <c r="H121" s="127"/>
      <c r="I121" s="128"/>
      <c r="J121" s="125"/>
      <c r="K121" s="83"/>
      <c r="L121" s="129"/>
      <c r="M121" s="85"/>
      <c r="N121" s="130"/>
      <c r="O121" s="88"/>
    </row>
    <row r="122" spans="2:15">
      <c r="L122" s="141"/>
    </row>
    <row r="123" spans="2:15">
      <c r="B123" s="15" t="s">
        <v>69</v>
      </c>
      <c r="F123" s="151">
        <v>1.0408999999999999</v>
      </c>
      <c r="J123" s="151">
        <v>1.0349999999999999</v>
      </c>
    </row>
    <row r="126" spans="2:15" ht="15.75">
      <c r="B126" s="11" t="s">
        <v>8</v>
      </c>
      <c r="D126" s="311" t="s">
        <v>62</v>
      </c>
      <c r="E126" s="311"/>
      <c r="F126" s="311"/>
      <c r="G126" s="311"/>
      <c r="H126" s="311"/>
      <c r="I126" s="311"/>
      <c r="J126" s="311"/>
      <c r="K126" s="311"/>
      <c r="L126" s="311"/>
      <c r="M126" s="311"/>
      <c r="N126" s="311"/>
      <c r="O126" s="311"/>
    </row>
    <row r="127" spans="2:15" ht="7.5" customHeight="1">
      <c r="B127" s="12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2:15">
      <c r="B128" s="14"/>
      <c r="D128" s="15" t="s">
        <v>9</v>
      </c>
      <c r="E128" s="15"/>
      <c r="F128" s="16">
        <v>100</v>
      </c>
      <c r="G128" s="15" t="s">
        <v>60</v>
      </c>
    </row>
    <row r="129" spans="2:15">
      <c r="B129" s="14"/>
      <c r="F129" s="16">
        <v>40000</v>
      </c>
      <c r="G129" s="15" t="s">
        <v>10</v>
      </c>
    </row>
    <row r="130" spans="2:15">
      <c r="B130" s="14"/>
      <c r="D130" s="17"/>
      <c r="E130" s="17"/>
      <c r="F130" s="312" t="s">
        <v>11</v>
      </c>
      <c r="G130" s="313"/>
      <c r="H130" s="314"/>
      <c r="J130" s="312" t="s">
        <v>12</v>
      </c>
      <c r="K130" s="313"/>
      <c r="L130" s="314"/>
      <c r="N130" s="312" t="s">
        <v>13</v>
      </c>
      <c r="O130" s="314"/>
    </row>
    <row r="131" spans="2:15">
      <c r="B131" s="14"/>
      <c r="D131" s="305" t="s">
        <v>14</v>
      </c>
      <c r="E131" s="18"/>
      <c r="F131" s="19" t="s">
        <v>15</v>
      </c>
      <c r="G131" s="19" t="s">
        <v>16</v>
      </c>
      <c r="H131" s="20" t="s">
        <v>17</v>
      </c>
      <c r="J131" s="19" t="s">
        <v>15</v>
      </c>
      <c r="K131" s="21" t="s">
        <v>16</v>
      </c>
      <c r="L131" s="20" t="s">
        <v>17</v>
      </c>
      <c r="N131" s="307" t="s">
        <v>18</v>
      </c>
      <c r="O131" s="309" t="s">
        <v>19</v>
      </c>
    </row>
    <row r="132" spans="2:15">
      <c r="B132" s="14"/>
      <c r="D132" s="306"/>
      <c r="E132" s="18"/>
      <c r="F132" s="22" t="s">
        <v>20</v>
      </c>
      <c r="G132" s="22"/>
      <c r="H132" s="23" t="s">
        <v>20</v>
      </c>
      <c r="J132" s="22" t="s">
        <v>20</v>
      </c>
      <c r="K132" s="23"/>
      <c r="L132" s="23" t="s">
        <v>20</v>
      </c>
      <c r="N132" s="308"/>
      <c r="O132" s="310"/>
    </row>
    <row r="133" spans="2:15">
      <c r="B133" s="24" t="s">
        <v>21</v>
      </c>
      <c r="C133" s="24"/>
      <c r="D133" s="25" t="s">
        <v>56</v>
      </c>
      <c r="E133" s="26"/>
      <c r="F133" s="153">
        <v>292.70999999999998</v>
      </c>
      <c r="G133" s="28">
        <v>1</v>
      </c>
      <c r="H133" s="29">
        <f>G133*F133</f>
        <v>292.70999999999998</v>
      </c>
      <c r="I133" s="30"/>
      <c r="J133" s="156">
        <f>+'[1]11. Distribution Rate Schedule'!$D$15</f>
        <v>366.53656145408411</v>
      </c>
      <c r="K133" s="32">
        <v>1</v>
      </c>
      <c r="L133" s="29">
        <f>K133*J133</f>
        <v>366.53656145408411</v>
      </c>
      <c r="M133" s="30"/>
      <c r="N133" s="33">
        <f>L133-H133</f>
        <v>73.826561454084128</v>
      </c>
      <c r="O133" s="34">
        <f>IF((H133)=0,"",(N133/H133))</f>
        <v>0.25221742152329657</v>
      </c>
    </row>
    <row r="134" spans="2:15">
      <c r="B134" s="35"/>
      <c r="C134" s="24"/>
      <c r="D134" s="25"/>
      <c r="E134" s="26"/>
      <c r="F134" s="27"/>
      <c r="G134" s="28">
        <v>1</v>
      </c>
      <c r="H134" s="29">
        <f t="shared" ref="H134:H148" si="32">G134*F134</f>
        <v>0</v>
      </c>
      <c r="I134" s="30"/>
      <c r="J134" s="31"/>
      <c r="K134" s="32">
        <v>1</v>
      </c>
      <c r="L134" s="29">
        <f>K134*J134</f>
        <v>0</v>
      </c>
      <c r="M134" s="30"/>
      <c r="N134" s="33">
        <f>L134-H134</f>
        <v>0</v>
      </c>
      <c r="O134" s="34" t="str">
        <f>IF((H134)=0,"",(N134/H134))</f>
        <v/>
      </c>
    </row>
    <row r="135" spans="2:15">
      <c r="B135" s="35"/>
      <c r="C135" s="24"/>
      <c r="D135" s="25"/>
      <c r="E135" s="26"/>
      <c r="F135" s="27"/>
      <c r="G135" s="28">
        <v>1</v>
      </c>
      <c r="H135" s="29">
        <f t="shared" si="32"/>
        <v>0</v>
      </c>
      <c r="I135" s="30"/>
      <c r="J135" s="31"/>
      <c r="K135" s="32">
        <v>1</v>
      </c>
      <c r="L135" s="29">
        <f t="shared" ref="L135:L148" si="33">K135*J135</f>
        <v>0</v>
      </c>
      <c r="M135" s="30"/>
      <c r="N135" s="33">
        <f t="shared" ref="N135:N149" si="34">L135-H135</f>
        <v>0</v>
      </c>
      <c r="O135" s="34" t="str">
        <f t="shared" ref="O135:O149" si="35">IF((H135)=0,"",(N135/H135))</f>
        <v/>
      </c>
    </row>
    <row r="136" spans="2:15">
      <c r="B136" s="35"/>
      <c r="C136" s="24"/>
      <c r="D136" s="25"/>
      <c r="E136" s="26"/>
      <c r="F136" s="27"/>
      <c r="G136" s="28">
        <v>1</v>
      </c>
      <c r="H136" s="29">
        <f t="shared" si="32"/>
        <v>0</v>
      </c>
      <c r="I136" s="30"/>
      <c r="J136" s="31"/>
      <c r="K136" s="32">
        <v>1</v>
      </c>
      <c r="L136" s="29">
        <f t="shared" si="33"/>
        <v>0</v>
      </c>
      <c r="M136" s="30"/>
      <c r="N136" s="33">
        <f t="shared" si="34"/>
        <v>0</v>
      </c>
      <c r="O136" s="34" t="str">
        <f t="shared" si="35"/>
        <v/>
      </c>
    </row>
    <row r="137" spans="2:15">
      <c r="B137" s="35"/>
      <c r="C137" s="24"/>
      <c r="D137" s="25"/>
      <c r="E137" s="26"/>
      <c r="F137" s="27"/>
      <c r="G137" s="28">
        <v>1</v>
      </c>
      <c r="H137" s="29">
        <f t="shared" si="32"/>
        <v>0</v>
      </c>
      <c r="I137" s="30"/>
      <c r="J137" s="31"/>
      <c r="K137" s="32">
        <v>1</v>
      </c>
      <c r="L137" s="29">
        <f t="shared" si="33"/>
        <v>0</v>
      </c>
      <c r="M137" s="30"/>
      <c r="N137" s="33">
        <f t="shared" si="34"/>
        <v>0</v>
      </c>
      <c r="O137" s="34" t="str">
        <f t="shared" si="35"/>
        <v/>
      </c>
    </row>
    <row r="138" spans="2:15">
      <c r="B138" s="35"/>
      <c r="C138" s="24"/>
      <c r="D138" s="25"/>
      <c r="E138" s="26"/>
      <c r="F138" s="27"/>
      <c r="G138" s="28">
        <v>1</v>
      </c>
      <c r="H138" s="29">
        <f t="shared" si="32"/>
        <v>0</v>
      </c>
      <c r="I138" s="30"/>
      <c r="J138" s="31"/>
      <c r="K138" s="32">
        <v>1</v>
      </c>
      <c r="L138" s="29">
        <f t="shared" si="33"/>
        <v>0</v>
      </c>
      <c r="M138" s="30"/>
      <c r="N138" s="33">
        <f t="shared" si="34"/>
        <v>0</v>
      </c>
      <c r="O138" s="34" t="str">
        <f t="shared" si="35"/>
        <v/>
      </c>
    </row>
    <row r="139" spans="2:15">
      <c r="B139" s="24" t="s">
        <v>22</v>
      </c>
      <c r="C139" s="24"/>
      <c r="D139" s="25" t="s">
        <v>61</v>
      </c>
      <c r="E139" s="26"/>
      <c r="F139" s="27">
        <v>1.6223000000000001</v>
      </c>
      <c r="G139" s="28">
        <f>$F128</f>
        <v>100</v>
      </c>
      <c r="H139" s="29">
        <f t="shared" si="32"/>
        <v>162.23000000000002</v>
      </c>
      <c r="I139" s="30"/>
      <c r="J139" s="31">
        <f>+'[1]11. Distribution Rate Schedule'!$E$15</f>
        <v>2.2128298925859302</v>
      </c>
      <c r="K139" s="28">
        <f>$F128</f>
        <v>100</v>
      </c>
      <c r="L139" s="29">
        <f t="shared" si="33"/>
        <v>221.28298925859303</v>
      </c>
      <c r="M139" s="30"/>
      <c r="N139" s="33">
        <f t="shared" si="34"/>
        <v>59.052989258593016</v>
      </c>
      <c r="O139" s="34">
        <f t="shared" si="35"/>
        <v>0.3640078238216915</v>
      </c>
    </row>
    <row r="140" spans="2:15">
      <c r="B140" s="36" t="s">
        <v>96</v>
      </c>
      <c r="C140" s="24"/>
      <c r="D140" s="25" t="s">
        <v>61</v>
      </c>
      <c r="E140" s="26"/>
      <c r="F140" s="27">
        <v>-3.6200000000000003E-2</v>
      </c>
      <c r="G140" s="28">
        <f>$F128</f>
        <v>100</v>
      </c>
      <c r="H140" s="29">
        <f t="shared" si="32"/>
        <v>-3.62</v>
      </c>
      <c r="I140" s="30"/>
      <c r="J140" s="31"/>
      <c r="K140" s="28">
        <f>$F128</f>
        <v>100</v>
      </c>
      <c r="L140" s="29">
        <f t="shared" si="33"/>
        <v>0</v>
      </c>
      <c r="M140" s="30"/>
      <c r="N140" s="33">
        <f t="shared" si="34"/>
        <v>3.62</v>
      </c>
      <c r="O140" s="34">
        <f t="shared" si="35"/>
        <v>-1</v>
      </c>
    </row>
    <row r="141" spans="2:15">
      <c r="B141" s="24" t="s">
        <v>72</v>
      </c>
      <c r="C141" s="24"/>
      <c r="D141" s="25" t="s">
        <v>61</v>
      </c>
      <c r="E141" s="26"/>
      <c r="F141" s="150">
        <v>4.8199999999999996E-3</v>
      </c>
      <c r="G141" s="28">
        <f>$F128</f>
        <v>100</v>
      </c>
      <c r="H141" s="29">
        <f t="shared" si="32"/>
        <v>0.48199999999999998</v>
      </c>
      <c r="I141" s="30"/>
      <c r="J141" s="31">
        <v>0</v>
      </c>
      <c r="K141" s="28">
        <f>$F128</f>
        <v>100</v>
      </c>
      <c r="L141" s="29">
        <f t="shared" si="33"/>
        <v>0</v>
      </c>
      <c r="M141" s="30"/>
      <c r="N141" s="33">
        <f t="shared" si="34"/>
        <v>-0.48199999999999998</v>
      </c>
      <c r="O141" s="34">
        <f t="shared" si="35"/>
        <v>-1</v>
      </c>
    </row>
    <row r="142" spans="2:15">
      <c r="B142" s="36"/>
      <c r="C142" s="24"/>
      <c r="D142" s="25"/>
      <c r="E142" s="26"/>
      <c r="F142" s="27"/>
      <c r="G142" s="28">
        <f>$F128</f>
        <v>100</v>
      </c>
      <c r="H142" s="29">
        <f t="shared" si="32"/>
        <v>0</v>
      </c>
      <c r="I142" s="30"/>
      <c r="J142" s="31"/>
      <c r="K142" s="28">
        <f>$F128</f>
        <v>100</v>
      </c>
      <c r="L142" s="29">
        <f t="shared" si="33"/>
        <v>0</v>
      </c>
      <c r="M142" s="30"/>
      <c r="N142" s="33">
        <f t="shared" si="34"/>
        <v>0</v>
      </c>
      <c r="O142" s="34" t="str">
        <f t="shared" si="35"/>
        <v/>
      </c>
    </row>
    <row r="143" spans="2:15">
      <c r="B143" s="36"/>
      <c r="C143" s="24"/>
      <c r="D143" s="25"/>
      <c r="E143" s="26"/>
      <c r="F143" s="27"/>
      <c r="G143" s="28">
        <f>$F128</f>
        <v>100</v>
      </c>
      <c r="H143" s="29">
        <f t="shared" si="32"/>
        <v>0</v>
      </c>
      <c r="I143" s="30"/>
      <c r="J143" s="31"/>
      <c r="K143" s="28">
        <f>$F128</f>
        <v>100</v>
      </c>
      <c r="L143" s="29">
        <f t="shared" si="33"/>
        <v>0</v>
      </c>
      <c r="M143" s="30"/>
      <c r="N143" s="33">
        <f t="shared" si="34"/>
        <v>0</v>
      </c>
      <c r="O143" s="34" t="str">
        <f t="shared" si="35"/>
        <v/>
      </c>
    </row>
    <row r="144" spans="2:15">
      <c r="B144" s="36"/>
      <c r="C144" s="24"/>
      <c r="D144" s="25"/>
      <c r="E144" s="26"/>
      <c r="F144" s="27"/>
      <c r="G144" s="28">
        <f>$F128</f>
        <v>100</v>
      </c>
      <c r="H144" s="29">
        <f t="shared" si="32"/>
        <v>0</v>
      </c>
      <c r="I144" s="30"/>
      <c r="J144" s="31"/>
      <c r="K144" s="28">
        <f>$F128</f>
        <v>100</v>
      </c>
      <c r="L144" s="29">
        <f t="shared" si="33"/>
        <v>0</v>
      </c>
      <c r="M144" s="30"/>
      <c r="N144" s="33">
        <f t="shared" si="34"/>
        <v>0</v>
      </c>
      <c r="O144" s="34" t="str">
        <f t="shared" si="35"/>
        <v/>
      </c>
    </row>
    <row r="145" spans="2:15">
      <c r="B145" s="36"/>
      <c r="C145" s="24"/>
      <c r="D145" s="25"/>
      <c r="E145" s="26"/>
      <c r="F145" s="27"/>
      <c r="G145" s="28">
        <f>$F128</f>
        <v>100</v>
      </c>
      <c r="H145" s="29">
        <f t="shared" si="32"/>
        <v>0</v>
      </c>
      <c r="I145" s="30"/>
      <c r="J145" s="31"/>
      <c r="K145" s="28">
        <f>$F128</f>
        <v>100</v>
      </c>
      <c r="L145" s="29">
        <f t="shared" si="33"/>
        <v>0</v>
      </c>
      <c r="M145" s="30"/>
      <c r="N145" s="33">
        <f t="shared" si="34"/>
        <v>0</v>
      </c>
      <c r="O145" s="34" t="str">
        <f t="shared" si="35"/>
        <v/>
      </c>
    </row>
    <row r="146" spans="2:15">
      <c r="B146" s="36"/>
      <c r="C146" s="24"/>
      <c r="D146" s="25"/>
      <c r="E146" s="26"/>
      <c r="F146" s="27"/>
      <c r="G146" s="28">
        <f>$F128</f>
        <v>100</v>
      </c>
      <c r="H146" s="29">
        <f t="shared" si="32"/>
        <v>0</v>
      </c>
      <c r="I146" s="30"/>
      <c r="J146" s="31"/>
      <c r="K146" s="28">
        <f>$F128</f>
        <v>100</v>
      </c>
      <c r="L146" s="29">
        <f t="shared" si="33"/>
        <v>0</v>
      </c>
      <c r="M146" s="30"/>
      <c r="N146" s="33">
        <f t="shared" si="34"/>
        <v>0</v>
      </c>
      <c r="O146" s="34" t="str">
        <f t="shared" si="35"/>
        <v/>
      </c>
    </row>
    <row r="147" spans="2:15">
      <c r="B147" s="36"/>
      <c r="C147" s="24"/>
      <c r="D147" s="25"/>
      <c r="E147" s="26"/>
      <c r="F147" s="27"/>
      <c r="G147" s="28">
        <f>$F128</f>
        <v>100</v>
      </c>
      <c r="H147" s="29">
        <f t="shared" si="32"/>
        <v>0</v>
      </c>
      <c r="I147" s="30"/>
      <c r="J147" s="31"/>
      <c r="K147" s="28">
        <f>$F128</f>
        <v>100</v>
      </c>
      <c r="L147" s="29">
        <f t="shared" si="33"/>
        <v>0</v>
      </c>
      <c r="M147" s="30"/>
      <c r="N147" s="33">
        <f t="shared" si="34"/>
        <v>0</v>
      </c>
      <c r="O147" s="34" t="str">
        <f t="shared" si="35"/>
        <v/>
      </c>
    </row>
    <row r="148" spans="2:15">
      <c r="B148" s="36"/>
      <c r="C148" s="24"/>
      <c r="D148" s="25"/>
      <c r="E148" s="26"/>
      <c r="F148" s="27"/>
      <c r="G148" s="28">
        <f>$F128</f>
        <v>100</v>
      </c>
      <c r="H148" s="29">
        <f t="shared" si="32"/>
        <v>0</v>
      </c>
      <c r="I148" s="30"/>
      <c r="J148" s="31"/>
      <c r="K148" s="28">
        <f>$F128</f>
        <v>100</v>
      </c>
      <c r="L148" s="29">
        <f t="shared" si="33"/>
        <v>0</v>
      </c>
      <c r="M148" s="30"/>
      <c r="N148" s="33">
        <f t="shared" si="34"/>
        <v>0</v>
      </c>
      <c r="O148" s="34" t="str">
        <f t="shared" si="35"/>
        <v/>
      </c>
    </row>
    <row r="149" spans="2:15" s="48" customFormat="1">
      <c r="B149" s="37" t="s">
        <v>25</v>
      </c>
      <c r="C149" s="38"/>
      <c r="D149" s="39"/>
      <c r="E149" s="38"/>
      <c r="F149" s="40"/>
      <c r="G149" s="41"/>
      <c r="H149" s="42">
        <f>SUM(H133:H148)</f>
        <v>451.80200000000002</v>
      </c>
      <c r="I149" s="43"/>
      <c r="J149" s="44"/>
      <c r="K149" s="41"/>
      <c r="L149" s="42">
        <f>SUM(L133:L148)</f>
        <v>587.81955071267714</v>
      </c>
      <c r="M149" s="43"/>
      <c r="N149" s="46">
        <f t="shared" si="34"/>
        <v>136.01755071267712</v>
      </c>
      <c r="O149" s="47">
        <f t="shared" si="35"/>
        <v>0.30105566312826659</v>
      </c>
    </row>
    <row r="150" spans="2:15" ht="25.5">
      <c r="B150" s="49" t="s">
        <v>58</v>
      </c>
      <c r="C150" s="24"/>
      <c r="D150" s="25" t="s">
        <v>61</v>
      </c>
      <c r="E150" s="26"/>
      <c r="F150" s="27">
        <v>-0.36409999999999998</v>
      </c>
      <c r="G150" s="28">
        <f>$F128</f>
        <v>100</v>
      </c>
      <c r="H150" s="29">
        <f>G150*F150</f>
        <v>-36.409999999999997</v>
      </c>
      <c r="I150" s="30"/>
      <c r="J150" s="31">
        <f>+F150</f>
        <v>-0.36409999999999998</v>
      </c>
      <c r="K150" s="28">
        <f>$F128</f>
        <v>100</v>
      </c>
      <c r="L150" s="29">
        <f>K150*J150</f>
        <v>-36.409999999999997</v>
      </c>
      <c r="M150" s="30"/>
      <c r="N150" s="33">
        <f>L150-H150</f>
        <v>0</v>
      </c>
      <c r="O150" s="34">
        <f>IF((H150)=0,"",(N150/H150))</f>
        <v>0</v>
      </c>
    </row>
    <row r="151" spans="2:15" ht="25.5">
      <c r="B151" s="49" t="s">
        <v>59</v>
      </c>
      <c r="C151" s="24"/>
      <c r="D151" s="25" t="s">
        <v>61</v>
      </c>
      <c r="E151" s="26"/>
      <c r="F151" s="27">
        <v>0</v>
      </c>
      <c r="G151" s="28">
        <f>$F128</f>
        <v>100</v>
      </c>
      <c r="H151" s="29">
        <f t="shared" ref="H151:H153" si="36">G151*F151</f>
        <v>0</v>
      </c>
      <c r="I151" s="50"/>
      <c r="J151" s="31">
        <f>+'[3]6. Rate Rider Calculations'!$F$23</f>
        <v>-0.4452792486633273</v>
      </c>
      <c r="K151" s="28">
        <f>$F128</f>
        <v>100</v>
      </c>
      <c r="L151" s="29">
        <f t="shared" ref="L151:L153" si="37">K151*J151</f>
        <v>-44.527924866332732</v>
      </c>
      <c r="M151" s="51"/>
      <c r="N151" s="33">
        <f t="shared" ref="N151:N153" si="38">L151-H151</f>
        <v>-44.527924866332732</v>
      </c>
      <c r="O151" s="34" t="str">
        <f t="shared" ref="O151:O153" si="39">IF((H151)=0,"",(N151/H151))</f>
        <v/>
      </c>
    </row>
    <row r="152" spans="2:15" ht="25.5">
      <c r="B152" s="49" t="s">
        <v>74</v>
      </c>
      <c r="C152" s="24"/>
      <c r="D152" s="25" t="s">
        <v>61</v>
      </c>
      <c r="E152" s="26"/>
      <c r="F152" s="27">
        <v>-0.15210000000000001</v>
      </c>
      <c r="G152" s="28">
        <f>$F128</f>
        <v>100</v>
      </c>
      <c r="H152" s="29">
        <f t="shared" si="36"/>
        <v>-15.21</v>
      </c>
      <c r="I152" s="50"/>
      <c r="J152" s="31">
        <f>+F152</f>
        <v>-0.15210000000000001</v>
      </c>
      <c r="K152" s="28">
        <f>$F128</f>
        <v>100</v>
      </c>
      <c r="L152" s="29">
        <f t="shared" si="37"/>
        <v>-15.21</v>
      </c>
      <c r="M152" s="51"/>
      <c r="N152" s="33">
        <f t="shared" si="38"/>
        <v>0</v>
      </c>
      <c r="O152" s="34">
        <f t="shared" si="39"/>
        <v>0</v>
      </c>
    </row>
    <row r="153" spans="2:15" ht="25.5">
      <c r="B153" s="49" t="s">
        <v>75</v>
      </c>
      <c r="C153" s="24"/>
      <c r="D153" s="25" t="s">
        <v>61</v>
      </c>
      <c r="E153" s="26"/>
      <c r="F153" s="27">
        <v>0</v>
      </c>
      <c r="G153" s="28">
        <f>$F128</f>
        <v>100</v>
      </c>
      <c r="H153" s="29">
        <f t="shared" si="36"/>
        <v>0</v>
      </c>
      <c r="I153" s="50"/>
      <c r="J153" s="31">
        <f>+'[3]6. Rate Rider Calculations'!$F$50</f>
        <v>0</v>
      </c>
      <c r="K153" s="28">
        <f>$F128</f>
        <v>100</v>
      </c>
      <c r="L153" s="29">
        <f t="shared" si="37"/>
        <v>0</v>
      </c>
      <c r="M153" s="51"/>
      <c r="N153" s="33">
        <f t="shared" si="38"/>
        <v>0</v>
      </c>
      <c r="O153" s="34" t="str">
        <f t="shared" si="39"/>
        <v/>
      </c>
    </row>
    <row r="154" spans="2:15">
      <c r="B154" s="49"/>
      <c r="C154" s="24"/>
      <c r="D154" s="25"/>
      <c r="E154" s="26"/>
      <c r="F154" s="27"/>
      <c r="G154" s="28">
        <f>$F128</f>
        <v>100</v>
      </c>
      <c r="H154" s="29">
        <f>G154*F154</f>
        <v>0</v>
      </c>
      <c r="I154" s="30"/>
      <c r="J154" s="31"/>
      <c r="K154" s="28">
        <f>$F128</f>
        <v>100</v>
      </c>
      <c r="L154" s="29">
        <f>K154*J154</f>
        <v>0</v>
      </c>
      <c r="M154" s="30"/>
      <c r="N154" s="33">
        <f>L154-H154</f>
        <v>0</v>
      </c>
      <c r="O154" s="34" t="str">
        <f>IF((H154)=0,"",(N154/H154))</f>
        <v/>
      </c>
    </row>
    <row r="155" spans="2:15">
      <c r="B155" s="49"/>
      <c r="C155" s="24"/>
      <c r="D155" s="25"/>
      <c r="E155" s="26"/>
      <c r="F155" s="53"/>
      <c r="G155" s="54"/>
      <c r="H155" s="55"/>
      <c r="I155" s="30"/>
      <c r="J155" s="31"/>
      <c r="K155" s="28">
        <f>$F128</f>
        <v>100</v>
      </c>
      <c r="L155" s="29">
        <f>K155*J155</f>
        <v>0</v>
      </c>
      <c r="M155" s="30"/>
      <c r="N155" s="33">
        <f>L155-H155</f>
        <v>0</v>
      </c>
      <c r="O155" s="34"/>
    </row>
    <row r="156" spans="2:15" ht="25.5">
      <c r="B156" s="56" t="s">
        <v>26</v>
      </c>
      <c r="C156" s="57"/>
      <c r="D156" s="57"/>
      <c r="E156" s="57"/>
      <c r="F156" s="58"/>
      <c r="G156" s="59"/>
      <c r="H156" s="60">
        <f>SUM(H150:H154)+H149</f>
        <v>400.18200000000002</v>
      </c>
      <c r="I156" s="43"/>
      <c r="J156" s="59"/>
      <c r="K156" s="61"/>
      <c r="L156" s="60">
        <f>SUM(L150:L154)+L149</f>
        <v>491.6716258463444</v>
      </c>
      <c r="M156" s="43"/>
      <c r="N156" s="46">
        <f t="shared" ref="N156:N168" si="40">L156-H156</f>
        <v>91.489625846344381</v>
      </c>
      <c r="O156" s="47">
        <f t="shared" ref="O156:O168" si="41">IF((H156)=0,"",(N156/H156))</f>
        <v>0.22862004249652504</v>
      </c>
    </row>
    <row r="157" spans="2:15">
      <c r="B157" s="30" t="s">
        <v>27</v>
      </c>
      <c r="C157" s="30"/>
      <c r="D157" s="62" t="s">
        <v>61</v>
      </c>
      <c r="E157" s="63"/>
      <c r="F157" s="31">
        <v>2.9388000000000001</v>
      </c>
      <c r="G157" s="64">
        <f>F128*F177</f>
        <v>104.08999999999999</v>
      </c>
      <c r="H157" s="29">
        <f>G157*F157</f>
        <v>305.89969199999996</v>
      </c>
      <c r="I157" s="30"/>
      <c r="J157" s="31">
        <f>+'[4]13. Final 2013 RTS Rates'!$F$29</f>
        <v>2.9664515183212754</v>
      </c>
      <c r="K157" s="65">
        <f>F128*J177</f>
        <v>103.49999999999999</v>
      </c>
      <c r="L157" s="29">
        <f>K157*J157</f>
        <v>307.02773214625194</v>
      </c>
      <c r="M157" s="30"/>
      <c r="N157" s="33">
        <f t="shared" si="40"/>
        <v>1.1280401462519762</v>
      </c>
      <c r="O157" s="34">
        <f t="shared" si="41"/>
        <v>3.6876145212070902E-3</v>
      </c>
    </row>
    <row r="158" spans="2:15" ht="30">
      <c r="B158" s="66" t="s">
        <v>28</v>
      </c>
      <c r="C158" s="30"/>
      <c r="D158" s="62" t="s">
        <v>61</v>
      </c>
      <c r="E158" s="63"/>
      <c r="F158" s="31">
        <v>2.3929</v>
      </c>
      <c r="G158" s="64">
        <f>G157</f>
        <v>104.08999999999999</v>
      </c>
      <c r="H158" s="29">
        <f>G158*F158</f>
        <v>249.07696099999998</v>
      </c>
      <c r="I158" s="30"/>
      <c r="J158" s="31">
        <f>+'[4]13. Final 2013 RTS Rates'!$H$29</f>
        <v>2.4749577142130175</v>
      </c>
      <c r="K158" s="65">
        <f>K157</f>
        <v>103.49999999999999</v>
      </c>
      <c r="L158" s="29">
        <f>K158*J158</f>
        <v>256.15812342104726</v>
      </c>
      <c r="M158" s="30"/>
      <c r="N158" s="33">
        <f t="shared" si="40"/>
        <v>7.0811624210472814</v>
      </c>
      <c r="O158" s="34">
        <f t="shared" si="41"/>
        <v>2.842961626245023E-2</v>
      </c>
    </row>
    <row r="159" spans="2:15" ht="25.5">
      <c r="B159" s="56" t="s">
        <v>29</v>
      </c>
      <c r="C159" s="38"/>
      <c r="D159" s="38"/>
      <c r="E159" s="38"/>
      <c r="F159" s="67"/>
      <c r="G159" s="59"/>
      <c r="H159" s="60">
        <f>SUM(H156:H158)</f>
        <v>955.15865299999996</v>
      </c>
      <c r="I159" s="68"/>
      <c r="J159" s="69"/>
      <c r="K159" s="70"/>
      <c r="L159" s="60">
        <f>SUM(L156:L158)</f>
        <v>1054.8574814136437</v>
      </c>
      <c r="M159" s="68"/>
      <c r="N159" s="46">
        <f t="shared" si="40"/>
        <v>99.698828413643696</v>
      </c>
      <c r="O159" s="47">
        <f t="shared" si="41"/>
        <v>0.10437933855334471</v>
      </c>
    </row>
    <row r="160" spans="2:15" ht="30">
      <c r="B160" s="71" t="s">
        <v>30</v>
      </c>
      <c r="C160" s="24"/>
      <c r="D160" s="25" t="s">
        <v>57</v>
      </c>
      <c r="E160" s="26"/>
      <c r="F160" s="72">
        <v>5.1999999999999998E-3</v>
      </c>
      <c r="G160" s="64">
        <f>F129*F177</f>
        <v>41636</v>
      </c>
      <c r="H160" s="73">
        <f t="shared" ref="H160:H163" si="42">G160*F160</f>
        <v>216.50719999999998</v>
      </c>
      <c r="I160" s="30"/>
      <c r="J160" s="74">
        <f>+F160</f>
        <v>5.1999999999999998E-3</v>
      </c>
      <c r="K160" s="65">
        <f>F129*J177</f>
        <v>41400</v>
      </c>
      <c r="L160" s="73">
        <f t="shared" ref="L160:L163" si="43">K160*J160</f>
        <v>215.28</v>
      </c>
      <c r="M160" s="30"/>
      <c r="N160" s="33">
        <f t="shared" si="40"/>
        <v>-1.2271999999999821</v>
      </c>
      <c r="O160" s="75">
        <f t="shared" si="41"/>
        <v>-5.6681717744258954E-3</v>
      </c>
    </row>
    <row r="161" spans="2:17" ht="30">
      <c r="B161" s="71" t="s">
        <v>31</v>
      </c>
      <c r="C161" s="24"/>
      <c r="D161" s="25" t="s">
        <v>57</v>
      </c>
      <c r="E161" s="26"/>
      <c r="F161" s="72">
        <v>1.1000000000000001E-3</v>
      </c>
      <c r="G161" s="64">
        <f>G160</f>
        <v>41636</v>
      </c>
      <c r="H161" s="73">
        <f t="shared" si="42"/>
        <v>45.799600000000005</v>
      </c>
      <c r="I161" s="30"/>
      <c r="J161" s="74">
        <f t="shared" ref="J161:J163" si="44">+F161</f>
        <v>1.1000000000000001E-3</v>
      </c>
      <c r="K161" s="65">
        <f>K160</f>
        <v>41400</v>
      </c>
      <c r="L161" s="73">
        <f t="shared" si="43"/>
        <v>45.540000000000006</v>
      </c>
      <c r="M161" s="30"/>
      <c r="N161" s="33">
        <f t="shared" si="40"/>
        <v>-0.25959999999999894</v>
      </c>
      <c r="O161" s="75">
        <f t="shared" si="41"/>
        <v>-5.6681717744259535E-3</v>
      </c>
    </row>
    <row r="162" spans="2:17">
      <c r="B162" s="24" t="s">
        <v>32</v>
      </c>
      <c r="C162" s="24"/>
      <c r="D162" s="25" t="s">
        <v>56</v>
      </c>
      <c r="E162" s="26"/>
      <c r="F162" s="72">
        <v>0.25</v>
      </c>
      <c r="G162" s="28">
        <v>1</v>
      </c>
      <c r="H162" s="73">
        <f t="shared" si="42"/>
        <v>0.25</v>
      </c>
      <c r="I162" s="30"/>
      <c r="J162" s="74">
        <f t="shared" si="44"/>
        <v>0.25</v>
      </c>
      <c r="K162" s="32">
        <v>1</v>
      </c>
      <c r="L162" s="73">
        <f t="shared" si="43"/>
        <v>0.25</v>
      </c>
      <c r="M162" s="30"/>
      <c r="N162" s="33">
        <f t="shared" si="40"/>
        <v>0</v>
      </c>
      <c r="O162" s="75">
        <f t="shared" si="41"/>
        <v>0</v>
      </c>
    </row>
    <row r="163" spans="2:17">
      <c r="B163" s="24" t="s">
        <v>33</v>
      </c>
      <c r="C163" s="24"/>
      <c r="D163" s="25" t="s">
        <v>57</v>
      </c>
      <c r="E163" s="26"/>
      <c r="F163" s="72">
        <v>7.0000000000000001E-3</v>
      </c>
      <c r="G163" s="64">
        <f>F129</f>
        <v>40000</v>
      </c>
      <c r="H163" s="73">
        <f t="shared" si="42"/>
        <v>280</v>
      </c>
      <c r="I163" s="30"/>
      <c r="J163" s="74">
        <f t="shared" si="44"/>
        <v>7.0000000000000001E-3</v>
      </c>
      <c r="K163" s="65">
        <f>F129</f>
        <v>40000</v>
      </c>
      <c r="L163" s="73">
        <f t="shared" si="43"/>
        <v>280</v>
      </c>
      <c r="M163" s="30"/>
      <c r="N163" s="33">
        <f t="shared" si="40"/>
        <v>0</v>
      </c>
      <c r="O163" s="75">
        <f t="shared" si="41"/>
        <v>0</v>
      </c>
    </row>
    <row r="164" spans="2:17">
      <c r="B164" s="52"/>
      <c r="C164" s="24"/>
      <c r="D164" s="25"/>
      <c r="E164" s="26"/>
      <c r="F164" s="76"/>
      <c r="G164" s="64"/>
      <c r="H164" s="73">
        <f>G164*F164</f>
        <v>0</v>
      </c>
      <c r="I164" s="30"/>
      <c r="J164" s="72"/>
      <c r="K164" s="64"/>
      <c r="L164" s="73">
        <f>K164*J164</f>
        <v>0</v>
      </c>
      <c r="M164" s="30"/>
      <c r="N164" s="33">
        <f t="shared" si="40"/>
        <v>0</v>
      </c>
      <c r="O164" s="75" t="str">
        <f t="shared" si="41"/>
        <v/>
      </c>
    </row>
    <row r="165" spans="2:17">
      <c r="B165" s="169" t="s">
        <v>87</v>
      </c>
      <c r="C165" s="169"/>
      <c r="D165" s="170" t="s">
        <v>57</v>
      </c>
      <c r="E165" s="169"/>
      <c r="F165" s="144">
        <v>7.8770000000000007E-2</v>
      </c>
      <c r="G165" s="145">
        <f>+G160</f>
        <v>41636</v>
      </c>
      <c r="H165" s="146">
        <f>G165*F165</f>
        <v>3279.6677200000004</v>
      </c>
      <c r="I165" s="147"/>
      <c r="J165" s="144">
        <f>+F165</f>
        <v>7.8770000000000007E-2</v>
      </c>
      <c r="K165" s="145">
        <f>+K160</f>
        <v>41400</v>
      </c>
      <c r="L165" s="146">
        <f>K165*J165</f>
        <v>3261.0780000000004</v>
      </c>
      <c r="M165" s="147"/>
      <c r="N165" s="148">
        <f t="shared" si="40"/>
        <v>-18.589719999999943</v>
      </c>
      <c r="O165" s="149">
        <f t="shared" si="41"/>
        <v>-5.6681717744259596E-3</v>
      </c>
    </row>
    <row r="166" spans="2:17">
      <c r="B166" s="52"/>
      <c r="C166" s="24"/>
      <c r="D166" s="25"/>
      <c r="E166" s="26"/>
      <c r="F166" s="76"/>
      <c r="G166" s="77"/>
      <c r="H166" s="73">
        <f t="shared" ref="H166:H168" si="45">G166*F166</f>
        <v>0</v>
      </c>
      <c r="I166" s="30"/>
      <c r="J166" s="72"/>
      <c r="K166" s="78"/>
      <c r="L166" s="73">
        <f t="shared" ref="L166:L168" si="46">K166*J166</f>
        <v>0</v>
      </c>
      <c r="M166" s="30"/>
      <c r="N166" s="33">
        <f t="shared" si="40"/>
        <v>0</v>
      </c>
      <c r="O166" s="75" t="str">
        <f t="shared" si="41"/>
        <v/>
      </c>
      <c r="Q166" s="10" t="s">
        <v>70</v>
      </c>
    </row>
    <row r="167" spans="2:17">
      <c r="B167" s="52"/>
      <c r="C167" s="24"/>
      <c r="D167" s="25"/>
      <c r="E167" s="26"/>
      <c r="F167" s="76"/>
      <c r="G167" s="77"/>
      <c r="H167" s="73">
        <f t="shared" si="45"/>
        <v>0</v>
      </c>
      <c r="I167" s="30"/>
      <c r="J167" s="72"/>
      <c r="K167" s="78"/>
      <c r="L167" s="73">
        <f t="shared" si="46"/>
        <v>0</v>
      </c>
      <c r="M167" s="30"/>
      <c r="N167" s="33">
        <f t="shared" si="40"/>
        <v>0</v>
      </c>
      <c r="O167" s="75" t="str">
        <f t="shared" si="41"/>
        <v/>
      </c>
    </row>
    <row r="168" spans="2:17" ht="15.75" thickBot="1">
      <c r="B168" s="14"/>
      <c r="C168" s="24"/>
      <c r="D168" s="25"/>
      <c r="E168" s="26"/>
      <c r="F168" s="76"/>
      <c r="G168" s="77"/>
      <c r="H168" s="73">
        <f t="shared" si="45"/>
        <v>0</v>
      </c>
      <c r="I168" s="30"/>
      <c r="J168" s="72"/>
      <c r="K168" s="78"/>
      <c r="L168" s="73">
        <f t="shared" si="46"/>
        <v>0</v>
      </c>
      <c r="M168" s="30"/>
      <c r="N168" s="33">
        <f t="shared" si="40"/>
        <v>0</v>
      </c>
      <c r="O168" s="75" t="str">
        <f t="shared" si="41"/>
        <v/>
      </c>
    </row>
    <row r="169" spans="2:17" ht="15.75" thickBot="1">
      <c r="B169" s="79"/>
      <c r="C169" s="80"/>
      <c r="D169" s="81"/>
      <c r="E169" s="80"/>
      <c r="F169" s="125"/>
      <c r="G169" s="126"/>
      <c r="H169" s="127"/>
      <c r="I169" s="128"/>
      <c r="J169" s="125"/>
      <c r="K169" s="83"/>
      <c r="L169" s="129"/>
      <c r="M169" s="85"/>
      <c r="N169" s="130"/>
      <c r="O169" s="88"/>
    </row>
    <row r="170" spans="2:17">
      <c r="B170" s="89" t="s">
        <v>44</v>
      </c>
      <c r="C170" s="24"/>
      <c r="D170" s="24"/>
      <c r="E170" s="24"/>
      <c r="F170" s="90"/>
      <c r="G170" s="91"/>
      <c r="H170" s="92">
        <f>SUM(H159:H165,H166:H168)</f>
        <v>4777.3831730000002</v>
      </c>
      <c r="I170" s="93"/>
      <c r="J170" s="94"/>
      <c r="K170" s="94"/>
      <c r="L170" s="131">
        <f>SUM(L159:L165,L166:L168)</f>
        <v>4857.0054814136438</v>
      </c>
      <c r="M170" s="96"/>
      <c r="N170" s="97">
        <f t="shared" ref="N170:N174" si="47">L170-H170</f>
        <v>79.622308413643623</v>
      </c>
      <c r="O170" s="98">
        <f t="shared" ref="O170:O174" si="48">IF((H170)=0,"",(N170/H170))</f>
        <v>1.6666510834558848E-2</v>
      </c>
    </row>
    <row r="171" spans="2:17">
      <c r="B171" s="99" t="s">
        <v>40</v>
      </c>
      <c r="C171" s="24"/>
      <c r="D171" s="24"/>
      <c r="E171" s="24"/>
      <c r="F171" s="100">
        <v>0.13</v>
      </c>
      <c r="G171" s="111"/>
      <c r="H171" s="101">
        <f>H170*F171</f>
        <v>621.05981249000001</v>
      </c>
      <c r="I171" s="102"/>
      <c r="J171" s="132">
        <v>0.13</v>
      </c>
      <c r="K171" s="102"/>
      <c r="L171" s="105">
        <f>L170*J171</f>
        <v>631.41071258377372</v>
      </c>
      <c r="M171" s="106"/>
      <c r="N171" s="107">
        <f t="shared" si="47"/>
        <v>10.350900093773703</v>
      </c>
      <c r="O171" s="108">
        <f t="shared" si="48"/>
        <v>1.6666510834558897E-2</v>
      </c>
    </row>
    <row r="172" spans="2:17">
      <c r="B172" s="109" t="s">
        <v>41</v>
      </c>
      <c r="C172" s="24"/>
      <c r="D172" s="24"/>
      <c r="E172" s="24"/>
      <c r="F172" s="110"/>
      <c r="G172" s="111"/>
      <c r="H172" s="101">
        <f>H170+H171</f>
        <v>5398.44298549</v>
      </c>
      <c r="I172" s="102"/>
      <c r="J172" s="102"/>
      <c r="K172" s="102"/>
      <c r="L172" s="105">
        <f>L170+L171</f>
        <v>5488.4161939974174</v>
      </c>
      <c r="M172" s="106"/>
      <c r="N172" s="107">
        <f t="shared" si="47"/>
        <v>89.973208507417439</v>
      </c>
      <c r="O172" s="108">
        <f t="shared" si="48"/>
        <v>1.6666510834558876E-2</v>
      </c>
    </row>
    <row r="173" spans="2:17">
      <c r="B173" s="303" t="s">
        <v>42</v>
      </c>
      <c r="C173" s="303"/>
      <c r="D173" s="303"/>
      <c r="E173" s="24"/>
      <c r="F173" s="110"/>
      <c r="G173" s="111"/>
      <c r="H173" s="112">
        <v>0</v>
      </c>
      <c r="I173" s="102"/>
      <c r="J173" s="102"/>
      <c r="K173" s="102"/>
      <c r="L173" s="113">
        <v>0</v>
      </c>
      <c r="M173" s="106"/>
      <c r="N173" s="114">
        <f t="shared" si="47"/>
        <v>0</v>
      </c>
      <c r="O173" s="115" t="str">
        <f t="shared" si="48"/>
        <v/>
      </c>
    </row>
    <row r="174" spans="2:17" ht="15.75" thickBot="1">
      <c r="B174" s="304" t="s">
        <v>45</v>
      </c>
      <c r="C174" s="304"/>
      <c r="D174" s="304"/>
      <c r="E174" s="116"/>
      <c r="F174" s="133"/>
      <c r="G174" s="134"/>
      <c r="H174" s="135">
        <f>H172+H173</f>
        <v>5398.44298549</v>
      </c>
      <c r="I174" s="136"/>
      <c r="J174" s="136"/>
      <c r="K174" s="136"/>
      <c r="L174" s="137">
        <f>L172+L173</f>
        <v>5488.4161939974174</v>
      </c>
      <c r="M174" s="138"/>
      <c r="N174" s="139">
        <f t="shared" si="47"/>
        <v>89.973208507417439</v>
      </c>
      <c r="O174" s="140">
        <f t="shared" si="48"/>
        <v>1.6666510834558876E-2</v>
      </c>
    </row>
    <row r="175" spans="2:17" ht="15.75" thickBot="1">
      <c r="B175" s="79"/>
      <c r="C175" s="80"/>
      <c r="D175" s="81"/>
      <c r="E175" s="80"/>
      <c r="F175" s="125"/>
      <c r="G175" s="126"/>
      <c r="H175" s="127"/>
      <c r="I175" s="128"/>
      <c r="J175" s="125"/>
      <c r="K175" s="83"/>
      <c r="L175" s="129"/>
      <c r="M175" s="85"/>
      <c r="N175" s="130"/>
      <c r="O175" s="88"/>
    </row>
    <row r="176" spans="2:17">
      <c r="L176" s="141"/>
    </row>
    <row r="177" spans="2:15">
      <c r="B177" s="15" t="s">
        <v>69</v>
      </c>
      <c r="F177" s="151">
        <v>1.0408999999999999</v>
      </c>
      <c r="J177" s="151">
        <v>1.0349999999999999</v>
      </c>
    </row>
    <row r="181" spans="2:15" ht="15.75">
      <c r="B181" s="11" t="s">
        <v>8</v>
      </c>
      <c r="D181" s="311" t="s">
        <v>62</v>
      </c>
      <c r="E181" s="311"/>
      <c r="F181" s="311"/>
      <c r="G181" s="311"/>
      <c r="H181" s="311"/>
      <c r="I181" s="311"/>
      <c r="J181" s="311"/>
      <c r="K181" s="311"/>
      <c r="L181" s="311"/>
      <c r="M181" s="311"/>
      <c r="N181" s="311"/>
      <c r="O181" s="311"/>
    </row>
    <row r="182" spans="2:15" ht="7.5" customHeight="1">
      <c r="B182" s="12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2:15">
      <c r="B183" s="14"/>
      <c r="D183" s="15" t="s">
        <v>9</v>
      </c>
      <c r="E183" s="15"/>
      <c r="F183" s="16">
        <v>500</v>
      </c>
      <c r="G183" s="15" t="s">
        <v>60</v>
      </c>
    </row>
    <row r="184" spans="2:15">
      <c r="B184" s="14"/>
      <c r="F184" s="16">
        <v>250000</v>
      </c>
      <c r="G184" s="15" t="s">
        <v>10</v>
      </c>
    </row>
    <row r="185" spans="2:15">
      <c r="B185" s="14"/>
      <c r="D185" s="17"/>
      <c r="E185" s="17"/>
      <c r="F185" s="312" t="s">
        <v>11</v>
      </c>
      <c r="G185" s="313"/>
      <c r="H185" s="314"/>
      <c r="J185" s="312" t="s">
        <v>12</v>
      </c>
      <c r="K185" s="313"/>
      <c r="L185" s="314"/>
      <c r="N185" s="312" t="s">
        <v>13</v>
      </c>
      <c r="O185" s="314"/>
    </row>
    <row r="186" spans="2:15">
      <c r="B186" s="14"/>
      <c r="D186" s="305" t="s">
        <v>14</v>
      </c>
      <c r="E186" s="18"/>
      <c r="F186" s="19" t="s">
        <v>15</v>
      </c>
      <c r="G186" s="19" t="s">
        <v>16</v>
      </c>
      <c r="H186" s="20" t="s">
        <v>17</v>
      </c>
      <c r="J186" s="19" t="s">
        <v>15</v>
      </c>
      <c r="K186" s="21" t="s">
        <v>16</v>
      </c>
      <c r="L186" s="20" t="s">
        <v>17</v>
      </c>
      <c r="N186" s="307" t="s">
        <v>18</v>
      </c>
      <c r="O186" s="309" t="s">
        <v>19</v>
      </c>
    </row>
    <row r="187" spans="2:15">
      <c r="B187" s="14"/>
      <c r="D187" s="306"/>
      <c r="E187" s="18"/>
      <c r="F187" s="22" t="s">
        <v>20</v>
      </c>
      <c r="G187" s="22"/>
      <c r="H187" s="23" t="s">
        <v>20</v>
      </c>
      <c r="J187" s="22" t="s">
        <v>20</v>
      </c>
      <c r="K187" s="23"/>
      <c r="L187" s="23" t="s">
        <v>20</v>
      </c>
      <c r="N187" s="308"/>
      <c r="O187" s="310"/>
    </row>
    <row r="188" spans="2:15">
      <c r="B188" s="24" t="s">
        <v>21</v>
      </c>
      <c r="C188" s="24"/>
      <c r="D188" s="25" t="s">
        <v>56</v>
      </c>
      <c r="E188" s="26"/>
      <c r="F188" s="153">
        <v>292.70999999999998</v>
      </c>
      <c r="G188" s="28">
        <v>1</v>
      </c>
      <c r="H188" s="29">
        <f>G188*F188</f>
        <v>292.70999999999998</v>
      </c>
      <c r="I188" s="30"/>
      <c r="J188" s="156">
        <f>+'[1]11. Distribution Rate Schedule'!$D$15</f>
        <v>366.53656145408411</v>
      </c>
      <c r="K188" s="32">
        <v>1</v>
      </c>
      <c r="L188" s="29">
        <f>K188*J188</f>
        <v>366.53656145408411</v>
      </c>
      <c r="M188" s="30"/>
      <c r="N188" s="33">
        <f>L188-H188</f>
        <v>73.826561454084128</v>
      </c>
      <c r="O188" s="34">
        <f>IF((H188)=0,"",(N188/H188))</f>
        <v>0.25221742152329657</v>
      </c>
    </row>
    <row r="189" spans="2:15">
      <c r="B189" s="35"/>
      <c r="C189" s="24"/>
      <c r="D189" s="25"/>
      <c r="E189" s="26"/>
      <c r="F189" s="27"/>
      <c r="G189" s="28">
        <v>1</v>
      </c>
      <c r="H189" s="29">
        <f t="shared" ref="H189:H203" si="49">G189*F189</f>
        <v>0</v>
      </c>
      <c r="I189" s="30"/>
      <c r="J189" s="31"/>
      <c r="K189" s="32">
        <v>1</v>
      </c>
      <c r="L189" s="29">
        <f>K189*J189</f>
        <v>0</v>
      </c>
      <c r="M189" s="30"/>
      <c r="N189" s="33">
        <f>L189-H189</f>
        <v>0</v>
      </c>
      <c r="O189" s="34" t="str">
        <f>IF((H189)=0,"",(N189/H189))</f>
        <v/>
      </c>
    </row>
    <row r="190" spans="2:15">
      <c r="B190" s="35"/>
      <c r="C190" s="24"/>
      <c r="D190" s="25"/>
      <c r="E190" s="26"/>
      <c r="F190" s="27"/>
      <c r="G190" s="28">
        <v>1</v>
      </c>
      <c r="H190" s="29">
        <f t="shared" si="49"/>
        <v>0</v>
      </c>
      <c r="I190" s="30"/>
      <c r="J190" s="31"/>
      <c r="K190" s="32">
        <v>1</v>
      </c>
      <c r="L190" s="29">
        <f t="shared" ref="L190:L203" si="50">K190*J190</f>
        <v>0</v>
      </c>
      <c r="M190" s="30"/>
      <c r="N190" s="33">
        <f t="shared" ref="N190:N204" si="51">L190-H190</f>
        <v>0</v>
      </c>
      <c r="O190" s="34" t="str">
        <f t="shared" ref="O190:O204" si="52">IF((H190)=0,"",(N190/H190))</f>
        <v/>
      </c>
    </row>
    <row r="191" spans="2:15">
      <c r="B191" s="35"/>
      <c r="C191" s="24"/>
      <c r="D191" s="25"/>
      <c r="E191" s="26"/>
      <c r="F191" s="27"/>
      <c r="G191" s="28">
        <v>1</v>
      </c>
      <c r="H191" s="29">
        <f t="shared" si="49"/>
        <v>0</v>
      </c>
      <c r="I191" s="30"/>
      <c r="J191" s="31"/>
      <c r="K191" s="32">
        <v>1</v>
      </c>
      <c r="L191" s="29">
        <f t="shared" si="50"/>
        <v>0</v>
      </c>
      <c r="M191" s="30"/>
      <c r="N191" s="33">
        <f t="shared" si="51"/>
        <v>0</v>
      </c>
      <c r="O191" s="34" t="str">
        <f t="shared" si="52"/>
        <v/>
      </c>
    </row>
    <row r="192" spans="2:15">
      <c r="B192" s="35"/>
      <c r="C192" s="24"/>
      <c r="D192" s="25"/>
      <c r="E192" s="26"/>
      <c r="F192" s="27"/>
      <c r="G192" s="28">
        <v>1</v>
      </c>
      <c r="H192" s="29">
        <f t="shared" si="49"/>
        <v>0</v>
      </c>
      <c r="I192" s="30"/>
      <c r="J192" s="31"/>
      <c r="K192" s="32">
        <v>1</v>
      </c>
      <c r="L192" s="29">
        <f t="shared" si="50"/>
        <v>0</v>
      </c>
      <c r="M192" s="30"/>
      <c r="N192" s="33">
        <f t="shared" si="51"/>
        <v>0</v>
      </c>
      <c r="O192" s="34" t="str">
        <f t="shared" si="52"/>
        <v/>
      </c>
    </row>
    <row r="193" spans="2:15">
      <c r="B193" s="35"/>
      <c r="C193" s="24"/>
      <c r="D193" s="25"/>
      <c r="E193" s="26"/>
      <c r="F193" s="27"/>
      <c r="G193" s="28">
        <v>1</v>
      </c>
      <c r="H193" s="29">
        <f t="shared" si="49"/>
        <v>0</v>
      </c>
      <c r="I193" s="30"/>
      <c r="J193" s="31"/>
      <c r="K193" s="32">
        <v>1</v>
      </c>
      <c r="L193" s="29">
        <f t="shared" si="50"/>
        <v>0</v>
      </c>
      <c r="M193" s="30"/>
      <c r="N193" s="33">
        <f t="shared" si="51"/>
        <v>0</v>
      </c>
      <c r="O193" s="34" t="str">
        <f t="shared" si="52"/>
        <v/>
      </c>
    </row>
    <row r="194" spans="2:15">
      <c r="B194" s="24" t="s">
        <v>22</v>
      </c>
      <c r="C194" s="24"/>
      <c r="D194" s="25" t="s">
        <v>61</v>
      </c>
      <c r="E194" s="26"/>
      <c r="F194" s="27">
        <v>1.6223000000000001</v>
      </c>
      <c r="G194" s="28">
        <f>$F183</f>
        <v>500</v>
      </c>
      <c r="H194" s="29">
        <f t="shared" si="49"/>
        <v>811.15000000000009</v>
      </c>
      <c r="I194" s="30"/>
      <c r="J194" s="31">
        <f>+'[1]11. Distribution Rate Schedule'!$E$15</f>
        <v>2.2128298925859302</v>
      </c>
      <c r="K194" s="28">
        <f>$F183</f>
        <v>500</v>
      </c>
      <c r="L194" s="29">
        <f t="shared" si="50"/>
        <v>1106.4149462929652</v>
      </c>
      <c r="M194" s="30"/>
      <c r="N194" s="33">
        <f t="shared" si="51"/>
        <v>295.26494629296508</v>
      </c>
      <c r="O194" s="34">
        <f t="shared" si="52"/>
        <v>0.3640078238216915</v>
      </c>
    </row>
    <row r="195" spans="2:15">
      <c r="B195" s="36" t="s">
        <v>96</v>
      </c>
      <c r="C195" s="24"/>
      <c r="D195" s="25" t="s">
        <v>61</v>
      </c>
      <c r="E195" s="26"/>
      <c r="F195" s="27">
        <v>-3.6200000000000003E-2</v>
      </c>
      <c r="G195" s="28">
        <f>$F183</f>
        <v>500</v>
      </c>
      <c r="H195" s="29">
        <f t="shared" si="49"/>
        <v>-18.100000000000001</v>
      </c>
      <c r="I195" s="30"/>
      <c r="J195" s="31"/>
      <c r="K195" s="28">
        <f>$F183</f>
        <v>500</v>
      </c>
      <c r="L195" s="29">
        <f t="shared" si="50"/>
        <v>0</v>
      </c>
      <c r="M195" s="30"/>
      <c r="N195" s="33">
        <f t="shared" si="51"/>
        <v>18.100000000000001</v>
      </c>
      <c r="O195" s="34">
        <f t="shared" si="52"/>
        <v>-1</v>
      </c>
    </row>
    <row r="196" spans="2:15">
      <c r="B196" s="24" t="s">
        <v>72</v>
      </c>
      <c r="C196" s="24"/>
      <c r="D196" s="25" t="s">
        <v>61</v>
      </c>
      <c r="E196" s="26"/>
      <c r="F196" s="150">
        <v>4.8199999999999996E-3</v>
      </c>
      <c r="G196" s="28">
        <f>$F183</f>
        <v>500</v>
      </c>
      <c r="H196" s="29">
        <f t="shared" si="49"/>
        <v>2.4099999999999997</v>
      </c>
      <c r="I196" s="30"/>
      <c r="J196" s="31">
        <v>0</v>
      </c>
      <c r="K196" s="28">
        <f>$F183</f>
        <v>500</v>
      </c>
      <c r="L196" s="29">
        <f t="shared" si="50"/>
        <v>0</v>
      </c>
      <c r="M196" s="30"/>
      <c r="N196" s="33">
        <f t="shared" si="51"/>
        <v>-2.4099999999999997</v>
      </c>
      <c r="O196" s="34">
        <f t="shared" si="52"/>
        <v>-1</v>
      </c>
    </row>
    <row r="197" spans="2:15">
      <c r="B197" s="36"/>
      <c r="C197" s="24"/>
      <c r="D197" s="25"/>
      <c r="E197" s="26"/>
      <c r="F197" s="27"/>
      <c r="G197" s="28">
        <f>$F183</f>
        <v>500</v>
      </c>
      <c r="H197" s="29">
        <f t="shared" si="49"/>
        <v>0</v>
      </c>
      <c r="I197" s="30"/>
      <c r="J197" s="31"/>
      <c r="K197" s="28">
        <f>$F183</f>
        <v>500</v>
      </c>
      <c r="L197" s="29">
        <f t="shared" si="50"/>
        <v>0</v>
      </c>
      <c r="M197" s="30"/>
      <c r="N197" s="33">
        <f t="shared" si="51"/>
        <v>0</v>
      </c>
      <c r="O197" s="34" t="str">
        <f t="shared" si="52"/>
        <v/>
      </c>
    </row>
    <row r="198" spans="2:15">
      <c r="B198" s="36"/>
      <c r="C198" s="24"/>
      <c r="D198" s="25"/>
      <c r="E198" s="26"/>
      <c r="F198" s="27"/>
      <c r="G198" s="28">
        <f>$F183</f>
        <v>500</v>
      </c>
      <c r="H198" s="29">
        <f t="shared" si="49"/>
        <v>0</v>
      </c>
      <c r="I198" s="30"/>
      <c r="J198" s="31"/>
      <c r="K198" s="28">
        <f>$F183</f>
        <v>500</v>
      </c>
      <c r="L198" s="29">
        <f t="shared" si="50"/>
        <v>0</v>
      </c>
      <c r="M198" s="30"/>
      <c r="N198" s="33">
        <f t="shared" si="51"/>
        <v>0</v>
      </c>
      <c r="O198" s="34" t="str">
        <f t="shared" si="52"/>
        <v/>
      </c>
    </row>
    <row r="199" spans="2:15">
      <c r="B199" s="36"/>
      <c r="C199" s="24"/>
      <c r="D199" s="25"/>
      <c r="E199" s="26"/>
      <c r="F199" s="27"/>
      <c r="G199" s="28">
        <f>$F183</f>
        <v>500</v>
      </c>
      <c r="H199" s="29">
        <f t="shared" si="49"/>
        <v>0</v>
      </c>
      <c r="I199" s="30"/>
      <c r="J199" s="31"/>
      <c r="K199" s="28">
        <f>$F183</f>
        <v>500</v>
      </c>
      <c r="L199" s="29">
        <f t="shared" si="50"/>
        <v>0</v>
      </c>
      <c r="M199" s="30"/>
      <c r="N199" s="33">
        <f t="shared" si="51"/>
        <v>0</v>
      </c>
      <c r="O199" s="34" t="str">
        <f t="shared" si="52"/>
        <v/>
      </c>
    </row>
    <row r="200" spans="2:15">
      <c r="B200" s="36"/>
      <c r="C200" s="24"/>
      <c r="D200" s="25"/>
      <c r="E200" s="26"/>
      <c r="F200" s="27"/>
      <c r="G200" s="28">
        <f>$F183</f>
        <v>500</v>
      </c>
      <c r="H200" s="29">
        <f t="shared" si="49"/>
        <v>0</v>
      </c>
      <c r="I200" s="30"/>
      <c r="J200" s="31"/>
      <c r="K200" s="28">
        <f>$F183</f>
        <v>500</v>
      </c>
      <c r="L200" s="29">
        <f t="shared" si="50"/>
        <v>0</v>
      </c>
      <c r="M200" s="30"/>
      <c r="N200" s="33">
        <f t="shared" si="51"/>
        <v>0</v>
      </c>
      <c r="O200" s="34" t="str">
        <f t="shared" si="52"/>
        <v/>
      </c>
    </row>
    <row r="201" spans="2:15">
      <c r="B201" s="36"/>
      <c r="C201" s="24"/>
      <c r="D201" s="25"/>
      <c r="E201" s="26"/>
      <c r="F201" s="27"/>
      <c r="G201" s="28">
        <f>$F183</f>
        <v>500</v>
      </c>
      <c r="H201" s="29">
        <f t="shared" si="49"/>
        <v>0</v>
      </c>
      <c r="I201" s="30"/>
      <c r="J201" s="31"/>
      <c r="K201" s="28">
        <f>$F183</f>
        <v>500</v>
      </c>
      <c r="L201" s="29">
        <f t="shared" si="50"/>
        <v>0</v>
      </c>
      <c r="M201" s="30"/>
      <c r="N201" s="33">
        <f t="shared" si="51"/>
        <v>0</v>
      </c>
      <c r="O201" s="34" t="str">
        <f t="shared" si="52"/>
        <v/>
      </c>
    </row>
    <row r="202" spans="2:15">
      <c r="B202" s="36"/>
      <c r="C202" s="24"/>
      <c r="D202" s="25"/>
      <c r="E202" s="26"/>
      <c r="F202" s="27"/>
      <c r="G202" s="28">
        <f>$F183</f>
        <v>500</v>
      </c>
      <c r="H202" s="29">
        <f t="shared" si="49"/>
        <v>0</v>
      </c>
      <c r="I202" s="30"/>
      <c r="J202" s="31"/>
      <c r="K202" s="28">
        <f>$F183</f>
        <v>500</v>
      </c>
      <c r="L202" s="29">
        <f t="shared" si="50"/>
        <v>0</v>
      </c>
      <c r="M202" s="30"/>
      <c r="N202" s="33">
        <f t="shared" si="51"/>
        <v>0</v>
      </c>
      <c r="O202" s="34" t="str">
        <f t="shared" si="52"/>
        <v/>
      </c>
    </row>
    <row r="203" spans="2:15">
      <c r="B203" s="36"/>
      <c r="C203" s="24"/>
      <c r="D203" s="25"/>
      <c r="E203" s="26"/>
      <c r="F203" s="27"/>
      <c r="G203" s="28">
        <f>$F183</f>
        <v>500</v>
      </c>
      <c r="H203" s="29">
        <f t="shared" si="49"/>
        <v>0</v>
      </c>
      <c r="I203" s="30"/>
      <c r="J203" s="31"/>
      <c r="K203" s="28">
        <f>$F183</f>
        <v>500</v>
      </c>
      <c r="L203" s="29">
        <f t="shared" si="50"/>
        <v>0</v>
      </c>
      <c r="M203" s="30"/>
      <c r="N203" s="33">
        <f t="shared" si="51"/>
        <v>0</v>
      </c>
      <c r="O203" s="34" t="str">
        <f t="shared" si="52"/>
        <v/>
      </c>
    </row>
    <row r="204" spans="2:15" s="48" customFormat="1">
      <c r="B204" s="37" t="s">
        <v>25</v>
      </c>
      <c r="C204" s="38"/>
      <c r="D204" s="39"/>
      <c r="E204" s="38"/>
      <c r="F204" s="40"/>
      <c r="G204" s="41"/>
      <c r="H204" s="42">
        <f>SUM(H188:H203)</f>
        <v>1088.1700000000003</v>
      </c>
      <c r="I204" s="43"/>
      <c r="J204" s="44"/>
      <c r="K204" s="41"/>
      <c r="L204" s="42">
        <f>SUM(L188:L203)</f>
        <v>1472.9515077470492</v>
      </c>
      <c r="M204" s="43"/>
      <c r="N204" s="46">
        <f t="shared" si="51"/>
        <v>384.78150774704886</v>
      </c>
      <c r="O204" s="47">
        <f t="shared" si="52"/>
        <v>0.35360422337231201</v>
      </c>
    </row>
    <row r="205" spans="2:15" ht="25.5">
      <c r="B205" s="49" t="s">
        <v>58</v>
      </c>
      <c r="C205" s="24"/>
      <c r="D205" s="25" t="s">
        <v>61</v>
      </c>
      <c r="E205" s="26"/>
      <c r="F205" s="27">
        <v>-0.36409999999999998</v>
      </c>
      <c r="G205" s="28">
        <f>$F183</f>
        <v>500</v>
      </c>
      <c r="H205" s="29">
        <f>G205*F205</f>
        <v>-182.04999999999998</v>
      </c>
      <c r="I205" s="30"/>
      <c r="J205" s="31">
        <f>+F205</f>
        <v>-0.36409999999999998</v>
      </c>
      <c r="K205" s="28">
        <f>$F183</f>
        <v>500</v>
      </c>
      <c r="L205" s="29">
        <f>K205*J205</f>
        <v>-182.04999999999998</v>
      </c>
      <c r="M205" s="30"/>
      <c r="N205" s="33">
        <f>L205-H205</f>
        <v>0</v>
      </c>
      <c r="O205" s="34">
        <f>IF((H205)=0,"",(N205/H205))</f>
        <v>0</v>
      </c>
    </row>
    <row r="206" spans="2:15" ht="25.5">
      <c r="B206" s="49" t="s">
        <v>59</v>
      </c>
      <c r="C206" s="24"/>
      <c r="D206" s="25" t="s">
        <v>61</v>
      </c>
      <c r="E206" s="26"/>
      <c r="F206" s="27">
        <v>0</v>
      </c>
      <c r="G206" s="28">
        <f>$F183</f>
        <v>500</v>
      </c>
      <c r="H206" s="29">
        <f t="shared" ref="H206:H208" si="53">G206*F206</f>
        <v>0</v>
      </c>
      <c r="I206" s="50"/>
      <c r="J206" s="31">
        <f>+'[3]6. Rate Rider Calculations'!$F$23</f>
        <v>-0.4452792486633273</v>
      </c>
      <c r="K206" s="28">
        <f>$F183</f>
        <v>500</v>
      </c>
      <c r="L206" s="29">
        <f t="shared" ref="L206:L208" si="54">K206*J206</f>
        <v>-222.63962433166364</v>
      </c>
      <c r="M206" s="51"/>
      <c r="N206" s="33">
        <f t="shared" ref="N206:N208" si="55">L206-H206</f>
        <v>-222.63962433166364</v>
      </c>
      <c r="O206" s="34" t="str">
        <f t="shared" ref="O206:O208" si="56">IF((H206)=0,"",(N206/H206))</f>
        <v/>
      </c>
    </row>
    <row r="207" spans="2:15" ht="25.5">
      <c r="B207" s="49" t="s">
        <v>74</v>
      </c>
      <c r="C207" s="24"/>
      <c r="D207" s="25" t="s">
        <v>61</v>
      </c>
      <c r="E207" s="26"/>
      <c r="F207" s="27">
        <v>-0.15210000000000001</v>
      </c>
      <c r="G207" s="28">
        <f>$F183</f>
        <v>500</v>
      </c>
      <c r="H207" s="29">
        <f t="shared" si="53"/>
        <v>-76.050000000000011</v>
      </c>
      <c r="I207" s="50"/>
      <c r="J207" s="31">
        <f>+F207</f>
        <v>-0.15210000000000001</v>
      </c>
      <c r="K207" s="28">
        <f>$F183</f>
        <v>500</v>
      </c>
      <c r="L207" s="29">
        <f t="shared" si="54"/>
        <v>-76.050000000000011</v>
      </c>
      <c r="M207" s="51"/>
      <c r="N207" s="33">
        <f t="shared" si="55"/>
        <v>0</v>
      </c>
      <c r="O207" s="34">
        <f t="shared" si="56"/>
        <v>0</v>
      </c>
    </row>
    <row r="208" spans="2:15" ht="25.5">
      <c r="B208" s="49" t="s">
        <v>75</v>
      </c>
      <c r="C208" s="24"/>
      <c r="D208" s="25" t="s">
        <v>61</v>
      </c>
      <c r="E208" s="26"/>
      <c r="F208" s="27">
        <v>0</v>
      </c>
      <c r="G208" s="28">
        <f>$F183</f>
        <v>500</v>
      </c>
      <c r="H208" s="29">
        <f t="shared" si="53"/>
        <v>0</v>
      </c>
      <c r="I208" s="50"/>
      <c r="J208" s="31">
        <f>+'[3]6. Rate Rider Calculations'!$F$50</f>
        <v>0</v>
      </c>
      <c r="K208" s="28">
        <f>$F183</f>
        <v>500</v>
      </c>
      <c r="L208" s="29">
        <f t="shared" si="54"/>
        <v>0</v>
      </c>
      <c r="M208" s="51"/>
      <c r="N208" s="33">
        <f t="shared" si="55"/>
        <v>0</v>
      </c>
      <c r="O208" s="34" t="str">
        <f t="shared" si="56"/>
        <v/>
      </c>
    </row>
    <row r="209" spans="2:17">
      <c r="B209" s="49"/>
      <c r="C209" s="24"/>
      <c r="D209" s="25"/>
      <c r="E209" s="26"/>
      <c r="F209" s="27"/>
      <c r="G209" s="28">
        <f>$F183</f>
        <v>500</v>
      </c>
      <c r="H209" s="29">
        <f>G209*F209</f>
        <v>0</v>
      </c>
      <c r="I209" s="30"/>
      <c r="J209" s="31"/>
      <c r="K209" s="28">
        <f>$F183</f>
        <v>500</v>
      </c>
      <c r="L209" s="29">
        <f>K209*J209</f>
        <v>0</v>
      </c>
      <c r="M209" s="30"/>
      <c r="N209" s="33">
        <f>L209-H209</f>
        <v>0</v>
      </c>
      <c r="O209" s="34" t="str">
        <f>IF((H209)=0,"",(N209/H209))</f>
        <v/>
      </c>
    </row>
    <row r="210" spans="2:17">
      <c r="B210" s="49"/>
      <c r="C210" s="24"/>
      <c r="D210" s="25"/>
      <c r="E210" s="26"/>
      <c r="F210" s="53"/>
      <c r="G210" s="54"/>
      <c r="H210" s="55"/>
      <c r="I210" s="30"/>
      <c r="J210" s="31"/>
      <c r="K210" s="28">
        <f>$F183</f>
        <v>500</v>
      </c>
      <c r="L210" s="29">
        <f>K210*J210</f>
        <v>0</v>
      </c>
      <c r="M210" s="30"/>
      <c r="N210" s="33">
        <f>L210-H210</f>
        <v>0</v>
      </c>
      <c r="O210" s="34"/>
    </row>
    <row r="211" spans="2:17" ht="25.5">
      <c r="B211" s="56" t="s">
        <v>26</v>
      </c>
      <c r="C211" s="57"/>
      <c r="D211" s="57"/>
      <c r="E211" s="57"/>
      <c r="F211" s="58"/>
      <c r="G211" s="59"/>
      <c r="H211" s="60">
        <f>SUM(H205:H209)+H204</f>
        <v>830.07000000000028</v>
      </c>
      <c r="I211" s="43"/>
      <c r="J211" s="59"/>
      <c r="K211" s="61"/>
      <c r="L211" s="60">
        <f>SUM(L205:L209)+L204</f>
        <v>992.2118834153855</v>
      </c>
      <c r="M211" s="43"/>
      <c r="N211" s="46">
        <f t="shared" ref="N211:N223" si="57">L211-H211</f>
        <v>162.14188341538522</v>
      </c>
      <c r="O211" s="47">
        <f t="shared" ref="O211:O223" si="58">IF((H211)=0,"",(N211/H211))</f>
        <v>0.1953351927131268</v>
      </c>
    </row>
    <row r="212" spans="2:17">
      <c r="B212" s="30" t="s">
        <v>27</v>
      </c>
      <c r="C212" s="30"/>
      <c r="D212" s="62" t="s">
        <v>61</v>
      </c>
      <c r="E212" s="63"/>
      <c r="F212" s="31">
        <v>2.9388000000000001</v>
      </c>
      <c r="G212" s="64">
        <f>F183*F232</f>
        <v>520.44999999999993</v>
      </c>
      <c r="H212" s="29">
        <f>G212*F212</f>
        <v>1529.4984599999998</v>
      </c>
      <c r="I212" s="30"/>
      <c r="J212" s="31">
        <f>+'[4]13. Final 2013 RTS Rates'!$F$29</f>
        <v>2.9664515183212754</v>
      </c>
      <c r="K212" s="65">
        <f>F183*J232</f>
        <v>517.5</v>
      </c>
      <c r="L212" s="29">
        <f>K212*J212</f>
        <v>1535.13866073126</v>
      </c>
      <c r="M212" s="30"/>
      <c r="N212" s="33">
        <f t="shared" si="57"/>
        <v>5.6402007312601654</v>
      </c>
      <c r="O212" s="34">
        <f t="shared" si="58"/>
        <v>3.6876145212072762E-3</v>
      </c>
    </row>
    <row r="213" spans="2:17" ht="30">
      <c r="B213" s="66" t="s">
        <v>28</v>
      </c>
      <c r="C213" s="30"/>
      <c r="D213" s="62" t="s">
        <v>61</v>
      </c>
      <c r="E213" s="63"/>
      <c r="F213" s="31">
        <v>2.3929</v>
      </c>
      <c r="G213" s="64">
        <f>G212</f>
        <v>520.44999999999993</v>
      </c>
      <c r="H213" s="29">
        <f>G213*F213</f>
        <v>1245.3848049999999</v>
      </c>
      <c r="I213" s="30"/>
      <c r="J213" s="31">
        <f>+'[4]13. Final 2013 RTS Rates'!$H$29</f>
        <v>2.4749577142130175</v>
      </c>
      <c r="K213" s="65">
        <f>K212</f>
        <v>517.5</v>
      </c>
      <c r="L213" s="29">
        <f>K213*J213</f>
        <v>1280.7906171052366</v>
      </c>
      <c r="M213" s="30"/>
      <c r="N213" s="33">
        <f t="shared" si="57"/>
        <v>35.405812105236691</v>
      </c>
      <c r="O213" s="34">
        <f t="shared" si="58"/>
        <v>2.8429616262450459E-2</v>
      </c>
    </row>
    <row r="214" spans="2:17" ht="25.5">
      <c r="B214" s="56" t="s">
        <v>29</v>
      </c>
      <c r="C214" s="38"/>
      <c r="D214" s="38"/>
      <c r="E214" s="38"/>
      <c r="F214" s="67"/>
      <c r="G214" s="59"/>
      <c r="H214" s="60">
        <f>SUM(H211:H213)</f>
        <v>3604.9532650000001</v>
      </c>
      <c r="I214" s="68"/>
      <c r="J214" s="69"/>
      <c r="K214" s="70"/>
      <c r="L214" s="60">
        <f>SUM(L211:L213)</f>
        <v>3808.1411612518823</v>
      </c>
      <c r="M214" s="68"/>
      <c r="N214" s="46">
        <f t="shared" si="57"/>
        <v>203.18789625188219</v>
      </c>
      <c r="O214" s="47">
        <f t="shared" si="58"/>
        <v>5.6363531318035599E-2</v>
      </c>
    </row>
    <row r="215" spans="2:17" ht="30">
      <c r="B215" s="71" t="s">
        <v>30</v>
      </c>
      <c r="C215" s="24"/>
      <c r="D215" s="25" t="s">
        <v>57</v>
      </c>
      <c r="E215" s="26"/>
      <c r="F215" s="72">
        <v>5.1999999999999998E-3</v>
      </c>
      <c r="G215" s="64">
        <f>F184*F232</f>
        <v>260224.99999999997</v>
      </c>
      <c r="H215" s="73">
        <f t="shared" ref="H215:H218" si="59">G215*F215</f>
        <v>1353.1699999999998</v>
      </c>
      <c r="I215" s="30"/>
      <c r="J215" s="74">
        <f>+F215</f>
        <v>5.1999999999999998E-3</v>
      </c>
      <c r="K215" s="65">
        <f>F184*J232</f>
        <v>258749.99999999997</v>
      </c>
      <c r="L215" s="73">
        <f t="shared" ref="L215:L218" si="60">K215*J215</f>
        <v>1345.4999999999998</v>
      </c>
      <c r="M215" s="30"/>
      <c r="N215" s="33">
        <f t="shared" si="57"/>
        <v>-7.6700000000000728</v>
      </c>
      <c r="O215" s="75">
        <f t="shared" si="58"/>
        <v>-5.6681717744260316E-3</v>
      </c>
    </row>
    <row r="216" spans="2:17" ht="30">
      <c r="B216" s="71" t="s">
        <v>31</v>
      </c>
      <c r="C216" s="24"/>
      <c r="D216" s="25" t="s">
        <v>57</v>
      </c>
      <c r="E216" s="26"/>
      <c r="F216" s="72">
        <v>1.1000000000000001E-3</v>
      </c>
      <c r="G216" s="64">
        <f>G215</f>
        <v>260224.99999999997</v>
      </c>
      <c r="H216" s="73">
        <f t="shared" si="59"/>
        <v>286.2475</v>
      </c>
      <c r="I216" s="30"/>
      <c r="J216" s="74">
        <f t="shared" ref="J216:J218" si="61">+F216</f>
        <v>1.1000000000000001E-3</v>
      </c>
      <c r="K216" s="65">
        <f>K215</f>
        <v>258749.99999999997</v>
      </c>
      <c r="L216" s="73">
        <f t="shared" si="60"/>
        <v>284.625</v>
      </c>
      <c r="M216" s="30"/>
      <c r="N216" s="33">
        <f t="shared" si="57"/>
        <v>-1.6225000000000023</v>
      </c>
      <c r="O216" s="75">
        <f t="shared" si="58"/>
        <v>-5.6681717744259856E-3</v>
      </c>
    </row>
    <row r="217" spans="2:17">
      <c r="B217" s="24" t="s">
        <v>32</v>
      </c>
      <c r="C217" s="24"/>
      <c r="D217" s="25" t="s">
        <v>56</v>
      </c>
      <c r="E217" s="26"/>
      <c r="F217" s="72">
        <v>0.25</v>
      </c>
      <c r="G217" s="28">
        <v>1</v>
      </c>
      <c r="H217" s="73">
        <f t="shared" si="59"/>
        <v>0.25</v>
      </c>
      <c r="I217" s="30"/>
      <c r="J217" s="74">
        <f t="shared" si="61"/>
        <v>0.25</v>
      </c>
      <c r="K217" s="32">
        <v>1</v>
      </c>
      <c r="L217" s="73">
        <f t="shared" si="60"/>
        <v>0.25</v>
      </c>
      <c r="M217" s="30"/>
      <c r="N217" s="33">
        <f t="shared" si="57"/>
        <v>0</v>
      </c>
      <c r="O217" s="75">
        <f t="shared" si="58"/>
        <v>0</v>
      </c>
    </row>
    <row r="218" spans="2:17">
      <c r="B218" s="24" t="s">
        <v>33</v>
      </c>
      <c r="C218" s="24"/>
      <c r="D218" s="25" t="s">
        <v>57</v>
      </c>
      <c r="E218" s="26"/>
      <c r="F218" s="72">
        <v>7.0000000000000001E-3</v>
      </c>
      <c r="G218" s="64">
        <f>F184</f>
        <v>250000</v>
      </c>
      <c r="H218" s="73">
        <f t="shared" si="59"/>
        <v>1750</v>
      </c>
      <c r="I218" s="30"/>
      <c r="J218" s="74">
        <f t="shared" si="61"/>
        <v>7.0000000000000001E-3</v>
      </c>
      <c r="K218" s="65">
        <f>F184</f>
        <v>250000</v>
      </c>
      <c r="L218" s="73">
        <f t="shared" si="60"/>
        <v>1750</v>
      </c>
      <c r="M218" s="30"/>
      <c r="N218" s="33">
        <f t="shared" si="57"/>
        <v>0</v>
      </c>
      <c r="O218" s="75">
        <f t="shared" si="58"/>
        <v>0</v>
      </c>
    </row>
    <row r="219" spans="2:17">
      <c r="B219" s="52"/>
      <c r="C219" s="24"/>
      <c r="D219" s="25"/>
      <c r="E219" s="26"/>
      <c r="F219" s="76"/>
      <c r="G219" s="64"/>
      <c r="H219" s="73">
        <f>G219*F219</f>
        <v>0</v>
      </c>
      <c r="I219" s="30"/>
      <c r="J219" s="72"/>
      <c r="K219" s="64"/>
      <c r="L219" s="73">
        <f>K219*J219</f>
        <v>0</v>
      </c>
      <c r="M219" s="30"/>
      <c r="N219" s="33">
        <f t="shared" si="57"/>
        <v>0</v>
      </c>
      <c r="O219" s="75" t="str">
        <f t="shared" si="58"/>
        <v/>
      </c>
    </row>
    <row r="220" spans="2:17">
      <c r="B220" s="169" t="s">
        <v>87</v>
      </c>
      <c r="C220" s="169"/>
      <c r="D220" s="170" t="s">
        <v>57</v>
      </c>
      <c r="E220" s="169"/>
      <c r="F220" s="144">
        <v>7.8770000000000007E-2</v>
      </c>
      <c r="G220" s="145">
        <f>+G215</f>
        <v>260224.99999999997</v>
      </c>
      <c r="H220" s="146">
        <f>G220*F220</f>
        <v>20497.92325</v>
      </c>
      <c r="I220" s="147"/>
      <c r="J220" s="144">
        <f>+F220</f>
        <v>7.8770000000000007E-2</v>
      </c>
      <c r="K220" s="145">
        <f>+K215</f>
        <v>258749.99999999997</v>
      </c>
      <c r="L220" s="146">
        <f>K220*J220</f>
        <v>20381.737499999999</v>
      </c>
      <c r="M220" s="147"/>
      <c r="N220" s="148">
        <f t="shared" si="57"/>
        <v>-116.18575000000055</v>
      </c>
      <c r="O220" s="149">
        <f t="shared" si="58"/>
        <v>-5.6681717744260047E-3</v>
      </c>
    </row>
    <row r="221" spans="2:17">
      <c r="B221" s="52"/>
      <c r="C221" s="24"/>
      <c r="D221" s="25"/>
      <c r="E221" s="26"/>
      <c r="F221" s="76"/>
      <c r="G221" s="77"/>
      <c r="H221" s="73">
        <f t="shared" ref="H221:H223" si="62">G221*F221</f>
        <v>0</v>
      </c>
      <c r="I221" s="30"/>
      <c r="J221" s="72"/>
      <c r="K221" s="78"/>
      <c r="L221" s="73">
        <f t="shared" ref="L221:L223" si="63">K221*J221</f>
        <v>0</v>
      </c>
      <c r="M221" s="30"/>
      <c r="N221" s="33">
        <f t="shared" si="57"/>
        <v>0</v>
      </c>
      <c r="O221" s="75" t="str">
        <f t="shared" si="58"/>
        <v/>
      </c>
      <c r="Q221" s="10" t="s">
        <v>70</v>
      </c>
    </row>
    <row r="222" spans="2:17">
      <c r="B222" s="52"/>
      <c r="C222" s="24"/>
      <c r="D222" s="25"/>
      <c r="E222" s="26"/>
      <c r="F222" s="76"/>
      <c r="G222" s="77"/>
      <c r="H222" s="73">
        <f t="shared" si="62"/>
        <v>0</v>
      </c>
      <c r="I222" s="30"/>
      <c r="J222" s="72"/>
      <c r="K222" s="78"/>
      <c r="L222" s="73">
        <f t="shared" si="63"/>
        <v>0</v>
      </c>
      <c r="M222" s="30"/>
      <c r="N222" s="33">
        <f t="shared" si="57"/>
        <v>0</v>
      </c>
      <c r="O222" s="75" t="str">
        <f t="shared" si="58"/>
        <v/>
      </c>
    </row>
    <row r="223" spans="2:17" ht="15.75" thickBot="1">
      <c r="B223" s="14"/>
      <c r="C223" s="24"/>
      <c r="D223" s="25"/>
      <c r="E223" s="26"/>
      <c r="F223" s="76"/>
      <c r="G223" s="77"/>
      <c r="H223" s="73">
        <f t="shared" si="62"/>
        <v>0</v>
      </c>
      <c r="I223" s="30"/>
      <c r="J223" s="72"/>
      <c r="K223" s="78"/>
      <c r="L223" s="73">
        <f t="shared" si="63"/>
        <v>0</v>
      </c>
      <c r="M223" s="30"/>
      <c r="N223" s="33">
        <f t="shared" si="57"/>
        <v>0</v>
      </c>
      <c r="O223" s="75" t="str">
        <f t="shared" si="58"/>
        <v/>
      </c>
    </row>
    <row r="224" spans="2:17" ht="15.75" thickBot="1">
      <c r="B224" s="79"/>
      <c r="C224" s="80"/>
      <c r="D224" s="81"/>
      <c r="E224" s="80"/>
      <c r="F224" s="125"/>
      <c r="G224" s="126"/>
      <c r="H224" s="127"/>
      <c r="I224" s="128"/>
      <c r="J224" s="125"/>
      <c r="K224" s="83"/>
      <c r="L224" s="129"/>
      <c r="M224" s="85"/>
      <c r="N224" s="130"/>
      <c r="O224" s="88"/>
    </row>
    <row r="225" spans="2:15">
      <c r="B225" s="89" t="s">
        <v>44</v>
      </c>
      <c r="C225" s="24"/>
      <c r="D225" s="24"/>
      <c r="E225" s="24"/>
      <c r="F225" s="90"/>
      <c r="G225" s="91"/>
      <c r="H225" s="92">
        <f>SUM(H214:H220,H221:H223)</f>
        <v>27492.544014999999</v>
      </c>
      <c r="I225" s="93"/>
      <c r="J225" s="94"/>
      <c r="K225" s="94"/>
      <c r="L225" s="131">
        <f>SUM(L214:L220,L221:L223)</f>
        <v>27570.253661251882</v>
      </c>
      <c r="M225" s="96"/>
      <c r="N225" s="97">
        <f t="shared" ref="N225:N229" si="64">L225-H225</f>
        <v>77.709646251882077</v>
      </c>
      <c r="O225" s="98">
        <f t="shared" ref="O225:O229" si="65">IF((H225)=0,"",(N225/H225))</f>
        <v>2.8265716773785469E-3</v>
      </c>
    </row>
    <row r="226" spans="2:15">
      <c r="B226" s="99" t="s">
        <v>40</v>
      </c>
      <c r="C226" s="24"/>
      <c r="D226" s="24"/>
      <c r="E226" s="24"/>
      <c r="F226" s="100">
        <v>0.13</v>
      </c>
      <c r="G226" s="111"/>
      <c r="H226" s="101">
        <f>H225*F226</f>
        <v>3574.03072195</v>
      </c>
      <c r="I226" s="102"/>
      <c r="J226" s="132">
        <v>0.13</v>
      </c>
      <c r="K226" s="102"/>
      <c r="L226" s="105">
        <f>L225*J226</f>
        <v>3584.1329759627447</v>
      </c>
      <c r="M226" s="106"/>
      <c r="N226" s="107">
        <f t="shared" si="64"/>
        <v>10.102254012744652</v>
      </c>
      <c r="O226" s="108">
        <f t="shared" si="65"/>
        <v>2.8265716773785417E-3</v>
      </c>
    </row>
    <row r="227" spans="2:15">
      <c r="B227" s="109" t="s">
        <v>41</v>
      </c>
      <c r="C227" s="24"/>
      <c r="D227" s="24"/>
      <c r="E227" s="24"/>
      <c r="F227" s="110"/>
      <c r="G227" s="111"/>
      <c r="H227" s="101">
        <f>H225+H226</f>
        <v>31066.574736949999</v>
      </c>
      <c r="I227" s="102"/>
      <c r="J227" s="102"/>
      <c r="K227" s="102"/>
      <c r="L227" s="105">
        <f>L225+L226</f>
        <v>31154.386637214626</v>
      </c>
      <c r="M227" s="106"/>
      <c r="N227" s="107">
        <f t="shared" si="64"/>
        <v>87.811900264627184</v>
      </c>
      <c r="O227" s="108">
        <f t="shared" si="65"/>
        <v>2.8265716773785612E-3</v>
      </c>
    </row>
    <row r="228" spans="2:15">
      <c r="B228" s="303" t="s">
        <v>42</v>
      </c>
      <c r="C228" s="303"/>
      <c r="D228" s="303"/>
      <c r="E228" s="24"/>
      <c r="F228" s="110"/>
      <c r="G228" s="111"/>
      <c r="H228" s="112">
        <v>0</v>
      </c>
      <c r="I228" s="102"/>
      <c r="J228" s="102"/>
      <c r="K228" s="102"/>
      <c r="L228" s="113">
        <v>0</v>
      </c>
      <c r="M228" s="106"/>
      <c r="N228" s="114">
        <f t="shared" si="64"/>
        <v>0</v>
      </c>
      <c r="O228" s="115" t="str">
        <f t="shared" si="65"/>
        <v/>
      </c>
    </row>
    <row r="229" spans="2:15" ht="15.75" thickBot="1">
      <c r="B229" s="304" t="s">
        <v>45</v>
      </c>
      <c r="C229" s="304"/>
      <c r="D229" s="304"/>
      <c r="E229" s="116"/>
      <c r="F229" s="133"/>
      <c r="G229" s="134"/>
      <c r="H229" s="135">
        <f>H227+H228</f>
        <v>31066.574736949999</v>
      </c>
      <c r="I229" s="136"/>
      <c r="J229" s="136"/>
      <c r="K229" s="136"/>
      <c r="L229" s="137">
        <f>L227+L228</f>
        <v>31154.386637214626</v>
      </c>
      <c r="M229" s="138"/>
      <c r="N229" s="139">
        <f t="shared" si="64"/>
        <v>87.811900264627184</v>
      </c>
      <c r="O229" s="140">
        <f t="shared" si="65"/>
        <v>2.8265716773785612E-3</v>
      </c>
    </row>
    <row r="230" spans="2:15" ht="15.75" thickBot="1">
      <c r="B230" s="79"/>
      <c r="C230" s="80"/>
      <c r="D230" s="81"/>
      <c r="E230" s="80"/>
      <c r="F230" s="125"/>
      <c r="G230" s="126"/>
      <c r="H230" s="127"/>
      <c r="I230" s="128"/>
      <c r="J230" s="125"/>
      <c r="K230" s="83"/>
      <c r="L230" s="129"/>
      <c r="M230" s="85"/>
      <c r="N230" s="130"/>
      <c r="O230" s="88"/>
    </row>
    <row r="231" spans="2:15">
      <c r="L231" s="141"/>
    </row>
    <row r="232" spans="2:15">
      <c r="B232" s="15" t="s">
        <v>69</v>
      </c>
      <c r="F232" s="151">
        <v>1.0408999999999999</v>
      </c>
      <c r="J232" s="151">
        <v>1.0349999999999999</v>
      </c>
    </row>
    <row r="235" spans="2:15" ht="15.75">
      <c r="B235" s="11" t="s">
        <v>8</v>
      </c>
      <c r="D235" s="311" t="s">
        <v>62</v>
      </c>
      <c r="E235" s="311"/>
      <c r="F235" s="311"/>
      <c r="G235" s="311"/>
      <c r="H235" s="311"/>
      <c r="I235" s="311"/>
      <c r="J235" s="311"/>
      <c r="K235" s="311"/>
      <c r="L235" s="311"/>
      <c r="M235" s="311"/>
      <c r="N235" s="311"/>
      <c r="O235" s="311"/>
    </row>
    <row r="236" spans="2:15" ht="7.5" customHeight="1">
      <c r="B236" s="12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</row>
    <row r="237" spans="2:15">
      <c r="B237" s="14"/>
      <c r="D237" s="15" t="s">
        <v>9</v>
      </c>
      <c r="E237" s="15"/>
      <c r="F237" s="16">
        <v>1000</v>
      </c>
      <c r="G237" s="15" t="s">
        <v>60</v>
      </c>
    </row>
    <row r="238" spans="2:15">
      <c r="B238" s="14"/>
      <c r="F238" s="16">
        <v>400000</v>
      </c>
      <c r="G238" s="15" t="s">
        <v>10</v>
      </c>
    </row>
    <row r="239" spans="2:15">
      <c r="B239" s="14"/>
      <c r="D239" s="17"/>
      <c r="E239" s="17"/>
      <c r="F239" s="312" t="s">
        <v>11</v>
      </c>
      <c r="G239" s="313"/>
      <c r="H239" s="314"/>
      <c r="J239" s="312" t="s">
        <v>12</v>
      </c>
      <c r="K239" s="313"/>
      <c r="L239" s="314"/>
      <c r="N239" s="312" t="s">
        <v>13</v>
      </c>
      <c r="O239" s="314"/>
    </row>
    <row r="240" spans="2:15">
      <c r="B240" s="14"/>
      <c r="D240" s="305" t="s">
        <v>14</v>
      </c>
      <c r="E240" s="18"/>
      <c r="F240" s="19" t="s">
        <v>15</v>
      </c>
      <c r="G240" s="19" t="s">
        <v>16</v>
      </c>
      <c r="H240" s="20" t="s">
        <v>17</v>
      </c>
      <c r="J240" s="19" t="s">
        <v>15</v>
      </c>
      <c r="K240" s="21" t="s">
        <v>16</v>
      </c>
      <c r="L240" s="20" t="s">
        <v>17</v>
      </c>
      <c r="N240" s="307" t="s">
        <v>18</v>
      </c>
      <c r="O240" s="309" t="s">
        <v>19</v>
      </c>
    </row>
    <row r="241" spans="2:15">
      <c r="B241" s="14"/>
      <c r="D241" s="306"/>
      <c r="E241" s="18"/>
      <c r="F241" s="22" t="s">
        <v>20</v>
      </c>
      <c r="G241" s="22"/>
      <c r="H241" s="23" t="s">
        <v>20</v>
      </c>
      <c r="J241" s="22" t="s">
        <v>20</v>
      </c>
      <c r="K241" s="23"/>
      <c r="L241" s="23" t="s">
        <v>20</v>
      </c>
      <c r="N241" s="308"/>
      <c r="O241" s="310"/>
    </row>
    <row r="242" spans="2:15">
      <c r="B242" s="24" t="s">
        <v>21</v>
      </c>
      <c r="C242" s="24"/>
      <c r="D242" s="25" t="s">
        <v>56</v>
      </c>
      <c r="E242" s="26"/>
      <c r="F242" s="153">
        <v>292.70999999999998</v>
      </c>
      <c r="G242" s="28">
        <v>1</v>
      </c>
      <c r="H242" s="29">
        <f>G242*F242</f>
        <v>292.70999999999998</v>
      </c>
      <c r="I242" s="30"/>
      <c r="J242" s="156">
        <f>+'[1]11. Distribution Rate Schedule'!$D$15</f>
        <v>366.53656145408411</v>
      </c>
      <c r="K242" s="32">
        <v>1</v>
      </c>
      <c r="L242" s="29">
        <f>K242*J242</f>
        <v>366.53656145408411</v>
      </c>
      <c r="M242" s="30"/>
      <c r="N242" s="33">
        <f>L242-H242</f>
        <v>73.826561454084128</v>
      </c>
      <c r="O242" s="34">
        <f>IF((H242)=0,"",(N242/H242))</f>
        <v>0.25221742152329657</v>
      </c>
    </row>
    <row r="243" spans="2:15">
      <c r="B243" s="35"/>
      <c r="C243" s="24"/>
      <c r="D243" s="25"/>
      <c r="E243" s="26"/>
      <c r="F243" s="27"/>
      <c r="G243" s="28">
        <v>1</v>
      </c>
      <c r="H243" s="29">
        <f t="shared" ref="H243:H257" si="66">G243*F243</f>
        <v>0</v>
      </c>
      <c r="I243" s="30"/>
      <c r="J243" s="31"/>
      <c r="K243" s="32">
        <v>1</v>
      </c>
      <c r="L243" s="29">
        <f>K243*J243</f>
        <v>0</v>
      </c>
      <c r="M243" s="30"/>
      <c r="N243" s="33">
        <f>L243-H243</f>
        <v>0</v>
      </c>
      <c r="O243" s="34" t="str">
        <f>IF((H243)=0,"",(N243/H243))</f>
        <v/>
      </c>
    </row>
    <row r="244" spans="2:15">
      <c r="B244" s="35"/>
      <c r="C244" s="24"/>
      <c r="D244" s="25"/>
      <c r="E244" s="26"/>
      <c r="F244" s="27"/>
      <c r="G244" s="28">
        <v>1</v>
      </c>
      <c r="H244" s="29">
        <f t="shared" si="66"/>
        <v>0</v>
      </c>
      <c r="I244" s="30"/>
      <c r="J244" s="31"/>
      <c r="K244" s="32">
        <v>1</v>
      </c>
      <c r="L244" s="29">
        <f t="shared" ref="L244:L257" si="67">K244*J244</f>
        <v>0</v>
      </c>
      <c r="M244" s="30"/>
      <c r="N244" s="33">
        <f t="shared" ref="N244:N258" si="68">L244-H244</f>
        <v>0</v>
      </c>
      <c r="O244" s="34" t="str">
        <f t="shared" ref="O244:O258" si="69">IF((H244)=0,"",(N244/H244))</f>
        <v/>
      </c>
    </row>
    <row r="245" spans="2:15">
      <c r="B245" s="35"/>
      <c r="C245" s="24"/>
      <c r="D245" s="25"/>
      <c r="E245" s="26"/>
      <c r="F245" s="27"/>
      <c r="G245" s="28">
        <v>1</v>
      </c>
      <c r="H245" s="29">
        <f t="shared" si="66"/>
        <v>0</v>
      </c>
      <c r="I245" s="30"/>
      <c r="J245" s="31"/>
      <c r="K245" s="32">
        <v>1</v>
      </c>
      <c r="L245" s="29">
        <f t="shared" si="67"/>
        <v>0</v>
      </c>
      <c r="M245" s="30"/>
      <c r="N245" s="33">
        <f t="shared" si="68"/>
        <v>0</v>
      </c>
      <c r="O245" s="34" t="str">
        <f t="shared" si="69"/>
        <v/>
      </c>
    </row>
    <row r="246" spans="2:15">
      <c r="B246" s="35"/>
      <c r="C246" s="24"/>
      <c r="D246" s="25"/>
      <c r="E246" s="26"/>
      <c r="F246" s="27"/>
      <c r="G246" s="28">
        <v>1</v>
      </c>
      <c r="H246" s="29">
        <f t="shared" si="66"/>
        <v>0</v>
      </c>
      <c r="I246" s="30"/>
      <c r="J246" s="31"/>
      <c r="K246" s="32">
        <v>1</v>
      </c>
      <c r="L246" s="29">
        <f t="shared" si="67"/>
        <v>0</v>
      </c>
      <c r="M246" s="30"/>
      <c r="N246" s="33">
        <f t="shared" si="68"/>
        <v>0</v>
      </c>
      <c r="O246" s="34" t="str">
        <f t="shared" si="69"/>
        <v/>
      </c>
    </row>
    <row r="247" spans="2:15">
      <c r="B247" s="35"/>
      <c r="C247" s="24"/>
      <c r="D247" s="25"/>
      <c r="E247" s="26"/>
      <c r="F247" s="27"/>
      <c r="G247" s="28">
        <v>1</v>
      </c>
      <c r="H247" s="29">
        <f t="shared" si="66"/>
        <v>0</v>
      </c>
      <c r="I247" s="30"/>
      <c r="J247" s="31"/>
      <c r="K247" s="32">
        <v>1</v>
      </c>
      <c r="L247" s="29">
        <f t="shared" si="67"/>
        <v>0</v>
      </c>
      <c r="M247" s="30"/>
      <c r="N247" s="33">
        <f t="shared" si="68"/>
        <v>0</v>
      </c>
      <c r="O247" s="34" t="str">
        <f t="shared" si="69"/>
        <v/>
      </c>
    </row>
    <row r="248" spans="2:15">
      <c r="B248" s="24" t="s">
        <v>22</v>
      </c>
      <c r="C248" s="24"/>
      <c r="D248" s="25" t="s">
        <v>61</v>
      </c>
      <c r="E248" s="26"/>
      <c r="F248" s="27">
        <v>1.6223000000000001</v>
      </c>
      <c r="G248" s="28">
        <f>$F237</f>
        <v>1000</v>
      </c>
      <c r="H248" s="29">
        <f t="shared" si="66"/>
        <v>1622.3000000000002</v>
      </c>
      <c r="I248" s="30"/>
      <c r="J248" s="31">
        <f>+'[1]11. Distribution Rate Schedule'!$E$15</f>
        <v>2.2128298925859302</v>
      </c>
      <c r="K248" s="28">
        <f>$F237</f>
        <v>1000</v>
      </c>
      <c r="L248" s="29">
        <f t="shared" si="67"/>
        <v>2212.8298925859303</v>
      </c>
      <c r="M248" s="30"/>
      <c r="N248" s="33">
        <f t="shared" si="68"/>
        <v>590.52989258593016</v>
      </c>
      <c r="O248" s="34">
        <f t="shared" si="69"/>
        <v>0.3640078238216915</v>
      </c>
    </row>
    <row r="249" spans="2:15">
      <c r="B249" s="36" t="s">
        <v>96</v>
      </c>
      <c r="C249" s="24"/>
      <c r="D249" s="25" t="s">
        <v>61</v>
      </c>
      <c r="E249" s="26"/>
      <c r="F249" s="27">
        <v>-3.6200000000000003E-2</v>
      </c>
      <c r="G249" s="28">
        <f>$F237</f>
        <v>1000</v>
      </c>
      <c r="H249" s="29">
        <f t="shared" si="66"/>
        <v>-36.200000000000003</v>
      </c>
      <c r="I249" s="30"/>
      <c r="J249" s="31"/>
      <c r="K249" s="28">
        <f>$F237</f>
        <v>1000</v>
      </c>
      <c r="L249" s="29">
        <f t="shared" si="67"/>
        <v>0</v>
      </c>
      <c r="M249" s="30"/>
      <c r="N249" s="33">
        <f t="shared" si="68"/>
        <v>36.200000000000003</v>
      </c>
      <c r="O249" s="34">
        <f t="shared" si="69"/>
        <v>-1</v>
      </c>
    </row>
    <row r="250" spans="2:15">
      <c r="B250" s="24" t="s">
        <v>72</v>
      </c>
      <c r="C250" s="24"/>
      <c r="D250" s="25" t="s">
        <v>61</v>
      </c>
      <c r="E250" s="26"/>
      <c r="F250" s="150">
        <v>4.8199999999999996E-3</v>
      </c>
      <c r="G250" s="28">
        <f>$F237</f>
        <v>1000</v>
      </c>
      <c r="H250" s="29">
        <f t="shared" si="66"/>
        <v>4.8199999999999994</v>
      </c>
      <c r="I250" s="30"/>
      <c r="J250" s="31">
        <v>0</v>
      </c>
      <c r="K250" s="28">
        <f>$F237</f>
        <v>1000</v>
      </c>
      <c r="L250" s="29">
        <f t="shared" si="67"/>
        <v>0</v>
      </c>
      <c r="M250" s="30"/>
      <c r="N250" s="33">
        <f t="shared" si="68"/>
        <v>-4.8199999999999994</v>
      </c>
      <c r="O250" s="34">
        <f t="shared" si="69"/>
        <v>-1</v>
      </c>
    </row>
    <row r="251" spans="2:15">
      <c r="B251" s="36"/>
      <c r="C251" s="24"/>
      <c r="D251" s="25"/>
      <c r="E251" s="26"/>
      <c r="F251" s="27"/>
      <c r="G251" s="28">
        <f>$F237</f>
        <v>1000</v>
      </c>
      <c r="H251" s="29">
        <f t="shared" si="66"/>
        <v>0</v>
      </c>
      <c r="I251" s="30"/>
      <c r="J251" s="31"/>
      <c r="K251" s="28">
        <f>$F237</f>
        <v>1000</v>
      </c>
      <c r="L251" s="29">
        <f t="shared" si="67"/>
        <v>0</v>
      </c>
      <c r="M251" s="30"/>
      <c r="N251" s="33">
        <f t="shared" si="68"/>
        <v>0</v>
      </c>
      <c r="O251" s="34" t="str">
        <f t="shared" si="69"/>
        <v/>
      </c>
    </row>
    <row r="252" spans="2:15">
      <c r="B252" s="36"/>
      <c r="C252" s="24"/>
      <c r="D252" s="25"/>
      <c r="E252" s="26"/>
      <c r="F252" s="27"/>
      <c r="G252" s="28">
        <f>$F237</f>
        <v>1000</v>
      </c>
      <c r="H252" s="29">
        <f t="shared" si="66"/>
        <v>0</v>
      </c>
      <c r="I252" s="30"/>
      <c r="J252" s="31"/>
      <c r="K252" s="28">
        <f>$F237</f>
        <v>1000</v>
      </c>
      <c r="L252" s="29">
        <f t="shared" si="67"/>
        <v>0</v>
      </c>
      <c r="M252" s="30"/>
      <c r="N252" s="33">
        <f t="shared" si="68"/>
        <v>0</v>
      </c>
      <c r="O252" s="34" t="str">
        <f t="shared" si="69"/>
        <v/>
      </c>
    </row>
    <row r="253" spans="2:15">
      <c r="B253" s="36"/>
      <c r="C253" s="24"/>
      <c r="D253" s="25"/>
      <c r="E253" s="26"/>
      <c r="F253" s="27"/>
      <c r="G253" s="28">
        <f>$F237</f>
        <v>1000</v>
      </c>
      <c r="H253" s="29">
        <f t="shared" si="66"/>
        <v>0</v>
      </c>
      <c r="I253" s="30"/>
      <c r="J253" s="31"/>
      <c r="K253" s="28">
        <f>$F237</f>
        <v>1000</v>
      </c>
      <c r="L253" s="29">
        <f t="shared" si="67"/>
        <v>0</v>
      </c>
      <c r="M253" s="30"/>
      <c r="N253" s="33">
        <f t="shared" si="68"/>
        <v>0</v>
      </c>
      <c r="O253" s="34" t="str">
        <f t="shared" si="69"/>
        <v/>
      </c>
    </row>
    <row r="254" spans="2:15">
      <c r="B254" s="36"/>
      <c r="C254" s="24"/>
      <c r="D254" s="25"/>
      <c r="E254" s="26"/>
      <c r="F254" s="27"/>
      <c r="G254" s="28">
        <f>$F237</f>
        <v>1000</v>
      </c>
      <c r="H254" s="29">
        <f t="shared" si="66"/>
        <v>0</v>
      </c>
      <c r="I254" s="30"/>
      <c r="J254" s="31"/>
      <c r="K254" s="28">
        <f>$F237</f>
        <v>1000</v>
      </c>
      <c r="L254" s="29">
        <f t="shared" si="67"/>
        <v>0</v>
      </c>
      <c r="M254" s="30"/>
      <c r="N254" s="33">
        <f t="shared" si="68"/>
        <v>0</v>
      </c>
      <c r="O254" s="34" t="str">
        <f t="shared" si="69"/>
        <v/>
      </c>
    </row>
    <row r="255" spans="2:15">
      <c r="B255" s="36"/>
      <c r="C255" s="24"/>
      <c r="D255" s="25"/>
      <c r="E255" s="26"/>
      <c r="F255" s="27"/>
      <c r="G255" s="28">
        <f>$F237</f>
        <v>1000</v>
      </c>
      <c r="H255" s="29">
        <f t="shared" si="66"/>
        <v>0</v>
      </c>
      <c r="I255" s="30"/>
      <c r="J255" s="31"/>
      <c r="K255" s="28">
        <f>$F237</f>
        <v>1000</v>
      </c>
      <c r="L255" s="29">
        <f t="shared" si="67"/>
        <v>0</v>
      </c>
      <c r="M255" s="30"/>
      <c r="N255" s="33">
        <f t="shared" si="68"/>
        <v>0</v>
      </c>
      <c r="O255" s="34" t="str">
        <f t="shared" si="69"/>
        <v/>
      </c>
    </row>
    <row r="256" spans="2:15">
      <c r="B256" s="36"/>
      <c r="C256" s="24"/>
      <c r="D256" s="25"/>
      <c r="E256" s="26"/>
      <c r="F256" s="27"/>
      <c r="G256" s="28">
        <f>$F237</f>
        <v>1000</v>
      </c>
      <c r="H256" s="29">
        <f t="shared" si="66"/>
        <v>0</v>
      </c>
      <c r="I256" s="30"/>
      <c r="J256" s="31"/>
      <c r="K256" s="28">
        <f>$F237</f>
        <v>1000</v>
      </c>
      <c r="L256" s="29">
        <f t="shared" si="67"/>
        <v>0</v>
      </c>
      <c r="M256" s="30"/>
      <c r="N256" s="33">
        <f t="shared" si="68"/>
        <v>0</v>
      </c>
      <c r="O256" s="34" t="str">
        <f t="shared" si="69"/>
        <v/>
      </c>
    </row>
    <row r="257" spans="2:15">
      <c r="B257" s="36"/>
      <c r="C257" s="24"/>
      <c r="D257" s="25"/>
      <c r="E257" s="26"/>
      <c r="F257" s="27"/>
      <c r="G257" s="28">
        <f>$F237</f>
        <v>1000</v>
      </c>
      <c r="H257" s="29">
        <f t="shared" si="66"/>
        <v>0</v>
      </c>
      <c r="I257" s="30"/>
      <c r="J257" s="31"/>
      <c r="K257" s="28">
        <f>$F237</f>
        <v>1000</v>
      </c>
      <c r="L257" s="29">
        <f t="shared" si="67"/>
        <v>0</v>
      </c>
      <c r="M257" s="30"/>
      <c r="N257" s="33">
        <f t="shared" si="68"/>
        <v>0</v>
      </c>
      <c r="O257" s="34" t="str">
        <f t="shared" si="69"/>
        <v/>
      </c>
    </row>
    <row r="258" spans="2:15" s="48" customFormat="1">
      <c r="B258" s="37" t="s">
        <v>25</v>
      </c>
      <c r="C258" s="38"/>
      <c r="D258" s="39"/>
      <c r="E258" s="38"/>
      <c r="F258" s="40"/>
      <c r="G258" s="41"/>
      <c r="H258" s="42">
        <f>SUM(H242:H257)</f>
        <v>1883.63</v>
      </c>
      <c r="I258" s="43"/>
      <c r="J258" s="44"/>
      <c r="K258" s="41"/>
      <c r="L258" s="42">
        <f>SUM(L242:L257)</f>
        <v>2579.3664540400146</v>
      </c>
      <c r="M258" s="43"/>
      <c r="N258" s="46">
        <f t="shared" si="68"/>
        <v>695.73645404001445</v>
      </c>
      <c r="O258" s="47">
        <f t="shared" si="69"/>
        <v>0.36935940393814837</v>
      </c>
    </row>
    <row r="259" spans="2:15" ht="25.5">
      <c r="B259" s="49" t="s">
        <v>58</v>
      </c>
      <c r="C259" s="24"/>
      <c r="D259" s="25" t="s">
        <v>61</v>
      </c>
      <c r="E259" s="26"/>
      <c r="F259" s="27">
        <v>-0.36409999999999998</v>
      </c>
      <c r="G259" s="28">
        <f>$F237</f>
        <v>1000</v>
      </c>
      <c r="H259" s="29">
        <f>G259*F259</f>
        <v>-364.09999999999997</v>
      </c>
      <c r="I259" s="30"/>
      <c r="J259" s="31">
        <f>+F259</f>
        <v>-0.36409999999999998</v>
      </c>
      <c r="K259" s="28">
        <f>$F237</f>
        <v>1000</v>
      </c>
      <c r="L259" s="29">
        <f>K259*J259</f>
        <v>-364.09999999999997</v>
      </c>
      <c r="M259" s="30"/>
      <c r="N259" s="33">
        <f>L259-H259</f>
        <v>0</v>
      </c>
      <c r="O259" s="34">
        <f>IF((H259)=0,"",(N259/H259))</f>
        <v>0</v>
      </c>
    </row>
    <row r="260" spans="2:15" ht="25.5">
      <c r="B260" s="49" t="s">
        <v>59</v>
      </c>
      <c r="C260" s="24"/>
      <c r="D260" s="25" t="s">
        <v>61</v>
      </c>
      <c r="E260" s="26"/>
      <c r="F260" s="27">
        <v>0</v>
      </c>
      <c r="G260" s="28">
        <f>$F237</f>
        <v>1000</v>
      </c>
      <c r="H260" s="29">
        <f t="shared" ref="H260:H262" si="70">G260*F260</f>
        <v>0</v>
      </c>
      <c r="I260" s="50"/>
      <c r="J260" s="31">
        <f>+'[3]6. Rate Rider Calculations'!$F$23</f>
        <v>-0.4452792486633273</v>
      </c>
      <c r="K260" s="28">
        <f>$F237</f>
        <v>1000</v>
      </c>
      <c r="L260" s="29">
        <f t="shared" ref="L260:L262" si="71">K260*J260</f>
        <v>-445.27924866332728</v>
      </c>
      <c r="M260" s="51"/>
      <c r="N260" s="33">
        <f t="shared" ref="N260:N262" si="72">L260-H260</f>
        <v>-445.27924866332728</v>
      </c>
      <c r="O260" s="34" t="str">
        <f t="shared" ref="O260:O262" si="73">IF((H260)=0,"",(N260/H260))</f>
        <v/>
      </c>
    </row>
    <row r="261" spans="2:15" ht="25.5">
      <c r="B261" s="49" t="s">
        <v>74</v>
      </c>
      <c r="C261" s="24"/>
      <c r="D261" s="25" t="s">
        <v>61</v>
      </c>
      <c r="E261" s="26"/>
      <c r="F261" s="27">
        <v>-0.15210000000000001</v>
      </c>
      <c r="G261" s="28">
        <f>$F237</f>
        <v>1000</v>
      </c>
      <c r="H261" s="29">
        <f t="shared" si="70"/>
        <v>-152.10000000000002</v>
      </c>
      <c r="I261" s="50"/>
      <c r="J261" s="31">
        <f>+F261</f>
        <v>-0.15210000000000001</v>
      </c>
      <c r="K261" s="28">
        <f>$F237</f>
        <v>1000</v>
      </c>
      <c r="L261" s="29">
        <f t="shared" si="71"/>
        <v>-152.10000000000002</v>
      </c>
      <c r="M261" s="51"/>
      <c r="N261" s="33">
        <f t="shared" si="72"/>
        <v>0</v>
      </c>
      <c r="O261" s="34">
        <f t="shared" si="73"/>
        <v>0</v>
      </c>
    </row>
    <row r="262" spans="2:15" ht="25.5">
      <c r="B262" s="49" t="s">
        <v>75</v>
      </c>
      <c r="C262" s="24"/>
      <c r="D262" s="25" t="s">
        <v>61</v>
      </c>
      <c r="E262" s="26"/>
      <c r="F262" s="27">
        <v>0</v>
      </c>
      <c r="G262" s="28">
        <f>$F237</f>
        <v>1000</v>
      </c>
      <c r="H262" s="29">
        <f t="shared" si="70"/>
        <v>0</v>
      </c>
      <c r="I262" s="50"/>
      <c r="J262" s="31">
        <f>+'[3]6. Rate Rider Calculations'!$F$50</f>
        <v>0</v>
      </c>
      <c r="K262" s="28">
        <f>$F237</f>
        <v>1000</v>
      </c>
      <c r="L262" s="29">
        <f t="shared" si="71"/>
        <v>0</v>
      </c>
      <c r="M262" s="51"/>
      <c r="N262" s="33">
        <f t="shared" si="72"/>
        <v>0</v>
      </c>
      <c r="O262" s="34" t="str">
        <f t="shared" si="73"/>
        <v/>
      </c>
    </row>
    <row r="263" spans="2:15">
      <c r="B263" s="49"/>
      <c r="C263" s="24"/>
      <c r="D263" s="25"/>
      <c r="E263" s="26"/>
      <c r="F263" s="27"/>
      <c r="G263" s="28">
        <f>$F237</f>
        <v>1000</v>
      </c>
      <c r="H263" s="29">
        <f>G263*F263</f>
        <v>0</v>
      </c>
      <c r="I263" s="30"/>
      <c r="J263" s="31"/>
      <c r="K263" s="28">
        <f>$F237</f>
        <v>1000</v>
      </c>
      <c r="L263" s="29">
        <f>K263*J263</f>
        <v>0</v>
      </c>
      <c r="M263" s="30"/>
      <c r="N263" s="33">
        <f>L263-H263</f>
        <v>0</v>
      </c>
      <c r="O263" s="34" t="str">
        <f>IF((H263)=0,"",(N263/H263))</f>
        <v/>
      </c>
    </row>
    <row r="264" spans="2:15">
      <c r="B264" s="49"/>
      <c r="C264" s="24"/>
      <c r="D264" s="25"/>
      <c r="E264" s="26"/>
      <c r="F264" s="53"/>
      <c r="G264" s="54"/>
      <c r="H264" s="55"/>
      <c r="I264" s="30"/>
      <c r="J264" s="31"/>
      <c r="K264" s="28">
        <f>$F237</f>
        <v>1000</v>
      </c>
      <c r="L264" s="29">
        <f>K264*J264</f>
        <v>0</v>
      </c>
      <c r="M264" s="30"/>
      <c r="N264" s="33">
        <f>L264-H264</f>
        <v>0</v>
      </c>
      <c r="O264" s="34"/>
    </row>
    <row r="265" spans="2:15" ht="25.5">
      <c r="B265" s="56" t="s">
        <v>26</v>
      </c>
      <c r="C265" s="57"/>
      <c r="D265" s="57"/>
      <c r="E265" s="57"/>
      <c r="F265" s="58"/>
      <c r="G265" s="59"/>
      <c r="H265" s="60">
        <f>SUM(H259:H263)+H258</f>
        <v>1367.43</v>
      </c>
      <c r="I265" s="43"/>
      <c r="J265" s="59"/>
      <c r="K265" s="61"/>
      <c r="L265" s="60">
        <f>SUM(L259:L263)+L258</f>
        <v>1617.8872053766872</v>
      </c>
      <c r="M265" s="43"/>
      <c r="N265" s="46">
        <f t="shared" ref="N265:N277" si="74">L265-H265</f>
        <v>250.45720537668717</v>
      </c>
      <c r="O265" s="47">
        <f t="shared" ref="O265:O277" si="75">IF((H265)=0,"",(N265/H265))</f>
        <v>0.18315906874698315</v>
      </c>
    </row>
    <row r="266" spans="2:15">
      <c r="B266" s="30" t="s">
        <v>27</v>
      </c>
      <c r="C266" s="30"/>
      <c r="D266" s="62" t="s">
        <v>61</v>
      </c>
      <c r="E266" s="63"/>
      <c r="F266" s="31">
        <v>2.9388000000000001</v>
      </c>
      <c r="G266" s="64">
        <f>F237*F286</f>
        <v>1040.8999999999999</v>
      </c>
      <c r="H266" s="29">
        <f>G266*F266</f>
        <v>3058.9969199999996</v>
      </c>
      <c r="I266" s="30"/>
      <c r="J266" s="31">
        <f>+'[4]13. Final 2013 RTS Rates'!$F$29</f>
        <v>2.9664515183212754</v>
      </c>
      <c r="K266" s="65">
        <f>F237*J286</f>
        <v>1035</v>
      </c>
      <c r="L266" s="29">
        <f>K266*J266</f>
        <v>3070.2773214625199</v>
      </c>
      <c r="M266" s="30"/>
      <c r="N266" s="33">
        <f t="shared" si="74"/>
        <v>11.280401462520331</v>
      </c>
      <c r="O266" s="34">
        <f t="shared" si="75"/>
        <v>3.6876145212072762E-3</v>
      </c>
    </row>
    <row r="267" spans="2:15" ht="30">
      <c r="B267" s="66" t="s">
        <v>28</v>
      </c>
      <c r="C267" s="30"/>
      <c r="D267" s="62" t="s">
        <v>61</v>
      </c>
      <c r="E267" s="63"/>
      <c r="F267" s="31">
        <v>2.3929</v>
      </c>
      <c r="G267" s="64">
        <f>G266</f>
        <v>1040.8999999999999</v>
      </c>
      <c r="H267" s="29">
        <f>G267*F267</f>
        <v>2490.7696099999998</v>
      </c>
      <c r="I267" s="30"/>
      <c r="J267" s="31">
        <f>+'[4]13. Final 2013 RTS Rates'!$H$29</f>
        <v>2.4749577142130175</v>
      </c>
      <c r="K267" s="65">
        <f>K266</f>
        <v>1035</v>
      </c>
      <c r="L267" s="29">
        <f>K267*J267</f>
        <v>2561.5812342104732</v>
      </c>
      <c r="M267" s="30"/>
      <c r="N267" s="33">
        <f t="shared" si="74"/>
        <v>70.811624210473383</v>
      </c>
      <c r="O267" s="34">
        <f t="shared" si="75"/>
        <v>2.8429616262450459E-2</v>
      </c>
    </row>
    <row r="268" spans="2:15" ht="25.5">
      <c r="B268" s="56" t="s">
        <v>29</v>
      </c>
      <c r="C268" s="38"/>
      <c r="D268" s="38"/>
      <c r="E268" s="38"/>
      <c r="F268" s="67"/>
      <c r="G268" s="59"/>
      <c r="H268" s="60">
        <f>SUM(H265:H267)</f>
        <v>6917.1965299999993</v>
      </c>
      <c r="I268" s="68"/>
      <c r="J268" s="69"/>
      <c r="K268" s="70"/>
      <c r="L268" s="60">
        <f>SUM(L265:L267)</f>
        <v>7249.7457610496804</v>
      </c>
      <c r="M268" s="68"/>
      <c r="N268" s="46">
        <f t="shared" si="74"/>
        <v>332.54923104968111</v>
      </c>
      <c r="O268" s="47">
        <f t="shared" si="75"/>
        <v>4.807572397392635E-2</v>
      </c>
    </row>
    <row r="269" spans="2:15" ht="30">
      <c r="B269" s="71" t="s">
        <v>30</v>
      </c>
      <c r="C269" s="24"/>
      <c r="D269" s="25" t="s">
        <v>57</v>
      </c>
      <c r="E269" s="26"/>
      <c r="F269" s="72">
        <v>5.1999999999999998E-3</v>
      </c>
      <c r="G269" s="64">
        <f>F238*F286</f>
        <v>416360</v>
      </c>
      <c r="H269" s="73">
        <f t="shared" ref="H269:H272" si="76">G269*F269</f>
        <v>2165.0720000000001</v>
      </c>
      <c r="I269" s="30"/>
      <c r="J269" s="74">
        <f>+F269</f>
        <v>5.1999999999999998E-3</v>
      </c>
      <c r="K269" s="65">
        <f>F238*J286</f>
        <v>413999.99999999994</v>
      </c>
      <c r="L269" s="73">
        <f t="shared" ref="L269:L272" si="77">K269*J269</f>
        <v>2152.7999999999997</v>
      </c>
      <c r="M269" s="30"/>
      <c r="N269" s="33">
        <f t="shared" si="74"/>
        <v>-12.272000000000389</v>
      </c>
      <c r="O269" s="75">
        <f t="shared" si="75"/>
        <v>-5.6681717744261574E-3</v>
      </c>
    </row>
    <row r="270" spans="2:15" ht="30">
      <c r="B270" s="71" t="s">
        <v>31</v>
      </c>
      <c r="C270" s="24"/>
      <c r="D270" s="25" t="s">
        <v>57</v>
      </c>
      <c r="E270" s="26"/>
      <c r="F270" s="72">
        <v>1.1000000000000001E-3</v>
      </c>
      <c r="G270" s="64">
        <f>G269</f>
        <v>416360</v>
      </c>
      <c r="H270" s="73">
        <f t="shared" si="76"/>
        <v>457.99600000000004</v>
      </c>
      <c r="I270" s="30"/>
      <c r="J270" s="74">
        <f t="shared" ref="J270:J272" si="78">+F270</f>
        <v>1.1000000000000001E-3</v>
      </c>
      <c r="K270" s="65">
        <f>K269</f>
        <v>413999.99999999994</v>
      </c>
      <c r="L270" s="73">
        <f t="shared" si="77"/>
        <v>455.4</v>
      </c>
      <c r="M270" s="30"/>
      <c r="N270" s="33">
        <f t="shared" si="74"/>
        <v>-2.5960000000000605</v>
      </c>
      <c r="O270" s="75">
        <f t="shared" si="75"/>
        <v>-5.6681717744261088E-3</v>
      </c>
    </row>
    <row r="271" spans="2:15">
      <c r="B271" s="24" t="s">
        <v>32</v>
      </c>
      <c r="C271" s="24"/>
      <c r="D271" s="25" t="s">
        <v>56</v>
      </c>
      <c r="E271" s="26"/>
      <c r="F271" s="72">
        <v>0.25</v>
      </c>
      <c r="G271" s="28">
        <v>1</v>
      </c>
      <c r="H271" s="73">
        <f t="shared" si="76"/>
        <v>0.25</v>
      </c>
      <c r="I271" s="30"/>
      <c r="J271" s="74">
        <f t="shared" si="78"/>
        <v>0.25</v>
      </c>
      <c r="K271" s="32">
        <v>1</v>
      </c>
      <c r="L271" s="73">
        <f t="shared" si="77"/>
        <v>0.25</v>
      </c>
      <c r="M271" s="30"/>
      <c r="N271" s="33">
        <f t="shared" si="74"/>
        <v>0</v>
      </c>
      <c r="O271" s="75">
        <f t="shared" si="75"/>
        <v>0</v>
      </c>
    </row>
    <row r="272" spans="2:15">
      <c r="B272" s="24" t="s">
        <v>33</v>
      </c>
      <c r="C272" s="24"/>
      <c r="D272" s="25" t="s">
        <v>57</v>
      </c>
      <c r="E272" s="26"/>
      <c r="F272" s="72">
        <v>7.0000000000000001E-3</v>
      </c>
      <c r="G272" s="64">
        <f>F238</f>
        <v>400000</v>
      </c>
      <c r="H272" s="73">
        <f t="shared" si="76"/>
        <v>2800</v>
      </c>
      <c r="I272" s="30"/>
      <c r="J272" s="74">
        <f t="shared" si="78"/>
        <v>7.0000000000000001E-3</v>
      </c>
      <c r="K272" s="65">
        <f>F238</f>
        <v>400000</v>
      </c>
      <c r="L272" s="73">
        <f t="shared" si="77"/>
        <v>2800</v>
      </c>
      <c r="M272" s="30"/>
      <c r="N272" s="33">
        <f t="shared" si="74"/>
        <v>0</v>
      </c>
      <c r="O272" s="75">
        <f t="shared" si="75"/>
        <v>0</v>
      </c>
    </row>
    <row r="273" spans="2:17">
      <c r="B273" s="52"/>
      <c r="C273" s="24"/>
      <c r="D273" s="25"/>
      <c r="E273" s="26"/>
      <c r="F273" s="76"/>
      <c r="G273" s="64"/>
      <c r="H273" s="73">
        <f>G273*F273</f>
        <v>0</v>
      </c>
      <c r="I273" s="30"/>
      <c r="J273" s="72"/>
      <c r="K273" s="64"/>
      <c r="L273" s="73">
        <f>K273*J273</f>
        <v>0</v>
      </c>
      <c r="M273" s="30"/>
      <c r="N273" s="33">
        <f t="shared" si="74"/>
        <v>0</v>
      </c>
      <c r="O273" s="75" t="str">
        <f t="shared" si="75"/>
        <v/>
      </c>
    </row>
    <row r="274" spans="2:17">
      <c r="B274" s="169" t="s">
        <v>87</v>
      </c>
      <c r="C274" s="169"/>
      <c r="D274" s="170" t="s">
        <v>57</v>
      </c>
      <c r="E274" s="169"/>
      <c r="F274" s="144">
        <v>7.8770000000000007E-2</v>
      </c>
      <c r="G274" s="145">
        <f>+G269</f>
        <v>416360</v>
      </c>
      <c r="H274" s="146">
        <f>G274*F274</f>
        <v>32796.677200000006</v>
      </c>
      <c r="I274" s="147"/>
      <c r="J274" s="144">
        <f>+F274</f>
        <v>7.8770000000000007E-2</v>
      </c>
      <c r="K274" s="145">
        <f>+K269</f>
        <v>413999.99999999994</v>
      </c>
      <c r="L274" s="146">
        <f>K274*J274</f>
        <v>32610.78</v>
      </c>
      <c r="M274" s="147"/>
      <c r="N274" s="148">
        <f t="shared" si="74"/>
        <v>-185.89720000000671</v>
      </c>
      <c r="O274" s="149">
        <f t="shared" si="75"/>
        <v>-5.6681717744261808E-3</v>
      </c>
    </row>
    <row r="275" spans="2:17">
      <c r="B275" s="52"/>
      <c r="C275" s="24"/>
      <c r="D275" s="25"/>
      <c r="E275" s="26"/>
      <c r="F275" s="76"/>
      <c r="G275" s="77"/>
      <c r="H275" s="73">
        <f t="shared" ref="H275:H277" si="79">G275*F275</f>
        <v>0</v>
      </c>
      <c r="I275" s="30"/>
      <c r="J275" s="72"/>
      <c r="K275" s="78"/>
      <c r="L275" s="73">
        <f t="shared" ref="L275:L277" si="80">K275*J275</f>
        <v>0</v>
      </c>
      <c r="M275" s="30"/>
      <c r="N275" s="33">
        <f t="shared" si="74"/>
        <v>0</v>
      </c>
      <c r="O275" s="75" t="str">
        <f t="shared" si="75"/>
        <v/>
      </c>
      <c r="Q275" s="10" t="s">
        <v>70</v>
      </c>
    </row>
    <row r="276" spans="2:17">
      <c r="B276" s="52"/>
      <c r="C276" s="24"/>
      <c r="D276" s="25"/>
      <c r="E276" s="26"/>
      <c r="F276" s="76"/>
      <c r="G276" s="77"/>
      <c r="H276" s="73">
        <f t="shared" si="79"/>
        <v>0</v>
      </c>
      <c r="I276" s="30"/>
      <c r="J276" s="72"/>
      <c r="K276" s="78"/>
      <c r="L276" s="73">
        <f t="shared" si="80"/>
        <v>0</v>
      </c>
      <c r="M276" s="30"/>
      <c r="N276" s="33">
        <f t="shared" si="74"/>
        <v>0</v>
      </c>
      <c r="O276" s="75" t="str">
        <f t="shared" si="75"/>
        <v/>
      </c>
    </row>
    <row r="277" spans="2:17" ht="15.75" thickBot="1">
      <c r="B277" s="14"/>
      <c r="C277" s="24"/>
      <c r="D277" s="25"/>
      <c r="E277" s="26"/>
      <c r="F277" s="76"/>
      <c r="G277" s="77"/>
      <c r="H277" s="73">
        <f t="shared" si="79"/>
        <v>0</v>
      </c>
      <c r="I277" s="30"/>
      <c r="J277" s="72"/>
      <c r="K277" s="78"/>
      <c r="L277" s="73">
        <f t="shared" si="80"/>
        <v>0</v>
      </c>
      <c r="M277" s="30"/>
      <c r="N277" s="33">
        <f t="shared" si="74"/>
        <v>0</v>
      </c>
      <c r="O277" s="75" t="str">
        <f t="shared" si="75"/>
        <v/>
      </c>
    </row>
    <row r="278" spans="2:17" ht="15.75" thickBot="1">
      <c r="B278" s="79"/>
      <c r="C278" s="80"/>
      <c r="D278" s="81"/>
      <c r="E278" s="80"/>
      <c r="F278" s="125"/>
      <c r="G278" s="126"/>
      <c r="H278" s="127"/>
      <c r="I278" s="128"/>
      <c r="J278" s="125"/>
      <c r="K278" s="83"/>
      <c r="L278" s="129"/>
      <c r="M278" s="85"/>
      <c r="N278" s="130"/>
      <c r="O278" s="88"/>
    </row>
    <row r="279" spans="2:17">
      <c r="B279" s="89" t="s">
        <v>44</v>
      </c>
      <c r="C279" s="24"/>
      <c r="D279" s="24"/>
      <c r="E279" s="24"/>
      <c r="F279" s="90"/>
      <c r="G279" s="91"/>
      <c r="H279" s="92">
        <f>SUM(H268:H274,H275:H277)</f>
        <v>45137.191730000006</v>
      </c>
      <c r="I279" s="93"/>
      <c r="J279" s="94"/>
      <c r="K279" s="94"/>
      <c r="L279" s="131">
        <f>SUM(L268:L274,L275:L277)</f>
        <v>45268.975761049674</v>
      </c>
      <c r="M279" s="96"/>
      <c r="N279" s="97">
        <f t="shared" ref="N279:N283" si="81">L279-H279</f>
        <v>131.78403104966856</v>
      </c>
      <c r="O279" s="98">
        <f t="shared" ref="O279:O283" si="82">IF((H279)=0,"",(N279/H279))</f>
        <v>2.919632923509496E-3</v>
      </c>
    </row>
    <row r="280" spans="2:17">
      <c r="B280" s="99" t="s">
        <v>40</v>
      </c>
      <c r="C280" s="24"/>
      <c r="D280" s="24"/>
      <c r="E280" s="24"/>
      <c r="F280" s="100">
        <v>0.13</v>
      </c>
      <c r="G280" s="111"/>
      <c r="H280" s="101">
        <f>H279*F280</f>
        <v>5867.8349249000012</v>
      </c>
      <c r="I280" s="102"/>
      <c r="J280" s="132">
        <v>0.13</v>
      </c>
      <c r="K280" s="102"/>
      <c r="L280" s="105">
        <f>L279*J280</f>
        <v>5884.9668489364576</v>
      </c>
      <c r="M280" s="106"/>
      <c r="N280" s="107">
        <f t="shared" si="81"/>
        <v>17.131924036456439</v>
      </c>
      <c r="O280" s="108">
        <f t="shared" si="82"/>
        <v>2.9196329235094149E-3</v>
      </c>
    </row>
    <row r="281" spans="2:17">
      <c r="B281" s="109" t="s">
        <v>41</v>
      </c>
      <c r="C281" s="24"/>
      <c r="D281" s="24"/>
      <c r="E281" s="24"/>
      <c r="F281" s="110"/>
      <c r="G281" s="111"/>
      <c r="H281" s="101">
        <f>H279+H280</f>
        <v>51005.026654900008</v>
      </c>
      <c r="I281" s="102"/>
      <c r="J281" s="102"/>
      <c r="K281" s="102"/>
      <c r="L281" s="105">
        <f>L279+L280</f>
        <v>51153.94260998613</v>
      </c>
      <c r="M281" s="106"/>
      <c r="N281" s="107">
        <f t="shared" si="81"/>
        <v>148.91595508612227</v>
      </c>
      <c r="O281" s="108">
        <f t="shared" si="82"/>
        <v>2.9196329235094331E-3</v>
      </c>
    </row>
    <row r="282" spans="2:17">
      <c r="B282" s="303" t="s">
        <v>42</v>
      </c>
      <c r="C282" s="303"/>
      <c r="D282" s="303"/>
      <c r="E282" s="24"/>
      <c r="F282" s="110"/>
      <c r="G282" s="111"/>
      <c r="H282" s="112">
        <v>0</v>
      </c>
      <c r="I282" s="102"/>
      <c r="J282" s="102"/>
      <c r="K282" s="102"/>
      <c r="L282" s="113">
        <v>0</v>
      </c>
      <c r="M282" s="106"/>
      <c r="N282" s="114">
        <f t="shared" si="81"/>
        <v>0</v>
      </c>
      <c r="O282" s="115" t="str">
        <f t="shared" si="82"/>
        <v/>
      </c>
    </row>
    <row r="283" spans="2:17" ht="15.75" thickBot="1">
      <c r="B283" s="304" t="s">
        <v>45</v>
      </c>
      <c r="C283" s="304"/>
      <c r="D283" s="304"/>
      <c r="E283" s="116"/>
      <c r="F283" s="133"/>
      <c r="G283" s="134"/>
      <c r="H283" s="135">
        <f>H281+H282</f>
        <v>51005.026654900008</v>
      </c>
      <c r="I283" s="136"/>
      <c r="J283" s="136"/>
      <c r="K283" s="136"/>
      <c r="L283" s="137">
        <f>L281+L282</f>
        <v>51153.94260998613</v>
      </c>
      <c r="M283" s="138"/>
      <c r="N283" s="139">
        <f t="shared" si="81"/>
        <v>148.91595508612227</v>
      </c>
      <c r="O283" s="140">
        <f t="shared" si="82"/>
        <v>2.9196329235094331E-3</v>
      </c>
    </row>
    <row r="284" spans="2:17" ht="15.75" thickBot="1">
      <c r="B284" s="79"/>
      <c r="C284" s="80"/>
      <c r="D284" s="81"/>
      <c r="E284" s="80"/>
      <c r="F284" s="125"/>
      <c r="G284" s="126"/>
      <c r="H284" s="127"/>
      <c r="I284" s="128"/>
      <c r="J284" s="125"/>
      <c r="K284" s="83"/>
      <c r="L284" s="129"/>
      <c r="M284" s="85"/>
      <c r="N284" s="130"/>
      <c r="O284" s="88"/>
    </row>
    <row r="285" spans="2:17">
      <c r="L285" s="141"/>
    </row>
    <row r="286" spans="2:17">
      <c r="B286" s="15" t="s">
        <v>69</v>
      </c>
      <c r="F286" s="151">
        <v>1.0408999999999999</v>
      </c>
      <c r="J286" s="151">
        <v>1.0349999999999999</v>
      </c>
    </row>
  </sheetData>
  <mergeCells count="48">
    <mergeCell ref="A3:K3"/>
    <mergeCell ref="B10:O10"/>
    <mergeCell ref="B11:O11"/>
    <mergeCell ref="D14:O14"/>
    <mergeCell ref="F18:H18"/>
    <mergeCell ref="J18:L18"/>
    <mergeCell ref="N18:O18"/>
    <mergeCell ref="B62:D62"/>
    <mergeCell ref="D19:D20"/>
    <mergeCell ref="N19:N20"/>
    <mergeCell ref="O19:O20"/>
    <mergeCell ref="B61:D61"/>
    <mergeCell ref="D72:O72"/>
    <mergeCell ref="F76:H76"/>
    <mergeCell ref="J76:L76"/>
    <mergeCell ref="N76:O76"/>
    <mergeCell ref="D77:D78"/>
    <mergeCell ref="N77:N78"/>
    <mergeCell ref="O77:O78"/>
    <mergeCell ref="B119:D119"/>
    <mergeCell ref="B120:D120"/>
    <mergeCell ref="D126:O126"/>
    <mergeCell ref="F130:H130"/>
    <mergeCell ref="J130:L130"/>
    <mergeCell ref="N130:O130"/>
    <mergeCell ref="D131:D132"/>
    <mergeCell ref="N131:N132"/>
    <mergeCell ref="O131:O132"/>
    <mergeCell ref="B173:D173"/>
    <mergeCell ref="B174:D174"/>
    <mergeCell ref="D181:O181"/>
    <mergeCell ref="F185:H185"/>
    <mergeCell ref="J185:L185"/>
    <mergeCell ref="N185:O185"/>
    <mergeCell ref="D186:D187"/>
    <mergeCell ref="N186:N187"/>
    <mergeCell ref="O186:O187"/>
    <mergeCell ref="B228:D228"/>
    <mergeCell ref="B229:D229"/>
    <mergeCell ref="D235:O235"/>
    <mergeCell ref="F239:H239"/>
    <mergeCell ref="J239:L239"/>
    <mergeCell ref="N239:O239"/>
    <mergeCell ref="D240:D241"/>
    <mergeCell ref="N240:N241"/>
    <mergeCell ref="O240:O241"/>
    <mergeCell ref="B282:D282"/>
    <mergeCell ref="B283:D283"/>
  </mergeCells>
  <dataValidations xWindow="1157" yWindow="420" count="3">
    <dataValidation type="list" allowBlank="1" showInputMessage="1" showErrorMessage="1" prompt="Select Charge Unit - monthly, per kWh, per kW" sqref="D45:D46 D48:D57 D63 D38:D43 D21:D36 D103:D104 D106:D115 D121 D96:D101 D79:D94 D157:D158 D160:D169 D175 D150:D155 D133:D148 D212:D213 D215:D224 D230 D205:D210 D188:D203 D266:D267 D269:D278 D284 D259:D264 D242:D257">
      <formula1>"Monthly, per kWh, per kW"</formula1>
    </dataValidation>
    <dataValidation type="list" allowBlank="1" showInputMessage="1" showErrorMessage="1" sqref="E45:E46 E21:E36 E63 E38:E43 E48:E52 E54:E57 E103:E104 E79:E94 E121 E96:E101 E106:E110 E112:E115 E157:E158 E133:E148 E175 E150:E155 E160:E164 E166:E169 E212:E213 E188:E203 E230 E205:E210 E215:E219 E221:E224 E266:E267 E242:E257 E284 E259:E264 E269:E273 E275:E278">
      <formula1>#REF!</formula1>
    </dataValidation>
    <dataValidation type="list" allowBlank="1" showInputMessage="1" showErrorMessage="1" sqref="E53 E111 E165 E220 E274">
      <formula1>#REF!</formula1>
    </dataValidation>
  </dataValidations>
  <pageMargins left="0.25" right="0.25" top="0.75" bottom="0.75" header="0.3" footer="0.3"/>
  <pageSetup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6</xdr:col>
                    <xdr:colOff>466725</xdr:colOff>
                    <xdr:row>14</xdr:row>
                    <xdr:rowOff>66675</xdr:rowOff>
                  </from>
                  <to>
                    <xdr:col>10</xdr:col>
                    <xdr:colOff>28575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9</xdr:col>
                    <xdr:colOff>333375</xdr:colOff>
                    <xdr:row>14</xdr:row>
                    <xdr:rowOff>66675</xdr:rowOff>
                  </from>
                  <to>
                    <xdr:col>16</xdr:col>
                    <xdr:colOff>190500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6" name="Option Button 27">
              <controlPr defaultSize="0" autoFill="0" autoLine="0" autoPict="0">
                <anchor moveWithCells="1">
                  <from>
                    <xdr:col>6</xdr:col>
                    <xdr:colOff>466725</xdr:colOff>
                    <xdr:row>72</xdr:row>
                    <xdr:rowOff>66675</xdr:rowOff>
                  </from>
                  <to>
                    <xdr:col>10</xdr:col>
                    <xdr:colOff>28575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7" name="Option Button 28">
              <controlPr defaultSize="0" autoFill="0" autoLine="0" autoPict="0">
                <anchor moveWithCells="1">
                  <from>
                    <xdr:col>9</xdr:col>
                    <xdr:colOff>333375</xdr:colOff>
                    <xdr:row>72</xdr:row>
                    <xdr:rowOff>66675</xdr:rowOff>
                  </from>
                  <to>
                    <xdr:col>16</xdr:col>
                    <xdr:colOff>190500</xdr:colOff>
                    <xdr:row>74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8" name="Option Button 44">
              <controlPr defaultSize="0" autoFill="0" autoLine="0" autoPict="0">
                <anchor moveWithCells="1">
                  <from>
                    <xdr:col>6</xdr:col>
                    <xdr:colOff>466725</xdr:colOff>
                    <xdr:row>126</xdr:row>
                    <xdr:rowOff>66675</xdr:rowOff>
                  </from>
                  <to>
                    <xdr:col>10</xdr:col>
                    <xdr:colOff>28575</xdr:colOff>
                    <xdr:row>128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9" name="Option Button 45">
              <controlPr defaultSize="0" autoFill="0" autoLine="0" autoPict="0">
                <anchor moveWithCells="1">
                  <from>
                    <xdr:col>9</xdr:col>
                    <xdr:colOff>333375</xdr:colOff>
                    <xdr:row>126</xdr:row>
                    <xdr:rowOff>66675</xdr:rowOff>
                  </from>
                  <to>
                    <xdr:col>16</xdr:col>
                    <xdr:colOff>190500</xdr:colOff>
                    <xdr:row>128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10" name="Option Button 61">
              <controlPr defaultSize="0" autoFill="0" autoLine="0" autoPict="0">
                <anchor moveWithCells="1">
                  <from>
                    <xdr:col>6</xdr:col>
                    <xdr:colOff>466725</xdr:colOff>
                    <xdr:row>181</xdr:row>
                    <xdr:rowOff>66675</xdr:rowOff>
                  </from>
                  <to>
                    <xdr:col>10</xdr:col>
                    <xdr:colOff>28575</xdr:colOff>
                    <xdr:row>183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11" name="Option Button 62">
              <controlPr defaultSize="0" autoFill="0" autoLine="0" autoPict="0">
                <anchor moveWithCells="1">
                  <from>
                    <xdr:col>9</xdr:col>
                    <xdr:colOff>333375</xdr:colOff>
                    <xdr:row>181</xdr:row>
                    <xdr:rowOff>66675</xdr:rowOff>
                  </from>
                  <to>
                    <xdr:col>16</xdr:col>
                    <xdr:colOff>190500</xdr:colOff>
                    <xdr:row>183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12" name="Option Button 95">
              <controlPr defaultSize="0" autoFill="0" autoLine="0" autoPict="0">
                <anchor moveWithCells="1">
                  <from>
                    <xdr:col>6</xdr:col>
                    <xdr:colOff>466725</xdr:colOff>
                    <xdr:row>235</xdr:row>
                    <xdr:rowOff>66675</xdr:rowOff>
                  </from>
                  <to>
                    <xdr:col>10</xdr:col>
                    <xdr:colOff>28575</xdr:colOff>
                    <xdr:row>237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13" name="Option Button 96">
              <controlPr defaultSize="0" autoFill="0" autoLine="0" autoPict="0">
                <anchor moveWithCells="1">
                  <from>
                    <xdr:col>9</xdr:col>
                    <xdr:colOff>333375</xdr:colOff>
                    <xdr:row>235</xdr:row>
                    <xdr:rowOff>66675</xdr:rowOff>
                  </from>
                  <to>
                    <xdr:col>16</xdr:col>
                    <xdr:colOff>190500</xdr:colOff>
                    <xdr:row>237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87"/>
  <sheetViews>
    <sheetView topLeftCell="A268" zoomScale="90" zoomScaleNormal="90" workbookViewId="0">
      <selection activeCell="J243" sqref="J243:J254"/>
    </sheetView>
  </sheetViews>
  <sheetFormatPr defaultColWidth="9.140625" defaultRowHeight="15"/>
  <cols>
    <col min="1" max="1" width="1.28515625" style="10" customWidth="1"/>
    <col min="2" max="2" width="26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7.570312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18" style="10" customWidth="1"/>
    <col min="13" max="13" width="2.85546875" style="10" customWidth="1"/>
    <col min="14" max="14" width="14.42578125" style="10" customWidth="1"/>
    <col min="15" max="15" width="10.85546875" style="10" bestFit="1" customWidth="1"/>
    <col min="16" max="16" width="3.85546875" style="10" customWidth="1"/>
    <col min="17" max="19" width="9.140625" style="10"/>
    <col min="20" max="20" width="0" style="10" hidden="1" customWidth="1"/>
    <col min="21" max="16384" width="9.140625" style="10"/>
  </cols>
  <sheetData>
    <row r="1" spans="1:20" s="2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+'Residential '!O1</f>
        <v>EB-2012-0146</v>
      </c>
      <c r="P1"/>
      <c r="T1" s="2">
        <v>9</v>
      </c>
    </row>
    <row r="2" spans="1:20" s="2" customFormat="1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>
        <v>9</v>
      </c>
      <c r="P2"/>
    </row>
    <row r="3" spans="1:20" s="2" customFormat="1" ht="15" customHeight="1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N3" s="3" t="s">
        <v>2</v>
      </c>
      <c r="O3" s="6"/>
      <c r="P3"/>
    </row>
    <row r="4" spans="1:20" s="2" customFormat="1" ht="15" customHeight="1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>
      <c r="C5" s="8"/>
      <c r="D5" s="8"/>
      <c r="E5" s="8"/>
      <c r="N5" s="3" t="s">
        <v>4</v>
      </c>
      <c r="O5" s="9">
        <v>4</v>
      </c>
      <c r="P5"/>
    </row>
    <row r="6" spans="1:20" s="2" customFormat="1" ht="9" customHeight="1">
      <c r="N6" s="3"/>
      <c r="O6" s="4"/>
      <c r="P6"/>
    </row>
    <row r="7" spans="1:20" s="2" customFormat="1">
      <c r="N7" s="3" t="s">
        <v>5</v>
      </c>
      <c r="O7" s="182">
        <v>41517</v>
      </c>
      <c r="P7"/>
    </row>
    <row r="8" spans="1:20" s="2" customFormat="1" ht="15" customHeight="1">
      <c r="N8" s="10"/>
      <c r="O8"/>
      <c r="P8"/>
    </row>
    <row r="9" spans="1:20" ht="7.5" customHeight="1">
      <c r="L9"/>
      <c r="M9"/>
      <c r="N9"/>
      <c r="O9"/>
      <c r="P9"/>
    </row>
    <row r="10" spans="1:20" ht="18.75" customHeight="1">
      <c r="B10" s="316" t="s">
        <v>6</v>
      </c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/>
    </row>
    <row r="11" spans="1:20" ht="18.75" customHeight="1">
      <c r="B11" s="316" t="s">
        <v>7</v>
      </c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/>
    </row>
    <row r="12" spans="1:20" ht="7.5" customHeight="1">
      <c r="L12"/>
      <c r="M12"/>
      <c r="N12"/>
      <c r="O12"/>
      <c r="P12"/>
    </row>
    <row r="13" spans="1:20" ht="7.5" customHeight="1">
      <c r="L13"/>
      <c r="M13"/>
      <c r="N13"/>
      <c r="O13"/>
      <c r="P13"/>
    </row>
    <row r="14" spans="1:20" ht="15.75">
      <c r="B14" s="11" t="s">
        <v>8</v>
      </c>
      <c r="D14" s="311" t="s">
        <v>98</v>
      </c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</row>
    <row r="15" spans="1:20" ht="7.5" customHeight="1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>
      <c r="B16" s="14"/>
      <c r="D16" s="15" t="s">
        <v>9</v>
      </c>
      <c r="E16" s="15"/>
      <c r="F16" s="16">
        <v>2500</v>
      </c>
      <c r="G16" s="15" t="s">
        <v>60</v>
      </c>
    </row>
    <row r="17" spans="2:15">
      <c r="B17" s="14"/>
      <c r="F17" s="16">
        <v>1095000</v>
      </c>
      <c r="G17" s="15" t="s">
        <v>10</v>
      </c>
    </row>
    <row r="18" spans="2:15">
      <c r="B18" s="14"/>
      <c r="D18" s="17"/>
      <c r="E18" s="17"/>
      <c r="F18" s="312" t="s">
        <v>11</v>
      </c>
      <c r="G18" s="313"/>
      <c r="H18" s="314"/>
      <c r="J18" s="312" t="s">
        <v>12</v>
      </c>
      <c r="K18" s="313"/>
      <c r="L18" s="314"/>
      <c r="N18" s="312" t="s">
        <v>13</v>
      </c>
      <c r="O18" s="314"/>
    </row>
    <row r="19" spans="2:15">
      <c r="B19" s="14"/>
      <c r="D19" s="305" t="s">
        <v>14</v>
      </c>
      <c r="E19" s="18"/>
      <c r="F19" s="19" t="s">
        <v>15</v>
      </c>
      <c r="G19" s="19" t="s">
        <v>16</v>
      </c>
      <c r="H19" s="20" t="s">
        <v>17</v>
      </c>
      <c r="J19" s="19" t="s">
        <v>15</v>
      </c>
      <c r="K19" s="21" t="s">
        <v>16</v>
      </c>
      <c r="L19" s="20" t="s">
        <v>17</v>
      </c>
      <c r="N19" s="307" t="s">
        <v>18</v>
      </c>
      <c r="O19" s="309" t="s">
        <v>19</v>
      </c>
    </row>
    <row r="20" spans="2:15">
      <c r="B20" s="14"/>
      <c r="D20" s="306"/>
      <c r="E20" s="18"/>
      <c r="F20" s="22" t="s">
        <v>20</v>
      </c>
      <c r="G20" s="22"/>
      <c r="H20" s="23" t="s">
        <v>20</v>
      </c>
      <c r="J20" s="22" t="s">
        <v>20</v>
      </c>
      <c r="K20" s="23"/>
      <c r="L20" s="23" t="s">
        <v>20</v>
      </c>
      <c r="N20" s="308"/>
      <c r="O20" s="310"/>
    </row>
    <row r="21" spans="2:15">
      <c r="B21" s="24" t="s">
        <v>21</v>
      </c>
      <c r="C21" s="24"/>
      <c r="D21" s="25" t="s">
        <v>56</v>
      </c>
      <c r="E21" s="26"/>
      <c r="F21" s="153">
        <v>292.70999999999998</v>
      </c>
      <c r="G21" s="28">
        <v>1</v>
      </c>
      <c r="H21" s="29">
        <f>G21*F21</f>
        <v>292.70999999999998</v>
      </c>
      <c r="I21" s="30"/>
      <c r="J21" s="156">
        <f>+'[1]11. Distribution Rate Schedule'!$D$15</f>
        <v>366.53656145408411</v>
      </c>
      <c r="K21" s="32">
        <v>1</v>
      </c>
      <c r="L21" s="29">
        <f>K21*J21</f>
        <v>366.53656145408411</v>
      </c>
      <c r="M21" s="30"/>
      <c r="N21" s="33">
        <f>L21-H21</f>
        <v>73.826561454084128</v>
      </c>
      <c r="O21" s="34">
        <f>IF((H21)=0,"",(N21/H21))</f>
        <v>0.25221742152329657</v>
      </c>
    </row>
    <row r="22" spans="2:15">
      <c r="B22" s="24"/>
      <c r="C22" s="24"/>
      <c r="D22" s="25" t="s">
        <v>56</v>
      </c>
      <c r="E22" s="26"/>
      <c r="F22" s="27"/>
      <c r="G22" s="28">
        <v>1</v>
      </c>
      <c r="H22" s="29">
        <f t="shared" ref="H22:H36" si="0">G22*F22</f>
        <v>0</v>
      </c>
      <c r="I22" s="30"/>
      <c r="J22" s="31"/>
      <c r="K22" s="32">
        <v>1</v>
      </c>
      <c r="L22" s="29">
        <f>K22*J22</f>
        <v>0</v>
      </c>
      <c r="M22" s="30"/>
      <c r="N22" s="33">
        <f>L22-H22</f>
        <v>0</v>
      </c>
      <c r="O22" s="34" t="str">
        <f>IF((H22)=0,"",(N22/H22))</f>
        <v/>
      </c>
    </row>
    <row r="23" spans="2:15">
      <c r="B23" s="35"/>
      <c r="C23" s="24"/>
      <c r="D23" s="25"/>
      <c r="E23" s="26"/>
      <c r="F23" s="27"/>
      <c r="G23" s="28">
        <v>1</v>
      </c>
      <c r="H23" s="29">
        <f t="shared" si="0"/>
        <v>0</v>
      </c>
      <c r="I23" s="30"/>
      <c r="J23" s="31"/>
      <c r="K23" s="32">
        <v>1</v>
      </c>
      <c r="L23" s="29">
        <f t="shared" ref="L23:L36" si="1">K23*J23</f>
        <v>0</v>
      </c>
      <c r="M23" s="30"/>
      <c r="N23" s="33">
        <f t="shared" ref="N23:N37" si="2">L23-H23</f>
        <v>0</v>
      </c>
      <c r="O23" s="34" t="str">
        <f t="shared" ref="O23:O37" si="3">IF((H23)=0,"",(N23/H23))</f>
        <v/>
      </c>
    </row>
    <row r="24" spans="2:15">
      <c r="B24" s="35"/>
      <c r="C24" s="24"/>
      <c r="D24" s="25"/>
      <c r="E24" s="26"/>
      <c r="F24" s="27"/>
      <c r="G24" s="28">
        <v>1</v>
      </c>
      <c r="H24" s="29">
        <f t="shared" si="0"/>
        <v>0</v>
      </c>
      <c r="I24" s="30"/>
      <c r="J24" s="31"/>
      <c r="K24" s="32">
        <v>1</v>
      </c>
      <c r="L24" s="29">
        <f t="shared" si="1"/>
        <v>0</v>
      </c>
      <c r="M24" s="30"/>
      <c r="N24" s="33">
        <f t="shared" si="2"/>
        <v>0</v>
      </c>
      <c r="O24" s="34" t="str">
        <f t="shared" si="3"/>
        <v/>
      </c>
    </row>
    <row r="25" spans="2:15">
      <c r="B25" s="35"/>
      <c r="C25" s="24"/>
      <c r="D25" s="25"/>
      <c r="E25" s="26"/>
      <c r="F25" s="27"/>
      <c r="G25" s="28">
        <v>1</v>
      </c>
      <c r="H25" s="29">
        <f t="shared" si="0"/>
        <v>0</v>
      </c>
      <c r="I25" s="30"/>
      <c r="J25" s="31"/>
      <c r="K25" s="32">
        <v>1</v>
      </c>
      <c r="L25" s="29">
        <f t="shared" si="1"/>
        <v>0</v>
      </c>
      <c r="M25" s="30"/>
      <c r="N25" s="33">
        <f t="shared" si="2"/>
        <v>0</v>
      </c>
      <c r="O25" s="34" t="str">
        <f t="shared" si="3"/>
        <v/>
      </c>
    </row>
    <row r="26" spans="2:15">
      <c r="B26" s="35"/>
      <c r="C26" s="24"/>
      <c r="D26" s="25"/>
      <c r="E26" s="26"/>
      <c r="F26" s="27"/>
      <c r="G26" s="28">
        <v>1</v>
      </c>
      <c r="H26" s="29">
        <f t="shared" si="0"/>
        <v>0</v>
      </c>
      <c r="I26" s="30"/>
      <c r="J26" s="31"/>
      <c r="K26" s="32">
        <v>1</v>
      </c>
      <c r="L26" s="29">
        <f t="shared" si="1"/>
        <v>0</v>
      </c>
      <c r="M26" s="30"/>
      <c r="N26" s="33">
        <f t="shared" si="2"/>
        <v>0</v>
      </c>
      <c r="O26" s="34" t="str">
        <f t="shared" si="3"/>
        <v/>
      </c>
    </row>
    <row r="27" spans="2:15">
      <c r="B27" s="24" t="s">
        <v>22</v>
      </c>
      <c r="C27" s="24"/>
      <c r="D27" s="25" t="s">
        <v>61</v>
      </c>
      <c r="E27" s="26"/>
      <c r="F27" s="27">
        <v>1.6223000000000001</v>
      </c>
      <c r="G27" s="28">
        <f>$F16</f>
        <v>2500</v>
      </c>
      <c r="H27" s="29">
        <f t="shared" si="0"/>
        <v>4055.75</v>
      </c>
      <c r="I27" s="30"/>
      <c r="J27" s="31">
        <f>+'[1]11. Distribution Rate Schedule'!$E$15</f>
        <v>2.2128298925859302</v>
      </c>
      <c r="K27" s="28">
        <f>$F16</f>
        <v>2500</v>
      </c>
      <c r="L27" s="29">
        <f t="shared" si="1"/>
        <v>5532.0747314648252</v>
      </c>
      <c r="M27" s="30"/>
      <c r="N27" s="33">
        <f t="shared" si="2"/>
        <v>1476.3247314648252</v>
      </c>
      <c r="O27" s="34">
        <f t="shared" si="3"/>
        <v>0.36400782382169145</v>
      </c>
    </row>
    <row r="28" spans="2:15">
      <c r="B28" s="36" t="s">
        <v>96</v>
      </c>
      <c r="C28" s="24"/>
      <c r="D28" s="25" t="s">
        <v>61</v>
      </c>
      <c r="E28" s="26"/>
      <c r="F28" s="27">
        <v>-3.6200000000000003E-2</v>
      </c>
      <c r="G28" s="28">
        <f>$F16</f>
        <v>2500</v>
      </c>
      <c r="H28" s="29">
        <f t="shared" si="0"/>
        <v>-90.500000000000014</v>
      </c>
      <c r="I28" s="30"/>
      <c r="J28" s="31"/>
      <c r="K28" s="28">
        <f>$F16</f>
        <v>2500</v>
      </c>
      <c r="L28" s="29">
        <f t="shared" si="1"/>
        <v>0</v>
      </c>
      <c r="M28" s="30"/>
      <c r="N28" s="33">
        <f t="shared" si="2"/>
        <v>90.500000000000014</v>
      </c>
      <c r="O28" s="34">
        <f t="shared" si="3"/>
        <v>-1</v>
      </c>
    </row>
    <row r="29" spans="2:15">
      <c r="B29" s="24" t="s">
        <v>72</v>
      </c>
      <c r="C29" s="24"/>
      <c r="D29" s="25" t="s">
        <v>61</v>
      </c>
      <c r="E29" s="26"/>
      <c r="F29" s="150">
        <v>4.8199999999999996E-3</v>
      </c>
      <c r="G29" s="28">
        <f>$F16</f>
        <v>2500</v>
      </c>
      <c r="H29" s="29">
        <f t="shared" si="0"/>
        <v>12.049999999999999</v>
      </c>
      <c r="I29" s="30"/>
      <c r="J29" s="31">
        <v>0</v>
      </c>
      <c r="K29" s="28">
        <f>$F16</f>
        <v>2500</v>
      </c>
      <c r="L29" s="29">
        <f t="shared" si="1"/>
        <v>0</v>
      </c>
      <c r="M29" s="30"/>
      <c r="N29" s="33">
        <f t="shared" si="2"/>
        <v>-12.049999999999999</v>
      </c>
      <c r="O29" s="34">
        <f t="shared" si="3"/>
        <v>-1</v>
      </c>
    </row>
    <row r="30" spans="2:15">
      <c r="B30" s="36"/>
      <c r="C30" s="24"/>
      <c r="D30" s="25"/>
      <c r="E30" s="26"/>
      <c r="F30" s="27"/>
      <c r="G30" s="28">
        <f>$F16</f>
        <v>2500</v>
      </c>
      <c r="H30" s="29">
        <f t="shared" si="0"/>
        <v>0</v>
      </c>
      <c r="I30" s="30"/>
      <c r="J30" s="31"/>
      <c r="K30" s="28">
        <f>$F16</f>
        <v>2500</v>
      </c>
      <c r="L30" s="29">
        <f t="shared" si="1"/>
        <v>0</v>
      </c>
      <c r="M30" s="30"/>
      <c r="N30" s="33">
        <f t="shared" si="2"/>
        <v>0</v>
      </c>
      <c r="O30" s="34" t="str">
        <f t="shared" si="3"/>
        <v/>
      </c>
    </row>
    <row r="31" spans="2:15">
      <c r="B31" s="36"/>
      <c r="C31" s="24"/>
      <c r="D31" s="25"/>
      <c r="E31" s="26"/>
      <c r="F31" s="27"/>
      <c r="G31" s="28">
        <f>$F16</f>
        <v>2500</v>
      </c>
      <c r="H31" s="29">
        <f t="shared" si="0"/>
        <v>0</v>
      </c>
      <c r="I31" s="30"/>
      <c r="J31" s="31"/>
      <c r="K31" s="28">
        <f>$F16</f>
        <v>2500</v>
      </c>
      <c r="L31" s="29">
        <f t="shared" si="1"/>
        <v>0</v>
      </c>
      <c r="M31" s="30"/>
      <c r="N31" s="33">
        <f t="shared" si="2"/>
        <v>0</v>
      </c>
      <c r="O31" s="34" t="str">
        <f t="shared" si="3"/>
        <v/>
      </c>
    </row>
    <row r="32" spans="2:15">
      <c r="B32" s="36"/>
      <c r="C32" s="24"/>
      <c r="D32" s="25"/>
      <c r="E32" s="26"/>
      <c r="F32" s="27"/>
      <c r="G32" s="28">
        <f>$F16</f>
        <v>2500</v>
      </c>
      <c r="H32" s="29">
        <f t="shared" si="0"/>
        <v>0</v>
      </c>
      <c r="I32" s="30"/>
      <c r="J32" s="31"/>
      <c r="K32" s="28">
        <f>$F16</f>
        <v>2500</v>
      </c>
      <c r="L32" s="29">
        <f t="shared" si="1"/>
        <v>0</v>
      </c>
      <c r="M32" s="30"/>
      <c r="N32" s="33">
        <f t="shared" si="2"/>
        <v>0</v>
      </c>
      <c r="O32" s="34" t="str">
        <f t="shared" si="3"/>
        <v/>
      </c>
    </row>
    <row r="33" spans="2:15">
      <c r="B33" s="36"/>
      <c r="C33" s="24"/>
      <c r="D33" s="25"/>
      <c r="E33" s="26"/>
      <c r="F33" s="27"/>
      <c r="G33" s="28">
        <f>$F16</f>
        <v>2500</v>
      </c>
      <c r="H33" s="29">
        <f t="shared" si="0"/>
        <v>0</v>
      </c>
      <c r="I33" s="30"/>
      <c r="J33" s="31"/>
      <c r="K33" s="28">
        <f>$F16</f>
        <v>2500</v>
      </c>
      <c r="L33" s="29">
        <f t="shared" si="1"/>
        <v>0</v>
      </c>
      <c r="M33" s="30"/>
      <c r="N33" s="33">
        <f t="shared" si="2"/>
        <v>0</v>
      </c>
      <c r="O33" s="34" t="str">
        <f t="shared" si="3"/>
        <v/>
      </c>
    </row>
    <row r="34" spans="2:15">
      <c r="B34" s="36"/>
      <c r="C34" s="24"/>
      <c r="D34" s="25"/>
      <c r="E34" s="26"/>
      <c r="F34" s="27"/>
      <c r="G34" s="28">
        <f>$F16</f>
        <v>2500</v>
      </c>
      <c r="H34" s="29">
        <f t="shared" si="0"/>
        <v>0</v>
      </c>
      <c r="I34" s="30"/>
      <c r="J34" s="31"/>
      <c r="K34" s="28">
        <f>$F16</f>
        <v>2500</v>
      </c>
      <c r="L34" s="29">
        <f t="shared" si="1"/>
        <v>0</v>
      </c>
      <c r="M34" s="30"/>
      <c r="N34" s="33">
        <f t="shared" si="2"/>
        <v>0</v>
      </c>
      <c r="O34" s="34" t="str">
        <f t="shared" si="3"/>
        <v/>
      </c>
    </row>
    <row r="35" spans="2:15">
      <c r="B35" s="36"/>
      <c r="C35" s="24"/>
      <c r="D35" s="25"/>
      <c r="E35" s="26"/>
      <c r="F35" s="27"/>
      <c r="G35" s="28">
        <f>$F16</f>
        <v>2500</v>
      </c>
      <c r="H35" s="29">
        <f t="shared" si="0"/>
        <v>0</v>
      </c>
      <c r="I35" s="30"/>
      <c r="J35" s="31"/>
      <c r="K35" s="28">
        <f>$F16</f>
        <v>2500</v>
      </c>
      <c r="L35" s="29">
        <f t="shared" si="1"/>
        <v>0</v>
      </c>
      <c r="M35" s="30"/>
      <c r="N35" s="33">
        <f t="shared" si="2"/>
        <v>0</v>
      </c>
      <c r="O35" s="34" t="str">
        <f t="shared" si="3"/>
        <v/>
      </c>
    </row>
    <row r="36" spans="2:15">
      <c r="B36" s="36"/>
      <c r="C36" s="24"/>
      <c r="D36" s="25"/>
      <c r="E36" s="26"/>
      <c r="F36" s="27"/>
      <c r="G36" s="28">
        <f>$F16</f>
        <v>2500</v>
      </c>
      <c r="H36" s="29">
        <f t="shared" si="0"/>
        <v>0</v>
      </c>
      <c r="I36" s="30"/>
      <c r="J36" s="31"/>
      <c r="K36" s="28">
        <f>$F16</f>
        <v>2500</v>
      </c>
      <c r="L36" s="29">
        <f t="shared" si="1"/>
        <v>0</v>
      </c>
      <c r="M36" s="30"/>
      <c r="N36" s="33">
        <f t="shared" si="2"/>
        <v>0</v>
      </c>
      <c r="O36" s="34" t="str">
        <f t="shared" si="3"/>
        <v/>
      </c>
    </row>
    <row r="37" spans="2:15" s="48" customFormat="1">
      <c r="B37" s="37" t="s">
        <v>25</v>
      </c>
      <c r="C37" s="38"/>
      <c r="D37" s="39"/>
      <c r="E37" s="38"/>
      <c r="F37" s="40"/>
      <c r="G37" s="41"/>
      <c r="H37" s="42">
        <f>SUM(H21:H36)</f>
        <v>4270.01</v>
      </c>
      <c r="I37" s="43"/>
      <c r="J37" s="44"/>
      <c r="K37" s="41"/>
      <c r="L37" s="42">
        <f>SUM(L21:L36)</f>
        <v>5898.6112929189094</v>
      </c>
      <c r="M37" s="43"/>
      <c r="N37" s="46">
        <f t="shared" si="2"/>
        <v>1628.6012929189092</v>
      </c>
      <c r="O37" s="47">
        <f t="shared" si="3"/>
        <v>0.3814045617970237</v>
      </c>
    </row>
    <row r="38" spans="2:15" ht="25.5">
      <c r="B38" s="49" t="s">
        <v>58</v>
      </c>
      <c r="C38" s="24"/>
      <c r="D38" s="25" t="s">
        <v>61</v>
      </c>
      <c r="E38" s="26"/>
      <c r="F38" s="27">
        <v>-0.36409999999999998</v>
      </c>
      <c r="G38" s="28">
        <f>$F16</f>
        <v>2500</v>
      </c>
      <c r="H38" s="29">
        <f>G38*F38</f>
        <v>-910.25</v>
      </c>
      <c r="I38" s="30"/>
      <c r="J38" s="31">
        <f>+F38</f>
        <v>-0.36409999999999998</v>
      </c>
      <c r="K38" s="28">
        <f>$F16</f>
        <v>2500</v>
      </c>
      <c r="L38" s="29">
        <f>K38*J38</f>
        <v>-910.25</v>
      </c>
      <c r="M38" s="30"/>
      <c r="N38" s="33">
        <f>L38-H38</f>
        <v>0</v>
      </c>
      <c r="O38" s="34">
        <f>IF((H38)=0,"",(N38/H38))</f>
        <v>0</v>
      </c>
    </row>
    <row r="39" spans="2:15" ht="25.5">
      <c r="B39" s="49" t="s">
        <v>59</v>
      </c>
      <c r="C39" s="24"/>
      <c r="D39" s="25" t="s">
        <v>61</v>
      </c>
      <c r="E39" s="26"/>
      <c r="F39" s="27">
        <v>0</v>
      </c>
      <c r="G39" s="28">
        <f>$F16</f>
        <v>2500</v>
      </c>
      <c r="H39" s="29">
        <f t="shared" ref="H39:H41" si="4">G39*F39</f>
        <v>0</v>
      </c>
      <c r="I39" s="50"/>
      <c r="J39" s="31">
        <f>+'[3]6. Rate Rider Calculations'!$F$23</f>
        <v>-0.4452792486633273</v>
      </c>
      <c r="K39" s="28">
        <f>$F16</f>
        <v>2500</v>
      </c>
      <c r="L39" s="29">
        <f t="shared" ref="L39:L41" si="5">K39*J39</f>
        <v>-1113.1981216583183</v>
      </c>
      <c r="M39" s="51"/>
      <c r="N39" s="33">
        <f t="shared" ref="N39:N41" si="6">L39-H39</f>
        <v>-1113.1981216583183</v>
      </c>
      <c r="O39" s="34" t="str">
        <f t="shared" ref="O39:O41" si="7">IF((H39)=0,"",(N39/H39))</f>
        <v/>
      </c>
    </row>
    <row r="40" spans="2:15" ht="25.5">
      <c r="B40" s="49" t="s">
        <v>74</v>
      </c>
      <c r="C40" s="24"/>
      <c r="D40" s="25" t="s">
        <v>61</v>
      </c>
      <c r="E40" s="26"/>
      <c r="F40" s="27">
        <v>-0.15210000000000001</v>
      </c>
      <c r="G40" s="28">
        <f>$F16</f>
        <v>2500</v>
      </c>
      <c r="H40" s="29">
        <f t="shared" si="4"/>
        <v>-380.25000000000006</v>
      </c>
      <c r="I40" s="50"/>
      <c r="J40" s="31">
        <f>+F40</f>
        <v>-0.15210000000000001</v>
      </c>
      <c r="K40" s="28">
        <f>$F16</f>
        <v>2500</v>
      </c>
      <c r="L40" s="29">
        <f t="shared" si="5"/>
        <v>-380.25000000000006</v>
      </c>
      <c r="M40" s="51"/>
      <c r="N40" s="33">
        <f t="shared" si="6"/>
        <v>0</v>
      </c>
      <c r="O40" s="34">
        <f t="shared" si="7"/>
        <v>0</v>
      </c>
    </row>
    <row r="41" spans="2:15" ht="25.5">
      <c r="B41" s="49" t="s">
        <v>75</v>
      </c>
      <c r="C41" s="24"/>
      <c r="D41" s="25" t="s">
        <v>61</v>
      </c>
      <c r="E41" s="26"/>
      <c r="F41" s="27">
        <v>0</v>
      </c>
      <c r="G41" s="28">
        <f>$F16</f>
        <v>2500</v>
      </c>
      <c r="H41" s="29">
        <f t="shared" si="4"/>
        <v>0</v>
      </c>
      <c r="I41" s="50"/>
      <c r="J41" s="31">
        <f>+'[3]6. Rate Rider Calculations'!$F$50</f>
        <v>0</v>
      </c>
      <c r="K41" s="28">
        <f>$F16</f>
        <v>2500</v>
      </c>
      <c r="L41" s="29">
        <f t="shared" si="5"/>
        <v>0</v>
      </c>
      <c r="M41" s="51"/>
      <c r="N41" s="33">
        <f t="shared" si="6"/>
        <v>0</v>
      </c>
      <c r="O41" s="34" t="str">
        <f t="shared" si="7"/>
        <v/>
      </c>
    </row>
    <row r="42" spans="2:15">
      <c r="B42" s="49"/>
      <c r="C42" s="24"/>
      <c r="D42" s="25"/>
      <c r="E42" s="26"/>
      <c r="F42" s="27"/>
      <c r="G42" s="28">
        <f>$F16</f>
        <v>2500</v>
      </c>
      <c r="H42" s="29">
        <f>G42*F42</f>
        <v>0</v>
      </c>
      <c r="I42" s="30"/>
      <c r="J42" s="31"/>
      <c r="K42" s="28">
        <f>$F16</f>
        <v>2500</v>
      </c>
      <c r="L42" s="29">
        <f>K42*J42</f>
        <v>0</v>
      </c>
      <c r="M42" s="30"/>
      <c r="N42" s="33">
        <f>L42-H42</f>
        <v>0</v>
      </c>
      <c r="O42" s="34" t="str">
        <f>IF((H42)=0,"",(N42/H42))</f>
        <v/>
      </c>
    </row>
    <row r="43" spans="2:15">
      <c r="B43" s="49"/>
      <c r="C43" s="24"/>
      <c r="D43" s="25"/>
      <c r="E43" s="26"/>
      <c r="F43" s="53"/>
      <c r="G43" s="54"/>
      <c r="H43" s="55"/>
      <c r="I43" s="30"/>
      <c r="J43" s="31"/>
      <c r="K43" s="28">
        <f>$F16</f>
        <v>2500</v>
      </c>
      <c r="L43" s="29">
        <f>K43*J43</f>
        <v>0</v>
      </c>
      <c r="M43" s="30"/>
      <c r="N43" s="33">
        <f>L43-H43</f>
        <v>0</v>
      </c>
      <c r="O43" s="34"/>
    </row>
    <row r="44" spans="2:15" ht="25.5">
      <c r="B44" s="56" t="s">
        <v>26</v>
      </c>
      <c r="C44" s="57"/>
      <c r="D44" s="57"/>
      <c r="E44" s="57"/>
      <c r="F44" s="58"/>
      <c r="G44" s="59"/>
      <c r="H44" s="60">
        <f>SUM(H38:H42)+H37</f>
        <v>2979.51</v>
      </c>
      <c r="I44" s="43"/>
      <c r="J44" s="59"/>
      <c r="K44" s="61"/>
      <c r="L44" s="60">
        <f>SUM(L38:L42)+L37</f>
        <v>3494.9131712605908</v>
      </c>
      <c r="M44" s="43"/>
      <c r="N44" s="46">
        <f t="shared" ref="N44:N62" si="8">L44-H44</f>
        <v>515.40317126059063</v>
      </c>
      <c r="O44" s="47">
        <f t="shared" ref="O44:O62" si="9">IF((H44)=0,"",(N44/H44))</f>
        <v>0.17298252775140563</v>
      </c>
    </row>
    <row r="45" spans="2:15">
      <c r="B45" s="30" t="s">
        <v>27</v>
      </c>
      <c r="C45" s="30"/>
      <c r="D45" s="62" t="s">
        <v>61</v>
      </c>
      <c r="E45" s="63"/>
      <c r="F45" s="31">
        <v>2.2917000000000001</v>
      </c>
      <c r="G45" s="64">
        <f>F16</f>
        <v>2500</v>
      </c>
      <c r="H45" s="29">
        <f>G45*F45</f>
        <v>5729.25</v>
      </c>
      <c r="I45" s="30"/>
      <c r="J45" s="31">
        <f>+'[4]13. Final 2013 RTS Rates'!$F$28</f>
        <v>2.3132628775475936</v>
      </c>
      <c r="K45" s="65">
        <f>F16</f>
        <v>2500</v>
      </c>
      <c r="L45" s="29">
        <f>K45*J45</f>
        <v>5783.157193868984</v>
      </c>
      <c r="M45" s="30"/>
      <c r="N45" s="33">
        <f t="shared" si="8"/>
        <v>53.907193868983995</v>
      </c>
      <c r="O45" s="34">
        <f t="shared" si="9"/>
        <v>9.4091187972219735E-3</v>
      </c>
    </row>
    <row r="46" spans="2:15" ht="30">
      <c r="B46" s="66" t="s">
        <v>28</v>
      </c>
      <c r="C46" s="30"/>
      <c r="D46" s="62" t="s">
        <v>61</v>
      </c>
      <c r="E46" s="63"/>
      <c r="F46" s="31">
        <v>1.7172000000000001</v>
      </c>
      <c r="G46" s="64">
        <f>G45</f>
        <v>2500</v>
      </c>
      <c r="H46" s="29">
        <f>G46*F46</f>
        <v>4293</v>
      </c>
      <c r="I46" s="30"/>
      <c r="J46" s="31">
        <f>+'[4]13. Final 2013 RTS Rates'!$H$28</f>
        <v>1.7760865004164796</v>
      </c>
      <c r="K46" s="65">
        <f>K45</f>
        <v>2500</v>
      </c>
      <c r="L46" s="29">
        <f>K46*J46</f>
        <v>4440.216251041199</v>
      </c>
      <c r="M46" s="30"/>
      <c r="N46" s="33">
        <f t="shared" si="8"/>
        <v>147.21625104119903</v>
      </c>
      <c r="O46" s="34">
        <f t="shared" si="9"/>
        <v>3.4292161901047995E-2</v>
      </c>
    </row>
    <row r="47" spans="2:15" ht="25.5">
      <c r="B47" s="56" t="s">
        <v>29</v>
      </c>
      <c r="C47" s="38"/>
      <c r="D47" s="38"/>
      <c r="E47" s="38"/>
      <c r="F47" s="67"/>
      <c r="G47" s="59"/>
      <c r="H47" s="60">
        <f>SUM(H44:H46)</f>
        <v>13001.76</v>
      </c>
      <c r="I47" s="68"/>
      <c r="J47" s="69"/>
      <c r="K47" s="70"/>
      <c r="L47" s="60">
        <f>SUM(L44:L46)</f>
        <v>13718.286616170775</v>
      </c>
      <c r="M47" s="68"/>
      <c r="N47" s="46">
        <f t="shared" si="8"/>
        <v>716.52661617077501</v>
      </c>
      <c r="O47" s="47">
        <f t="shared" si="9"/>
        <v>5.5109970970912782E-2</v>
      </c>
    </row>
    <row r="48" spans="2:15" ht="30">
      <c r="B48" s="71" t="s">
        <v>30</v>
      </c>
      <c r="C48" s="24"/>
      <c r="D48" s="25" t="s">
        <v>57</v>
      </c>
      <c r="E48" s="26"/>
      <c r="F48" s="72">
        <v>5.1999999999999998E-3</v>
      </c>
      <c r="G48" s="64">
        <f>F17*F65</f>
        <v>1139785.5</v>
      </c>
      <c r="H48" s="73">
        <f t="shared" ref="H48:H56" si="10">G48*F48</f>
        <v>5926.8845999999994</v>
      </c>
      <c r="I48" s="30"/>
      <c r="J48" s="74">
        <f>+F48</f>
        <v>5.1999999999999998E-3</v>
      </c>
      <c r="K48" s="65">
        <f>F17*J65</f>
        <v>1133325</v>
      </c>
      <c r="L48" s="73">
        <f t="shared" ref="L48:L56" si="11">K48*J48</f>
        <v>5893.29</v>
      </c>
      <c r="M48" s="30"/>
      <c r="N48" s="33">
        <f t="shared" si="8"/>
        <v>-33.594599999999446</v>
      </c>
      <c r="O48" s="75">
        <f t="shared" si="9"/>
        <v>-5.6681717744258842E-3</v>
      </c>
    </row>
    <row r="49" spans="2:15" ht="30">
      <c r="B49" s="71" t="s">
        <v>31</v>
      </c>
      <c r="C49" s="24"/>
      <c r="D49" s="25" t="s">
        <v>57</v>
      </c>
      <c r="E49" s="26"/>
      <c r="F49" s="72">
        <v>1.1000000000000001E-3</v>
      </c>
      <c r="G49" s="64">
        <f>G48</f>
        <v>1139785.5</v>
      </c>
      <c r="H49" s="73">
        <f t="shared" si="10"/>
        <v>1253.76405</v>
      </c>
      <c r="I49" s="30"/>
      <c r="J49" s="74">
        <f>+F49</f>
        <v>1.1000000000000001E-3</v>
      </c>
      <c r="K49" s="65">
        <f>K48</f>
        <v>1133325</v>
      </c>
      <c r="L49" s="73">
        <f t="shared" si="11"/>
        <v>1246.6575</v>
      </c>
      <c r="M49" s="30"/>
      <c r="N49" s="33">
        <f t="shared" si="8"/>
        <v>-7.1065499999999702</v>
      </c>
      <c r="O49" s="75">
        <f t="shared" si="9"/>
        <v>-5.6681717744259535E-3</v>
      </c>
    </row>
    <row r="50" spans="2:15">
      <c r="B50" s="24" t="s">
        <v>32</v>
      </c>
      <c r="C50" s="24"/>
      <c r="D50" s="25" t="s">
        <v>56</v>
      </c>
      <c r="E50" s="26"/>
      <c r="F50" s="72">
        <v>0.25</v>
      </c>
      <c r="G50" s="28">
        <v>1</v>
      </c>
      <c r="H50" s="73">
        <f t="shared" si="10"/>
        <v>0.25</v>
      </c>
      <c r="I50" s="30"/>
      <c r="J50" s="74">
        <f>+F50</f>
        <v>0.25</v>
      </c>
      <c r="K50" s="32">
        <v>1</v>
      </c>
      <c r="L50" s="73">
        <f t="shared" si="11"/>
        <v>0.25</v>
      </c>
      <c r="M50" s="30"/>
      <c r="N50" s="33">
        <f t="shared" si="8"/>
        <v>0</v>
      </c>
      <c r="O50" s="75">
        <f t="shared" si="9"/>
        <v>0</v>
      </c>
    </row>
    <row r="51" spans="2:15">
      <c r="B51" s="24" t="s">
        <v>33</v>
      </c>
      <c r="C51" s="24"/>
      <c r="D51" s="25" t="s">
        <v>57</v>
      </c>
      <c r="E51" s="26"/>
      <c r="F51" s="72">
        <v>7.0000000000000001E-3</v>
      </c>
      <c r="G51" s="64">
        <f>F17</f>
        <v>1095000</v>
      </c>
      <c r="H51" s="73">
        <f t="shared" si="10"/>
        <v>7665</v>
      </c>
      <c r="I51" s="30"/>
      <c r="J51" s="74">
        <f>+F51</f>
        <v>7.0000000000000001E-3</v>
      </c>
      <c r="K51" s="65">
        <f>F17</f>
        <v>1095000</v>
      </c>
      <c r="L51" s="73">
        <f t="shared" si="11"/>
        <v>7665</v>
      </c>
      <c r="M51" s="30"/>
      <c r="N51" s="33">
        <f t="shared" si="8"/>
        <v>0</v>
      </c>
      <c r="O51" s="75">
        <f t="shared" si="9"/>
        <v>0</v>
      </c>
    </row>
    <row r="52" spans="2:15">
      <c r="B52" s="52"/>
      <c r="C52" s="24"/>
      <c r="D52" s="25"/>
      <c r="E52" s="26"/>
      <c r="F52" s="76"/>
      <c r="G52" s="64"/>
      <c r="H52" s="73">
        <f>G52*F52</f>
        <v>0</v>
      </c>
      <c r="I52" s="30"/>
      <c r="J52" s="72"/>
      <c r="K52" s="64"/>
      <c r="L52" s="73">
        <f>K52*J52</f>
        <v>0</v>
      </c>
      <c r="M52" s="30"/>
      <c r="N52" s="33">
        <f t="shared" si="8"/>
        <v>0</v>
      </c>
      <c r="O52" s="75" t="str">
        <f t="shared" si="9"/>
        <v/>
      </c>
    </row>
    <row r="53" spans="2:15">
      <c r="B53" s="169" t="s">
        <v>87</v>
      </c>
      <c r="C53" s="169"/>
      <c r="D53" s="170" t="s">
        <v>57</v>
      </c>
      <c r="E53" s="169"/>
      <c r="F53" s="144">
        <v>7.8770000000000007E-2</v>
      </c>
      <c r="G53" s="145">
        <f>+G48</f>
        <v>1139785.5</v>
      </c>
      <c r="H53" s="146">
        <f>G53*F53</f>
        <v>89780.903835000005</v>
      </c>
      <c r="I53" s="147"/>
      <c r="J53" s="144">
        <f>+F53</f>
        <v>7.8770000000000007E-2</v>
      </c>
      <c r="K53" s="145">
        <f>+K48</f>
        <v>1133325</v>
      </c>
      <c r="L53" s="146">
        <f>K53*J53</f>
        <v>89272.010250000007</v>
      </c>
      <c r="M53" s="147"/>
      <c r="N53" s="148">
        <f t="shared" si="8"/>
        <v>-508.89358499999798</v>
      </c>
      <c r="O53" s="149">
        <f t="shared" si="9"/>
        <v>-5.6681717744259544E-3</v>
      </c>
    </row>
    <row r="54" spans="2:15">
      <c r="B54" s="52"/>
      <c r="C54" s="24"/>
      <c r="D54" s="25"/>
      <c r="E54" s="26"/>
      <c r="F54" s="152"/>
      <c r="G54" s="77"/>
      <c r="H54" s="73">
        <f t="shared" si="10"/>
        <v>0</v>
      </c>
      <c r="I54" s="30"/>
      <c r="J54" s="72"/>
      <c r="K54" s="78"/>
      <c r="L54" s="73">
        <f t="shared" si="11"/>
        <v>0</v>
      </c>
      <c r="M54" s="30"/>
      <c r="N54" s="33">
        <f t="shared" si="8"/>
        <v>0</v>
      </c>
      <c r="O54" s="75" t="str">
        <f t="shared" si="9"/>
        <v/>
      </c>
    </row>
    <row r="55" spans="2:15">
      <c r="B55" s="52"/>
      <c r="C55" s="24"/>
      <c r="D55" s="25"/>
      <c r="E55" s="26"/>
      <c r="F55" s="76"/>
      <c r="G55" s="77"/>
      <c r="H55" s="73">
        <f t="shared" si="10"/>
        <v>0</v>
      </c>
      <c r="I55" s="30"/>
      <c r="J55" s="72"/>
      <c r="K55" s="78"/>
      <c r="L55" s="73">
        <f t="shared" si="11"/>
        <v>0</v>
      </c>
      <c r="M55" s="30"/>
      <c r="N55" s="33">
        <f t="shared" si="8"/>
        <v>0</v>
      </c>
      <c r="O55" s="75" t="str">
        <f t="shared" si="9"/>
        <v/>
      </c>
    </row>
    <row r="56" spans="2:15" ht="15.75" thickBot="1">
      <c r="B56" s="14"/>
      <c r="C56" s="24"/>
      <c r="D56" s="25"/>
      <c r="E56" s="26"/>
      <c r="F56" s="76"/>
      <c r="G56" s="77"/>
      <c r="H56" s="73">
        <f t="shared" si="10"/>
        <v>0</v>
      </c>
      <c r="I56" s="30"/>
      <c r="J56" s="72"/>
      <c r="K56" s="78"/>
      <c r="L56" s="73">
        <f t="shared" si="11"/>
        <v>0</v>
      </c>
      <c r="M56" s="30"/>
      <c r="N56" s="33">
        <f t="shared" si="8"/>
        <v>0</v>
      </c>
      <c r="O56" s="75" t="str">
        <f t="shared" si="9"/>
        <v/>
      </c>
    </row>
    <row r="57" spans="2:15" ht="15.75" thickBot="1">
      <c r="B57" s="79"/>
      <c r="C57" s="80"/>
      <c r="D57" s="81"/>
      <c r="E57" s="80"/>
      <c r="F57" s="125"/>
      <c r="G57" s="126"/>
      <c r="H57" s="127"/>
      <c r="I57" s="128"/>
      <c r="J57" s="125"/>
      <c r="K57" s="83"/>
      <c r="L57" s="129"/>
      <c r="M57" s="85"/>
      <c r="N57" s="130"/>
      <c r="O57" s="88"/>
    </row>
    <row r="58" spans="2:15">
      <c r="B58" s="89" t="s">
        <v>44</v>
      </c>
      <c r="C58" s="24"/>
      <c r="D58" s="24"/>
      <c r="E58" s="24"/>
      <c r="F58" s="90"/>
      <c r="G58" s="91"/>
      <c r="H58" s="92">
        <f>SUM(H47:H53,H54:H56)</f>
        <v>117628.562485</v>
      </c>
      <c r="I58" s="93"/>
      <c r="J58" s="94"/>
      <c r="K58" s="94"/>
      <c r="L58" s="92">
        <f>SUM(L47:L53,L54:L56)</f>
        <v>117795.49436617078</v>
      </c>
      <c r="M58" s="96"/>
      <c r="N58" s="97">
        <f t="shared" ref="N58" si="12">L58-H58</f>
        <v>166.93188117077807</v>
      </c>
      <c r="O58" s="98">
        <f t="shared" ref="O58" si="13">IF((H58)=0,"",(N58/H58))</f>
        <v>1.4191441061950003E-3</v>
      </c>
    </row>
    <row r="59" spans="2:15">
      <c r="B59" s="99" t="s">
        <v>40</v>
      </c>
      <c r="C59" s="24"/>
      <c r="D59" s="24"/>
      <c r="E59" s="24"/>
      <c r="F59" s="100">
        <v>0.13</v>
      </c>
      <c r="G59" s="111"/>
      <c r="H59" s="101">
        <f>H58*F59</f>
        <v>15291.71312305</v>
      </c>
      <c r="I59" s="102"/>
      <c r="J59" s="132">
        <v>0.13</v>
      </c>
      <c r="K59" s="102"/>
      <c r="L59" s="105">
        <f>L58*J59</f>
        <v>15313.414267602202</v>
      </c>
      <c r="M59" s="106"/>
      <c r="N59" s="107">
        <f t="shared" si="8"/>
        <v>21.701144552202095</v>
      </c>
      <c r="O59" s="108">
        <f t="shared" si="9"/>
        <v>1.4191441061950621E-3</v>
      </c>
    </row>
    <row r="60" spans="2:15">
      <c r="B60" s="109" t="s">
        <v>41</v>
      </c>
      <c r="C60" s="24"/>
      <c r="D60" s="24"/>
      <c r="E60" s="24"/>
      <c r="F60" s="110"/>
      <c r="G60" s="111"/>
      <c r="H60" s="101">
        <f>H58+H59</f>
        <v>132920.27560805</v>
      </c>
      <c r="I60" s="102"/>
      <c r="J60" s="102"/>
      <c r="K60" s="102"/>
      <c r="L60" s="105">
        <f>L58+L59</f>
        <v>133108.90863377298</v>
      </c>
      <c r="M60" s="106"/>
      <c r="N60" s="107">
        <f t="shared" si="8"/>
        <v>188.63302572298562</v>
      </c>
      <c r="O60" s="108">
        <f t="shared" si="9"/>
        <v>1.4191441061950484E-3</v>
      </c>
    </row>
    <row r="61" spans="2:15">
      <c r="B61" s="303" t="s">
        <v>42</v>
      </c>
      <c r="C61" s="303"/>
      <c r="D61" s="303"/>
      <c r="E61" s="24"/>
      <c r="F61" s="110"/>
      <c r="G61" s="111"/>
      <c r="H61" s="112">
        <v>0</v>
      </c>
      <c r="I61" s="102"/>
      <c r="J61" s="102"/>
      <c r="K61" s="102"/>
      <c r="L61" s="113">
        <v>0</v>
      </c>
      <c r="M61" s="106"/>
      <c r="N61" s="114">
        <f t="shared" si="8"/>
        <v>0</v>
      </c>
      <c r="O61" s="115" t="str">
        <f t="shared" si="9"/>
        <v/>
      </c>
    </row>
    <row r="62" spans="2:15" ht="15.75" thickBot="1">
      <c r="B62" s="304" t="s">
        <v>45</v>
      </c>
      <c r="C62" s="304"/>
      <c r="D62" s="304"/>
      <c r="E62" s="116"/>
      <c r="F62" s="133"/>
      <c r="G62" s="134"/>
      <c r="H62" s="135">
        <f>H60+H61</f>
        <v>132920.27560805</v>
      </c>
      <c r="I62" s="136"/>
      <c r="J62" s="136"/>
      <c r="K62" s="136"/>
      <c r="L62" s="137">
        <f>L60+L61</f>
        <v>133108.90863377298</v>
      </c>
      <c r="M62" s="138"/>
      <c r="N62" s="139">
        <f t="shared" si="8"/>
        <v>188.63302572298562</v>
      </c>
      <c r="O62" s="140">
        <f t="shared" si="9"/>
        <v>1.4191441061950484E-3</v>
      </c>
    </row>
    <row r="63" spans="2:15" ht="15.75" thickBot="1">
      <c r="B63" s="79"/>
      <c r="C63" s="80"/>
      <c r="D63" s="81"/>
      <c r="E63" s="80"/>
      <c r="F63" s="125"/>
      <c r="G63" s="126"/>
      <c r="H63" s="127"/>
      <c r="I63" s="128"/>
      <c r="J63" s="125"/>
      <c r="K63" s="83"/>
      <c r="L63" s="129"/>
      <c r="M63" s="85"/>
      <c r="N63" s="130"/>
      <c r="O63" s="88"/>
    </row>
    <row r="64" spans="2:15">
      <c r="L64" s="141"/>
    </row>
    <row r="65" spans="1:15">
      <c r="B65" s="15" t="s">
        <v>68</v>
      </c>
      <c r="F65" s="151">
        <v>1.0408999999999999</v>
      </c>
      <c r="J65" s="151">
        <v>1.0349999999999999</v>
      </c>
    </row>
    <row r="67" spans="1:15">
      <c r="A67" s="142" t="s">
        <v>46</v>
      </c>
    </row>
    <row r="69" spans="1:15">
      <c r="A69" s="10" t="s">
        <v>47</v>
      </c>
    </row>
    <row r="70" spans="1:15">
      <c r="A70" s="10" t="s">
        <v>48</v>
      </c>
    </row>
    <row r="72" spans="1:15" ht="15.75">
      <c r="B72" s="11" t="s">
        <v>8</v>
      </c>
      <c r="D72" s="311" t="s">
        <v>98</v>
      </c>
      <c r="E72" s="311"/>
      <c r="F72" s="311"/>
      <c r="G72" s="311"/>
      <c r="H72" s="311"/>
      <c r="I72" s="311"/>
      <c r="J72" s="311"/>
      <c r="K72" s="311"/>
      <c r="L72" s="311"/>
      <c r="M72" s="311"/>
      <c r="N72" s="311"/>
      <c r="O72" s="311"/>
    </row>
    <row r="73" spans="1:15" ht="7.5" customHeight="1">
      <c r="B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5">
      <c r="B74" s="14"/>
      <c r="D74" s="15" t="s">
        <v>9</v>
      </c>
      <c r="E74" s="15"/>
      <c r="F74" s="16">
        <v>60</v>
      </c>
      <c r="G74" s="15" t="s">
        <v>60</v>
      </c>
    </row>
    <row r="75" spans="1:15">
      <c r="B75" s="14"/>
      <c r="F75" s="16">
        <v>20000</v>
      </c>
      <c r="G75" s="15" t="s">
        <v>10</v>
      </c>
    </row>
    <row r="76" spans="1:15">
      <c r="B76" s="14"/>
      <c r="D76" s="17"/>
      <c r="E76" s="17"/>
      <c r="F76" s="312" t="s">
        <v>11</v>
      </c>
      <c r="G76" s="313"/>
      <c r="H76" s="314"/>
      <c r="J76" s="312" t="s">
        <v>12</v>
      </c>
      <c r="K76" s="313"/>
      <c r="L76" s="314"/>
      <c r="N76" s="312" t="s">
        <v>13</v>
      </c>
      <c r="O76" s="314"/>
    </row>
    <row r="77" spans="1:15">
      <c r="B77" s="14"/>
      <c r="D77" s="305" t="s">
        <v>14</v>
      </c>
      <c r="E77" s="18"/>
      <c r="F77" s="19" t="s">
        <v>15</v>
      </c>
      <c r="G77" s="19" t="s">
        <v>16</v>
      </c>
      <c r="H77" s="20" t="s">
        <v>17</v>
      </c>
      <c r="J77" s="19" t="s">
        <v>15</v>
      </c>
      <c r="K77" s="21" t="s">
        <v>16</v>
      </c>
      <c r="L77" s="20" t="s">
        <v>17</v>
      </c>
      <c r="N77" s="307" t="s">
        <v>18</v>
      </c>
      <c r="O77" s="309" t="s">
        <v>19</v>
      </c>
    </row>
    <row r="78" spans="1:15">
      <c r="B78" s="14"/>
      <c r="D78" s="306"/>
      <c r="E78" s="18"/>
      <c r="F78" s="22" t="s">
        <v>20</v>
      </c>
      <c r="G78" s="22"/>
      <c r="H78" s="23" t="s">
        <v>20</v>
      </c>
      <c r="J78" s="22" t="s">
        <v>20</v>
      </c>
      <c r="K78" s="23"/>
      <c r="L78" s="23" t="s">
        <v>20</v>
      </c>
      <c r="N78" s="308"/>
      <c r="O78" s="310"/>
    </row>
    <row r="79" spans="1:15">
      <c r="B79" s="24" t="s">
        <v>21</v>
      </c>
      <c r="C79" s="24"/>
      <c r="D79" s="25" t="s">
        <v>56</v>
      </c>
      <c r="E79" s="26"/>
      <c r="F79" s="153">
        <v>292.70999999999998</v>
      </c>
      <c r="G79" s="28">
        <v>1</v>
      </c>
      <c r="H79" s="29">
        <f>G79*F79</f>
        <v>292.70999999999998</v>
      </c>
      <c r="I79" s="30"/>
      <c r="J79" s="156">
        <f>+'[1]11. Distribution Rate Schedule'!$D$15</f>
        <v>366.53656145408411</v>
      </c>
      <c r="K79" s="32">
        <v>1</v>
      </c>
      <c r="L79" s="29">
        <f>K79*J79</f>
        <v>366.53656145408411</v>
      </c>
      <c r="M79" s="30"/>
      <c r="N79" s="33">
        <f>L79-H79</f>
        <v>73.826561454084128</v>
      </c>
      <c r="O79" s="34">
        <f>IF((H79)=0,"",(N79/H79))</f>
        <v>0.25221742152329657</v>
      </c>
    </row>
    <row r="80" spans="1:15">
      <c r="B80" s="24"/>
      <c r="C80" s="24"/>
      <c r="D80" s="25" t="s">
        <v>56</v>
      </c>
      <c r="E80" s="26"/>
      <c r="F80" s="27"/>
      <c r="G80" s="28">
        <v>1</v>
      </c>
      <c r="H80" s="29">
        <f t="shared" ref="H80:H94" si="14">G80*F80</f>
        <v>0</v>
      </c>
      <c r="I80" s="30"/>
      <c r="J80" s="31"/>
      <c r="K80" s="32">
        <v>1</v>
      </c>
      <c r="L80" s="29">
        <f>K80*J80</f>
        <v>0</v>
      </c>
      <c r="M80" s="30"/>
      <c r="N80" s="33">
        <f>L80-H80</f>
        <v>0</v>
      </c>
      <c r="O80" s="34" t="str">
        <f>IF((H80)=0,"",(N80/H80))</f>
        <v/>
      </c>
    </row>
    <row r="81" spans="2:15">
      <c r="B81" s="35"/>
      <c r="C81" s="24"/>
      <c r="D81" s="25"/>
      <c r="E81" s="26"/>
      <c r="F81" s="27"/>
      <c r="G81" s="28">
        <v>1</v>
      </c>
      <c r="H81" s="29">
        <f t="shared" si="14"/>
        <v>0</v>
      </c>
      <c r="I81" s="30"/>
      <c r="J81" s="31"/>
      <c r="K81" s="32">
        <v>1</v>
      </c>
      <c r="L81" s="29">
        <f t="shared" ref="L81:L94" si="15">K81*J81</f>
        <v>0</v>
      </c>
      <c r="M81" s="30"/>
      <c r="N81" s="33">
        <f t="shared" ref="N81:N95" si="16">L81-H81</f>
        <v>0</v>
      </c>
      <c r="O81" s="34" t="str">
        <f t="shared" ref="O81:O95" si="17">IF((H81)=0,"",(N81/H81))</f>
        <v/>
      </c>
    </row>
    <row r="82" spans="2:15">
      <c r="B82" s="35"/>
      <c r="C82" s="24"/>
      <c r="D82" s="25"/>
      <c r="E82" s="26"/>
      <c r="F82" s="27"/>
      <c r="G82" s="28">
        <v>1</v>
      </c>
      <c r="H82" s="29">
        <f t="shared" si="14"/>
        <v>0</v>
      </c>
      <c r="I82" s="30"/>
      <c r="J82" s="31"/>
      <c r="K82" s="32">
        <v>1</v>
      </c>
      <c r="L82" s="29">
        <f t="shared" si="15"/>
        <v>0</v>
      </c>
      <c r="M82" s="30"/>
      <c r="N82" s="33">
        <f t="shared" si="16"/>
        <v>0</v>
      </c>
      <c r="O82" s="34" t="str">
        <f t="shared" si="17"/>
        <v/>
      </c>
    </row>
    <row r="83" spans="2:15">
      <c r="B83" s="35"/>
      <c r="C83" s="24"/>
      <c r="D83" s="25"/>
      <c r="E83" s="26"/>
      <c r="F83" s="27"/>
      <c r="G83" s="28">
        <v>1</v>
      </c>
      <c r="H83" s="29">
        <f t="shared" si="14"/>
        <v>0</v>
      </c>
      <c r="I83" s="30"/>
      <c r="J83" s="31"/>
      <c r="K83" s="32">
        <v>1</v>
      </c>
      <c r="L83" s="29">
        <f t="shared" si="15"/>
        <v>0</v>
      </c>
      <c r="M83" s="30"/>
      <c r="N83" s="33">
        <f t="shared" si="16"/>
        <v>0</v>
      </c>
      <c r="O83" s="34" t="str">
        <f t="shared" si="17"/>
        <v/>
      </c>
    </row>
    <row r="84" spans="2:15">
      <c r="B84" s="35"/>
      <c r="C84" s="24"/>
      <c r="D84" s="25"/>
      <c r="E84" s="26"/>
      <c r="F84" s="27"/>
      <c r="G84" s="28">
        <v>1</v>
      </c>
      <c r="H84" s="29">
        <f t="shared" si="14"/>
        <v>0</v>
      </c>
      <c r="I84" s="30"/>
      <c r="J84" s="31"/>
      <c r="K84" s="32">
        <v>1</v>
      </c>
      <c r="L84" s="29">
        <f t="shared" si="15"/>
        <v>0</v>
      </c>
      <c r="M84" s="30"/>
      <c r="N84" s="33">
        <f t="shared" si="16"/>
        <v>0</v>
      </c>
      <c r="O84" s="34" t="str">
        <f t="shared" si="17"/>
        <v/>
      </c>
    </row>
    <row r="85" spans="2:15">
      <c r="B85" s="24" t="s">
        <v>22</v>
      </c>
      <c r="C85" s="24"/>
      <c r="D85" s="25" t="s">
        <v>61</v>
      </c>
      <c r="E85" s="26"/>
      <c r="F85" s="27">
        <v>1.6223000000000001</v>
      </c>
      <c r="G85" s="28">
        <f>$F74</f>
        <v>60</v>
      </c>
      <c r="H85" s="29">
        <f t="shared" si="14"/>
        <v>97.338000000000008</v>
      </c>
      <c r="I85" s="30"/>
      <c r="J85" s="31">
        <f>+'[1]11. Distribution Rate Schedule'!$E$15</f>
        <v>2.2128298925859302</v>
      </c>
      <c r="K85" s="28">
        <f>$F74</f>
        <v>60</v>
      </c>
      <c r="L85" s="29">
        <f t="shared" si="15"/>
        <v>132.76979355515581</v>
      </c>
      <c r="M85" s="30"/>
      <c r="N85" s="33">
        <f t="shared" si="16"/>
        <v>35.431793555155807</v>
      </c>
      <c r="O85" s="34">
        <f t="shared" si="17"/>
        <v>0.36400782382169145</v>
      </c>
    </row>
    <row r="86" spans="2:15">
      <c r="B86" s="36" t="s">
        <v>96</v>
      </c>
      <c r="C86" s="24"/>
      <c r="D86" s="25" t="s">
        <v>61</v>
      </c>
      <c r="E86" s="26"/>
      <c r="F86" s="27">
        <v>-3.6200000000000003E-2</v>
      </c>
      <c r="G86" s="28">
        <f>$F74</f>
        <v>60</v>
      </c>
      <c r="H86" s="29">
        <f t="shared" si="14"/>
        <v>-2.1720000000000002</v>
      </c>
      <c r="I86" s="30"/>
      <c r="J86" s="31"/>
      <c r="K86" s="28">
        <f>$F74</f>
        <v>60</v>
      </c>
      <c r="L86" s="29">
        <f t="shared" si="15"/>
        <v>0</v>
      </c>
      <c r="M86" s="30"/>
      <c r="N86" s="33">
        <f t="shared" si="16"/>
        <v>2.1720000000000002</v>
      </c>
      <c r="O86" s="34">
        <f t="shared" si="17"/>
        <v>-1</v>
      </c>
    </row>
    <row r="87" spans="2:15">
      <c r="B87" s="24" t="s">
        <v>72</v>
      </c>
      <c r="C87" s="24"/>
      <c r="D87" s="25" t="s">
        <v>61</v>
      </c>
      <c r="E87" s="26"/>
      <c r="F87" s="150">
        <v>4.8199999999999996E-3</v>
      </c>
      <c r="G87" s="28">
        <f>$F74</f>
        <v>60</v>
      </c>
      <c r="H87" s="29">
        <f t="shared" si="14"/>
        <v>0.28919999999999996</v>
      </c>
      <c r="I87" s="30"/>
      <c r="J87" s="31">
        <v>0</v>
      </c>
      <c r="K87" s="28">
        <f>$F74</f>
        <v>60</v>
      </c>
      <c r="L87" s="29">
        <f t="shared" si="15"/>
        <v>0</v>
      </c>
      <c r="M87" s="30"/>
      <c r="N87" s="33">
        <f t="shared" si="16"/>
        <v>-0.28919999999999996</v>
      </c>
      <c r="O87" s="34">
        <f t="shared" si="17"/>
        <v>-1</v>
      </c>
    </row>
    <row r="88" spans="2:15">
      <c r="B88" s="36"/>
      <c r="C88" s="24"/>
      <c r="D88" s="25"/>
      <c r="E88" s="26"/>
      <c r="F88" s="27"/>
      <c r="G88" s="28">
        <f>$F74</f>
        <v>60</v>
      </c>
      <c r="H88" s="29">
        <f t="shared" si="14"/>
        <v>0</v>
      </c>
      <c r="I88" s="30"/>
      <c r="J88" s="31"/>
      <c r="K88" s="28">
        <f>$F74</f>
        <v>60</v>
      </c>
      <c r="L88" s="29">
        <f t="shared" si="15"/>
        <v>0</v>
      </c>
      <c r="M88" s="30"/>
      <c r="N88" s="33">
        <f t="shared" si="16"/>
        <v>0</v>
      </c>
      <c r="O88" s="34" t="str">
        <f t="shared" si="17"/>
        <v/>
      </c>
    </row>
    <row r="89" spans="2:15">
      <c r="B89" s="36"/>
      <c r="C89" s="24"/>
      <c r="D89" s="25"/>
      <c r="E89" s="26"/>
      <c r="F89" s="27"/>
      <c r="G89" s="28">
        <f>$F74</f>
        <v>60</v>
      </c>
      <c r="H89" s="29">
        <f t="shared" si="14"/>
        <v>0</v>
      </c>
      <c r="I89" s="30"/>
      <c r="J89" s="31"/>
      <c r="K89" s="28">
        <f>$F74</f>
        <v>60</v>
      </c>
      <c r="L89" s="29">
        <f t="shared" si="15"/>
        <v>0</v>
      </c>
      <c r="M89" s="30"/>
      <c r="N89" s="33">
        <f t="shared" si="16"/>
        <v>0</v>
      </c>
      <c r="O89" s="34" t="str">
        <f t="shared" si="17"/>
        <v/>
      </c>
    </row>
    <row r="90" spans="2:15">
      <c r="B90" s="36"/>
      <c r="C90" s="24"/>
      <c r="D90" s="25"/>
      <c r="E90" s="26"/>
      <c r="F90" s="27"/>
      <c r="G90" s="28">
        <f>$F74</f>
        <v>60</v>
      </c>
      <c r="H90" s="29">
        <f t="shared" si="14"/>
        <v>0</v>
      </c>
      <c r="I90" s="30"/>
      <c r="J90" s="31"/>
      <c r="K90" s="28">
        <f>$F74</f>
        <v>60</v>
      </c>
      <c r="L90" s="29">
        <f t="shared" si="15"/>
        <v>0</v>
      </c>
      <c r="M90" s="30"/>
      <c r="N90" s="33">
        <f t="shared" si="16"/>
        <v>0</v>
      </c>
      <c r="O90" s="34" t="str">
        <f t="shared" si="17"/>
        <v/>
      </c>
    </row>
    <row r="91" spans="2:15">
      <c r="B91" s="36"/>
      <c r="C91" s="24"/>
      <c r="D91" s="25"/>
      <c r="E91" s="26"/>
      <c r="F91" s="27"/>
      <c r="G91" s="28">
        <f>$F74</f>
        <v>60</v>
      </c>
      <c r="H91" s="29">
        <f t="shared" si="14"/>
        <v>0</v>
      </c>
      <c r="I91" s="30"/>
      <c r="J91" s="31"/>
      <c r="K91" s="28">
        <f>$F74</f>
        <v>60</v>
      </c>
      <c r="L91" s="29">
        <f t="shared" si="15"/>
        <v>0</v>
      </c>
      <c r="M91" s="30"/>
      <c r="N91" s="33">
        <f t="shared" si="16"/>
        <v>0</v>
      </c>
      <c r="O91" s="34" t="str">
        <f t="shared" si="17"/>
        <v/>
      </c>
    </row>
    <row r="92" spans="2:15">
      <c r="B92" s="36"/>
      <c r="C92" s="24"/>
      <c r="D92" s="25"/>
      <c r="E92" s="26"/>
      <c r="F92" s="27"/>
      <c r="G92" s="28">
        <f>$F74</f>
        <v>60</v>
      </c>
      <c r="H92" s="29">
        <f t="shared" si="14"/>
        <v>0</v>
      </c>
      <c r="I92" s="30"/>
      <c r="J92" s="31"/>
      <c r="K92" s="28">
        <f>$F74</f>
        <v>60</v>
      </c>
      <c r="L92" s="29">
        <f t="shared" si="15"/>
        <v>0</v>
      </c>
      <c r="M92" s="30"/>
      <c r="N92" s="33">
        <f t="shared" si="16"/>
        <v>0</v>
      </c>
      <c r="O92" s="34" t="str">
        <f t="shared" si="17"/>
        <v/>
      </c>
    </row>
    <row r="93" spans="2:15">
      <c r="B93" s="36"/>
      <c r="C93" s="24"/>
      <c r="D93" s="25"/>
      <c r="E93" s="26"/>
      <c r="F93" s="27"/>
      <c r="G93" s="28">
        <f>$F74</f>
        <v>60</v>
      </c>
      <c r="H93" s="29">
        <f t="shared" si="14"/>
        <v>0</v>
      </c>
      <c r="I93" s="30"/>
      <c r="J93" s="31"/>
      <c r="K93" s="28">
        <f>$F74</f>
        <v>60</v>
      </c>
      <c r="L93" s="29">
        <f t="shared" si="15"/>
        <v>0</v>
      </c>
      <c r="M93" s="30"/>
      <c r="N93" s="33">
        <f t="shared" si="16"/>
        <v>0</v>
      </c>
      <c r="O93" s="34" t="str">
        <f t="shared" si="17"/>
        <v/>
      </c>
    </row>
    <row r="94" spans="2:15">
      <c r="B94" s="36"/>
      <c r="C94" s="24"/>
      <c r="D94" s="25"/>
      <c r="E94" s="26"/>
      <c r="F94" s="27"/>
      <c r="G94" s="28">
        <f>$F74</f>
        <v>60</v>
      </c>
      <c r="H94" s="29">
        <f t="shared" si="14"/>
        <v>0</v>
      </c>
      <c r="I94" s="30"/>
      <c r="J94" s="31"/>
      <c r="K94" s="28">
        <f>$F74</f>
        <v>60</v>
      </c>
      <c r="L94" s="29">
        <f t="shared" si="15"/>
        <v>0</v>
      </c>
      <c r="M94" s="30"/>
      <c r="N94" s="33">
        <f t="shared" si="16"/>
        <v>0</v>
      </c>
      <c r="O94" s="34" t="str">
        <f t="shared" si="17"/>
        <v/>
      </c>
    </row>
    <row r="95" spans="2:15" s="48" customFormat="1">
      <c r="B95" s="37" t="s">
        <v>25</v>
      </c>
      <c r="C95" s="38"/>
      <c r="D95" s="39"/>
      <c r="E95" s="38"/>
      <c r="F95" s="40"/>
      <c r="G95" s="41"/>
      <c r="H95" s="42">
        <f>SUM(H79:H94)</f>
        <v>388.16519999999997</v>
      </c>
      <c r="I95" s="43"/>
      <c r="J95" s="44"/>
      <c r="K95" s="41"/>
      <c r="L95" s="42">
        <f>SUM(L79:L94)</f>
        <v>499.30635500923995</v>
      </c>
      <c r="M95" s="43"/>
      <c r="N95" s="46">
        <f t="shared" si="16"/>
        <v>111.14115500923998</v>
      </c>
      <c r="O95" s="47">
        <f t="shared" si="17"/>
        <v>0.28632436655640431</v>
      </c>
    </row>
    <row r="96" spans="2:15" ht="25.5">
      <c r="B96" s="49" t="s">
        <v>58</v>
      </c>
      <c r="C96" s="24"/>
      <c r="D96" s="25" t="s">
        <v>61</v>
      </c>
      <c r="E96" s="26"/>
      <c r="F96" s="27">
        <v>-0.36409999999999998</v>
      </c>
      <c r="G96" s="28">
        <f>$F74</f>
        <v>60</v>
      </c>
      <c r="H96" s="29">
        <f>G96*F96</f>
        <v>-21.846</v>
      </c>
      <c r="I96" s="30"/>
      <c r="J96" s="31">
        <f>+F96</f>
        <v>-0.36409999999999998</v>
      </c>
      <c r="K96" s="28">
        <f>$F74</f>
        <v>60</v>
      </c>
      <c r="L96" s="29">
        <f>K96*J96</f>
        <v>-21.846</v>
      </c>
      <c r="M96" s="30"/>
      <c r="N96" s="33">
        <f>L96-H96</f>
        <v>0</v>
      </c>
      <c r="O96" s="34">
        <f>IF((H96)=0,"",(N96/H96))</f>
        <v>0</v>
      </c>
    </row>
    <row r="97" spans="2:15" ht="25.5">
      <c r="B97" s="49" t="s">
        <v>59</v>
      </c>
      <c r="C97" s="24"/>
      <c r="D97" s="25" t="s">
        <v>61</v>
      </c>
      <c r="E97" s="26"/>
      <c r="F97" s="27">
        <v>0</v>
      </c>
      <c r="G97" s="28">
        <f>$F74</f>
        <v>60</v>
      </c>
      <c r="H97" s="29">
        <f t="shared" ref="H97:H99" si="18">G97*F97</f>
        <v>0</v>
      </c>
      <c r="I97" s="50"/>
      <c r="J97" s="31">
        <f>+'[3]6. Rate Rider Calculations'!$F$23</f>
        <v>-0.4452792486633273</v>
      </c>
      <c r="K97" s="28">
        <f>$F74</f>
        <v>60</v>
      </c>
      <c r="L97" s="29">
        <f t="shared" ref="L97:L99" si="19">K97*J97</f>
        <v>-26.716754919799637</v>
      </c>
      <c r="M97" s="51"/>
      <c r="N97" s="33">
        <f t="shared" ref="N97:N99" si="20">L97-H97</f>
        <v>-26.716754919799637</v>
      </c>
      <c r="O97" s="34" t="str">
        <f t="shared" ref="O97:O99" si="21">IF((H97)=0,"",(N97/H97))</f>
        <v/>
      </c>
    </row>
    <row r="98" spans="2:15" ht="25.5">
      <c r="B98" s="49" t="s">
        <v>74</v>
      </c>
      <c r="C98" s="24"/>
      <c r="D98" s="25" t="s">
        <v>61</v>
      </c>
      <c r="E98" s="26"/>
      <c r="F98" s="27">
        <v>-0.15210000000000001</v>
      </c>
      <c r="G98" s="28">
        <f>$F74</f>
        <v>60</v>
      </c>
      <c r="H98" s="29">
        <f t="shared" si="18"/>
        <v>-9.1260000000000012</v>
      </c>
      <c r="I98" s="50"/>
      <c r="J98" s="31">
        <f>+F98</f>
        <v>-0.15210000000000001</v>
      </c>
      <c r="K98" s="28">
        <f>$F74</f>
        <v>60</v>
      </c>
      <c r="L98" s="29">
        <f t="shared" si="19"/>
        <v>-9.1260000000000012</v>
      </c>
      <c r="M98" s="51"/>
      <c r="N98" s="33">
        <f t="shared" si="20"/>
        <v>0</v>
      </c>
      <c r="O98" s="34">
        <f t="shared" si="21"/>
        <v>0</v>
      </c>
    </row>
    <row r="99" spans="2:15" ht="25.5">
      <c r="B99" s="49" t="s">
        <v>75</v>
      </c>
      <c r="C99" s="24"/>
      <c r="D99" s="25" t="s">
        <v>61</v>
      </c>
      <c r="E99" s="26"/>
      <c r="F99" s="27">
        <v>0</v>
      </c>
      <c r="G99" s="28">
        <f>$F74</f>
        <v>60</v>
      </c>
      <c r="H99" s="29">
        <f t="shared" si="18"/>
        <v>0</v>
      </c>
      <c r="I99" s="50"/>
      <c r="J99" s="31">
        <f>+'[3]6. Rate Rider Calculations'!$F$50</f>
        <v>0</v>
      </c>
      <c r="K99" s="28">
        <f>$F74</f>
        <v>60</v>
      </c>
      <c r="L99" s="29">
        <f t="shared" si="19"/>
        <v>0</v>
      </c>
      <c r="M99" s="51"/>
      <c r="N99" s="33">
        <f t="shared" si="20"/>
        <v>0</v>
      </c>
      <c r="O99" s="34" t="str">
        <f t="shared" si="21"/>
        <v/>
      </c>
    </row>
    <row r="100" spans="2:15">
      <c r="B100" s="49"/>
      <c r="C100" s="24"/>
      <c r="D100" s="25"/>
      <c r="E100" s="26"/>
      <c r="F100" s="27"/>
      <c r="G100" s="28">
        <f>$F74</f>
        <v>60</v>
      </c>
      <c r="H100" s="29">
        <f>G100*F100</f>
        <v>0</v>
      </c>
      <c r="I100" s="30"/>
      <c r="J100" s="31"/>
      <c r="K100" s="28">
        <f>$F74</f>
        <v>60</v>
      </c>
      <c r="L100" s="29">
        <f>K100*J100</f>
        <v>0</v>
      </c>
      <c r="M100" s="30"/>
      <c r="N100" s="33">
        <f>L100-H100</f>
        <v>0</v>
      </c>
      <c r="O100" s="34" t="str">
        <f>IF((H100)=0,"",(N100/H100))</f>
        <v/>
      </c>
    </row>
    <row r="101" spans="2:15">
      <c r="B101" s="49"/>
      <c r="C101" s="24"/>
      <c r="D101" s="25"/>
      <c r="E101" s="26"/>
      <c r="F101" s="53"/>
      <c r="G101" s="54"/>
      <c r="H101" s="55"/>
      <c r="I101" s="30"/>
      <c r="J101" s="31"/>
      <c r="K101" s="28">
        <f>$F74</f>
        <v>60</v>
      </c>
      <c r="L101" s="29">
        <f>K101*J101</f>
        <v>0</v>
      </c>
      <c r="M101" s="30"/>
      <c r="N101" s="33">
        <f>L101-H101</f>
        <v>0</v>
      </c>
      <c r="O101" s="34"/>
    </row>
    <row r="102" spans="2:15" ht="25.5">
      <c r="B102" s="56" t="s">
        <v>26</v>
      </c>
      <c r="C102" s="57"/>
      <c r="D102" s="57"/>
      <c r="E102" s="57"/>
      <c r="F102" s="58"/>
      <c r="G102" s="59"/>
      <c r="H102" s="60">
        <f>SUM(H96:H100)+H95</f>
        <v>357.19319999999999</v>
      </c>
      <c r="I102" s="43"/>
      <c r="J102" s="59"/>
      <c r="K102" s="61"/>
      <c r="L102" s="60">
        <f>SUM(L96:L100)+L95</f>
        <v>441.61760008944032</v>
      </c>
      <c r="M102" s="43"/>
      <c r="N102" s="46">
        <f t="shared" ref="N102:N114" si="22">L102-H102</f>
        <v>84.424400089440326</v>
      </c>
      <c r="O102" s="47">
        <f t="shared" ref="O102:O114" si="23">IF((H102)=0,"",(N102/H102))</f>
        <v>0.23635500364911854</v>
      </c>
    </row>
    <row r="103" spans="2:15">
      <c r="B103" s="30" t="s">
        <v>27</v>
      </c>
      <c r="C103" s="30"/>
      <c r="D103" s="62" t="s">
        <v>61</v>
      </c>
      <c r="E103" s="63"/>
      <c r="F103" s="31">
        <v>2.2917000000000001</v>
      </c>
      <c r="G103" s="64">
        <f>F74</f>
        <v>60</v>
      </c>
      <c r="H103" s="29">
        <f>G103*F103</f>
        <v>137.50200000000001</v>
      </c>
      <c r="I103" s="30"/>
      <c r="J103" s="31">
        <f>+'[4]13. Final 2013 RTS Rates'!$F$28</f>
        <v>2.3132628775475936</v>
      </c>
      <c r="K103" s="65">
        <f>F74</f>
        <v>60</v>
      </c>
      <c r="L103" s="29">
        <f>K103*J103</f>
        <v>138.79577265285562</v>
      </c>
      <c r="M103" s="30"/>
      <c r="N103" s="33">
        <f t="shared" si="22"/>
        <v>1.2937726528556084</v>
      </c>
      <c r="O103" s="34">
        <f t="shared" si="23"/>
        <v>9.4091187972219197E-3</v>
      </c>
    </row>
    <row r="104" spans="2:15" ht="30">
      <c r="B104" s="66" t="s">
        <v>28</v>
      </c>
      <c r="C104" s="30"/>
      <c r="D104" s="62" t="s">
        <v>61</v>
      </c>
      <c r="E104" s="63"/>
      <c r="F104" s="31">
        <v>1.7172000000000001</v>
      </c>
      <c r="G104" s="64">
        <f>G103</f>
        <v>60</v>
      </c>
      <c r="H104" s="29">
        <f>G104*F104</f>
        <v>103.03200000000001</v>
      </c>
      <c r="I104" s="30"/>
      <c r="J104" s="31">
        <f>+'[4]13. Final 2013 RTS Rates'!$H$28</f>
        <v>1.7760865004164796</v>
      </c>
      <c r="K104" s="65">
        <f>K103</f>
        <v>60</v>
      </c>
      <c r="L104" s="29">
        <f>K104*J104</f>
        <v>106.56519002498878</v>
      </c>
      <c r="M104" s="30"/>
      <c r="N104" s="33">
        <f t="shared" si="22"/>
        <v>3.5331900249887696</v>
      </c>
      <c r="O104" s="34">
        <f t="shared" si="23"/>
        <v>3.4292161901047918E-2</v>
      </c>
    </row>
    <row r="105" spans="2:15" ht="25.5">
      <c r="B105" s="56" t="s">
        <v>29</v>
      </c>
      <c r="C105" s="38"/>
      <c r="D105" s="38"/>
      <c r="E105" s="38"/>
      <c r="F105" s="67"/>
      <c r="G105" s="59"/>
      <c r="H105" s="60">
        <f>SUM(H102:H104)</f>
        <v>597.72720000000004</v>
      </c>
      <c r="I105" s="68"/>
      <c r="J105" s="69"/>
      <c r="K105" s="70"/>
      <c r="L105" s="60">
        <f>SUM(L102:L104)</f>
        <v>686.97856276728464</v>
      </c>
      <c r="M105" s="68"/>
      <c r="N105" s="46">
        <f t="shared" si="22"/>
        <v>89.251362767284604</v>
      </c>
      <c r="O105" s="47">
        <f t="shared" si="23"/>
        <v>0.1493178874364168</v>
      </c>
    </row>
    <row r="106" spans="2:15" ht="30">
      <c r="B106" s="71" t="s">
        <v>30</v>
      </c>
      <c r="C106" s="24"/>
      <c r="D106" s="25" t="s">
        <v>57</v>
      </c>
      <c r="E106" s="26"/>
      <c r="F106" s="72">
        <v>5.1999999999999998E-3</v>
      </c>
      <c r="G106" s="64">
        <f>F75*F123</f>
        <v>20818</v>
      </c>
      <c r="H106" s="73">
        <f t="shared" ref="H106:H109" si="24">G106*F106</f>
        <v>108.25359999999999</v>
      </c>
      <c r="I106" s="30"/>
      <c r="J106" s="74">
        <f>+F106</f>
        <v>5.1999999999999998E-3</v>
      </c>
      <c r="K106" s="65">
        <f>F75*J123</f>
        <v>20700</v>
      </c>
      <c r="L106" s="73">
        <f t="shared" ref="L106:L109" si="25">K106*J106</f>
        <v>107.64</v>
      </c>
      <c r="M106" s="30"/>
      <c r="N106" s="33">
        <f t="shared" si="22"/>
        <v>-0.61359999999999104</v>
      </c>
      <c r="O106" s="75">
        <f t="shared" si="23"/>
        <v>-5.6681717744258954E-3</v>
      </c>
    </row>
    <row r="107" spans="2:15" ht="30">
      <c r="B107" s="71" t="s">
        <v>31</v>
      </c>
      <c r="C107" s="24"/>
      <c r="D107" s="25" t="s">
        <v>57</v>
      </c>
      <c r="E107" s="26"/>
      <c r="F107" s="72">
        <v>1.1000000000000001E-3</v>
      </c>
      <c r="G107" s="64">
        <f>G106</f>
        <v>20818</v>
      </c>
      <c r="H107" s="73">
        <f t="shared" si="24"/>
        <v>22.899800000000003</v>
      </c>
      <c r="I107" s="30"/>
      <c r="J107" s="74">
        <f>+F107</f>
        <v>1.1000000000000001E-3</v>
      </c>
      <c r="K107" s="65">
        <f>K106</f>
        <v>20700</v>
      </c>
      <c r="L107" s="73">
        <f t="shared" si="25"/>
        <v>22.770000000000003</v>
      </c>
      <c r="M107" s="30"/>
      <c r="N107" s="33">
        <f t="shared" si="22"/>
        <v>-0.12979999999999947</v>
      </c>
      <c r="O107" s="75">
        <f t="shared" si="23"/>
        <v>-5.6681717744259535E-3</v>
      </c>
    </row>
    <row r="108" spans="2:15">
      <c r="B108" s="24" t="s">
        <v>32</v>
      </c>
      <c r="C108" s="24"/>
      <c r="D108" s="25" t="s">
        <v>56</v>
      </c>
      <c r="E108" s="26"/>
      <c r="F108" s="72">
        <v>0.25</v>
      </c>
      <c r="G108" s="28">
        <v>1</v>
      </c>
      <c r="H108" s="73">
        <f t="shared" si="24"/>
        <v>0.25</v>
      </c>
      <c r="I108" s="30"/>
      <c r="J108" s="74">
        <f>+F108</f>
        <v>0.25</v>
      </c>
      <c r="K108" s="32">
        <v>1</v>
      </c>
      <c r="L108" s="73">
        <f t="shared" si="25"/>
        <v>0.25</v>
      </c>
      <c r="M108" s="30"/>
      <c r="N108" s="33">
        <f t="shared" si="22"/>
        <v>0</v>
      </c>
      <c r="O108" s="75">
        <f t="shared" si="23"/>
        <v>0</v>
      </c>
    </row>
    <row r="109" spans="2:15">
      <c r="B109" s="24" t="s">
        <v>33</v>
      </c>
      <c r="C109" s="24"/>
      <c r="D109" s="25" t="s">
        <v>57</v>
      </c>
      <c r="E109" s="26"/>
      <c r="F109" s="72">
        <v>7.0000000000000001E-3</v>
      </c>
      <c r="G109" s="64">
        <f>F75</f>
        <v>20000</v>
      </c>
      <c r="H109" s="73">
        <f t="shared" si="24"/>
        <v>140</v>
      </c>
      <c r="I109" s="30"/>
      <c r="J109" s="74">
        <f>+F109</f>
        <v>7.0000000000000001E-3</v>
      </c>
      <c r="K109" s="65">
        <f>F75</f>
        <v>20000</v>
      </c>
      <c r="L109" s="73">
        <f t="shared" si="25"/>
        <v>140</v>
      </c>
      <c r="M109" s="30"/>
      <c r="N109" s="33">
        <f t="shared" si="22"/>
        <v>0</v>
      </c>
      <c r="O109" s="75">
        <f t="shared" si="23"/>
        <v>0</v>
      </c>
    </row>
    <row r="110" spans="2:15">
      <c r="B110" s="52"/>
      <c r="C110" s="24"/>
      <c r="D110" s="25"/>
      <c r="E110" s="26"/>
      <c r="F110" s="76"/>
      <c r="G110" s="64"/>
      <c r="H110" s="73">
        <f>G110*F110</f>
        <v>0</v>
      </c>
      <c r="I110" s="30"/>
      <c r="J110" s="72"/>
      <c r="K110" s="64"/>
      <c r="L110" s="73">
        <f>K110*J110</f>
        <v>0</v>
      </c>
      <c r="M110" s="30"/>
      <c r="N110" s="33">
        <f t="shared" si="22"/>
        <v>0</v>
      </c>
      <c r="O110" s="75" t="str">
        <f t="shared" si="23"/>
        <v/>
      </c>
    </row>
    <row r="111" spans="2:15">
      <c r="B111" s="169" t="s">
        <v>87</v>
      </c>
      <c r="C111" s="169"/>
      <c r="D111" s="170" t="s">
        <v>57</v>
      </c>
      <c r="E111" s="169"/>
      <c r="F111" s="144">
        <v>7.8770000000000007E-2</v>
      </c>
      <c r="G111" s="145">
        <f>+G106</f>
        <v>20818</v>
      </c>
      <c r="H111" s="146">
        <f>G111*F111</f>
        <v>1639.8338600000002</v>
      </c>
      <c r="I111" s="147"/>
      <c r="J111" s="144">
        <f>+F111</f>
        <v>7.8770000000000007E-2</v>
      </c>
      <c r="K111" s="145">
        <f>+K106</f>
        <v>20700</v>
      </c>
      <c r="L111" s="146">
        <f>K111*J111</f>
        <v>1630.5390000000002</v>
      </c>
      <c r="M111" s="147"/>
      <c r="N111" s="148">
        <f t="shared" si="22"/>
        <v>-9.2948599999999715</v>
      </c>
      <c r="O111" s="149">
        <f t="shared" si="23"/>
        <v>-5.6681717744259596E-3</v>
      </c>
    </row>
    <row r="112" spans="2:15">
      <c r="B112" s="52"/>
      <c r="C112" s="24"/>
      <c r="D112" s="25"/>
      <c r="E112" s="26"/>
      <c r="F112" s="152"/>
      <c r="G112" s="77"/>
      <c r="H112" s="73">
        <f t="shared" ref="H112:H114" si="26">G112*F112</f>
        <v>0</v>
      </c>
      <c r="I112" s="30"/>
      <c r="J112" s="72"/>
      <c r="K112" s="78"/>
      <c r="L112" s="73">
        <f t="shared" ref="L112:L114" si="27">K112*J112</f>
        <v>0</v>
      </c>
      <c r="M112" s="30"/>
      <c r="N112" s="33">
        <f t="shared" si="22"/>
        <v>0</v>
      </c>
      <c r="O112" s="75" t="str">
        <f t="shared" si="23"/>
        <v/>
      </c>
    </row>
    <row r="113" spans="2:15">
      <c r="B113" s="52"/>
      <c r="C113" s="24"/>
      <c r="D113" s="25"/>
      <c r="E113" s="26"/>
      <c r="F113" s="76"/>
      <c r="G113" s="77"/>
      <c r="H113" s="73">
        <f t="shared" si="26"/>
        <v>0</v>
      </c>
      <c r="I113" s="30"/>
      <c r="J113" s="72"/>
      <c r="K113" s="78"/>
      <c r="L113" s="73">
        <f t="shared" si="27"/>
        <v>0</v>
      </c>
      <c r="M113" s="30"/>
      <c r="N113" s="33">
        <f t="shared" si="22"/>
        <v>0</v>
      </c>
      <c r="O113" s="75" t="str">
        <f t="shared" si="23"/>
        <v/>
      </c>
    </row>
    <row r="114" spans="2:15" ht="15.75" thickBot="1">
      <c r="B114" s="14"/>
      <c r="C114" s="24"/>
      <c r="D114" s="25"/>
      <c r="E114" s="26"/>
      <c r="F114" s="76"/>
      <c r="G114" s="77"/>
      <c r="H114" s="73">
        <f t="shared" si="26"/>
        <v>0</v>
      </c>
      <c r="I114" s="30"/>
      <c r="J114" s="72"/>
      <c r="K114" s="78"/>
      <c r="L114" s="73">
        <f t="shared" si="27"/>
        <v>0</v>
      </c>
      <c r="M114" s="30"/>
      <c r="N114" s="33">
        <f t="shared" si="22"/>
        <v>0</v>
      </c>
      <c r="O114" s="75" t="str">
        <f t="shared" si="23"/>
        <v/>
      </c>
    </row>
    <row r="115" spans="2:15" ht="15.75" thickBot="1">
      <c r="B115" s="79"/>
      <c r="C115" s="80"/>
      <c r="D115" s="81"/>
      <c r="E115" s="80"/>
      <c r="F115" s="125"/>
      <c r="G115" s="126"/>
      <c r="H115" s="127"/>
      <c r="I115" s="128"/>
      <c r="J115" s="125"/>
      <c r="K115" s="83"/>
      <c r="L115" s="129"/>
      <c r="M115" s="85"/>
      <c r="N115" s="130"/>
      <c r="O115" s="88"/>
    </row>
    <row r="116" spans="2:15">
      <c r="B116" s="89" t="s">
        <v>44</v>
      </c>
      <c r="C116" s="24"/>
      <c r="D116" s="24"/>
      <c r="E116" s="24"/>
      <c r="F116" s="90"/>
      <c r="G116" s="91"/>
      <c r="H116" s="92">
        <f>SUM(H105:H111,H112:H114)</f>
        <v>2508.9644600000001</v>
      </c>
      <c r="I116" s="93"/>
      <c r="J116" s="94"/>
      <c r="K116" s="94"/>
      <c r="L116" s="92">
        <f>SUM(L105:L111,L112:L114)</f>
        <v>2588.1775627672851</v>
      </c>
      <c r="M116" s="96"/>
      <c r="N116" s="97">
        <f t="shared" ref="N116:N120" si="28">L116-H116</f>
        <v>79.213102767284909</v>
      </c>
      <c r="O116" s="98">
        <f t="shared" ref="O116:O120" si="29">IF((H116)=0,"",(N116/H116))</f>
        <v>3.1572030624652574E-2</v>
      </c>
    </row>
    <row r="117" spans="2:15">
      <c r="B117" s="99" t="s">
        <v>40</v>
      </c>
      <c r="C117" s="24"/>
      <c r="D117" s="24"/>
      <c r="E117" s="24"/>
      <c r="F117" s="100">
        <v>0.13</v>
      </c>
      <c r="G117" s="111"/>
      <c r="H117" s="101">
        <f>H116*F117</f>
        <v>326.16537980000004</v>
      </c>
      <c r="I117" s="102"/>
      <c r="J117" s="132">
        <v>0.13</v>
      </c>
      <c r="K117" s="102"/>
      <c r="L117" s="105">
        <f>L116*J117</f>
        <v>336.46308315974704</v>
      </c>
      <c r="M117" s="106"/>
      <c r="N117" s="107">
        <f t="shared" si="28"/>
        <v>10.297703359747004</v>
      </c>
      <c r="O117" s="108">
        <f t="shared" si="29"/>
        <v>3.1572030624652463E-2</v>
      </c>
    </row>
    <row r="118" spans="2:15">
      <c r="B118" s="109" t="s">
        <v>41</v>
      </c>
      <c r="C118" s="24"/>
      <c r="D118" s="24"/>
      <c r="E118" s="24"/>
      <c r="F118" s="110"/>
      <c r="G118" s="111"/>
      <c r="H118" s="101">
        <f>H116+H117</f>
        <v>2835.1298398000004</v>
      </c>
      <c r="I118" s="102"/>
      <c r="J118" s="102"/>
      <c r="K118" s="102"/>
      <c r="L118" s="105">
        <f>L116+L117</f>
        <v>2924.640645927032</v>
      </c>
      <c r="M118" s="106"/>
      <c r="N118" s="107">
        <f t="shared" si="28"/>
        <v>89.510806127031628</v>
      </c>
      <c r="O118" s="108">
        <f t="shared" si="29"/>
        <v>3.1572030624652456E-2</v>
      </c>
    </row>
    <row r="119" spans="2:15">
      <c r="B119" s="303" t="s">
        <v>42</v>
      </c>
      <c r="C119" s="303"/>
      <c r="D119" s="303"/>
      <c r="E119" s="24"/>
      <c r="F119" s="110"/>
      <c r="G119" s="111"/>
      <c r="H119" s="112">
        <v>0</v>
      </c>
      <c r="I119" s="102"/>
      <c r="J119" s="102"/>
      <c r="K119" s="102"/>
      <c r="L119" s="113">
        <v>0</v>
      </c>
      <c r="M119" s="106"/>
      <c r="N119" s="114">
        <f t="shared" si="28"/>
        <v>0</v>
      </c>
      <c r="O119" s="115" t="str">
        <f t="shared" si="29"/>
        <v/>
      </c>
    </row>
    <row r="120" spans="2:15" ht="15.75" thickBot="1">
      <c r="B120" s="304" t="s">
        <v>45</v>
      </c>
      <c r="C120" s="304"/>
      <c r="D120" s="304"/>
      <c r="E120" s="116"/>
      <c r="F120" s="133"/>
      <c r="G120" s="134"/>
      <c r="H120" s="135">
        <f>H118+H119</f>
        <v>2835.1298398000004</v>
      </c>
      <c r="I120" s="136"/>
      <c r="J120" s="136"/>
      <c r="K120" s="136"/>
      <c r="L120" s="137">
        <f>L118+L119</f>
        <v>2924.640645927032</v>
      </c>
      <c r="M120" s="138"/>
      <c r="N120" s="139">
        <f t="shared" si="28"/>
        <v>89.510806127031628</v>
      </c>
      <c r="O120" s="140">
        <f t="shared" si="29"/>
        <v>3.1572030624652456E-2</v>
      </c>
    </row>
    <row r="121" spans="2:15" ht="15.75" thickBot="1">
      <c r="B121" s="79"/>
      <c r="C121" s="80"/>
      <c r="D121" s="81"/>
      <c r="E121" s="80"/>
      <c r="F121" s="125"/>
      <c r="G121" s="126"/>
      <c r="H121" s="127"/>
      <c r="I121" s="128"/>
      <c r="J121" s="125"/>
      <c r="K121" s="83"/>
      <c r="L121" s="129"/>
      <c r="M121" s="85"/>
      <c r="N121" s="130"/>
      <c r="O121" s="88"/>
    </row>
    <row r="122" spans="2:15">
      <c r="L122" s="141"/>
    </row>
    <row r="123" spans="2:15">
      <c r="B123" s="15" t="s">
        <v>68</v>
      </c>
      <c r="F123" s="151">
        <v>1.0408999999999999</v>
      </c>
      <c r="J123" s="151">
        <v>1.0349999999999999</v>
      </c>
    </row>
    <row r="127" spans="2:15" ht="15.75">
      <c r="B127" s="11" t="s">
        <v>8</v>
      </c>
      <c r="D127" s="311" t="s">
        <v>98</v>
      </c>
      <c r="E127" s="311"/>
      <c r="F127" s="311"/>
      <c r="G127" s="311"/>
      <c r="H127" s="311"/>
      <c r="I127" s="311"/>
      <c r="J127" s="311"/>
      <c r="K127" s="311"/>
      <c r="L127" s="311"/>
      <c r="M127" s="311"/>
      <c r="N127" s="311"/>
      <c r="O127" s="311"/>
    </row>
    <row r="128" spans="2:15" ht="7.5" customHeight="1">
      <c r="B128" s="12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</row>
    <row r="129" spans="2:15">
      <c r="B129" s="14"/>
      <c r="D129" s="15" t="s">
        <v>9</v>
      </c>
      <c r="E129" s="15"/>
      <c r="F129" s="16">
        <v>100</v>
      </c>
      <c r="G129" s="15" t="s">
        <v>60</v>
      </c>
    </row>
    <row r="130" spans="2:15">
      <c r="B130" s="14"/>
      <c r="F130" s="16">
        <v>40000</v>
      </c>
      <c r="G130" s="15" t="s">
        <v>10</v>
      </c>
    </row>
    <row r="131" spans="2:15">
      <c r="B131" s="14"/>
      <c r="D131" s="17"/>
      <c r="E131" s="17"/>
      <c r="F131" s="312" t="s">
        <v>11</v>
      </c>
      <c r="G131" s="313"/>
      <c r="H131" s="314"/>
      <c r="J131" s="312" t="s">
        <v>12</v>
      </c>
      <c r="K131" s="313"/>
      <c r="L131" s="314"/>
      <c r="N131" s="312" t="s">
        <v>13</v>
      </c>
      <c r="O131" s="314"/>
    </row>
    <row r="132" spans="2:15">
      <c r="B132" s="14"/>
      <c r="D132" s="305" t="s">
        <v>14</v>
      </c>
      <c r="E132" s="18"/>
      <c r="F132" s="19" t="s">
        <v>15</v>
      </c>
      <c r="G132" s="19" t="s">
        <v>16</v>
      </c>
      <c r="H132" s="20" t="s">
        <v>17</v>
      </c>
      <c r="J132" s="19" t="s">
        <v>15</v>
      </c>
      <c r="K132" s="21" t="s">
        <v>16</v>
      </c>
      <c r="L132" s="20" t="s">
        <v>17</v>
      </c>
      <c r="N132" s="307" t="s">
        <v>18</v>
      </c>
      <c r="O132" s="309" t="s">
        <v>19</v>
      </c>
    </row>
    <row r="133" spans="2:15">
      <c r="B133" s="14"/>
      <c r="D133" s="306"/>
      <c r="E133" s="18"/>
      <c r="F133" s="22" t="s">
        <v>20</v>
      </c>
      <c r="G133" s="22"/>
      <c r="H133" s="23" t="s">
        <v>20</v>
      </c>
      <c r="J133" s="22" t="s">
        <v>20</v>
      </c>
      <c r="K133" s="23"/>
      <c r="L133" s="23" t="s">
        <v>20</v>
      </c>
      <c r="N133" s="308"/>
      <c r="O133" s="310"/>
    </row>
    <row r="134" spans="2:15">
      <c r="B134" s="24" t="s">
        <v>21</v>
      </c>
      <c r="C134" s="24"/>
      <c r="D134" s="25" t="s">
        <v>56</v>
      </c>
      <c r="E134" s="26"/>
      <c r="F134" s="153">
        <v>292.70999999999998</v>
      </c>
      <c r="G134" s="28">
        <v>1</v>
      </c>
      <c r="H134" s="29">
        <f>G134*F134</f>
        <v>292.70999999999998</v>
      </c>
      <c r="I134" s="30"/>
      <c r="J134" s="156">
        <f>+'[1]11. Distribution Rate Schedule'!$D$15</f>
        <v>366.53656145408411</v>
      </c>
      <c r="K134" s="32">
        <v>1</v>
      </c>
      <c r="L134" s="29">
        <f>K134*J134</f>
        <v>366.53656145408411</v>
      </c>
      <c r="M134" s="30"/>
      <c r="N134" s="33">
        <f>L134-H134</f>
        <v>73.826561454084128</v>
      </c>
      <c r="O134" s="34">
        <f>IF((H134)=0,"",(N134/H134))</f>
        <v>0.25221742152329657</v>
      </c>
    </row>
    <row r="135" spans="2:15">
      <c r="B135" s="24"/>
      <c r="C135" s="24"/>
      <c r="D135" s="25" t="s">
        <v>56</v>
      </c>
      <c r="E135" s="26"/>
      <c r="F135" s="27"/>
      <c r="G135" s="28">
        <v>1</v>
      </c>
      <c r="H135" s="29">
        <f t="shared" ref="H135:H149" si="30">G135*F135</f>
        <v>0</v>
      </c>
      <c r="I135" s="30"/>
      <c r="J135" s="31"/>
      <c r="K135" s="32">
        <v>1</v>
      </c>
      <c r="L135" s="29">
        <f>K135*J135</f>
        <v>0</v>
      </c>
      <c r="M135" s="30"/>
      <c r="N135" s="33">
        <f>L135-H135</f>
        <v>0</v>
      </c>
      <c r="O135" s="34" t="str">
        <f>IF((H135)=0,"",(N135/H135))</f>
        <v/>
      </c>
    </row>
    <row r="136" spans="2:15">
      <c r="B136" s="35"/>
      <c r="C136" s="24"/>
      <c r="D136" s="25"/>
      <c r="E136" s="26"/>
      <c r="F136" s="27"/>
      <c r="G136" s="28">
        <v>1</v>
      </c>
      <c r="H136" s="29">
        <f t="shared" si="30"/>
        <v>0</v>
      </c>
      <c r="I136" s="30"/>
      <c r="J136" s="31"/>
      <c r="K136" s="32">
        <v>1</v>
      </c>
      <c r="L136" s="29">
        <f t="shared" ref="L136:L149" si="31">K136*J136</f>
        <v>0</v>
      </c>
      <c r="M136" s="30"/>
      <c r="N136" s="33">
        <f t="shared" ref="N136:N150" si="32">L136-H136</f>
        <v>0</v>
      </c>
      <c r="O136" s="34" t="str">
        <f t="shared" ref="O136:O150" si="33">IF((H136)=0,"",(N136/H136))</f>
        <v/>
      </c>
    </row>
    <row r="137" spans="2:15">
      <c r="B137" s="35"/>
      <c r="C137" s="24"/>
      <c r="D137" s="25"/>
      <c r="E137" s="26"/>
      <c r="F137" s="27"/>
      <c r="G137" s="28">
        <v>1</v>
      </c>
      <c r="H137" s="29">
        <f t="shared" si="30"/>
        <v>0</v>
      </c>
      <c r="I137" s="30"/>
      <c r="J137" s="31"/>
      <c r="K137" s="32">
        <v>1</v>
      </c>
      <c r="L137" s="29">
        <f t="shared" si="31"/>
        <v>0</v>
      </c>
      <c r="M137" s="30"/>
      <c r="N137" s="33">
        <f t="shared" si="32"/>
        <v>0</v>
      </c>
      <c r="O137" s="34" t="str">
        <f t="shared" si="33"/>
        <v/>
      </c>
    </row>
    <row r="138" spans="2:15">
      <c r="B138" s="35"/>
      <c r="C138" s="24"/>
      <c r="D138" s="25"/>
      <c r="E138" s="26"/>
      <c r="F138" s="27"/>
      <c r="G138" s="28">
        <v>1</v>
      </c>
      <c r="H138" s="29">
        <f t="shared" si="30"/>
        <v>0</v>
      </c>
      <c r="I138" s="30"/>
      <c r="J138" s="31"/>
      <c r="K138" s="32">
        <v>1</v>
      </c>
      <c r="L138" s="29">
        <f t="shared" si="31"/>
        <v>0</v>
      </c>
      <c r="M138" s="30"/>
      <c r="N138" s="33">
        <f t="shared" si="32"/>
        <v>0</v>
      </c>
      <c r="O138" s="34" t="str">
        <f t="shared" si="33"/>
        <v/>
      </c>
    </row>
    <row r="139" spans="2:15">
      <c r="B139" s="35"/>
      <c r="C139" s="24"/>
      <c r="D139" s="25"/>
      <c r="E139" s="26"/>
      <c r="F139" s="27"/>
      <c r="G139" s="28">
        <v>1</v>
      </c>
      <c r="H139" s="29">
        <f t="shared" si="30"/>
        <v>0</v>
      </c>
      <c r="I139" s="30"/>
      <c r="J139" s="31"/>
      <c r="K139" s="32">
        <v>1</v>
      </c>
      <c r="L139" s="29">
        <f t="shared" si="31"/>
        <v>0</v>
      </c>
      <c r="M139" s="30"/>
      <c r="N139" s="33">
        <f t="shared" si="32"/>
        <v>0</v>
      </c>
      <c r="O139" s="34" t="str">
        <f t="shared" si="33"/>
        <v/>
      </c>
    </row>
    <row r="140" spans="2:15">
      <c r="B140" s="24" t="s">
        <v>22</v>
      </c>
      <c r="C140" s="24"/>
      <c r="D140" s="25" t="s">
        <v>61</v>
      </c>
      <c r="E140" s="26"/>
      <c r="F140" s="27">
        <v>1.6223000000000001</v>
      </c>
      <c r="G140" s="28">
        <f>$F129</f>
        <v>100</v>
      </c>
      <c r="H140" s="29">
        <f t="shared" si="30"/>
        <v>162.23000000000002</v>
      </c>
      <c r="I140" s="30"/>
      <c r="J140" s="31">
        <f>+'[1]11. Distribution Rate Schedule'!$E$15</f>
        <v>2.2128298925859302</v>
      </c>
      <c r="K140" s="28">
        <f>$F129</f>
        <v>100</v>
      </c>
      <c r="L140" s="29">
        <f t="shared" si="31"/>
        <v>221.28298925859303</v>
      </c>
      <c r="M140" s="30"/>
      <c r="N140" s="33">
        <f t="shared" si="32"/>
        <v>59.052989258593016</v>
      </c>
      <c r="O140" s="34">
        <f t="shared" si="33"/>
        <v>0.3640078238216915</v>
      </c>
    </row>
    <row r="141" spans="2:15">
      <c r="B141" s="36" t="s">
        <v>96</v>
      </c>
      <c r="C141" s="24"/>
      <c r="D141" s="25" t="s">
        <v>61</v>
      </c>
      <c r="E141" s="26"/>
      <c r="F141" s="27">
        <v>-3.6200000000000003E-2</v>
      </c>
      <c r="G141" s="28">
        <f>$F129</f>
        <v>100</v>
      </c>
      <c r="H141" s="29">
        <f t="shared" si="30"/>
        <v>-3.62</v>
      </c>
      <c r="I141" s="30"/>
      <c r="J141" s="31"/>
      <c r="K141" s="28">
        <f>$F129</f>
        <v>100</v>
      </c>
      <c r="L141" s="29">
        <f t="shared" si="31"/>
        <v>0</v>
      </c>
      <c r="M141" s="30"/>
      <c r="N141" s="33">
        <f t="shared" si="32"/>
        <v>3.62</v>
      </c>
      <c r="O141" s="34">
        <f t="shared" si="33"/>
        <v>-1</v>
      </c>
    </row>
    <row r="142" spans="2:15">
      <c r="B142" s="24" t="s">
        <v>72</v>
      </c>
      <c r="C142" s="24"/>
      <c r="D142" s="25" t="s">
        <v>61</v>
      </c>
      <c r="E142" s="26"/>
      <c r="F142" s="150">
        <v>4.8199999999999996E-3</v>
      </c>
      <c r="G142" s="28">
        <f>$F129</f>
        <v>100</v>
      </c>
      <c r="H142" s="29">
        <f t="shared" si="30"/>
        <v>0.48199999999999998</v>
      </c>
      <c r="I142" s="30"/>
      <c r="J142" s="31">
        <v>0</v>
      </c>
      <c r="K142" s="28">
        <f>$F129</f>
        <v>100</v>
      </c>
      <c r="L142" s="29">
        <f t="shared" si="31"/>
        <v>0</v>
      </c>
      <c r="M142" s="30"/>
      <c r="N142" s="33">
        <f t="shared" si="32"/>
        <v>-0.48199999999999998</v>
      </c>
      <c r="O142" s="34">
        <f t="shared" si="33"/>
        <v>-1</v>
      </c>
    </row>
    <row r="143" spans="2:15">
      <c r="B143" s="36"/>
      <c r="C143" s="24"/>
      <c r="D143" s="25"/>
      <c r="E143" s="26"/>
      <c r="F143" s="27"/>
      <c r="G143" s="28">
        <f>$F129</f>
        <v>100</v>
      </c>
      <c r="H143" s="29">
        <f t="shared" si="30"/>
        <v>0</v>
      </c>
      <c r="I143" s="30"/>
      <c r="J143" s="31"/>
      <c r="K143" s="28">
        <f>$F129</f>
        <v>100</v>
      </c>
      <c r="L143" s="29">
        <f t="shared" si="31"/>
        <v>0</v>
      </c>
      <c r="M143" s="30"/>
      <c r="N143" s="33">
        <f t="shared" si="32"/>
        <v>0</v>
      </c>
      <c r="O143" s="34" t="str">
        <f t="shared" si="33"/>
        <v/>
      </c>
    </row>
    <row r="144" spans="2:15">
      <c r="B144" s="36"/>
      <c r="C144" s="24"/>
      <c r="D144" s="25"/>
      <c r="E144" s="26"/>
      <c r="F144" s="27"/>
      <c r="G144" s="28">
        <f>$F129</f>
        <v>100</v>
      </c>
      <c r="H144" s="29">
        <f t="shared" si="30"/>
        <v>0</v>
      </c>
      <c r="I144" s="30"/>
      <c r="J144" s="31"/>
      <c r="K144" s="28">
        <f>$F129</f>
        <v>100</v>
      </c>
      <c r="L144" s="29">
        <f t="shared" si="31"/>
        <v>0</v>
      </c>
      <c r="M144" s="30"/>
      <c r="N144" s="33">
        <f t="shared" si="32"/>
        <v>0</v>
      </c>
      <c r="O144" s="34" t="str">
        <f t="shared" si="33"/>
        <v/>
      </c>
    </row>
    <row r="145" spans="2:15">
      <c r="B145" s="36"/>
      <c r="C145" s="24"/>
      <c r="D145" s="25"/>
      <c r="E145" s="26"/>
      <c r="F145" s="27"/>
      <c r="G145" s="28">
        <f>$F129</f>
        <v>100</v>
      </c>
      <c r="H145" s="29">
        <f t="shared" si="30"/>
        <v>0</v>
      </c>
      <c r="I145" s="30"/>
      <c r="J145" s="31"/>
      <c r="K145" s="28">
        <f>$F129</f>
        <v>100</v>
      </c>
      <c r="L145" s="29">
        <f t="shared" si="31"/>
        <v>0</v>
      </c>
      <c r="M145" s="30"/>
      <c r="N145" s="33">
        <f t="shared" si="32"/>
        <v>0</v>
      </c>
      <c r="O145" s="34" t="str">
        <f t="shared" si="33"/>
        <v/>
      </c>
    </row>
    <row r="146" spans="2:15">
      <c r="B146" s="36"/>
      <c r="C146" s="24"/>
      <c r="D146" s="25"/>
      <c r="E146" s="26"/>
      <c r="F146" s="27"/>
      <c r="G146" s="28">
        <f>$F129</f>
        <v>100</v>
      </c>
      <c r="H146" s="29">
        <f t="shared" si="30"/>
        <v>0</v>
      </c>
      <c r="I146" s="30"/>
      <c r="J146" s="31"/>
      <c r="K146" s="28">
        <f>$F129</f>
        <v>100</v>
      </c>
      <c r="L146" s="29">
        <f t="shared" si="31"/>
        <v>0</v>
      </c>
      <c r="M146" s="30"/>
      <c r="N146" s="33">
        <f t="shared" si="32"/>
        <v>0</v>
      </c>
      <c r="O146" s="34" t="str">
        <f t="shared" si="33"/>
        <v/>
      </c>
    </row>
    <row r="147" spans="2:15">
      <c r="B147" s="36"/>
      <c r="C147" s="24"/>
      <c r="D147" s="25"/>
      <c r="E147" s="26"/>
      <c r="F147" s="27"/>
      <c r="G147" s="28">
        <f>$F129</f>
        <v>100</v>
      </c>
      <c r="H147" s="29">
        <f t="shared" si="30"/>
        <v>0</v>
      </c>
      <c r="I147" s="30"/>
      <c r="J147" s="31"/>
      <c r="K147" s="28">
        <f>$F129</f>
        <v>100</v>
      </c>
      <c r="L147" s="29">
        <f t="shared" si="31"/>
        <v>0</v>
      </c>
      <c r="M147" s="30"/>
      <c r="N147" s="33">
        <f t="shared" si="32"/>
        <v>0</v>
      </c>
      <c r="O147" s="34" t="str">
        <f t="shared" si="33"/>
        <v/>
      </c>
    </row>
    <row r="148" spans="2:15">
      <c r="B148" s="36"/>
      <c r="C148" s="24"/>
      <c r="D148" s="25"/>
      <c r="E148" s="26"/>
      <c r="F148" s="27"/>
      <c r="G148" s="28">
        <f>$F129</f>
        <v>100</v>
      </c>
      <c r="H148" s="29">
        <f t="shared" si="30"/>
        <v>0</v>
      </c>
      <c r="I148" s="30"/>
      <c r="J148" s="31"/>
      <c r="K148" s="28">
        <f>$F129</f>
        <v>100</v>
      </c>
      <c r="L148" s="29">
        <f t="shared" si="31"/>
        <v>0</v>
      </c>
      <c r="M148" s="30"/>
      <c r="N148" s="33">
        <f t="shared" si="32"/>
        <v>0</v>
      </c>
      <c r="O148" s="34" t="str">
        <f t="shared" si="33"/>
        <v/>
      </c>
    </row>
    <row r="149" spans="2:15">
      <c r="B149" s="36"/>
      <c r="C149" s="24"/>
      <c r="D149" s="25"/>
      <c r="E149" s="26"/>
      <c r="F149" s="27"/>
      <c r="G149" s="28">
        <f>$F129</f>
        <v>100</v>
      </c>
      <c r="H149" s="29">
        <f t="shared" si="30"/>
        <v>0</v>
      </c>
      <c r="I149" s="30"/>
      <c r="J149" s="31"/>
      <c r="K149" s="28">
        <f>$F129</f>
        <v>100</v>
      </c>
      <c r="L149" s="29">
        <f t="shared" si="31"/>
        <v>0</v>
      </c>
      <c r="M149" s="30"/>
      <c r="N149" s="33">
        <f t="shared" si="32"/>
        <v>0</v>
      </c>
      <c r="O149" s="34" t="str">
        <f t="shared" si="33"/>
        <v/>
      </c>
    </row>
    <row r="150" spans="2:15" s="48" customFormat="1">
      <c r="B150" s="37" t="s">
        <v>25</v>
      </c>
      <c r="C150" s="38"/>
      <c r="D150" s="39"/>
      <c r="E150" s="38"/>
      <c r="F150" s="40"/>
      <c r="G150" s="41"/>
      <c r="H150" s="42">
        <f>SUM(H134:H149)</f>
        <v>451.80200000000002</v>
      </c>
      <c r="I150" s="43"/>
      <c r="J150" s="44"/>
      <c r="K150" s="41"/>
      <c r="L150" s="42">
        <f>SUM(L134:L149)</f>
        <v>587.81955071267714</v>
      </c>
      <c r="M150" s="43"/>
      <c r="N150" s="46">
        <f t="shared" si="32"/>
        <v>136.01755071267712</v>
      </c>
      <c r="O150" s="47">
        <f t="shared" si="33"/>
        <v>0.30105566312826659</v>
      </c>
    </row>
    <row r="151" spans="2:15" ht="25.5">
      <c r="B151" s="49" t="s">
        <v>58</v>
      </c>
      <c r="C151" s="24"/>
      <c r="D151" s="25" t="s">
        <v>61</v>
      </c>
      <c r="E151" s="26"/>
      <c r="F151" s="27">
        <v>-0.36409999999999998</v>
      </c>
      <c r="G151" s="28">
        <f>$F129</f>
        <v>100</v>
      </c>
      <c r="H151" s="29">
        <f>G151*F151</f>
        <v>-36.409999999999997</v>
      </c>
      <c r="I151" s="30"/>
      <c r="J151" s="31">
        <f>+F151</f>
        <v>-0.36409999999999998</v>
      </c>
      <c r="K151" s="28">
        <f>$F129</f>
        <v>100</v>
      </c>
      <c r="L151" s="29">
        <f>K151*J151</f>
        <v>-36.409999999999997</v>
      </c>
      <c r="M151" s="30"/>
      <c r="N151" s="33">
        <f>L151-H151</f>
        <v>0</v>
      </c>
      <c r="O151" s="34">
        <f>IF((H151)=0,"",(N151/H151))</f>
        <v>0</v>
      </c>
    </row>
    <row r="152" spans="2:15" ht="25.5">
      <c r="B152" s="49" t="s">
        <v>59</v>
      </c>
      <c r="C152" s="24"/>
      <c r="D152" s="25" t="s">
        <v>61</v>
      </c>
      <c r="E152" s="26"/>
      <c r="F152" s="27">
        <v>0</v>
      </c>
      <c r="G152" s="28">
        <f>$F129</f>
        <v>100</v>
      </c>
      <c r="H152" s="29">
        <f t="shared" ref="H152:H154" si="34">G152*F152</f>
        <v>0</v>
      </c>
      <c r="I152" s="50"/>
      <c r="J152" s="31">
        <f>+'[3]6. Rate Rider Calculations'!$F$23</f>
        <v>-0.4452792486633273</v>
      </c>
      <c r="K152" s="28">
        <f>$F129</f>
        <v>100</v>
      </c>
      <c r="L152" s="29">
        <f t="shared" ref="L152:L154" si="35">K152*J152</f>
        <v>-44.527924866332732</v>
      </c>
      <c r="M152" s="51"/>
      <c r="N152" s="33">
        <f t="shared" ref="N152:N154" si="36">L152-H152</f>
        <v>-44.527924866332732</v>
      </c>
      <c r="O152" s="34" t="str">
        <f t="shared" ref="O152:O154" si="37">IF((H152)=0,"",(N152/H152))</f>
        <v/>
      </c>
    </row>
    <row r="153" spans="2:15" ht="25.5">
      <c r="B153" s="49" t="s">
        <v>74</v>
      </c>
      <c r="C153" s="24"/>
      <c r="D153" s="25" t="s">
        <v>61</v>
      </c>
      <c r="E153" s="26"/>
      <c r="F153" s="27">
        <v>-0.15210000000000001</v>
      </c>
      <c r="G153" s="28">
        <f>$F129</f>
        <v>100</v>
      </c>
      <c r="H153" s="29">
        <f t="shared" si="34"/>
        <v>-15.21</v>
      </c>
      <c r="I153" s="50"/>
      <c r="J153" s="31">
        <f>+F153</f>
        <v>-0.15210000000000001</v>
      </c>
      <c r="K153" s="28">
        <f>$F129</f>
        <v>100</v>
      </c>
      <c r="L153" s="29">
        <f t="shared" si="35"/>
        <v>-15.21</v>
      </c>
      <c r="M153" s="51"/>
      <c r="N153" s="33">
        <f t="shared" si="36"/>
        <v>0</v>
      </c>
      <c r="O153" s="34">
        <f t="shared" si="37"/>
        <v>0</v>
      </c>
    </row>
    <row r="154" spans="2:15" ht="25.5">
      <c r="B154" s="49" t="s">
        <v>75</v>
      </c>
      <c r="C154" s="24"/>
      <c r="D154" s="25" t="s">
        <v>61</v>
      </c>
      <c r="E154" s="26"/>
      <c r="F154" s="27">
        <v>0</v>
      </c>
      <c r="G154" s="28">
        <f>$F129</f>
        <v>100</v>
      </c>
      <c r="H154" s="29">
        <f t="shared" si="34"/>
        <v>0</v>
      </c>
      <c r="I154" s="50"/>
      <c r="J154" s="31">
        <f>+'[3]6. Rate Rider Calculations'!$F$50</f>
        <v>0</v>
      </c>
      <c r="K154" s="28">
        <f>$F129</f>
        <v>100</v>
      </c>
      <c r="L154" s="29">
        <f t="shared" si="35"/>
        <v>0</v>
      </c>
      <c r="M154" s="51"/>
      <c r="N154" s="33">
        <f t="shared" si="36"/>
        <v>0</v>
      </c>
      <c r="O154" s="34" t="str">
        <f t="shared" si="37"/>
        <v/>
      </c>
    </row>
    <row r="155" spans="2:15">
      <c r="B155" s="49"/>
      <c r="C155" s="24"/>
      <c r="D155" s="25"/>
      <c r="E155" s="26"/>
      <c r="F155" s="27"/>
      <c r="G155" s="28">
        <f>$F129</f>
        <v>100</v>
      </c>
      <c r="H155" s="29">
        <f>G155*F155</f>
        <v>0</v>
      </c>
      <c r="I155" s="30"/>
      <c r="J155" s="31"/>
      <c r="K155" s="28">
        <f>$F129</f>
        <v>100</v>
      </c>
      <c r="L155" s="29">
        <f>K155*J155</f>
        <v>0</v>
      </c>
      <c r="M155" s="30"/>
      <c r="N155" s="33">
        <f>L155-H155</f>
        <v>0</v>
      </c>
      <c r="O155" s="34" t="str">
        <f>IF((H155)=0,"",(N155/H155))</f>
        <v/>
      </c>
    </row>
    <row r="156" spans="2:15">
      <c r="B156" s="49"/>
      <c r="C156" s="24"/>
      <c r="D156" s="25"/>
      <c r="E156" s="26"/>
      <c r="F156" s="53"/>
      <c r="G156" s="54"/>
      <c r="H156" s="55"/>
      <c r="I156" s="30"/>
      <c r="J156" s="31"/>
      <c r="K156" s="28">
        <f>$F129</f>
        <v>100</v>
      </c>
      <c r="L156" s="29">
        <f>K156*J156</f>
        <v>0</v>
      </c>
      <c r="M156" s="30"/>
      <c r="N156" s="33">
        <f>L156-H156</f>
        <v>0</v>
      </c>
      <c r="O156" s="34"/>
    </row>
    <row r="157" spans="2:15" ht="25.5">
      <c r="B157" s="56" t="s">
        <v>26</v>
      </c>
      <c r="C157" s="57"/>
      <c r="D157" s="57"/>
      <c r="E157" s="57"/>
      <c r="F157" s="58"/>
      <c r="G157" s="59"/>
      <c r="H157" s="60">
        <f>SUM(H151:H155)+H150</f>
        <v>400.18200000000002</v>
      </c>
      <c r="I157" s="43"/>
      <c r="J157" s="59"/>
      <c r="K157" s="61"/>
      <c r="L157" s="60">
        <f>SUM(L151:L155)+L150</f>
        <v>491.6716258463444</v>
      </c>
      <c r="M157" s="43"/>
      <c r="N157" s="46">
        <f t="shared" ref="N157:N169" si="38">L157-H157</f>
        <v>91.489625846344381</v>
      </c>
      <c r="O157" s="47">
        <f t="shared" ref="O157:O169" si="39">IF((H157)=0,"",(N157/H157))</f>
        <v>0.22862004249652504</v>
      </c>
    </row>
    <row r="158" spans="2:15">
      <c r="B158" s="30" t="s">
        <v>27</v>
      </c>
      <c r="C158" s="30"/>
      <c r="D158" s="62" t="s">
        <v>61</v>
      </c>
      <c r="E158" s="63"/>
      <c r="F158" s="31">
        <v>2.2917000000000001</v>
      </c>
      <c r="G158" s="64">
        <f>F129</f>
        <v>100</v>
      </c>
      <c r="H158" s="29">
        <f>G158*F158</f>
        <v>229.17000000000002</v>
      </c>
      <c r="I158" s="30"/>
      <c r="J158" s="31">
        <f>+'[4]13. Final 2013 RTS Rates'!$F$28</f>
        <v>2.3132628775475936</v>
      </c>
      <c r="K158" s="65">
        <f>F129</f>
        <v>100</v>
      </c>
      <c r="L158" s="29">
        <f>K158*J158</f>
        <v>231.32628775475936</v>
      </c>
      <c r="M158" s="30"/>
      <c r="N158" s="33">
        <f t="shared" si="38"/>
        <v>2.1562877547593473</v>
      </c>
      <c r="O158" s="34">
        <f t="shared" si="39"/>
        <v>9.4091187972219197E-3</v>
      </c>
    </row>
    <row r="159" spans="2:15" ht="30">
      <c r="B159" s="66" t="s">
        <v>28</v>
      </c>
      <c r="C159" s="30"/>
      <c r="D159" s="62" t="s">
        <v>61</v>
      </c>
      <c r="E159" s="63"/>
      <c r="F159" s="31">
        <v>1.7172000000000001</v>
      </c>
      <c r="G159" s="64">
        <f>G158</f>
        <v>100</v>
      </c>
      <c r="H159" s="29">
        <f>G159*F159</f>
        <v>171.72</v>
      </c>
      <c r="I159" s="30"/>
      <c r="J159" s="31">
        <f>+'[4]13. Final 2013 RTS Rates'!$H$28</f>
        <v>1.7760865004164796</v>
      </c>
      <c r="K159" s="65">
        <f>K158</f>
        <v>100</v>
      </c>
      <c r="L159" s="29">
        <f>K159*J159</f>
        <v>177.60865004164796</v>
      </c>
      <c r="M159" s="30"/>
      <c r="N159" s="33">
        <f t="shared" si="38"/>
        <v>5.8886500416479635</v>
      </c>
      <c r="O159" s="34">
        <f t="shared" si="39"/>
        <v>3.4292161901048009E-2</v>
      </c>
    </row>
    <row r="160" spans="2:15" ht="25.5">
      <c r="B160" s="56" t="s">
        <v>29</v>
      </c>
      <c r="C160" s="38"/>
      <c r="D160" s="38"/>
      <c r="E160" s="38"/>
      <c r="F160" s="67"/>
      <c r="G160" s="59"/>
      <c r="H160" s="60">
        <f>SUM(H157:H159)</f>
        <v>801.07200000000012</v>
      </c>
      <c r="I160" s="68"/>
      <c r="J160" s="69"/>
      <c r="K160" s="70"/>
      <c r="L160" s="60">
        <f>SUM(L157:L159)</f>
        <v>900.60656364275167</v>
      </c>
      <c r="M160" s="68"/>
      <c r="N160" s="46">
        <f t="shared" si="38"/>
        <v>99.53456364275155</v>
      </c>
      <c r="O160" s="47">
        <f t="shared" si="39"/>
        <v>0.12425170726570338</v>
      </c>
    </row>
    <row r="161" spans="2:15" ht="30">
      <c r="B161" s="71" t="s">
        <v>30</v>
      </c>
      <c r="C161" s="24"/>
      <c r="D161" s="25" t="s">
        <v>57</v>
      </c>
      <c r="E161" s="26"/>
      <c r="F161" s="72">
        <v>5.1999999999999998E-3</v>
      </c>
      <c r="G161" s="64">
        <f>F130*F178</f>
        <v>41636</v>
      </c>
      <c r="H161" s="73">
        <f t="shared" ref="H161:H164" si="40">G161*F161</f>
        <v>216.50719999999998</v>
      </c>
      <c r="I161" s="30"/>
      <c r="J161" s="74">
        <f>+F161</f>
        <v>5.1999999999999998E-3</v>
      </c>
      <c r="K161" s="65">
        <f>F130*J178</f>
        <v>41400</v>
      </c>
      <c r="L161" s="73">
        <f t="shared" ref="L161:L164" si="41">K161*J161</f>
        <v>215.28</v>
      </c>
      <c r="M161" s="30"/>
      <c r="N161" s="33">
        <f t="shared" si="38"/>
        <v>-1.2271999999999821</v>
      </c>
      <c r="O161" s="75">
        <f t="shared" si="39"/>
        <v>-5.6681717744258954E-3</v>
      </c>
    </row>
    <row r="162" spans="2:15" ht="30">
      <c r="B162" s="71" t="s">
        <v>31</v>
      </c>
      <c r="C162" s="24"/>
      <c r="D162" s="25" t="s">
        <v>57</v>
      </c>
      <c r="E162" s="26"/>
      <c r="F162" s="72">
        <v>1.1000000000000001E-3</v>
      </c>
      <c r="G162" s="64">
        <f>G161</f>
        <v>41636</v>
      </c>
      <c r="H162" s="73">
        <f t="shared" si="40"/>
        <v>45.799600000000005</v>
      </c>
      <c r="I162" s="30"/>
      <c r="J162" s="74">
        <f>+F162</f>
        <v>1.1000000000000001E-3</v>
      </c>
      <c r="K162" s="65">
        <f>K161</f>
        <v>41400</v>
      </c>
      <c r="L162" s="73">
        <f t="shared" si="41"/>
        <v>45.540000000000006</v>
      </c>
      <c r="M162" s="30"/>
      <c r="N162" s="33">
        <f t="shared" si="38"/>
        <v>-0.25959999999999894</v>
      </c>
      <c r="O162" s="75">
        <f t="shared" si="39"/>
        <v>-5.6681717744259535E-3</v>
      </c>
    </row>
    <row r="163" spans="2:15">
      <c r="B163" s="24" t="s">
        <v>32</v>
      </c>
      <c r="C163" s="24"/>
      <c r="D163" s="25" t="s">
        <v>56</v>
      </c>
      <c r="E163" s="26"/>
      <c r="F163" s="72">
        <v>0.25</v>
      </c>
      <c r="G163" s="28">
        <v>1</v>
      </c>
      <c r="H163" s="73">
        <f t="shared" si="40"/>
        <v>0.25</v>
      </c>
      <c r="I163" s="30"/>
      <c r="J163" s="74">
        <f>+F163</f>
        <v>0.25</v>
      </c>
      <c r="K163" s="32">
        <v>1</v>
      </c>
      <c r="L163" s="73">
        <f t="shared" si="41"/>
        <v>0.25</v>
      </c>
      <c r="M163" s="30"/>
      <c r="N163" s="33">
        <f t="shared" si="38"/>
        <v>0</v>
      </c>
      <c r="O163" s="75">
        <f t="shared" si="39"/>
        <v>0</v>
      </c>
    </row>
    <row r="164" spans="2:15">
      <c r="B164" s="24" t="s">
        <v>33</v>
      </c>
      <c r="C164" s="24"/>
      <c r="D164" s="25" t="s">
        <v>57</v>
      </c>
      <c r="E164" s="26"/>
      <c r="F164" s="72">
        <v>7.0000000000000001E-3</v>
      </c>
      <c r="G164" s="64">
        <f>F130</f>
        <v>40000</v>
      </c>
      <c r="H164" s="73">
        <f t="shared" si="40"/>
        <v>280</v>
      </c>
      <c r="I164" s="30"/>
      <c r="J164" s="74">
        <f>+F164</f>
        <v>7.0000000000000001E-3</v>
      </c>
      <c r="K164" s="65">
        <f>F130</f>
        <v>40000</v>
      </c>
      <c r="L164" s="73">
        <f t="shared" si="41"/>
        <v>280</v>
      </c>
      <c r="M164" s="30"/>
      <c r="N164" s="33">
        <f t="shared" si="38"/>
        <v>0</v>
      </c>
      <c r="O164" s="75">
        <f t="shared" si="39"/>
        <v>0</v>
      </c>
    </row>
    <row r="165" spans="2:15">
      <c r="B165" s="52"/>
      <c r="C165" s="24"/>
      <c r="D165" s="25"/>
      <c r="E165" s="26"/>
      <c r="F165" s="76"/>
      <c r="G165" s="64"/>
      <c r="H165" s="73">
        <f>G165*F165</f>
        <v>0</v>
      </c>
      <c r="I165" s="30"/>
      <c r="J165" s="72"/>
      <c r="K165" s="64"/>
      <c r="L165" s="73">
        <f>K165*J165</f>
        <v>0</v>
      </c>
      <c r="M165" s="30"/>
      <c r="N165" s="33">
        <f t="shared" si="38"/>
        <v>0</v>
      </c>
      <c r="O165" s="75" t="str">
        <f t="shared" si="39"/>
        <v/>
      </c>
    </row>
    <row r="166" spans="2:15">
      <c r="B166" s="169" t="s">
        <v>87</v>
      </c>
      <c r="C166" s="169"/>
      <c r="D166" s="170" t="s">
        <v>57</v>
      </c>
      <c r="E166" s="169"/>
      <c r="F166" s="144">
        <v>7.8770000000000007E-2</v>
      </c>
      <c r="G166" s="145">
        <f>+G161</f>
        <v>41636</v>
      </c>
      <c r="H166" s="146">
        <f>G166*F166</f>
        <v>3279.6677200000004</v>
      </c>
      <c r="I166" s="147"/>
      <c r="J166" s="144">
        <f>+F166</f>
        <v>7.8770000000000007E-2</v>
      </c>
      <c r="K166" s="145">
        <f>+K161</f>
        <v>41400</v>
      </c>
      <c r="L166" s="146">
        <f>K166*J166</f>
        <v>3261.0780000000004</v>
      </c>
      <c r="M166" s="147"/>
      <c r="N166" s="148">
        <f t="shared" si="38"/>
        <v>-18.589719999999943</v>
      </c>
      <c r="O166" s="149">
        <f t="shared" si="39"/>
        <v>-5.6681717744259596E-3</v>
      </c>
    </row>
    <row r="167" spans="2:15">
      <c r="B167" s="52"/>
      <c r="C167" s="24"/>
      <c r="D167" s="25"/>
      <c r="E167" s="26"/>
      <c r="F167" s="152"/>
      <c r="G167" s="77"/>
      <c r="H167" s="73">
        <f t="shared" ref="H167:H169" si="42">G167*F167</f>
        <v>0</v>
      </c>
      <c r="I167" s="30"/>
      <c r="J167" s="72"/>
      <c r="K167" s="78"/>
      <c r="L167" s="73">
        <f t="shared" ref="L167:L169" si="43">K167*J167</f>
        <v>0</v>
      </c>
      <c r="M167" s="30"/>
      <c r="N167" s="33">
        <f t="shared" si="38"/>
        <v>0</v>
      </c>
      <c r="O167" s="75" t="str">
        <f t="shared" si="39"/>
        <v/>
      </c>
    </row>
    <row r="168" spans="2:15">
      <c r="B168" s="52"/>
      <c r="C168" s="24"/>
      <c r="D168" s="25"/>
      <c r="E168" s="26"/>
      <c r="F168" s="76"/>
      <c r="G168" s="77"/>
      <c r="H168" s="73">
        <f t="shared" si="42"/>
        <v>0</v>
      </c>
      <c r="I168" s="30"/>
      <c r="J168" s="72"/>
      <c r="K168" s="78"/>
      <c r="L168" s="73">
        <f t="shared" si="43"/>
        <v>0</v>
      </c>
      <c r="M168" s="30"/>
      <c r="N168" s="33">
        <f t="shared" si="38"/>
        <v>0</v>
      </c>
      <c r="O168" s="75" t="str">
        <f t="shared" si="39"/>
        <v/>
      </c>
    </row>
    <row r="169" spans="2:15" ht="15.75" thickBot="1">
      <c r="B169" s="14"/>
      <c r="C169" s="24"/>
      <c r="D169" s="25"/>
      <c r="E169" s="26"/>
      <c r="F169" s="76"/>
      <c r="G169" s="77"/>
      <c r="H169" s="73">
        <f t="shared" si="42"/>
        <v>0</v>
      </c>
      <c r="I169" s="30"/>
      <c r="J169" s="72"/>
      <c r="K169" s="78"/>
      <c r="L169" s="73">
        <f t="shared" si="43"/>
        <v>0</v>
      </c>
      <c r="M169" s="30"/>
      <c r="N169" s="33">
        <f t="shared" si="38"/>
        <v>0</v>
      </c>
      <c r="O169" s="75" t="str">
        <f t="shared" si="39"/>
        <v/>
      </c>
    </row>
    <row r="170" spans="2:15" ht="15.75" thickBot="1">
      <c r="B170" s="79"/>
      <c r="C170" s="80"/>
      <c r="D170" s="81"/>
      <c r="E170" s="80"/>
      <c r="F170" s="125"/>
      <c r="G170" s="126"/>
      <c r="H170" s="127"/>
      <c r="I170" s="128"/>
      <c r="J170" s="125"/>
      <c r="K170" s="83"/>
      <c r="L170" s="129"/>
      <c r="M170" s="85"/>
      <c r="N170" s="130"/>
      <c r="O170" s="88"/>
    </row>
    <row r="171" spans="2:15">
      <c r="B171" s="89" t="s">
        <v>44</v>
      </c>
      <c r="C171" s="24"/>
      <c r="D171" s="24"/>
      <c r="E171" s="24"/>
      <c r="F171" s="90"/>
      <c r="G171" s="91"/>
      <c r="H171" s="92">
        <f>SUM(H160:H166,H167:H169)</f>
        <v>4623.2965200000008</v>
      </c>
      <c r="I171" s="93"/>
      <c r="J171" s="94"/>
      <c r="K171" s="94"/>
      <c r="L171" s="92">
        <f>SUM(L160:L166,L167:L169)</f>
        <v>4702.7545636427521</v>
      </c>
      <c r="M171" s="96"/>
      <c r="N171" s="97">
        <f t="shared" ref="N171:N175" si="44">L171-H171</f>
        <v>79.458043642751363</v>
      </c>
      <c r="O171" s="98">
        <f t="shared" ref="O171:O175" si="45">IF((H171)=0,"",(N171/H171))</f>
        <v>1.7186447656779614E-2</v>
      </c>
    </row>
    <row r="172" spans="2:15">
      <c r="B172" s="99" t="s">
        <v>40</v>
      </c>
      <c r="C172" s="24"/>
      <c r="D172" s="24"/>
      <c r="E172" s="24"/>
      <c r="F172" s="100">
        <v>0.13</v>
      </c>
      <c r="G172" s="111"/>
      <c r="H172" s="101">
        <f>H171*F172</f>
        <v>601.02854760000014</v>
      </c>
      <c r="I172" s="102"/>
      <c r="J172" s="132">
        <v>0.13</v>
      </c>
      <c r="K172" s="102"/>
      <c r="L172" s="105">
        <f>L171*J172</f>
        <v>611.35809327355776</v>
      </c>
      <c r="M172" s="106"/>
      <c r="N172" s="107">
        <f t="shared" si="44"/>
        <v>10.329545673557618</v>
      </c>
      <c r="O172" s="108">
        <f t="shared" si="45"/>
        <v>1.7186447656779517E-2</v>
      </c>
    </row>
    <row r="173" spans="2:15">
      <c r="B173" s="109" t="s">
        <v>41</v>
      </c>
      <c r="C173" s="24"/>
      <c r="D173" s="24"/>
      <c r="E173" s="24"/>
      <c r="F173" s="110"/>
      <c r="G173" s="111"/>
      <c r="H173" s="101">
        <f>H171+H172</f>
        <v>5224.3250676000007</v>
      </c>
      <c r="I173" s="102"/>
      <c r="J173" s="102"/>
      <c r="K173" s="102"/>
      <c r="L173" s="105">
        <f>L171+L172</f>
        <v>5314.1126569163098</v>
      </c>
      <c r="M173" s="106"/>
      <c r="N173" s="107">
        <f t="shared" si="44"/>
        <v>89.787589316309095</v>
      </c>
      <c r="O173" s="108">
        <f t="shared" si="45"/>
        <v>1.7186447656779628E-2</v>
      </c>
    </row>
    <row r="174" spans="2:15">
      <c r="B174" s="303" t="s">
        <v>42</v>
      </c>
      <c r="C174" s="303"/>
      <c r="D174" s="303"/>
      <c r="E174" s="24"/>
      <c r="F174" s="110"/>
      <c r="G174" s="111"/>
      <c r="H174" s="112">
        <v>0</v>
      </c>
      <c r="I174" s="102"/>
      <c r="J174" s="102"/>
      <c r="K174" s="102"/>
      <c r="L174" s="113">
        <v>0</v>
      </c>
      <c r="M174" s="106"/>
      <c r="N174" s="114">
        <f t="shared" si="44"/>
        <v>0</v>
      </c>
      <c r="O174" s="115" t="str">
        <f t="shared" si="45"/>
        <v/>
      </c>
    </row>
    <row r="175" spans="2:15" ht="15.75" thickBot="1">
      <c r="B175" s="304" t="s">
        <v>45</v>
      </c>
      <c r="C175" s="304"/>
      <c r="D175" s="304"/>
      <c r="E175" s="116"/>
      <c r="F175" s="133"/>
      <c r="G175" s="134"/>
      <c r="H175" s="135">
        <f>H173+H174</f>
        <v>5224.3250676000007</v>
      </c>
      <c r="I175" s="136"/>
      <c r="J175" s="136"/>
      <c r="K175" s="136"/>
      <c r="L175" s="137">
        <f>L173+L174</f>
        <v>5314.1126569163098</v>
      </c>
      <c r="M175" s="138"/>
      <c r="N175" s="139">
        <f t="shared" si="44"/>
        <v>89.787589316309095</v>
      </c>
      <c r="O175" s="140">
        <f t="shared" si="45"/>
        <v>1.7186447656779628E-2</v>
      </c>
    </row>
    <row r="176" spans="2:15" ht="15.75" thickBot="1">
      <c r="B176" s="79"/>
      <c r="C176" s="80"/>
      <c r="D176" s="81"/>
      <c r="E176" s="80"/>
      <c r="F176" s="125"/>
      <c r="G176" s="126"/>
      <c r="H176" s="127"/>
      <c r="I176" s="128"/>
      <c r="J176" s="125"/>
      <c r="K176" s="83"/>
      <c r="L176" s="129"/>
      <c r="M176" s="85"/>
      <c r="N176" s="130"/>
      <c r="O176" s="88"/>
    </row>
    <row r="177" spans="2:15">
      <c r="L177" s="141"/>
    </row>
    <row r="178" spans="2:15">
      <c r="B178" s="15" t="s">
        <v>68</v>
      </c>
      <c r="F178" s="151">
        <v>1.0408999999999999</v>
      </c>
      <c r="J178" s="151">
        <v>1.0349999999999999</v>
      </c>
    </row>
    <row r="182" spans="2:15" ht="15.75">
      <c r="B182" s="11" t="s">
        <v>8</v>
      </c>
      <c r="D182" s="311" t="s">
        <v>98</v>
      </c>
      <c r="E182" s="311"/>
      <c r="F182" s="311"/>
      <c r="G182" s="311"/>
      <c r="H182" s="311"/>
      <c r="I182" s="311"/>
      <c r="J182" s="311"/>
      <c r="K182" s="311"/>
      <c r="L182" s="311"/>
      <c r="M182" s="311"/>
      <c r="N182" s="311"/>
      <c r="O182" s="311"/>
    </row>
    <row r="183" spans="2:15" ht="7.5" customHeight="1">
      <c r="B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2:15">
      <c r="B184" s="14"/>
      <c r="D184" s="15" t="s">
        <v>9</v>
      </c>
      <c r="E184" s="15"/>
      <c r="F184" s="16">
        <v>500</v>
      </c>
      <c r="G184" s="15" t="s">
        <v>60</v>
      </c>
    </row>
    <row r="185" spans="2:15">
      <c r="B185" s="14"/>
      <c r="F185" s="16">
        <v>250000</v>
      </c>
      <c r="G185" s="15" t="s">
        <v>10</v>
      </c>
    </row>
    <row r="186" spans="2:15">
      <c r="B186" s="14"/>
      <c r="D186" s="17"/>
      <c r="E186" s="17"/>
      <c r="F186" s="312" t="s">
        <v>11</v>
      </c>
      <c r="G186" s="313"/>
      <c r="H186" s="314"/>
      <c r="J186" s="312" t="s">
        <v>12</v>
      </c>
      <c r="K186" s="313"/>
      <c r="L186" s="314"/>
      <c r="N186" s="312" t="s">
        <v>13</v>
      </c>
      <c r="O186" s="314"/>
    </row>
    <row r="187" spans="2:15">
      <c r="B187" s="14"/>
      <c r="D187" s="305" t="s">
        <v>14</v>
      </c>
      <c r="E187" s="18"/>
      <c r="F187" s="19" t="s">
        <v>15</v>
      </c>
      <c r="G187" s="19" t="s">
        <v>16</v>
      </c>
      <c r="H187" s="20" t="s">
        <v>17</v>
      </c>
      <c r="J187" s="19" t="s">
        <v>15</v>
      </c>
      <c r="K187" s="21" t="s">
        <v>16</v>
      </c>
      <c r="L187" s="20" t="s">
        <v>17</v>
      </c>
      <c r="N187" s="307" t="s">
        <v>18</v>
      </c>
      <c r="O187" s="309" t="s">
        <v>19</v>
      </c>
    </row>
    <row r="188" spans="2:15">
      <c r="B188" s="14"/>
      <c r="D188" s="306"/>
      <c r="E188" s="18"/>
      <c r="F188" s="22" t="s">
        <v>20</v>
      </c>
      <c r="G188" s="22"/>
      <c r="H188" s="23" t="s">
        <v>20</v>
      </c>
      <c r="J188" s="22" t="s">
        <v>20</v>
      </c>
      <c r="K188" s="23"/>
      <c r="L188" s="23" t="s">
        <v>20</v>
      </c>
      <c r="N188" s="308"/>
      <c r="O188" s="310"/>
    </row>
    <row r="189" spans="2:15">
      <c r="B189" s="24" t="s">
        <v>21</v>
      </c>
      <c r="C189" s="24"/>
      <c r="D189" s="25" t="s">
        <v>56</v>
      </c>
      <c r="E189" s="26"/>
      <c r="F189" s="153">
        <v>292.70999999999998</v>
      </c>
      <c r="G189" s="28">
        <v>1</v>
      </c>
      <c r="H189" s="29">
        <f>G189*F189</f>
        <v>292.70999999999998</v>
      </c>
      <c r="I189" s="30"/>
      <c r="J189" s="156">
        <f>+'[1]11. Distribution Rate Schedule'!$D$15</f>
        <v>366.53656145408411</v>
      </c>
      <c r="K189" s="32">
        <v>1</v>
      </c>
      <c r="L189" s="29">
        <f>K189*J189</f>
        <v>366.53656145408411</v>
      </c>
      <c r="M189" s="30"/>
      <c r="N189" s="33">
        <f>L189-H189</f>
        <v>73.826561454084128</v>
      </c>
      <c r="O189" s="34">
        <f>IF((H189)=0,"",(N189/H189))</f>
        <v>0.25221742152329657</v>
      </c>
    </row>
    <row r="190" spans="2:15">
      <c r="B190" s="24"/>
      <c r="C190" s="24"/>
      <c r="D190" s="25" t="s">
        <v>56</v>
      </c>
      <c r="E190" s="26"/>
      <c r="F190" s="27"/>
      <c r="G190" s="28">
        <v>1</v>
      </c>
      <c r="H190" s="29">
        <f t="shared" ref="H190:H204" si="46">G190*F190</f>
        <v>0</v>
      </c>
      <c r="I190" s="30"/>
      <c r="J190" s="31"/>
      <c r="K190" s="32">
        <v>1</v>
      </c>
      <c r="L190" s="29">
        <f>K190*J190</f>
        <v>0</v>
      </c>
      <c r="M190" s="30"/>
      <c r="N190" s="33">
        <f>L190-H190</f>
        <v>0</v>
      </c>
      <c r="O190" s="34" t="str">
        <f>IF((H190)=0,"",(N190/H190))</f>
        <v/>
      </c>
    </row>
    <row r="191" spans="2:15">
      <c r="B191" s="35"/>
      <c r="C191" s="24"/>
      <c r="D191" s="25"/>
      <c r="E191" s="26"/>
      <c r="F191" s="27"/>
      <c r="G191" s="28">
        <v>1</v>
      </c>
      <c r="H191" s="29">
        <f t="shared" si="46"/>
        <v>0</v>
      </c>
      <c r="I191" s="30"/>
      <c r="J191" s="31"/>
      <c r="K191" s="32">
        <v>1</v>
      </c>
      <c r="L191" s="29">
        <f t="shared" ref="L191:L204" si="47">K191*J191</f>
        <v>0</v>
      </c>
      <c r="M191" s="30"/>
      <c r="N191" s="33">
        <f t="shared" ref="N191:N205" si="48">L191-H191</f>
        <v>0</v>
      </c>
      <c r="O191" s="34" t="str">
        <f t="shared" ref="O191:O205" si="49">IF((H191)=0,"",(N191/H191))</f>
        <v/>
      </c>
    </row>
    <row r="192" spans="2:15">
      <c r="B192" s="35"/>
      <c r="C192" s="24"/>
      <c r="D192" s="25"/>
      <c r="E192" s="26"/>
      <c r="F192" s="27"/>
      <c r="G192" s="28">
        <v>1</v>
      </c>
      <c r="H192" s="29">
        <f t="shared" si="46"/>
        <v>0</v>
      </c>
      <c r="I192" s="30"/>
      <c r="J192" s="31"/>
      <c r="K192" s="32">
        <v>1</v>
      </c>
      <c r="L192" s="29">
        <f t="shared" si="47"/>
        <v>0</v>
      </c>
      <c r="M192" s="30"/>
      <c r="N192" s="33">
        <f t="shared" si="48"/>
        <v>0</v>
      </c>
      <c r="O192" s="34" t="str">
        <f t="shared" si="49"/>
        <v/>
      </c>
    </row>
    <row r="193" spans="2:15">
      <c r="B193" s="35"/>
      <c r="C193" s="24"/>
      <c r="D193" s="25"/>
      <c r="E193" s="26"/>
      <c r="F193" s="27"/>
      <c r="G193" s="28">
        <v>1</v>
      </c>
      <c r="H193" s="29">
        <f t="shared" si="46"/>
        <v>0</v>
      </c>
      <c r="I193" s="30"/>
      <c r="J193" s="31"/>
      <c r="K193" s="32">
        <v>1</v>
      </c>
      <c r="L193" s="29">
        <f t="shared" si="47"/>
        <v>0</v>
      </c>
      <c r="M193" s="30"/>
      <c r="N193" s="33">
        <f t="shared" si="48"/>
        <v>0</v>
      </c>
      <c r="O193" s="34" t="str">
        <f t="shared" si="49"/>
        <v/>
      </c>
    </row>
    <row r="194" spans="2:15">
      <c r="B194" s="35"/>
      <c r="C194" s="24"/>
      <c r="D194" s="25"/>
      <c r="E194" s="26"/>
      <c r="F194" s="27"/>
      <c r="G194" s="28">
        <v>1</v>
      </c>
      <c r="H194" s="29">
        <f t="shared" si="46"/>
        <v>0</v>
      </c>
      <c r="I194" s="30"/>
      <c r="J194" s="31"/>
      <c r="K194" s="32">
        <v>1</v>
      </c>
      <c r="L194" s="29">
        <f t="shared" si="47"/>
        <v>0</v>
      </c>
      <c r="M194" s="30"/>
      <c r="N194" s="33">
        <f t="shared" si="48"/>
        <v>0</v>
      </c>
      <c r="O194" s="34" t="str">
        <f t="shared" si="49"/>
        <v/>
      </c>
    </row>
    <row r="195" spans="2:15">
      <c r="B195" s="24" t="s">
        <v>22</v>
      </c>
      <c r="C195" s="24"/>
      <c r="D195" s="25" t="s">
        <v>61</v>
      </c>
      <c r="E195" s="26"/>
      <c r="F195" s="27">
        <v>1.6223000000000001</v>
      </c>
      <c r="G195" s="28">
        <f>$F184</f>
        <v>500</v>
      </c>
      <c r="H195" s="29">
        <f t="shared" si="46"/>
        <v>811.15000000000009</v>
      </c>
      <c r="I195" s="30"/>
      <c r="J195" s="31">
        <f>+'[1]11. Distribution Rate Schedule'!$E$15</f>
        <v>2.2128298925859302</v>
      </c>
      <c r="K195" s="28">
        <f>$F184</f>
        <v>500</v>
      </c>
      <c r="L195" s="29">
        <f t="shared" si="47"/>
        <v>1106.4149462929652</v>
      </c>
      <c r="M195" s="30"/>
      <c r="N195" s="33">
        <f t="shared" si="48"/>
        <v>295.26494629296508</v>
      </c>
      <c r="O195" s="34">
        <f t="shared" si="49"/>
        <v>0.3640078238216915</v>
      </c>
    </row>
    <row r="196" spans="2:15">
      <c r="B196" s="36" t="s">
        <v>96</v>
      </c>
      <c r="C196" s="24"/>
      <c r="D196" s="25" t="s">
        <v>61</v>
      </c>
      <c r="E196" s="26"/>
      <c r="F196" s="27">
        <v>-3.6200000000000003E-2</v>
      </c>
      <c r="G196" s="28">
        <f>$F184</f>
        <v>500</v>
      </c>
      <c r="H196" s="29">
        <f t="shared" si="46"/>
        <v>-18.100000000000001</v>
      </c>
      <c r="I196" s="30"/>
      <c r="J196" s="31"/>
      <c r="K196" s="28">
        <f>$F184</f>
        <v>500</v>
      </c>
      <c r="L196" s="29">
        <f t="shared" si="47"/>
        <v>0</v>
      </c>
      <c r="M196" s="30"/>
      <c r="N196" s="33">
        <f t="shared" si="48"/>
        <v>18.100000000000001</v>
      </c>
      <c r="O196" s="34">
        <f t="shared" si="49"/>
        <v>-1</v>
      </c>
    </row>
    <row r="197" spans="2:15">
      <c r="B197" s="24" t="s">
        <v>72</v>
      </c>
      <c r="C197" s="24"/>
      <c r="D197" s="25" t="s">
        <v>61</v>
      </c>
      <c r="E197" s="26"/>
      <c r="F197" s="150">
        <v>4.8199999999999996E-3</v>
      </c>
      <c r="G197" s="28">
        <f>$F184</f>
        <v>500</v>
      </c>
      <c r="H197" s="29">
        <f t="shared" si="46"/>
        <v>2.4099999999999997</v>
      </c>
      <c r="I197" s="30"/>
      <c r="J197" s="31">
        <v>0</v>
      </c>
      <c r="K197" s="28">
        <f>$F184</f>
        <v>500</v>
      </c>
      <c r="L197" s="29">
        <f t="shared" si="47"/>
        <v>0</v>
      </c>
      <c r="M197" s="30"/>
      <c r="N197" s="33">
        <f t="shared" si="48"/>
        <v>-2.4099999999999997</v>
      </c>
      <c r="O197" s="34">
        <f t="shared" si="49"/>
        <v>-1</v>
      </c>
    </row>
    <row r="198" spans="2:15">
      <c r="B198" s="36"/>
      <c r="C198" s="24"/>
      <c r="D198" s="25"/>
      <c r="E198" s="26"/>
      <c r="F198" s="27"/>
      <c r="G198" s="28">
        <f>$F184</f>
        <v>500</v>
      </c>
      <c r="H198" s="29">
        <f t="shared" si="46"/>
        <v>0</v>
      </c>
      <c r="I198" s="30"/>
      <c r="J198" s="31"/>
      <c r="K198" s="28">
        <f>$F184</f>
        <v>500</v>
      </c>
      <c r="L198" s="29">
        <f t="shared" si="47"/>
        <v>0</v>
      </c>
      <c r="M198" s="30"/>
      <c r="N198" s="33">
        <f t="shared" si="48"/>
        <v>0</v>
      </c>
      <c r="O198" s="34" t="str">
        <f t="shared" si="49"/>
        <v/>
      </c>
    </row>
    <row r="199" spans="2:15">
      <c r="B199" s="36"/>
      <c r="C199" s="24"/>
      <c r="D199" s="25"/>
      <c r="E199" s="26"/>
      <c r="F199" s="27"/>
      <c r="G199" s="28">
        <f>$F184</f>
        <v>500</v>
      </c>
      <c r="H199" s="29">
        <f t="shared" si="46"/>
        <v>0</v>
      </c>
      <c r="I199" s="30"/>
      <c r="J199" s="31"/>
      <c r="K199" s="28">
        <f>$F184</f>
        <v>500</v>
      </c>
      <c r="L199" s="29">
        <f t="shared" si="47"/>
        <v>0</v>
      </c>
      <c r="M199" s="30"/>
      <c r="N199" s="33">
        <f t="shared" si="48"/>
        <v>0</v>
      </c>
      <c r="O199" s="34" t="str">
        <f t="shared" si="49"/>
        <v/>
      </c>
    </row>
    <row r="200" spans="2:15">
      <c r="B200" s="36"/>
      <c r="C200" s="24"/>
      <c r="D200" s="25"/>
      <c r="E200" s="26"/>
      <c r="F200" s="27"/>
      <c r="G200" s="28">
        <f>$F184</f>
        <v>500</v>
      </c>
      <c r="H200" s="29">
        <f t="shared" si="46"/>
        <v>0</v>
      </c>
      <c r="I200" s="30"/>
      <c r="J200" s="31"/>
      <c r="K200" s="28">
        <f>$F184</f>
        <v>500</v>
      </c>
      <c r="L200" s="29">
        <f t="shared" si="47"/>
        <v>0</v>
      </c>
      <c r="M200" s="30"/>
      <c r="N200" s="33">
        <f t="shared" si="48"/>
        <v>0</v>
      </c>
      <c r="O200" s="34" t="str">
        <f t="shared" si="49"/>
        <v/>
      </c>
    </row>
    <row r="201" spans="2:15">
      <c r="B201" s="36"/>
      <c r="C201" s="24"/>
      <c r="D201" s="25"/>
      <c r="E201" s="26"/>
      <c r="F201" s="27"/>
      <c r="G201" s="28">
        <f>$F184</f>
        <v>500</v>
      </c>
      <c r="H201" s="29">
        <f t="shared" si="46"/>
        <v>0</v>
      </c>
      <c r="I201" s="30"/>
      <c r="J201" s="31"/>
      <c r="K201" s="28">
        <f>$F184</f>
        <v>500</v>
      </c>
      <c r="L201" s="29">
        <f t="shared" si="47"/>
        <v>0</v>
      </c>
      <c r="M201" s="30"/>
      <c r="N201" s="33">
        <f t="shared" si="48"/>
        <v>0</v>
      </c>
      <c r="O201" s="34" t="str">
        <f t="shared" si="49"/>
        <v/>
      </c>
    </row>
    <row r="202" spans="2:15">
      <c r="B202" s="36"/>
      <c r="C202" s="24"/>
      <c r="D202" s="25"/>
      <c r="E202" s="26"/>
      <c r="F202" s="27"/>
      <c r="G202" s="28">
        <f>$F184</f>
        <v>500</v>
      </c>
      <c r="H202" s="29">
        <f t="shared" si="46"/>
        <v>0</v>
      </c>
      <c r="I202" s="30"/>
      <c r="J202" s="31"/>
      <c r="K202" s="28">
        <f>$F184</f>
        <v>500</v>
      </c>
      <c r="L202" s="29">
        <f t="shared" si="47"/>
        <v>0</v>
      </c>
      <c r="M202" s="30"/>
      <c r="N202" s="33">
        <f t="shared" si="48"/>
        <v>0</v>
      </c>
      <c r="O202" s="34" t="str">
        <f t="shared" si="49"/>
        <v/>
      </c>
    </row>
    <row r="203" spans="2:15">
      <c r="B203" s="36"/>
      <c r="C203" s="24"/>
      <c r="D203" s="25"/>
      <c r="E203" s="26"/>
      <c r="F203" s="27"/>
      <c r="G203" s="28">
        <f>$F184</f>
        <v>500</v>
      </c>
      <c r="H203" s="29">
        <f t="shared" si="46"/>
        <v>0</v>
      </c>
      <c r="I203" s="30"/>
      <c r="J203" s="31"/>
      <c r="K203" s="28">
        <f>$F184</f>
        <v>500</v>
      </c>
      <c r="L203" s="29">
        <f t="shared" si="47"/>
        <v>0</v>
      </c>
      <c r="M203" s="30"/>
      <c r="N203" s="33">
        <f t="shared" si="48"/>
        <v>0</v>
      </c>
      <c r="O203" s="34" t="str">
        <f t="shared" si="49"/>
        <v/>
      </c>
    </row>
    <row r="204" spans="2:15">
      <c r="B204" s="36"/>
      <c r="C204" s="24"/>
      <c r="D204" s="25"/>
      <c r="E204" s="26"/>
      <c r="F204" s="27"/>
      <c r="G204" s="28">
        <f>$F184</f>
        <v>500</v>
      </c>
      <c r="H204" s="29">
        <f t="shared" si="46"/>
        <v>0</v>
      </c>
      <c r="I204" s="30"/>
      <c r="J204" s="31"/>
      <c r="K204" s="28">
        <f>$F184</f>
        <v>500</v>
      </c>
      <c r="L204" s="29">
        <f t="shared" si="47"/>
        <v>0</v>
      </c>
      <c r="M204" s="30"/>
      <c r="N204" s="33">
        <f t="shared" si="48"/>
        <v>0</v>
      </c>
      <c r="O204" s="34" t="str">
        <f t="shared" si="49"/>
        <v/>
      </c>
    </row>
    <row r="205" spans="2:15" s="48" customFormat="1">
      <c r="B205" s="37" t="s">
        <v>25</v>
      </c>
      <c r="C205" s="38"/>
      <c r="D205" s="39"/>
      <c r="E205" s="38"/>
      <c r="F205" s="40"/>
      <c r="G205" s="41"/>
      <c r="H205" s="42">
        <f>SUM(H189:H204)</f>
        <v>1088.1700000000003</v>
      </c>
      <c r="I205" s="43"/>
      <c r="J205" s="44"/>
      <c r="K205" s="41"/>
      <c r="L205" s="42">
        <f>SUM(L189:L204)</f>
        <v>1472.9515077470492</v>
      </c>
      <c r="M205" s="43"/>
      <c r="N205" s="46">
        <f t="shared" si="48"/>
        <v>384.78150774704886</v>
      </c>
      <c r="O205" s="47">
        <f t="shared" si="49"/>
        <v>0.35360422337231201</v>
      </c>
    </row>
    <row r="206" spans="2:15" ht="25.5">
      <c r="B206" s="49" t="s">
        <v>58</v>
      </c>
      <c r="C206" s="24"/>
      <c r="D206" s="25" t="s">
        <v>61</v>
      </c>
      <c r="E206" s="26"/>
      <c r="F206" s="27">
        <v>-0.36409999999999998</v>
      </c>
      <c r="G206" s="28">
        <f>$F184</f>
        <v>500</v>
      </c>
      <c r="H206" s="29">
        <f>G206*F206</f>
        <v>-182.04999999999998</v>
      </c>
      <c r="I206" s="30"/>
      <c r="J206" s="31">
        <f>+F206</f>
        <v>-0.36409999999999998</v>
      </c>
      <c r="K206" s="28">
        <f>$F184</f>
        <v>500</v>
      </c>
      <c r="L206" s="29">
        <f>K206*J206</f>
        <v>-182.04999999999998</v>
      </c>
      <c r="M206" s="30"/>
      <c r="N206" s="33">
        <f>L206-H206</f>
        <v>0</v>
      </c>
      <c r="O206" s="34">
        <f>IF((H206)=0,"",(N206/H206))</f>
        <v>0</v>
      </c>
    </row>
    <row r="207" spans="2:15" ht="25.5">
      <c r="B207" s="49" t="s">
        <v>59</v>
      </c>
      <c r="C207" s="24"/>
      <c r="D207" s="25" t="s">
        <v>61</v>
      </c>
      <c r="E207" s="26"/>
      <c r="F207" s="27">
        <v>0</v>
      </c>
      <c r="G207" s="28">
        <f>$F184</f>
        <v>500</v>
      </c>
      <c r="H207" s="29">
        <f t="shared" ref="H207:H209" si="50">G207*F207</f>
        <v>0</v>
      </c>
      <c r="I207" s="50"/>
      <c r="J207" s="31">
        <f>+'[3]6. Rate Rider Calculations'!$F$23</f>
        <v>-0.4452792486633273</v>
      </c>
      <c r="K207" s="28">
        <f>$F184</f>
        <v>500</v>
      </c>
      <c r="L207" s="29">
        <f t="shared" ref="L207:L209" si="51">K207*J207</f>
        <v>-222.63962433166364</v>
      </c>
      <c r="M207" s="51"/>
      <c r="N207" s="33">
        <f t="shared" ref="N207:N209" si="52">L207-H207</f>
        <v>-222.63962433166364</v>
      </c>
      <c r="O207" s="34" t="str">
        <f t="shared" ref="O207:O209" si="53">IF((H207)=0,"",(N207/H207))</f>
        <v/>
      </c>
    </row>
    <row r="208" spans="2:15" ht="25.5">
      <c r="B208" s="49" t="s">
        <v>74</v>
      </c>
      <c r="C208" s="24"/>
      <c r="D208" s="25" t="s">
        <v>61</v>
      </c>
      <c r="E208" s="26"/>
      <c r="F208" s="27">
        <v>-0.15210000000000001</v>
      </c>
      <c r="G208" s="28">
        <f>$F184</f>
        <v>500</v>
      </c>
      <c r="H208" s="29">
        <f t="shared" si="50"/>
        <v>-76.050000000000011</v>
      </c>
      <c r="I208" s="50"/>
      <c r="J208" s="31">
        <f>+F208</f>
        <v>-0.15210000000000001</v>
      </c>
      <c r="K208" s="28">
        <f>$F184</f>
        <v>500</v>
      </c>
      <c r="L208" s="29">
        <f t="shared" si="51"/>
        <v>-76.050000000000011</v>
      </c>
      <c r="M208" s="51"/>
      <c r="N208" s="33">
        <f t="shared" si="52"/>
        <v>0</v>
      </c>
      <c r="O208" s="34">
        <f t="shared" si="53"/>
        <v>0</v>
      </c>
    </row>
    <row r="209" spans="2:15" ht="25.5">
      <c r="B209" s="49" t="s">
        <v>75</v>
      </c>
      <c r="C209" s="24"/>
      <c r="D209" s="25" t="s">
        <v>61</v>
      </c>
      <c r="E209" s="26"/>
      <c r="F209" s="27">
        <v>0</v>
      </c>
      <c r="G209" s="28">
        <f>$F184</f>
        <v>500</v>
      </c>
      <c r="H209" s="29">
        <f t="shared" si="50"/>
        <v>0</v>
      </c>
      <c r="I209" s="50"/>
      <c r="J209" s="31">
        <f>+'[3]6. Rate Rider Calculations'!$F$50</f>
        <v>0</v>
      </c>
      <c r="K209" s="28">
        <f>$F184</f>
        <v>500</v>
      </c>
      <c r="L209" s="29">
        <f t="shared" si="51"/>
        <v>0</v>
      </c>
      <c r="M209" s="51"/>
      <c r="N209" s="33">
        <f t="shared" si="52"/>
        <v>0</v>
      </c>
      <c r="O209" s="34" t="str">
        <f t="shared" si="53"/>
        <v/>
      </c>
    </row>
    <row r="210" spans="2:15">
      <c r="B210" s="49"/>
      <c r="C210" s="24"/>
      <c r="D210" s="25"/>
      <c r="E210" s="26"/>
      <c r="F210" s="27"/>
      <c r="G210" s="28">
        <f>$F184</f>
        <v>500</v>
      </c>
      <c r="H210" s="29">
        <f>G210*F210</f>
        <v>0</v>
      </c>
      <c r="I210" s="30"/>
      <c r="J210" s="31"/>
      <c r="K210" s="28">
        <f>$F184</f>
        <v>500</v>
      </c>
      <c r="L210" s="29">
        <f>K210*J210</f>
        <v>0</v>
      </c>
      <c r="M210" s="30"/>
      <c r="N210" s="33">
        <f>L210-H210</f>
        <v>0</v>
      </c>
      <c r="O210" s="34" t="str">
        <f>IF((H210)=0,"",(N210/H210))</f>
        <v/>
      </c>
    </row>
    <row r="211" spans="2:15">
      <c r="B211" s="49"/>
      <c r="C211" s="24"/>
      <c r="D211" s="25"/>
      <c r="E211" s="26"/>
      <c r="F211" s="53"/>
      <c r="G211" s="54"/>
      <c r="H211" s="55"/>
      <c r="I211" s="30"/>
      <c r="J211" s="31"/>
      <c r="K211" s="28">
        <f>$F184</f>
        <v>500</v>
      </c>
      <c r="L211" s="29">
        <f>K211*J211</f>
        <v>0</v>
      </c>
      <c r="M211" s="30"/>
      <c r="N211" s="33">
        <f>L211-H211</f>
        <v>0</v>
      </c>
      <c r="O211" s="34"/>
    </row>
    <row r="212" spans="2:15" ht="25.5">
      <c r="B212" s="56" t="s">
        <v>26</v>
      </c>
      <c r="C212" s="57"/>
      <c r="D212" s="57"/>
      <c r="E212" s="57"/>
      <c r="F212" s="58"/>
      <c r="G212" s="59"/>
      <c r="H212" s="60">
        <f>SUM(H206:H210)+H205</f>
        <v>830.07000000000028</v>
      </c>
      <c r="I212" s="43"/>
      <c r="J212" s="59"/>
      <c r="K212" s="61"/>
      <c r="L212" s="60">
        <f>SUM(L206:L210)+L205</f>
        <v>992.2118834153855</v>
      </c>
      <c r="M212" s="43"/>
      <c r="N212" s="46">
        <f t="shared" ref="N212:N224" si="54">L212-H212</f>
        <v>162.14188341538522</v>
      </c>
      <c r="O212" s="47">
        <f t="shared" ref="O212:O224" si="55">IF((H212)=0,"",(N212/H212))</f>
        <v>0.1953351927131268</v>
      </c>
    </row>
    <row r="213" spans="2:15">
      <c r="B213" s="30" t="s">
        <v>27</v>
      </c>
      <c r="C213" s="30"/>
      <c r="D213" s="62" t="s">
        <v>61</v>
      </c>
      <c r="E213" s="63"/>
      <c r="F213" s="31">
        <v>2.2917000000000001</v>
      </c>
      <c r="G213" s="64">
        <f>F184</f>
        <v>500</v>
      </c>
      <c r="H213" s="29">
        <f>G213*F213</f>
        <v>1145.8500000000001</v>
      </c>
      <c r="I213" s="30"/>
      <c r="J213" s="31">
        <f>+'[4]13. Final 2013 RTS Rates'!$F$28</f>
        <v>2.3132628775475936</v>
      </c>
      <c r="K213" s="65">
        <f>F184</f>
        <v>500</v>
      </c>
      <c r="L213" s="29">
        <f>K213*J213</f>
        <v>1156.6314387737968</v>
      </c>
      <c r="M213" s="30"/>
      <c r="N213" s="33">
        <f t="shared" si="54"/>
        <v>10.781438773796708</v>
      </c>
      <c r="O213" s="34">
        <f t="shared" si="55"/>
        <v>9.4091187972218937E-3</v>
      </c>
    </row>
    <row r="214" spans="2:15" ht="30">
      <c r="B214" s="66" t="s">
        <v>28</v>
      </c>
      <c r="C214" s="30"/>
      <c r="D214" s="62" t="s">
        <v>61</v>
      </c>
      <c r="E214" s="63"/>
      <c r="F214" s="31">
        <v>1.7172000000000001</v>
      </c>
      <c r="G214" s="64">
        <f>G213</f>
        <v>500</v>
      </c>
      <c r="H214" s="29">
        <f>G214*F214</f>
        <v>858.6</v>
      </c>
      <c r="I214" s="30"/>
      <c r="J214" s="31">
        <f>+'[4]13. Final 2013 RTS Rates'!$H$28</f>
        <v>1.7760865004164796</v>
      </c>
      <c r="K214" s="65">
        <f>K213</f>
        <v>500</v>
      </c>
      <c r="L214" s="29">
        <f>K214*J214</f>
        <v>888.04325020823978</v>
      </c>
      <c r="M214" s="30"/>
      <c r="N214" s="33">
        <f t="shared" si="54"/>
        <v>29.44325020823976</v>
      </c>
      <c r="O214" s="34">
        <f t="shared" si="55"/>
        <v>3.4292161901047939E-2</v>
      </c>
    </row>
    <row r="215" spans="2:15" ht="25.5">
      <c r="B215" s="56" t="s">
        <v>29</v>
      </c>
      <c r="C215" s="38"/>
      <c r="D215" s="38"/>
      <c r="E215" s="38"/>
      <c r="F215" s="67"/>
      <c r="G215" s="59"/>
      <c r="H215" s="60">
        <f>SUM(H212:H214)</f>
        <v>2834.5200000000004</v>
      </c>
      <c r="I215" s="68"/>
      <c r="J215" s="69"/>
      <c r="K215" s="70"/>
      <c r="L215" s="60">
        <f>SUM(L212:L214)</f>
        <v>3036.8865723974222</v>
      </c>
      <c r="M215" s="68"/>
      <c r="N215" s="46">
        <f t="shared" si="54"/>
        <v>202.36657239742181</v>
      </c>
      <c r="O215" s="47">
        <f t="shared" si="55"/>
        <v>7.1393594822905387E-2</v>
      </c>
    </row>
    <row r="216" spans="2:15" ht="30">
      <c r="B216" s="71" t="s">
        <v>30</v>
      </c>
      <c r="C216" s="24"/>
      <c r="D216" s="25" t="s">
        <v>57</v>
      </c>
      <c r="E216" s="26"/>
      <c r="F216" s="72">
        <v>5.1999999999999998E-3</v>
      </c>
      <c r="G216" s="64">
        <f>F185*F233</f>
        <v>260224.99999999997</v>
      </c>
      <c r="H216" s="73">
        <f t="shared" ref="H216:H219" si="56">G216*F216</f>
        <v>1353.1699999999998</v>
      </c>
      <c r="I216" s="30"/>
      <c r="J216" s="74">
        <f>+F216</f>
        <v>5.1999999999999998E-3</v>
      </c>
      <c r="K216" s="65">
        <f>F185*J233</f>
        <v>258749.99999999997</v>
      </c>
      <c r="L216" s="73">
        <f t="shared" ref="L216:L219" si="57">K216*J216</f>
        <v>1345.4999999999998</v>
      </c>
      <c r="M216" s="30"/>
      <c r="N216" s="33">
        <f t="shared" si="54"/>
        <v>-7.6700000000000728</v>
      </c>
      <c r="O216" s="75">
        <f t="shared" si="55"/>
        <v>-5.6681717744260316E-3</v>
      </c>
    </row>
    <row r="217" spans="2:15" ht="30">
      <c r="B217" s="71" t="s">
        <v>31</v>
      </c>
      <c r="C217" s="24"/>
      <c r="D217" s="25" t="s">
        <v>57</v>
      </c>
      <c r="E217" s="26"/>
      <c r="F217" s="72">
        <v>1.1000000000000001E-3</v>
      </c>
      <c r="G217" s="64">
        <f>G216</f>
        <v>260224.99999999997</v>
      </c>
      <c r="H217" s="73">
        <f t="shared" si="56"/>
        <v>286.2475</v>
      </c>
      <c r="I217" s="30"/>
      <c r="J217" s="74">
        <f>+F217</f>
        <v>1.1000000000000001E-3</v>
      </c>
      <c r="K217" s="65">
        <f>K216</f>
        <v>258749.99999999997</v>
      </c>
      <c r="L217" s="73">
        <f t="shared" si="57"/>
        <v>284.625</v>
      </c>
      <c r="M217" s="30"/>
      <c r="N217" s="33">
        <f t="shared" si="54"/>
        <v>-1.6225000000000023</v>
      </c>
      <c r="O217" s="75">
        <f t="shared" si="55"/>
        <v>-5.6681717744259856E-3</v>
      </c>
    </row>
    <row r="218" spans="2:15">
      <c r="B218" s="24" t="s">
        <v>32</v>
      </c>
      <c r="C218" s="24"/>
      <c r="D218" s="25" t="s">
        <v>56</v>
      </c>
      <c r="E218" s="26"/>
      <c r="F218" s="72">
        <v>0.25</v>
      </c>
      <c r="G218" s="28">
        <v>1</v>
      </c>
      <c r="H218" s="73">
        <f t="shared" si="56"/>
        <v>0.25</v>
      </c>
      <c r="I218" s="30"/>
      <c r="J218" s="74">
        <f>+F218</f>
        <v>0.25</v>
      </c>
      <c r="K218" s="32">
        <v>1</v>
      </c>
      <c r="L218" s="73">
        <f t="shared" si="57"/>
        <v>0.25</v>
      </c>
      <c r="M218" s="30"/>
      <c r="N218" s="33">
        <f t="shared" si="54"/>
        <v>0</v>
      </c>
      <c r="O218" s="75">
        <f t="shared" si="55"/>
        <v>0</v>
      </c>
    </row>
    <row r="219" spans="2:15">
      <c r="B219" s="24" t="s">
        <v>33</v>
      </c>
      <c r="C219" s="24"/>
      <c r="D219" s="25" t="s">
        <v>57</v>
      </c>
      <c r="E219" s="26"/>
      <c r="F219" s="72">
        <v>7.0000000000000001E-3</v>
      </c>
      <c r="G219" s="64">
        <f>F185</f>
        <v>250000</v>
      </c>
      <c r="H219" s="73">
        <f t="shared" si="56"/>
        <v>1750</v>
      </c>
      <c r="I219" s="30"/>
      <c r="J219" s="74">
        <f>+F219</f>
        <v>7.0000000000000001E-3</v>
      </c>
      <c r="K219" s="65">
        <f>F185</f>
        <v>250000</v>
      </c>
      <c r="L219" s="73">
        <f t="shared" si="57"/>
        <v>1750</v>
      </c>
      <c r="M219" s="30"/>
      <c r="N219" s="33">
        <f t="shared" si="54"/>
        <v>0</v>
      </c>
      <c r="O219" s="75">
        <f t="shared" si="55"/>
        <v>0</v>
      </c>
    </row>
    <row r="220" spans="2:15">
      <c r="B220" s="52"/>
      <c r="C220" s="24"/>
      <c r="D220" s="25"/>
      <c r="E220" s="26"/>
      <c r="F220" s="76"/>
      <c r="G220" s="64"/>
      <c r="H220" s="73">
        <f>G220*F220</f>
        <v>0</v>
      </c>
      <c r="I220" s="30"/>
      <c r="J220" s="72"/>
      <c r="K220" s="64"/>
      <c r="L220" s="73">
        <f>K220*J220</f>
        <v>0</v>
      </c>
      <c r="M220" s="30"/>
      <c r="N220" s="33">
        <f t="shared" si="54"/>
        <v>0</v>
      </c>
      <c r="O220" s="75" t="str">
        <f t="shared" si="55"/>
        <v/>
      </c>
    </row>
    <row r="221" spans="2:15">
      <c r="B221" s="169" t="s">
        <v>87</v>
      </c>
      <c r="C221" s="169"/>
      <c r="D221" s="170" t="s">
        <v>57</v>
      </c>
      <c r="E221" s="169"/>
      <c r="F221" s="144">
        <v>7.8770000000000007E-2</v>
      </c>
      <c r="G221" s="145">
        <f>+G216</f>
        <v>260224.99999999997</v>
      </c>
      <c r="H221" s="146">
        <f>G221*F221</f>
        <v>20497.92325</v>
      </c>
      <c r="I221" s="147"/>
      <c r="J221" s="144">
        <f>+F221</f>
        <v>7.8770000000000007E-2</v>
      </c>
      <c r="K221" s="145">
        <f>+K216</f>
        <v>258749.99999999997</v>
      </c>
      <c r="L221" s="146">
        <f>K221*J221</f>
        <v>20381.737499999999</v>
      </c>
      <c r="M221" s="147"/>
      <c r="N221" s="148">
        <f t="shared" si="54"/>
        <v>-116.18575000000055</v>
      </c>
      <c r="O221" s="149">
        <f t="shared" si="55"/>
        <v>-5.6681717744260047E-3</v>
      </c>
    </row>
    <row r="222" spans="2:15">
      <c r="B222" s="52"/>
      <c r="C222" s="24"/>
      <c r="D222" s="25"/>
      <c r="E222" s="26"/>
      <c r="F222" s="152"/>
      <c r="G222" s="77"/>
      <c r="H222" s="73">
        <f t="shared" ref="H222:H224" si="58">G222*F222</f>
        <v>0</v>
      </c>
      <c r="I222" s="30"/>
      <c r="J222" s="72"/>
      <c r="K222" s="78"/>
      <c r="L222" s="73">
        <f t="shared" ref="L222:L224" si="59">K222*J222</f>
        <v>0</v>
      </c>
      <c r="M222" s="30"/>
      <c r="N222" s="33">
        <f t="shared" si="54"/>
        <v>0</v>
      </c>
      <c r="O222" s="75" t="str">
        <f t="shared" si="55"/>
        <v/>
      </c>
    </row>
    <row r="223" spans="2:15">
      <c r="B223" s="52"/>
      <c r="C223" s="24"/>
      <c r="D223" s="25"/>
      <c r="E223" s="26"/>
      <c r="F223" s="76"/>
      <c r="G223" s="77"/>
      <c r="H223" s="73">
        <f t="shared" si="58"/>
        <v>0</v>
      </c>
      <c r="I223" s="30"/>
      <c r="J223" s="72"/>
      <c r="K223" s="78"/>
      <c r="L223" s="73">
        <f t="shared" si="59"/>
        <v>0</v>
      </c>
      <c r="M223" s="30"/>
      <c r="N223" s="33">
        <f t="shared" si="54"/>
        <v>0</v>
      </c>
      <c r="O223" s="75" t="str">
        <f t="shared" si="55"/>
        <v/>
      </c>
    </row>
    <row r="224" spans="2:15" ht="15.75" thickBot="1">
      <c r="B224" s="14"/>
      <c r="C224" s="24"/>
      <c r="D224" s="25"/>
      <c r="E224" s="26"/>
      <c r="F224" s="76"/>
      <c r="G224" s="77"/>
      <c r="H224" s="73">
        <f t="shared" si="58"/>
        <v>0</v>
      </c>
      <c r="I224" s="30"/>
      <c r="J224" s="72"/>
      <c r="K224" s="78"/>
      <c r="L224" s="73">
        <f t="shared" si="59"/>
        <v>0</v>
      </c>
      <c r="M224" s="30"/>
      <c r="N224" s="33">
        <f t="shared" si="54"/>
        <v>0</v>
      </c>
      <c r="O224" s="75" t="str">
        <f t="shared" si="55"/>
        <v/>
      </c>
    </row>
    <row r="225" spans="2:15" ht="15.75" thickBot="1">
      <c r="B225" s="79"/>
      <c r="C225" s="80"/>
      <c r="D225" s="81"/>
      <c r="E225" s="80"/>
      <c r="F225" s="125"/>
      <c r="G225" s="126"/>
      <c r="H225" s="127"/>
      <c r="I225" s="128"/>
      <c r="J225" s="125"/>
      <c r="K225" s="83"/>
      <c r="L225" s="129"/>
      <c r="M225" s="85"/>
      <c r="N225" s="130"/>
      <c r="O225" s="88"/>
    </row>
    <row r="226" spans="2:15">
      <c r="B226" s="89" t="s">
        <v>44</v>
      </c>
      <c r="C226" s="24"/>
      <c r="D226" s="24"/>
      <c r="E226" s="24"/>
      <c r="F226" s="90"/>
      <c r="G226" s="91"/>
      <c r="H226" s="92">
        <f>SUM(H215:H221,H222:H224)</f>
        <v>26722.11075</v>
      </c>
      <c r="I226" s="93"/>
      <c r="J226" s="94"/>
      <c r="K226" s="94"/>
      <c r="L226" s="92">
        <f>SUM(L215:L221,L222:L224)</f>
        <v>26798.999072397422</v>
      </c>
      <c r="M226" s="96"/>
      <c r="N226" s="97">
        <f t="shared" ref="N226:N230" si="60">L226-H226</f>
        <v>76.888322397422598</v>
      </c>
      <c r="O226" s="98">
        <f t="shared" ref="O226:O230" si="61">IF((H226)=0,"",(N226/H226))</f>
        <v>2.8773296809056371E-3</v>
      </c>
    </row>
    <row r="227" spans="2:15">
      <c r="B227" s="99" t="s">
        <v>40</v>
      </c>
      <c r="C227" s="24"/>
      <c r="D227" s="24"/>
      <c r="E227" s="24"/>
      <c r="F227" s="100">
        <v>0.13</v>
      </c>
      <c r="G227" s="111"/>
      <c r="H227" s="101">
        <f>H226*F227</f>
        <v>3473.8743975000002</v>
      </c>
      <c r="I227" s="102"/>
      <c r="J227" s="132">
        <v>0.13</v>
      </c>
      <c r="K227" s="102"/>
      <c r="L227" s="105">
        <f>L226*J227</f>
        <v>3483.8698794116649</v>
      </c>
      <c r="M227" s="106"/>
      <c r="N227" s="107">
        <f t="shared" si="60"/>
        <v>9.9954819116646831</v>
      </c>
      <c r="O227" s="108">
        <f t="shared" si="61"/>
        <v>2.8773296809055638E-3</v>
      </c>
    </row>
    <row r="228" spans="2:15">
      <c r="B228" s="109" t="s">
        <v>41</v>
      </c>
      <c r="C228" s="24"/>
      <c r="D228" s="24"/>
      <c r="E228" s="24"/>
      <c r="F228" s="110"/>
      <c r="G228" s="111"/>
      <c r="H228" s="101">
        <f>H226+H227</f>
        <v>30195.9851475</v>
      </c>
      <c r="I228" s="102"/>
      <c r="J228" s="102"/>
      <c r="K228" s="102"/>
      <c r="L228" s="105">
        <f>L226+L227</f>
        <v>30282.868951809087</v>
      </c>
      <c r="M228" s="106"/>
      <c r="N228" s="107">
        <f t="shared" si="60"/>
        <v>86.883804309087282</v>
      </c>
      <c r="O228" s="108">
        <f t="shared" si="61"/>
        <v>2.8773296809056288E-3</v>
      </c>
    </row>
    <row r="229" spans="2:15">
      <c r="B229" s="303" t="s">
        <v>42</v>
      </c>
      <c r="C229" s="303"/>
      <c r="D229" s="303"/>
      <c r="E229" s="24"/>
      <c r="F229" s="110"/>
      <c r="G229" s="111"/>
      <c r="H229" s="112">
        <v>0</v>
      </c>
      <c r="I229" s="102"/>
      <c r="J229" s="102"/>
      <c r="K229" s="102"/>
      <c r="L229" s="113">
        <v>0</v>
      </c>
      <c r="M229" s="106"/>
      <c r="N229" s="114">
        <f t="shared" si="60"/>
        <v>0</v>
      </c>
      <c r="O229" s="115" t="str">
        <f t="shared" si="61"/>
        <v/>
      </c>
    </row>
    <row r="230" spans="2:15" ht="15.75" thickBot="1">
      <c r="B230" s="304" t="s">
        <v>45</v>
      </c>
      <c r="C230" s="304"/>
      <c r="D230" s="304"/>
      <c r="E230" s="116"/>
      <c r="F230" s="133"/>
      <c r="G230" s="134"/>
      <c r="H230" s="135">
        <f>H228+H229</f>
        <v>30195.9851475</v>
      </c>
      <c r="I230" s="136"/>
      <c r="J230" s="136"/>
      <c r="K230" s="136"/>
      <c r="L230" s="137">
        <f>L228+L229</f>
        <v>30282.868951809087</v>
      </c>
      <c r="M230" s="138"/>
      <c r="N230" s="139">
        <f t="shared" si="60"/>
        <v>86.883804309087282</v>
      </c>
      <c r="O230" s="140">
        <f t="shared" si="61"/>
        <v>2.8773296809056288E-3</v>
      </c>
    </row>
    <row r="231" spans="2:15" ht="15.75" thickBot="1">
      <c r="B231" s="79"/>
      <c r="C231" s="80"/>
      <c r="D231" s="81"/>
      <c r="E231" s="80"/>
      <c r="F231" s="125"/>
      <c r="G231" s="126"/>
      <c r="H231" s="127"/>
      <c r="I231" s="128"/>
      <c r="J231" s="125"/>
      <c r="K231" s="83"/>
      <c r="L231" s="129"/>
      <c r="M231" s="85"/>
      <c r="N231" s="130"/>
      <c r="O231" s="88"/>
    </row>
    <row r="232" spans="2:15">
      <c r="L232" s="141"/>
    </row>
    <row r="233" spans="2:15">
      <c r="B233" s="15" t="s">
        <v>68</v>
      </c>
      <c r="F233" s="151">
        <v>1.0408999999999999</v>
      </c>
      <c r="J233" s="151">
        <v>1.0349999999999999</v>
      </c>
    </row>
    <row r="236" spans="2:15" ht="15.75">
      <c r="B236" s="11" t="s">
        <v>8</v>
      </c>
      <c r="D236" s="311" t="s">
        <v>98</v>
      </c>
      <c r="E236" s="311"/>
      <c r="F236" s="311"/>
      <c r="G236" s="311"/>
      <c r="H236" s="311"/>
      <c r="I236" s="311"/>
      <c r="J236" s="311"/>
      <c r="K236" s="311"/>
      <c r="L236" s="311"/>
      <c r="M236" s="311"/>
      <c r="N236" s="311"/>
      <c r="O236" s="311"/>
    </row>
    <row r="237" spans="2:15" ht="7.5" customHeight="1">
      <c r="B237" s="12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2:15">
      <c r="B238" s="14"/>
      <c r="D238" s="15" t="s">
        <v>9</v>
      </c>
      <c r="E238" s="15"/>
      <c r="F238" s="16">
        <v>1000</v>
      </c>
      <c r="G238" s="15" t="s">
        <v>60</v>
      </c>
    </row>
    <row r="239" spans="2:15">
      <c r="B239" s="14"/>
      <c r="F239" s="16">
        <v>400000</v>
      </c>
      <c r="G239" s="15" t="s">
        <v>10</v>
      </c>
    </row>
    <row r="240" spans="2:15">
      <c r="B240" s="14"/>
      <c r="D240" s="17"/>
      <c r="E240" s="17"/>
      <c r="F240" s="312" t="s">
        <v>11</v>
      </c>
      <c r="G240" s="313"/>
      <c r="H240" s="314"/>
      <c r="J240" s="312" t="s">
        <v>12</v>
      </c>
      <c r="K240" s="313"/>
      <c r="L240" s="314"/>
      <c r="N240" s="312" t="s">
        <v>13</v>
      </c>
      <c r="O240" s="314"/>
    </row>
    <row r="241" spans="2:15">
      <c r="B241" s="14"/>
      <c r="D241" s="305" t="s">
        <v>14</v>
      </c>
      <c r="E241" s="18"/>
      <c r="F241" s="19" t="s">
        <v>15</v>
      </c>
      <c r="G241" s="19" t="s">
        <v>16</v>
      </c>
      <c r="H241" s="20" t="s">
        <v>17</v>
      </c>
      <c r="J241" s="19" t="s">
        <v>15</v>
      </c>
      <c r="K241" s="21" t="s">
        <v>16</v>
      </c>
      <c r="L241" s="20" t="s">
        <v>17</v>
      </c>
      <c r="N241" s="307" t="s">
        <v>18</v>
      </c>
      <c r="O241" s="309" t="s">
        <v>19</v>
      </c>
    </row>
    <row r="242" spans="2:15">
      <c r="B242" s="14"/>
      <c r="D242" s="306"/>
      <c r="E242" s="18"/>
      <c r="F242" s="22" t="s">
        <v>20</v>
      </c>
      <c r="G242" s="22"/>
      <c r="H242" s="23" t="s">
        <v>20</v>
      </c>
      <c r="J242" s="22" t="s">
        <v>20</v>
      </c>
      <c r="K242" s="23"/>
      <c r="L242" s="23" t="s">
        <v>20</v>
      </c>
      <c r="N242" s="308"/>
      <c r="O242" s="310"/>
    </row>
    <row r="243" spans="2:15">
      <c r="B243" s="24" t="s">
        <v>21</v>
      </c>
      <c r="C243" s="24"/>
      <c r="D243" s="25" t="s">
        <v>56</v>
      </c>
      <c r="E243" s="26"/>
      <c r="F243" s="153">
        <v>292.70999999999998</v>
      </c>
      <c r="G243" s="28">
        <v>1</v>
      </c>
      <c r="H243" s="29">
        <f>G243*F243</f>
        <v>292.70999999999998</v>
      </c>
      <c r="I243" s="30"/>
      <c r="J243" s="156">
        <f>+'[1]11. Distribution Rate Schedule'!$D$15</f>
        <v>366.53656145408411</v>
      </c>
      <c r="K243" s="32">
        <v>1</v>
      </c>
      <c r="L243" s="29">
        <f>K243*J243</f>
        <v>366.53656145408411</v>
      </c>
      <c r="M243" s="30"/>
      <c r="N243" s="33">
        <f>L243-H243</f>
        <v>73.826561454084128</v>
      </c>
      <c r="O243" s="34">
        <f>IF((H243)=0,"",(N243/H243))</f>
        <v>0.25221742152329657</v>
      </c>
    </row>
    <row r="244" spans="2:15">
      <c r="B244" s="24"/>
      <c r="C244" s="24"/>
      <c r="D244" s="25" t="s">
        <v>56</v>
      </c>
      <c r="E244" s="26"/>
      <c r="F244" s="27"/>
      <c r="G244" s="28">
        <v>1</v>
      </c>
      <c r="H244" s="29">
        <f t="shared" ref="H244:H258" si="62">G244*F244</f>
        <v>0</v>
      </c>
      <c r="I244" s="30"/>
      <c r="J244" s="31"/>
      <c r="K244" s="32">
        <v>1</v>
      </c>
      <c r="L244" s="29">
        <f>K244*J244</f>
        <v>0</v>
      </c>
      <c r="M244" s="30"/>
      <c r="N244" s="33">
        <f>L244-H244</f>
        <v>0</v>
      </c>
      <c r="O244" s="34" t="str">
        <f>IF((H244)=0,"",(N244/H244))</f>
        <v/>
      </c>
    </row>
    <row r="245" spans="2:15">
      <c r="B245" s="35"/>
      <c r="C245" s="24"/>
      <c r="D245" s="25"/>
      <c r="E245" s="26"/>
      <c r="F245" s="27"/>
      <c r="G245" s="28">
        <v>1</v>
      </c>
      <c r="H245" s="29">
        <f t="shared" si="62"/>
        <v>0</v>
      </c>
      <c r="I245" s="30"/>
      <c r="J245" s="31"/>
      <c r="K245" s="32">
        <v>1</v>
      </c>
      <c r="L245" s="29">
        <f t="shared" ref="L245:L258" si="63">K245*J245</f>
        <v>0</v>
      </c>
      <c r="M245" s="30"/>
      <c r="N245" s="33">
        <f t="shared" ref="N245:N259" si="64">L245-H245</f>
        <v>0</v>
      </c>
      <c r="O245" s="34" t="str">
        <f t="shared" ref="O245:O259" si="65">IF((H245)=0,"",(N245/H245))</f>
        <v/>
      </c>
    </row>
    <row r="246" spans="2:15">
      <c r="B246" s="35"/>
      <c r="C246" s="24"/>
      <c r="D246" s="25"/>
      <c r="E246" s="26"/>
      <c r="F246" s="27"/>
      <c r="G246" s="28">
        <v>1</v>
      </c>
      <c r="H246" s="29">
        <f t="shared" si="62"/>
        <v>0</v>
      </c>
      <c r="I246" s="30"/>
      <c r="J246" s="31"/>
      <c r="K246" s="32">
        <v>1</v>
      </c>
      <c r="L246" s="29">
        <f t="shared" si="63"/>
        <v>0</v>
      </c>
      <c r="M246" s="30"/>
      <c r="N246" s="33">
        <f t="shared" si="64"/>
        <v>0</v>
      </c>
      <c r="O246" s="34" t="str">
        <f t="shared" si="65"/>
        <v/>
      </c>
    </row>
    <row r="247" spans="2:15">
      <c r="B247" s="35"/>
      <c r="C247" s="24"/>
      <c r="D247" s="25"/>
      <c r="E247" s="26"/>
      <c r="F247" s="27"/>
      <c r="G247" s="28">
        <v>1</v>
      </c>
      <c r="H247" s="29">
        <f t="shared" si="62"/>
        <v>0</v>
      </c>
      <c r="I247" s="30"/>
      <c r="J247" s="31"/>
      <c r="K247" s="32">
        <v>1</v>
      </c>
      <c r="L247" s="29">
        <f t="shared" si="63"/>
        <v>0</v>
      </c>
      <c r="M247" s="30"/>
      <c r="N247" s="33">
        <f t="shared" si="64"/>
        <v>0</v>
      </c>
      <c r="O247" s="34" t="str">
        <f t="shared" si="65"/>
        <v/>
      </c>
    </row>
    <row r="248" spans="2:15">
      <c r="B248" s="35"/>
      <c r="C248" s="24"/>
      <c r="D248" s="25"/>
      <c r="E248" s="26"/>
      <c r="F248" s="27"/>
      <c r="G248" s="28">
        <v>1</v>
      </c>
      <c r="H248" s="29">
        <f t="shared" si="62"/>
        <v>0</v>
      </c>
      <c r="I248" s="30"/>
      <c r="J248" s="31"/>
      <c r="K248" s="32">
        <v>1</v>
      </c>
      <c r="L248" s="29">
        <f t="shared" si="63"/>
        <v>0</v>
      </c>
      <c r="M248" s="30"/>
      <c r="N248" s="33">
        <f t="shared" si="64"/>
        <v>0</v>
      </c>
      <c r="O248" s="34" t="str">
        <f t="shared" si="65"/>
        <v/>
      </c>
    </row>
    <row r="249" spans="2:15">
      <c r="B249" s="24" t="s">
        <v>22</v>
      </c>
      <c r="C249" s="24"/>
      <c r="D249" s="25" t="s">
        <v>61</v>
      </c>
      <c r="E249" s="26"/>
      <c r="F249" s="27">
        <v>1.6223000000000001</v>
      </c>
      <c r="G249" s="28">
        <f>$F238</f>
        <v>1000</v>
      </c>
      <c r="H249" s="29">
        <f t="shared" si="62"/>
        <v>1622.3000000000002</v>
      </c>
      <c r="I249" s="30"/>
      <c r="J249" s="31">
        <f>+'[1]11. Distribution Rate Schedule'!$E$15</f>
        <v>2.2128298925859302</v>
      </c>
      <c r="K249" s="28">
        <f>$F238</f>
        <v>1000</v>
      </c>
      <c r="L249" s="29">
        <f t="shared" si="63"/>
        <v>2212.8298925859303</v>
      </c>
      <c r="M249" s="30"/>
      <c r="N249" s="33">
        <f t="shared" si="64"/>
        <v>590.52989258593016</v>
      </c>
      <c r="O249" s="34">
        <f t="shared" si="65"/>
        <v>0.3640078238216915</v>
      </c>
    </row>
    <row r="250" spans="2:15">
      <c r="B250" s="36" t="s">
        <v>96</v>
      </c>
      <c r="C250" s="24"/>
      <c r="D250" s="25" t="s">
        <v>61</v>
      </c>
      <c r="E250" s="26"/>
      <c r="F250" s="27">
        <v>-3.6200000000000003E-2</v>
      </c>
      <c r="G250" s="28">
        <f>$F238</f>
        <v>1000</v>
      </c>
      <c r="H250" s="29">
        <f t="shared" si="62"/>
        <v>-36.200000000000003</v>
      </c>
      <c r="I250" s="30"/>
      <c r="J250" s="31"/>
      <c r="K250" s="28">
        <f>$F238</f>
        <v>1000</v>
      </c>
      <c r="L250" s="29">
        <f t="shared" si="63"/>
        <v>0</v>
      </c>
      <c r="M250" s="30"/>
      <c r="N250" s="33">
        <f t="shared" si="64"/>
        <v>36.200000000000003</v>
      </c>
      <c r="O250" s="34">
        <f t="shared" si="65"/>
        <v>-1</v>
      </c>
    </row>
    <row r="251" spans="2:15">
      <c r="B251" s="24" t="s">
        <v>72</v>
      </c>
      <c r="C251" s="24"/>
      <c r="D251" s="25" t="s">
        <v>61</v>
      </c>
      <c r="E251" s="26"/>
      <c r="F251" s="150">
        <v>4.8199999999999996E-3</v>
      </c>
      <c r="G251" s="28">
        <f>$F238</f>
        <v>1000</v>
      </c>
      <c r="H251" s="29">
        <f t="shared" si="62"/>
        <v>4.8199999999999994</v>
      </c>
      <c r="I251" s="30"/>
      <c r="J251" s="31">
        <v>0</v>
      </c>
      <c r="K251" s="28">
        <f>$F238</f>
        <v>1000</v>
      </c>
      <c r="L251" s="29">
        <f t="shared" si="63"/>
        <v>0</v>
      </c>
      <c r="M251" s="30"/>
      <c r="N251" s="33">
        <f t="shared" si="64"/>
        <v>-4.8199999999999994</v>
      </c>
      <c r="O251" s="34">
        <f t="shared" si="65"/>
        <v>-1</v>
      </c>
    </row>
    <row r="252" spans="2:15">
      <c r="B252" s="36"/>
      <c r="C252" s="24"/>
      <c r="D252" s="25"/>
      <c r="E252" s="26"/>
      <c r="F252" s="27"/>
      <c r="G252" s="28">
        <f>$F238</f>
        <v>1000</v>
      </c>
      <c r="H252" s="29">
        <f t="shared" si="62"/>
        <v>0</v>
      </c>
      <c r="I252" s="30"/>
      <c r="J252" s="31"/>
      <c r="K252" s="28">
        <f>$F238</f>
        <v>1000</v>
      </c>
      <c r="L252" s="29">
        <f t="shared" si="63"/>
        <v>0</v>
      </c>
      <c r="M252" s="30"/>
      <c r="N252" s="33">
        <f t="shared" si="64"/>
        <v>0</v>
      </c>
      <c r="O252" s="34" t="str">
        <f t="shared" si="65"/>
        <v/>
      </c>
    </row>
    <row r="253" spans="2:15">
      <c r="B253" s="36"/>
      <c r="C253" s="24"/>
      <c r="D253" s="25"/>
      <c r="E253" s="26"/>
      <c r="F253" s="27"/>
      <c r="G253" s="28">
        <f>$F238</f>
        <v>1000</v>
      </c>
      <c r="H253" s="29">
        <f t="shared" si="62"/>
        <v>0</v>
      </c>
      <c r="I253" s="30"/>
      <c r="J253" s="31"/>
      <c r="K253" s="28">
        <f>$F238</f>
        <v>1000</v>
      </c>
      <c r="L253" s="29">
        <f t="shared" si="63"/>
        <v>0</v>
      </c>
      <c r="M253" s="30"/>
      <c r="N253" s="33">
        <f t="shared" si="64"/>
        <v>0</v>
      </c>
      <c r="O253" s="34" t="str">
        <f t="shared" si="65"/>
        <v/>
      </c>
    </row>
    <row r="254" spans="2:15">
      <c r="B254" s="36"/>
      <c r="C254" s="24"/>
      <c r="D254" s="25"/>
      <c r="E254" s="26"/>
      <c r="F254" s="27"/>
      <c r="G254" s="28">
        <f>$F238</f>
        <v>1000</v>
      </c>
      <c r="H254" s="29">
        <f t="shared" si="62"/>
        <v>0</v>
      </c>
      <c r="I254" s="30"/>
      <c r="J254" s="31"/>
      <c r="K254" s="28">
        <f>$F238</f>
        <v>1000</v>
      </c>
      <c r="L254" s="29">
        <f t="shared" si="63"/>
        <v>0</v>
      </c>
      <c r="M254" s="30"/>
      <c r="N254" s="33">
        <f t="shared" si="64"/>
        <v>0</v>
      </c>
      <c r="O254" s="34" t="str">
        <f t="shared" si="65"/>
        <v/>
      </c>
    </row>
    <row r="255" spans="2:15">
      <c r="B255" s="36"/>
      <c r="C255" s="24"/>
      <c r="D255" s="25"/>
      <c r="E255" s="26"/>
      <c r="F255" s="27"/>
      <c r="G255" s="28">
        <f>$F238</f>
        <v>1000</v>
      </c>
      <c r="H255" s="29">
        <f t="shared" si="62"/>
        <v>0</v>
      </c>
      <c r="I255" s="30"/>
      <c r="J255" s="31"/>
      <c r="K255" s="28">
        <f>$F238</f>
        <v>1000</v>
      </c>
      <c r="L255" s="29">
        <f t="shared" si="63"/>
        <v>0</v>
      </c>
      <c r="M255" s="30"/>
      <c r="N255" s="33">
        <f t="shared" si="64"/>
        <v>0</v>
      </c>
      <c r="O255" s="34" t="str">
        <f t="shared" si="65"/>
        <v/>
      </c>
    </row>
    <row r="256" spans="2:15">
      <c r="B256" s="36"/>
      <c r="C256" s="24"/>
      <c r="D256" s="25"/>
      <c r="E256" s="26"/>
      <c r="F256" s="27"/>
      <c r="G256" s="28">
        <f>$F238</f>
        <v>1000</v>
      </c>
      <c r="H256" s="29">
        <f t="shared" si="62"/>
        <v>0</v>
      </c>
      <c r="I256" s="30"/>
      <c r="J256" s="31"/>
      <c r="K256" s="28">
        <f>$F238</f>
        <v>1000</v>
      </c>
      <c r="L256" s="29">
        <f t="shared" si="63"/>
        <v>0</v>
      </c>
      <c r="M256" s="30"/>
      <c r="N256" s="33">
        <f t="shared" si="64"/>
        <v>0</v>
      </c>
      <c r="O256" s="34" t="str">
        <f t="shared" si="65"/>
        <v/>
      </c>
    </row>
    <row r="257" spans="2:15">
      <c r="B257" s="36"/>
      <c r="C257" s="24"/>
      <c r="D257" s="25"/>
      <c r="E257" s="26"/>
      <c r="F257" s="27"/>
      <c r="G257" s="28">
        <f>$F238</f>
        <v>1000</v>
      </c>
      <c r="H257" s="29">
        <f t="shared" si="62"/>
        <v>0</v>
      </c>
      <c r="I257" s="30"/>
      <c r="J257" s="31"/>
      <c r="K257" s="28">
        <f>$F238</f>
        <v>1000</v>
      </c>
      <c r="L257" s="29">
        <f t="shared" si="63"/>
        <v>0</v>
      </c>
      <c r="M257" s="30"/>
      <c r="N257" s="33">
        <f t="shared" si="64"/>
        <v>0</v>
      </c>
      <c r="O257" s="34" t="str">
        <f t="shared" si="65"/>
        <v/>
      </c>
    </row>
    <row r="258" spans="2:15">
      <c r="B258" s="36"/>
      <c r="C258" s="24"/>
      <c r="D258" s="25"/>
      <c r="E258" s="26"/>
      <c r="F258" s="27"/>
      <c r="G258" s="28">
        <f>$F238</f>
        <v>1000</v>
      </c>
      <c r="H258" s="29">
        <f t="shared" si="62"/>
        <v>0</v>
      </c>
      <c r="I258" s="30"/>
      <c r="J258" s="31"/>
      <c r="K258" s="28">
        <f>$F238</f>
        <v>1000</v>
      </c>
      <c r="L258" s="29">
        <f t="shared" si="63"/>
        <v>0</v>
      </c>
      <c r="M258" s="30"/>
      <c r="N258" s="33">
        <f t="shared" si="64"/>
        <v>0</v>
      </c>
      <c r="O258" s="34" t="str">
        <f t="shared" si="65"/>
        <v/>
      </c>
    </row>
    <row r="259" spans="2:15" s="48" customFormat="1">
      <c r="B259" s="37" t="s">
        <v>25</v>
      </c>
      <c r="C259" s="38"/>
      <c r="D259" s="39"/>
      <c r="E259" s="38"/>
      <c r="F259" s="40"/>
      <c r="G259" s="41"/>
      <c r="H259" s="42">
        <f>SUM(H243:H258)</f>
        <v>1883.63</v>
      </c>
      <c r="I259" s="43"/>
      <c r="J259" s="44"/>
      <c r="K259" s="41"/>
      <c r="L259" s="42">
        <f>SUM(L243:L258)</f>
        <v>2579.3664540400146</v>
      </c>
      <c r="M259" s="43"/>
      <c r="N259" s="46">
        <f t="shared" si="64"/>
        <v>695.73645404001445</v>
      </c>
      <c r="O259" s="47">
        <f t="shared" si="65"/>
        <v>0.36935940393814837</v>
      </c>
    </row>
    <row r="260" spans="2:15" ht="25.5">
      <c r="B260" s="49" t="s">
        <v>58</v>
      </c>
      <c r="C260" s="24"/>
      <c r="D260" s="25" t="s">
        <v>61</v>
      </c>
      <c r="E260" s="26"/>
      <c r="F260" s="27">
        <v>-0.36409999999999998</v>
      </c>
      <c r="G260" s="28">
        <f>$F238</f>
        <v>1000</v>
      </c>
      <c r="H260" s="29">
        <f>G260*F260</f>
        <v>-364.09999999999997</v>
      </c>
      <c r="I260" s="30"/>
      <c r="J260" s="31">
        <f>+F260</f>
        <v>-0.36409999999999998</v>
      </c>
      <c r="K260" s="28">
        <f>$F238</f>
        <v>1000</v>
      </c>
      <c r="L260" s="29">
        <f>K260*J260</f>
        <v>-364.09999999999997</v>
      </c>
      <c r="M260" s="30"/>
      <c r="N260" s="33">
        <f>L260-H260</f>
        <v>0</v>
      </c>
      <c r="O260" s="34">
        <f>IF((H260)=0,"",(N260/H260))</f>
        <v>0</v>
      </c>
    </row>
    <row r="261" spans="2:15" ht="25.5">
      <c r="B261" s="49" t="s">
        <v>59</v>
      </c>
      <c r="C261" s="24"/>
      <c r="D261" s="25" t="s">
        <v>61</v>
      </c>
      <c r="E261" s="26"/>
      <c r="F261" s="27">
        <v>0</v>
      </c>
      <c r="G261" s="28">
        <f>$F238</f>
        <v>1000</v>
      </c>
      <c r="H261" s="29">
        <f t="shared" ref="H261:H263" si="66">G261*F261</f>
        <v>0</v>
      </c>
      <c r="I261" s="50"/>
      <c r="J261" s="31">
        <f>+'[3]6. Rate Rider Calculations'!$F$23</f>
        <v>-0.4452792486633273</v>
      </c>
      <c r="K261" s="28">
        <f>$F238</f>
        <v>1000</v>
      </c>
      <c r="L261" s="29">
        <f t="shared" ref="L261:L263" si="67">K261*J261</f>
        <v>-445.27924866332728</v>
      </c>
      <c r="M261" s="51"/>
      <c r="N261" s="33">
        <f t="shared" ref="N261:N263" si="68">L261-H261</f>
        <v>-445.27924866332728</v>
      </c>
      <c r="O261" s="34" t="str">
        <f t="shared" ref="O261:O263" si="69">IF((H261)=0,"",(N261/H261))</f>
        <v/>
      </c>
    </row>
    <row r="262" spans="2:15" ht="25.5">
      <c r="B262" s="49" t="s">
        <v>74</v>
      </c>
      <c r="C262" s="24"/>
      <c r="D262" s="25" t="s">
        <v>61</v>
      </c>
      <c r="E262" s="26"/>
      <c r="F262" s="27">
        <v>-0.15210000000000001</v>
      </c>
      <c r="G262" s="28">
        <f>$F238</f>
        <v>1000</v>
      </c>
      <c r="H262" s="29">
        <f t="shared" si="66"/>
        <v>-152.10000000000002</v>
      </c>
      <c r="I262" s="50"/>
      <c r="J262" s="31">
        <f>+F262</f>
        <v>-0.15210000000000001</v>
      </c>
      <c r="K262" s="28">
        <f>$F238</f>
        <v>1000</v>
      </c>
      <c r="L262" s="29">
        <f t="shared" si="67"/>
        <v>-152.10000000000002</v>
      </c>
      <c r="M262" s="51"/>
      <c r="N262" s="33">
        <f t="shared" si="68"/>
        <v>0</v>
      </c>
      <c r="O262" s="34">
        <f t="shared" si="69"/>
        <v>0</v>
      </c>
    </row>
    <row r="263" spans="2:15" ht="25.5">
      <c r="B263" s="49" t="s">
        <v>75</v>
      </c>
      <c r="C263" s="24"/>
      <c r="D263" s="25" t="s">
        <v>61</v>
      </c>
      <c r="E263" s="26"/>
      <c r="F263" s="27">
        <v>0</v>
      </c>
      <c r="G263" s="28">
        <f>$F238</f>
        <v>1000</v>
      </c>
      <c r="H263" s="29">
        <f t="shared" si="66"/>
        <v>0</v>
      </c>
      <c r="I263" s="50"/>
      <c r="J263" s="31">
        <f>+'[3]6. Rate Rider Calculations'!$F$50</f>
        <v>0</v>
      </c>
      <c r="K263" s="28">
        <f>$F238</f>
        <v>1000</v>
      </c>
      <c r="L263" s="29">
        <f t="shared" si="67"/>
        <v>0</v>
      </c>
      <c r="M263" s="51"/>
      <c r="N263" s="33">
        <f t="shared" si="68"/>
        <v>0</v>
      </c>
      <c r="O263" s="34" t="str">
        <f t="shared" si="69"/>
        <v/>
      </c>
    </row>
    <row r="264" spans="2:15">
      <c r="B264" s="49"/>
      <c r="C264" s="24"/>
      <c r="D264" s="25"/>
      <c r="E264" s="26"/>
      <c r="F264" s="27"/>
      <c r="G264" s="28">
        <f>$F238</f>
        <v>1000</v>
      </c>
      <c r="H264" s="29">
        <f>G264*F264</f>
        <v>0</v>
      </c>
      <c r="I264" s="30"/>
      <c r="J264" s="31"/>
      <c r="K264" s="28">
        <f>$F238</f>
        <v>1000</v>
      </c>
      <c r="L264" s="29">
        <f>K264*J264</f>
        <v>0</v>
      </c>
      <c r="M264" s="30"/>
      <c r="N264" s="33">
        <f>L264-H264</f>
        <v>0</v>
      </c>
      <c r="O264" s="34" t="str">
        <f>IF((H264)=0,"",(N264/H264))</f>
        <v/>
      </c>
    </row>
    <row r="265" spans="2:15">
      <c r="B265" s="49"/>
      <c r="C265" s="24"/>
      <c r="D265" s="25"/>
      <c r="E265" s="26"/>
      <c r="F265" s="53"/>
      <c r="G265" s="54"/>
      <c r="H265" s="55"/>
      <c r="I265" s="30"/>
      <c r="J265" s="31"/>
      <c r="K265" s="28">
        <f>$F238</f>
        <v>1000</v>
      </c>
      <c r="L265" s="29">
        <f>K265*J265</f>
        <v>0</v>
      </c>
      <c r="M265" s="30"/>
      <c r="N265" s="33">
        <f>L265-H265</f>
        <v>0</v>
      </c>
      <c r="O265" s="34"/>
    </row>
    <row r="266" spans="2:15" ht="25.5">
      <c r="B266" s="56" t="s">
        <v>26</v>
      </c>
      <c r="C266" s="57"/>
      <c r="D266" s="57"/>
      <c r="E266" s="57"/>
      <c r="F266" s="58"/>
      <c r="G266" s="59"/>
      <c r="H266" s="60">
        <f>SUM(H260:H264)+H259</f>
        <v>1367.43</v>
      </c>
      <c r="I266" s="43"/>
      <c r="J266" s="59"/>
      <c r="K266" s="61"/>
      <c r="L266" s="60">
        <f>SUM(L260:L264)+L259</f>
        <v>1617.8872053766872</v>
      </c>
      <c r="M266" s="43"/>
      <c r="N266" s="46">
        <f t="shared" ref="N266:N278" si="70">L266-H266</f>
        <v>250.45720537668717</v>
      </c>
      <c r="O266" s="47">
        <f t="shared" ref="O266:O278" si="71">IF((H266)=0,"",(N266/H266))</f>
        <v>0.18315906874698315</v>
      </c>
    </row>
    <row r="267" spans="2:15">
      <c r="B267" s="30" t="s">
        <v>27</v>
      </c>
      <c r="C267" s="30"/>
      <c r="D267" s="62" t="s">
        <v>61</v>
      </c>
      <c r="E267" s="63"/>
      <c r="F267" s="31">
        <v>2.2917000000000001</v>
      </c>
      <c r="G267" s="64">
        <f>F238</f>
        <v>1000</v>
      </c>
      <c r="H267" s="29">
        <f>G267*F267</f>
        <v>2291.7000000000003</v>
      </c>
      <c r="I267" s="30"/>
      <c r="J267" s="31">
        <f>+'[4]13. Final 2013 RTS Rates'!$F$28</f>
        <v>2.3132628775475936</v>
      </c>
      <c r="K267" s="65">
        <f>F238</f>
        <v>1000</v>
      </c>
      <c r="L267" s="29">
        <f>K267*J267</f>
        <v>2313.2628775475937</v>
      </c>
      <c r="M267" s="30"/>
      <c r="N267" s="33">
        <f t="shared" si="70"/>
        <v>21.562877547593416</v>
      </c>
      <c r="O267" s="34">
        <f t="shared" si="71"/>
        <v>9.4091187972218937E-3</v>
      </c>
    </row>
    <row r="268" spans="2:15" ht="30">
      <c r="B268" s="66" t="s">
        <v>28</v>
      </c>
      <c r="C268" s="30"/>
      <c r="D268" s="62" t="s">
        <v>61</v>
      </c>
      <c r="E268" s="63"/>
      <c r="F268" s="31">
        <v>1.7172000000000001</v>
      </c>
      <c r="G268" s="64">
        <f>G267</f>
        <v>1000</v>
      </c>
      <c r="H268" s="29">
        <f>G268*F268</f>
        <v>1717.2</v>
      </c>
      <c r="I268" s="30"/>
      <c r="J268" s="31">
        <f>+'[4]13. Final 2013 RTS Rates'!$H$28</f>
        <v>1.7760865004164796</v>
      </c>
      <c r="K268" s="65">
        <f>K267</f>
        <v>1000</v>
      </c>
      <c r="L268" s="29">
        <f>K268*J268</f>
        <v>1776.0865004164796</v>
      </c>
      <c r="M268" s="30"/>
      <c r="N268" s="33">
        <f t="shared" si="70"/>
        <v>58.886500416479521</v>
      </c>
      <c r="O268" s="34">
        <f t="shared" si="71"/>
        <v>3.4292161901047939E-2</v>
      </c>
    </row>
    <row r="269" spans="2:15" ht="25.5">
      <c r="B269" s="56" t="s">
        <v>29</v>
      </c>
      <c r="C269" s="38"/>
      <c r="D269" s="38"/>
      <c r="E269" s="38"/>
      <c r="F269" s="67"/>
      <c r="G269" s="59"/>
      <c r="H269" s="60">
        <f>SUM(H266:H268)</f>
        <v>5376.33</v>
      </c>
      <c r="I269" s="68"/>
      <c r="J269" s="69"/>
      <c r="K269" s="70"/>
      <c r="L269" s="60">
        <f>SUM(L266:L268)</f>
        <v>5707.2365833407603</v>
      </c>
      <c r="M269" s="68"/>
      <c r="N269" s="46">
        <f t="shared" si="70"/>
        <v>330.90658334076033</v>
      </c>
      <c r="O269" s="47">
        <f t="shared" si="71"/>
        <v>6.1548785759200114E-2</v>
      </c>
    </row>
    <row r="270" spans="2:15" ht="30">
      <c r="B270" s="71" t="s">
        <v>30</v>
      </c>
      <c r="C270" s="24"/>
      <c r="D270" s="25" t="s">
        <v>57</v>
      </c>
      <c r="E270" s="26"/>
      <c r="F270" s="72">
        <v>5.1999999999999998E-3</v>
      </c>
      <c r="G270" s="64">
        <f>F239*F287</f>
        <v>416360</v>
      </c>
      <c r="H270" s="73">
        <f t="shared" ref="H270:H273" si="72">G270*F270</f>
        <v>2165.0720000000001</v>
      </c>
      <c r="I270" s="30"/>
      <c r="J270" s="74">
        <f>+F270</f>
        <v>5.1999999999999998E-3</v>
      </c>
      <c r="K270" s="65">
        <f>F239*J287</f>
        <v>413999.99999999994</v>
      </c>
      <c r="L270" s="73">
        <f t="shared" ref="L270:L273" si="73">K270*J270</f>
        <v>2152.7999999999997</v>
      </c>
      <c r="M270" s="30"/>
      <c r="N270" s="33">
        <f t="shared" si="70"/>
        <v>-12.272000000000389</v>
      </c>
      <c r="O270" s="75">
        <f t="shared" si="71"/>
        <v>-5.6681717744261574E-3</v>
      </c>
    </row>
    <row r="271" spans="2:15" ht="30">
      <c r="B271" s="71" t="s">
        <v>31</v>
      </c>
      <c r="C271" s="24"/>
      <c r="D271" s="25" t="s">
        <v>57</v>
      </c>
      <c r="E271" s="26"/>
      <c r="F271" s="72">
        <v>1.1000000000000001E-3</v>
      </c>
      <c r="G271" s="64">
        <f>G270</f>
        <v>416360</v>
      </c>
      <c r="H271" s="73">
        <f t="shared" si="72"/>
        <v>457.99600000000004</v>
      </c>
      <c r="I271" s="30"/>
      <c r="J271" s="74">
        <f>+F271</f>
        <v>1.1000000000000001E-3</v>
      </c>
      <c r="K271" s="65">
        <f>K270</f>
        <v>413999.99999999994</v>
      </c>
      <c r="L271" s="73">
        <f t="shared" si="73"/>
        <v>455.4</v>
      </c>
      <c r="M271" s="30"/>
      <c r="N271" s="33">
        <f t="shared" si="70"/>
        <v>-2.5960000000000605</v>
      </c>
      <c r="O271" s="75">
        <f t="shared" si="71"/>
        <v>-5.6681717744261088E-3</v>
      </c>
    </row>
    <row r="272" spans="2:15">
      <c r="B272" s="24" t="s">
        <v>32</v>
      </c>
      <c r="C272" s="24"/>
      <c r="D272" s="25" t="s">
        <v>56</v>
      </c>
      <c r="E272" s="26"/>
      <c r="F272" s="72">
        <v>0.25</v>
      </c>
      <c r="G272" s="28">
        <v>1</v>
      </c>
      <c r="H272" s="73">
        <f t="shared" si="72"/>
        <v>0.25</v>
      </c>
      <c r="I272" s="30"/>
      <c r="J272" s="74">
        <f>+F272</f>
        <v>0.25</v>
      </c>
      <c r="K272" s="32">
        <v>1</v>
      </c>
      <c r="L272" s="73">
        <f t="shared" si="73"/>
        <v>0.25</v>
      </c>
      <c r="M272" s="30"/>
      <c r="N272" s="33">
        <f t="shared" si="70"/>
        <v>0</v>
      </c>
      <c r="O272" s="75">
        <f t="shared" si="71"/>
        <v>0</v>
      </c>
    </row>
    <row r="273" spans="2:15">
      <c r="B273" s="24" t="s">
        <v>33</v>
      </c>
      <c r="C273" s="24"/>
      <c r="D273" s="25" t="s">
        <v>57</v>
      </c>
      <c r="E273" s="26"/>
      <c r="F273" s="72">
        <v>7.0000000000000001E-3</v>
      </c>
      <c r="G273" s="64">
        <f>F239</f>
        <v>400000</v>
      </c>
      <c r="H273" s="73">
        <f t="shared" si="72"/>
        <v>2800</v>
      </c>
      <c r="I273" s="30"/>
      <c r="J273" s="74">
        <f>+F273</f>
        <v>7.0000000000000001E-3</v>
      </c>
      <c r="K273" s="65">
        <f>F239</f>
        <v>400000</v>
      </c>
      <c r="L273" s="73">
        <f t="shared" si="73"/>
        <v>2800</v>
      </c>
      <c r="M273" s="30"/>
      <c r="N273" s="33">
        <f t="shared" si="70"/>
        <v>0</v>
      </c>
      <c r="O273" s="75">
        <f t="shared" si="71"/>
        <v>0</v>
      </c>
    </row>
    <row r="274" spans="2:15">
      <c r="B274" s="52"/>
      <c r="C274" s="24"/>
      <c r="D274" s="25"/>
      <c r="E274" s="26"/>
      <c r="F274" s="76"/>
      <c r="G274" s="64"/>
      <c r="H274" s="73">
        <f>G274*F274</f>
        <v>0</v>
      </c>
      <c r="I274" s="30"/>
      <c r="J274" s="72"/>
      <c r="K274" s="64"/>
      <c r="L274" s="73">
        <f>K274*J274</f>
        <v>0</v>
      </c>
      <c r="M274" s="30"/>
      <c r="N274" s="33">
        <f t="shared" si="70"/>
        <v>0</v>
      </c>
      <c r="O274" s="75" t="str">
        <f t="shared" si="71"/>
        <v/>
      </c>
    </row>
    <row r="275" spans="2:15">
      <c r="B275" s="169" t="s">
        <v>87</v>
      </c>
      <c r="C275" s="169"/>
      <c r="D275" s="170" t="s">
        <v>57</v>
      </c>
      <c r="E275" s="169"/>
      <c r="F275" s="144">
        <v>7.8770000000000007E-2</v>
      </c>
      <c r="G275" s="145">
        <f>+G270</f>
        <v>416360</v>
      </c>
      <c r="H275" s="146">
        <f>G275*F275</f>
        <v>32796.677200000006</v>
      </c>
      <c r="I275" s="147"/>
      <c r="J275" s="144">
        <f>+F275</f>
        <v>7.8770000000000007E-2</v>
      </c>
      <c r="K275" s="145">
        <f>+K270</f>
        <v>413999.99999999994</v>
      </c>
      <c r="L275" s="146">
        <f>K275*J275</f>
        <v>32610.78</v>
      </c>
      <c r="M275" s="147"/>
      <c r="N275" s="148">
        <f t="shared" si="70"/>
        <v>-185.89720000000671</v>
      </c>
      <c r="O275" s="149">
        <f t="shared" si="71"/>
        <v>-5.6681717744261808E-3</v>
      </c>
    </row>
    <row r="276" spans="2:15">
      <c r="B276" s="52"/>
      <c r="C276" s="24"/>
      <c r="D276" s="25"/>
      <c r="E276" s="26"/>
      <c r="F276" s="152"/>
      <c r="G276" s="77"/>
      <c r="H276" s="73">
        <f t="shared" ref="H276:H278" si="74">G276*F276</f>
        <v>0</v>
      </c>
      <c r="I276" s="30"/>
      <c r="J276" s="72"/>
      <c r="K276" s="78"/>
      <c r="L276" s="73">
        <f t="shared" ref="L276:L278" si="75">K276*J276</f>
        <v>0</v>
      </c>
      <c r="M276" s="30"/>
      <c r="N276" s="33">
        <f t="shared" si="70"/>
        <v>0</v>
      </c>
      <c r="O276" s="75" t="str">
        <f t="shared" si="71"/>
        <v/>
      </c>
    </row>
    <row r="277" spans="2:15">
      <c r="B277" s="52"/>
      <c r="C277" s="24"/>
      <c r="D277" s="25"/>
      <c r="E277" s="26"/>
      <c r="F277" s="76"/>
      <c r="G277" s="77"/>
      <c r="H277" s="73">
        <f t="shared" si="74"/>
        <v>0</v>
      </c>
      <c r="I277" s="30"/>
      <c r="J277" s="72"/>
      <c r="K277" s="78"/>
      <c r="L277" s="73">
        <f t="shared" si="75"/>
        <v>0</v>
      </c>
      <c r="M277" s="30"/>
      <c r="N277" s="33">
        <f t="shared" si="70"/>
        <v>0</v>
      </c>
      <c r="O277" s="75" t="str">
        <f t="shared" si="71"/>
        <v/>
      </c>
    </row>
    <row r="278" spans="2:15" ht="15.75" thickBot="1">
      <c r="B278" s="14"/>
      <c r="C278" s="24"/>
      <c r="D278" s="25"/>
      <c r="E278" s="26"/>
      <c r="F278" s="76"/>
      <c r="G278" s="77"/>
      <c r="H278" s="73">
        <f t="shared" si="74"/>
        <v>0</v>
      </c>
      <c r="I278" s="30"/>
      <c r="J278" s="72"/>
      <c r="K278" s="78"/>
      <c r="L278" s="73">
        <f t="shared" si="75"/>
        <v>0</v>
      </c>
      <c r="M278" s="30"/>
      <c r="N278" s="33">
        <f t="shared" si="70"/>
        <v>0</v>
      </c>
      <c r="O278" s="75" t="str">
        <f t="shared" si="71"/>
        <v/>
      </c>
    </row>
    <row r="279" spans="2:15" ht="15.75" thickBot="1">
      <c r="B279" s="79"/>
      <c r="C279" s="80"/>
      <c r="D279" s="81"/>
      <c r="E279" s="80"/>
      <c r="F279" s="125"/>
      <c r="G279" s="126"/>
      <c r="H279" s="127"/>
      <c r="I279" s="128"/>
      <c r="J279" s="125"/>
      <c r="K279" s="83"/>
      <c r="L279" s="129"/>
      <c r="M279" s="85"/>
      <c r="N279" s="130"/>
      <c r="O279" s="88"/>
    </row>
    <row r="280" spans="2:15">
      <c r="B280" s="89" t="s">
        <v>44</v>
      </c>
      <c r="C280" s="24"/>
      <c r="D280" s="24"/>
      <c r="E280" s="24"/>
      <c r="F280" s="90"/>
      <c r="G280" s="91"/>
      <c r="H280" s="92">
        <f>SUM(H269:H275,H276:H278)</f>
        <v>43596.325200000007</v>
      </c>
      <c r="I280" s="93"/>
      <c r="J280" s="94"/>
      <c r="K280" s="94"/>
      <c r="L280" s="92">
        <f>SUM(L269:L275,L276:L278)</f>
        <v>43726.466583340756</v>
      </c>
      <c r="M280" s="96"/>
      <c r="N280" s="97">
        <f t="shared" ref="N280:N284" si="76">L280-H280</f>
        <v>130.1413833407496</v>
      </c>
      <c r="O280" s="98">
        <f t="shared" ref="O280:O284" si="77">IF((H280)=0,"",(N280/H280))</f>
        <v>2.9851457145463624E-3</v>
      </c>
    </row>
    <row r="281" spans="2:15">
      <c r="B281" s="99" t="s">
        <v>40</v>
      </c>
      <c r="C281" s="24"/>
      <c r="D281" s="24"/>
      <c r="E281" s="24"/>
      <c r="F281" s="100">
        <v>0.13</v>
      </c>
      <c r="G281" s="111"/>
      <c r="H281" s="101">
        <f>H280*F281</f>
        <v>5667.5222760000006</v>
      </c>
      <c r="I281" s="102"/>
      <c r="J281" s="132">
        <v>0.13</v>
      </c>
      <c r="K281" s="102"/>
      <c r="L281" s="105">
        <f>L280*J281</f>
        <v>5684.4406558342989</v>
      </c>
      <c r="M281" s="106"/>
      <c r="N281" s="107">
        <f t="shared" si="76"/>
        <v>16.918379834298321</v>
      </c>
      <c r="O281" s="108">
        <f t="shared" si="77"/>
        <v>2.9851457145465164E-3</v>
      </c>
    </row>
    <row r="282" spans="2:15">
      <c r="B282" s="109" t="s">
        <v>41</v>
      </c>
      <c r="C282" s="24"/>
      <c r="D282" s="24"/>
      <c r="E282" s="24"/>
      <c r="F282" s="110"/>
      <c r="G282" s="111"/>
      <c r="H282" s="101">
        <f>H280+H281</f>
        <v>49263.84747600001</v>
      </c>
      <c r="I282" s="102"/>
      <c r="J282" s="102"/>
      <c r="K282" s="102"/>
      <c r="L282" s="105">
        <f>L280+L281</f>
        <v>49410.907239175052</v>
      </c>
      <c r="M282" s="106"/>
      <c r="N282" s="107">
        <f t="shared" si="76"/>
        <v>147.05976317504246</v>
      </c>
      <c r="O282" s="108">
        <f t="shared" si="77"/>
        <v>2.9851457145462692E-3</v>
      </c>
    </row>
    <row r="283" spans="2:15">
      <c r="B283" s="303" t="s">
        <v>42</v>
      </c>
      <c r="C283" s="303"/>
      <c r="D283" s="303"/>
      <c r="E283" s="24"/>
      <c r="F283" s="110"/>
      <c r="G283" s="111"/>
      <c r="H283" s="112">
        <v>0</v>
      </c>
      <c r="I283" s="102"/>
      <c r="J283" s="102"/>
      <c r="K283" s="102"/>
      <c r="L283" s="113">
        <v>0</v>
      </c>
      <c r="M283" s="106"/>
      <c r="N283" s="114">
        <f t="shared" si="76"/>
        <v>0</v>
      </c>
      <c r="O283" s="115" t="str">
        <f t="shared" si="77"/>
        <v/>
      </c>
    </row>
    <row r="284" spans="2:15" ht="15.75" thickBot="1">
      <c r="B284" s="304" t="s">
        <v>45</v>
      </c>
      <c r="C284" s="304"/>
      <c r="D284" s="304"/>
      <c r="E284" s="116"/>
      <c r="F284" s="133"/>
      <c r="G284" s="134"/>
      <c r="H284" s="135">
        <f>H282+H283</f>
        <v>49263.84747600001</v>
      </c>
      <c r="I284" s="136"/>
      <c r="J284" s="136"/>
      <c r="K284" s="136"/>
      <c r="L284" s="137">
        <f>L282+L283</f>
        <v>49410.907239175052</v>
      </c>
      <c r="M284" s="138"/>
      <c r="N284" s="139">
        <f t="shared" si="76"/>
        <v>147.05976317504246</v>
      </c>
      <c r="O284" s="140">
        <f t="shared" si="77"/>
        <v>2.9851457145462692E-3</v>
      </c>
    </row>
    <row r="285" spans="2:15" ht="15.75" thickBot="1">
      <c r="B285" s="79"/>
      <c r="C285" s="80"/>
      <c r="D285" s="81"/>
      <c r="E285" s="80"/>
      <c r="F285" s="125"/>
      <c r="G285" s="126"/>
      <c r="H285" s="127"/>
      <c r="I285" s="128"/>
      <c r="J285" s="125"/>
      <c r="K285" s="83"/>
      <c r="L285" s="129"/>
      <c r="M285" s="85"/>
      <c r="N285" s="130"/>
      <c r="O285" s="88"/>
    </row>
    <row r="286" spans="2:15">
      <c r="L286" s="141"/>
    </row>
    <row r="287" spans="2:15">
      <c r="B287" s="15" t="s">
        <v>68</v>
      </c>
      <c r="F287" s="151">
        <v>1.0408999999999999</v>
      </c>
      <c r="J287" s="151">
        <v>1.0349999999999999</v>
      </c>
    </row>
  </sheetData>
  <mergeCells count="48">
    <mergeCell ref="A3:K3"/>
    <mergeCell ref="B10:O10"/>
    <mergeCell ref="B11:O11"/>
    <mergeCell ref="D14:O14"/>
    <mergeCell ref="F18:H18"/>
    <mergeCell ref="J18:L18"/>
    <mergeCell ref="N18:O18"/>
    <mergeCell ref="B62:D62"/>
    <mergeCell ref="D19:D20"/>
    <mergeCell ref="N19:N20"/>
    <mergeCell ref="O19:O20"/>
    <mergeCell ref="B61:D61"/>
    <mergeCell ref="D72:O72"/>
    <mergeCell ref="F76:H76"/>
    <mergeCell ref="J76:L76"/>
    <mergeCell ref="N76:O76"/>
    <mergeCell ref="D77:D78"/>
    <mergeCell ref="N77:N78"/>
    <mergeCell ref="O77:O78"/>
    <mergeCell ref="B119:D119"/>
    <mergeCell ref="B120:D120"/>
    <mergeCell ref="D127:O127"/>
    <mergeCell ref="F131:H131"/>
    <mergeCell ref="J131:L131"/>
    <mergeCell ref="N131:O131"/>
    <mergeCell ref="D132:D133"/>
    <mergeCell ref="N132:N133"/>
    <mergeCell ref="O132:O133"/>
    <mergeCell ref="B174:D174"/>
    <mergeCell ref="B175:D175"/>
    <mergeCell ref="D182:O182"/>
    <mergeCell ref="F186:H186"/>
    <mergeCell ref="J186:L186"/>
    <mergeCell ref="N186:O186"/>
    <mergeCell ref="D187:D188"/>
    <mergeCell ref="N187:N188"/>
    <mergeCell ref="O187:O188"/>
    <mergeCell ref="B229:D229"/>
    <mergeCell ref="B230:D230"/>
    <mergeCell ref="D236:O236"/>
    <mergeCell ref="F240:H240"/>
    <mergeCell ref="J240:L240"/>
    <mergeCell ref="N240:O240"/>
    <mergeCell ref="D241:D242"/>
    <mergeCell ref="N241:N242"/>
    <mergeCell ref="O241:O242"/>
    <mergeCell ref="B283:D283"/>
    <mergeCell ref="B284:D284"/>
  </mergeCells>
  <dataValidations count="2">
    <dataValidation type="list" allowBlank="1" showInputMessage="1" showErrorMessage="1" sqref="E45:E46 E48:E57 E63 E38:E43 E21:E36 E103:E104 E106:E115 E121 E96:E101 E79:E94 E158:E159 E161:E170 E176 E151:E156 E134:E149 E213:E214 E216:E225 E231 E206:E211 E189:E204 E267:E268 E270:E279 E285 E260:E265 E243:E258">
      <formula1>#REF!</formula1>
    </dataValidation>
    <dataValidation type="list" allowBlank="1" showInputMessage="1" showErrorMessage="1" prompt="Select Charge Unit - monthly, per kWh, per kW" sqref="D45:D46 D48:D57 D63 D38:D43 D21:D36 D103:D104 D106:D115 D121 D96:D101 D79:D94 D158:D159 D161:D170 D176 D151:D156 D134:D149 D213:D214 D216:D225 D231 D206:D211 D189:D204 D267:D268 D270:D279 D285 D260:D265 D243:D258">
      <formula1>"Monthly, per kWh, per kW"</formula1>
    </dataValidation>
  </dataValidations>
  <pageMargins left="0.25" right="0.25" top="0.75" bottom="0.75" header="0.3" footer="0.3"/>
  <pageSetup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6</xdr:col>
                    <xdr:colOff>466725</xdr:colOff>
                    <xdr:row>14</xdr:row>
                    <xdr:rowOff>66675</xdr:rowOff>
                  </from>
                  <to>
                    <xdr:col>9</xdr:col>
                    <xdr:colOff>485775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9</xdr:col>
                    <xdr:colOff>333375</xdr:colOff>
                    <xdr:row>14</xdr:row>
                    <xdr:rowOff>66675</xdr:rowOff>
                  </from>
                  <to>
                    <xdr:col>14</xdr:col>
                    <xdr:colOff>657225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6" name="Option Button 25">
              <controlPr defaultSize="0" autoFill="0" autoLine="0" autoPict="0">
                <anchor moveWithCells="1">
                  <from>
                    <xdr:col>6</xdr:col>
                    <xdr:colOff>466725</xdr:colOff>
                    <xdr:row>72</xdr:row>
                    <xdr:rowOff>66675</xdr:rowOff>
                  </from>
                  <to>
                    <xdr:col>9</xdr:col>
                    <xdr:colOff>485775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7" name="Option Button 26">
              <controlPr defaultSize="0" autoFill="0" autoLine="0" autoPict="0">
                <anchor moveWithCells="1">
                  <from>
                    <xdr:col>9</xdr:col>
                    <xdr:colOff>333375</xdr:colOff>
                    <xdr:row>72</xdr:row>
                    <xdr:rowOff>66675</xdr:rowOff>
                  </from>
                  <to>
                    <xdr:col>14</xdr:col>
                    <xdr:colOff>657225</xdr:colOff>
                    <xdr:row>74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8" name="Option Button 41">
              <controlPr defaultSize="0" autoFill="0" autoLine="0" autoPict="0">
                <anchor moveWithCells="1">
                  <from>
                    <xdr:col>6</xdr:col>
                    <xdr:colOff>466725</xdr:colOff>
                    <xdr:row>127</xdr:row>
                    <xdr:rowOff>66675</xdr:rowOff>
                  </from>
                  <to>
                    <xdr:col>9</xdr:col>
                    <xdr:colOff>485775</xdr:colOff>
                    <xdr:row>129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9" name="Option Button 42">
              <controlPr defaultSize="0" autoFill="0" autoLine="0" autoPict="0">
                <anchor moveWithCells="1">
                  <from>
                    <xdr:col>9</xdr:col>
                    <xdr:colOff>333375</xdr:colOff>
                    <xdr:row>127</xdr:row>
                    <xdr:rowOff>66675</xdr:rowOff>
                  </from>
                  <to>
                    <xdr:col>14</xdr:col>
                    <xdr:colOff>657225</xdr:colOff>
                    <xdr:row>129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10" name="Option Button 57">
              <controlPr defaultSize="0" autoFill="0" autoLine="0" autoPict="0">
                <anchor moveWithCells="1">
                  <from>
                    <xdr:col>6</xdr:col>
                    <xdr:colOff>466725</xdr:colOff>
                    <xdr:row>182</xdr:row>
                    <xdr:rowOff>66675</xdr:rowOff>
                  </from>
                  <to>
                    <xdr:col>9</xdr:col>
                    <xdr:colOff>485775</xdr:colOff>
                    <xdr:row>184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11" name="Option Button 58">
              <controlPr defaultSize="0" autoFill="0" autoLine="0" autoPict="0">
                <anchor moveWithCells="1">
                  <from>
                    <xdr:col>9</xdr:col>
                    <xdr:colOff>333375</xdr:colOff>
                    <xdr:row>182</xdr:row>
                    <xdr:rowOff>66675</xdr:rowOff>
                  </from>
                  <to>
                    <xdr:col>14</xdr:col>
                    <xdr:colOff>657225</xdr:colOff>
                    <xdr:row>184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12" name="Option Button 73">
              <controlPr defaultSize="0" autoFill="0" autoLine="0" autoPict="0">
                <anchor moveWithCells="1">
                  <from>
                    <xdr:col>6</xdr:col>
                    <xdr:colOff>466725</xdr:colOff>
                    <xdr:row>236</xdr:row>
                    <xdr:rowOff>66675</xdr:rowOff>
                  </from>
                  <to>
                    <xdr:col>9</xdr:col>
                    <xdr:colOff>485775</xdr:colOff>
                    <xdr:row>238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13" name="Option Button 74">
              <controlPr defaultSize="0" autoFill="0" autoLine="0" autoPict="0">
                <anchor moveWithCells="1">
                  <from>
                    <xdr:col>9</xdr:col>
                    <xdr:colOff>333375</xdr:colOff>
                    <xdr:row>236</xdr:row>
                    <xdr:rowOff>66675</xdr:rowOff>
                  </from>
                  <to>
                    <xdr:col>14</xdr:col>
                    <xdr:colOff>657225</xdr:colOff>
                    <xdr:row>238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79"/>
  <sheetViews>
    <sheetView topLeftCell="A34" zoomScale="90" zoomScaleNormal="90" workbookViewId="0">
      <selection activeCell="J21" sqref="J21:J29"/>
    </sheetView>
  </sheetViews>
  <sheetFormatPr defaultColWidth="9.140625" defaultRowHeight="15"/>
  <cols>
    <col min="1" max="1" width="1.28515625" style="10" customWidth="1"/>
    <col min="2" max="2" width="26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7.5703125" style="10" customWidth="1"/>
    <col min="9" max="9" width="2.85546875" style="10" customWidth="1"/>
    <col min="10" max="10" width="14.140625" style="10" customWidth="1"/>
    <col min="11" max="11" width="8.5703125" style="10" customWidth="1"/>
    <col min="12" max="12" width="18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0" style="10" hidden="1" customWidth="1"/>
    <col min="21" max="16384" width="9.140625" style="10"/>
  </cols>
  <sheetData>
    <row r="1" spans="1:20" s="2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+'Residential '!O1</f>
        <v>EB-2012-0146</v>
      </c>
      <c r="P1"/>
      <c r="T1" s="2">
        <v>3</v>
      </c>
    </row>
    <row r="2" spans="1:20" s="2" customFormat="1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>
        <v>9</v>
      </c>
      <c r="P2"/>
    </row>
    <row r="3" spans="1:20" s="2" customFormat="1" ht="15" customHeight="1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N3" s="3" t="s">
        <v>2</v>
      </c>
      <c r="O3" s="6"/>
      <c r="P3"/>
    </row>
    <row r="4" spans="1:20" s="2" customFormat="1" ht="15" customHeight="1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>
      <c r="C5" s="8"/>
      <c r="D5" s="8"/>
      <c r="E5" s="8"/>
      <c r="N5" s="3" t="s">
        <v>4</v>
      </c>
      <c r="O5" s="9">
        <v>5</v>
      </c>
      <c r="P5"/>
    </row>
    <row r="6" spans="1:20" s="2" customFormat="1" ht="9" customHeight="1">
      <c r="N6" s="3"/>
      <c r="O6" s="4"/>
      <c r="P6"/>
    </row>
    <row r="7" spans="1:20" s="2" customFormat="1">
      <c r="N7" s="3" t="s">
        <v>5</v>
      </c>
      <c r="O7" s="182">
        <v>41517</v>
      </c>
      <c r="P7"/>
    </row>
    <row r="8" spans="1:20" s="2" customFormat="1" ht="15" customHeight="1">
      <c r="N8" s="10"/>
      <c r="O8"/>
      <c r="P8"/>
    </row>
    <row r="9" spans="1:20" ht="7.5" customHeight="1">
      <c r="L9"/>
      <c r="M9"/>
      <c r="N9"/>
      <c r="O9"/>
      <c r="P9"/>
    </row>
    <row r="10" spans="1:20" ht="18.75" customHeight="1">
      <c r="B10" s="316" t="s">
        <v>6</v>
      </c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/>
    </row>
    <row r="11" spans="1:20" ht="18.75" customHeight="1">
      <c r="B11" s="316" t="s">
        <v>7</v>
      </c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/>
    </row>
    <row r="12" spans="1:20" ht="7.5" customHeight="1">
      <c r="L12"/>
      <c r="M12"/>
      <c r="N12"/>
      <c r="O12"/>
      <c r="P12"/>
    </row>
    <row r="13" spans="1:20" ht="7.5" customHeight="1">
      <c r="L13"/>
      <c r="M13"/>
      <c r="N13"/>
      <c r="O13"/>
      <c r="P13"/>
    </row>
    <row r="14" spans="1:20" ht="15.75">
      <c r="B14" s="11" t="s">
        <v>8</v>
      </c>
      <c r="D14" s="311" t="s">
        <v>63</v>
      </c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</row>
    <row r="15" spans="1:20" ht="7.5" customHeight="1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>
      <c r="B16" s="14"/>
      <c r="D16" s="15" t="s">
        <v>9</v>
      </c>
      <c r="E16" s="15"/>
      <c r="F16" s="16">
        <v>2500</v>
      </c>
      <c r="G16" s="15" t="s">
        <v>60</v>
      </c>
    </row>
    <row r="17" spans="2:15">
      <c r="B17" s="14"/>
      <c r="F17" s="16">
        <v>1095000</v>
      </c>
      <c r="G17" s="15" t="s">
        <v>10</v>
      </c>
    </row>
    <row r="18" spans="2:15">
      <c r="B18" s="14"/>
      <c r="D18" s="17"/>
      <c r="E18" s="17"/>
      <c r="F18" s="312" t="s">
        <v>11</v>
      </c>
      <c r="G18" s="313"/>
      <c r="H18" s="314"/>
      <c r="J18" s="312" t="s">
        <v>12</v>
      </c>
      <c r="K18" s="313"/>
      <c r="L18" s="314"/>
      <c r="N18" s="312" t="s">
        <v>13</v>
      </c>
      <c r="O18" s="314"/>
    </row>
    <row r="19" spans="2:15">
      <c r="B19" s="14"/>
      <c r="D19" s="305" t="s">
        <v>14</v>
      </c>
      <c r="E19" s="18"/>
      <c r="F19" s="19" t="s">
        <v>15</v>
      </c>
      <c r="G19" s="19" t="s">
        <v>16</v>
      </c>
      <c r="H19" s="20" t="s">
        <v>17</v>
      </c>
      <c r="J19" s="19" t="s">
        <v>15</v>
      </c>
      <c r="K19" s="21" t="s">
        <v>16</v>
      </c>
      <c r="L19" s="20" t="s">
        <v>17</v>
      </c>
      <c r="N19" s="307" t="s">
        <v>18</v>
      </c>
      <c r="O19" s="309" t="s">
        <v>19</v>
      </c>
    </row>
    <row r="20" spans="2:15">
      <c r="B20" s="14"/>
      <c r="D20" s="306"/>
      <c r="E20" s="18"/>
      <c r="F20" s="22" t="s">
        <v>20</v>
      </c>
      <c r="G20" s="22"/>
      <c r="H20" s="23" t="s">
        <v>20</v>
      </c>
      <c r="J20" s="22" t="s">
        <v>20</v>
      </c>
      <c r="K20" s="23"/>
      <c r="L20" s="23" t="s">
        <v>20</v>
      </c>
      <c r="N20" s="308"/>
      <c r="O20" s="310"/>
    </row>
    <row r="21" spans="2:15">
      <c r="B21" s="24" t="s">
        <v>21</v>
      </c>
      <c r="C21" s="24"/>
      <c r="D21" s="25" t="s">
        <v>56</v>
      </c>
      <c r="E21" s="26"/>
      <c r="F21" s="153">
        <v>2296.39</v>
      </c>
      <c r="G21" s="28">
        <v>1</v>
      </c>
      <c r="H21" s="29">
        <f>G21*F21</f>
        <v>2296.39</v>
      </c>
      <c r="I21" s="30"/>
      <c r="J21" s="156">
        <f>+'[1]11. Distribution Rate Schedule'!$D$16</f>
        <v>2018.8800948899791</v>
      </c>
      <c r="K21" s="32">
        <v>1</v>
      </c>
      <c r="L21" s="29">
        <f>K21*J21</f>
        <v>2018.8800948899791</v>
      </c>
      <c r="M21" s="30"/>
      <c r="N21" s="33">
        <f>L21-H21</f>
        <v>-277.50990511002078</v>
      </c>
      <c r="O21" s="34">
        <f>IF((H21)=0,"",(N21/H21))</f>
        <v>-0.1208461564063686</v>
      </c>
    </row>
    <row r="22" spans="2:15">
      <c r="B22" s="36"/>
      <c r="C22" s="24"/>
      <c r="D22" s="25"/>
      <c r="E22" s="26"/>
      <c r="F22" s="27"/>
      <c r="G22" s="28">
        <v>1</v>
      </c>
      <c r="H22" s="29">
        <f t="shared" ref="H22:H36" si="0">G22*F22</f>
        <v>0</v>
      </c>
      <c r="I22" s="30"/>
      <c r="J22" s="31"/>
      <c r="K22" s="32">
        <v>1</v>
      </c>
      <c r="L22" s="29">
        <f>K22*J22</f>
        <v>0</v>
      </c>
      <c r="M22" s="30"/>
      <c r="N22" s="33">
        <f>L22-H22</f>
        <v>0</v>
      </c>
      <c r="O22" s="34" t="str">
        <f>IF((H22)=0,"",(N22/H22))</f>
        <v/>
      </c>
    </row>
    <row r="23" spans="2:15">
      <c r="B23" s="35"/>
      <c r="C23" s="24"/>
      <c r="D23" s="25"/>
      <c r="E23" s="26"/>
      <c r="F23" s="27"/>
      <c r="G23" s="28">
        <v>1</v>
      </c>
      <c r="H23" s="29">
        <f t="shared" si="0"/>
        <v>0</v>
      </c>
      <c r="I23" s="30"/>
      <c r="J23" s="31"/>
      <c r="K23" s="32">
        <v>1</v>
      </c>
      <c r="L23" s="29">
        <f t="shared" ref="L23:L36" si="1">K23*J23</f>
        <v>0</v>
      </c>
      <c r="M23" s="30"/>
      <c r="N23" s="33">
        <f t="shared" ref="N23:N37" si="2">L23-H23</f>
        <v>0</v>
      </c>
      <c r="O23" s="34" t="str">
        <f t="shared" ref="O23:O37" si="3">IF((H23)=0,"",(N23/H23))</f>
        <v/>
      </c>
    </row>
    <row r="24" spans="2:15">
      <c r="B24" s="35"/>
      <c r="C24" s="24"/>
      <c r="D24" s="25"/>
      <c r="E24" s="26"/>
      <c r="F24" s="27"/>
      <c r="G24" s="28">
        <v>1</v>
      </c>
      <c r="H24" s="29">
        <f t="shared" si="0"/>
        <v>0</v>
      </c>
      <c r="I24" s="30"/>
      <c r="J24" s="31"/>
      <c r="K24" s="32">
        <v>1</v>
      </c>
      <c r="L24" s="29">
        <f t="shared" si="1"/>
        <v>0</v>
      </c>
      <c r="M24" s="30"/>
      <c r="N24" s="33">
        <f t="shared" si="2"/>
        <v>0</v>
      </c>
      <c r="O24" s="34" t="str">
        <f t="shared" si="3"/>
        <v/>
      </c>
    </row>
    <row r="25" spans="2:15">
      <c r="B25" s="35"/>
      <c r="C25" s="24"/>
      <c r="D25" s="25"/>
      <c r="E25" s="26"/>
      <c r="F25" s="27"/>
      <c r="G25" s="28">
        <v>1</v>
      </c>
      <c r="H25" s="29">
        <f t="shared" si="0"/>
        <v>0</v>
      </c>
      <c r="I25" s="30"/>
      <c r="J25" s="31"/>
      <c r="K25" s="32">
        <v>1</v>
      </c>
      <c r="L25" s="29">
        <f t="shared" si="1"/>
        <v>0</v>
      </c>
      <c r="M25" s="30"/>
      <c r="N25" s="33">
        <f t="shared" si="2"/>
        <v>0</v>
      </c>
      <c r="O25" s="34" t="str">
        <f t="shared" si="3"/>
        <v/>
      </c>
    </row>
    <row r="26" spans="2:15">
      <c r="B26" s="35"/>
      <c r="C26" s="24"/>
      <c r="D26" s="25"/>
      <c r="E26" s="26"/>
      <c r="F26" s="27"/>
      <c r="G26" s="28">
        <v>1</v>
      </c>
      <c r="H26" s="29">
        <f t="shared" si="0"/>
        <v>0</v>
      </c>
      <c r="I26" s="30"/>
      <c r="J26" s="31"/>
      <c r="K26" s="32">
        <v>1</v>
      </c>
      <c r="L26" s="29">
        <f t="shared" si="1"/>
        <v>0</v>
      </c>
      <c r="M26" s="30"/>
      <c r="N26" s="33">
        <f t="shared" si="2"/>
        <v>0</v>
      </c>
      <c r="O26" s="34" t="str">
        <f t="shared" si="3"/>
        <v/>
      </c>
    </row>
    <row r="27" spans="2:15">
      <c r="B27" s="24" t="s">
        <v>22</v>
      </c>
      <c r="C27" s="24"/>
      <c r="D27" s="25" t="s">
        <v>61</v>
      </c>
      <c r="E27" s="26"/>
      <c r="F27" s="27">
        <v>4.0061999999999998</v>
      </c>
      <c r="G27" s="28">
        <f>$F16</f>
        <v>2500</v>
      </c>
      <c r="H27" s="29">
        <f t="shared" si="0"/>
        <v>10015.5</v>
      </c>
      <c r="I27" s="30"/>
      <c r="J27" s="31">
        <f>+'[1]11. Distribution Rate Schedule'!$E$16</f>
        <v>3.1735570472009913</v>
      </c>
      <c r="K27" s="28">
        <f>$F16</f>
        <v>2500</v>
      </c>
      <c r="L27" s="29">
        <f t="shared" si="1"/>
        <v>7933.8926180024782</v>
      </c>
      <c r="M27" s="30"/>
      <c r="N27" s="33">
        <f t="shared" si="2"/>
        <v>-2081.6073819975218</v>
      </c>
      <c r="O27" s="34">
        <f t="shared" si="3"/>
        <v>-0.20783858838775116</v>
      </c>
    </row>
    <row r="28" spans="2:15">
      <c r="B28" s="36" t="s">
        <v>96</v>
      </c>
      <c r="C28" s="24"/>
      <c r="D28" s="25" t="s">
        <v>61</v>
      </c>
      <c r="E28" s="26"/>
      <c r="F28" s="27">
        <v>-7.1400000000000005E-2</v>
      </c>
      <c r="G28" s="28">
        <f>$F16</f>
        <v>2500</v>
      </c>
      <c r="H28" s="29">
        <f t="shared" si="0"/>
        <v>-178.5</v>
      </c>
      <c r="I28" s="30"/>
      <c r="J28" s="31"/>
      <c r="K28" s="28">
        <f>$F16</f>
        <v>2500</v>
      </c>
      <c r="L28" s="29">
        <f t="shared" si="1"/>
        <v>0</v>
      </c>
      <c r="M28" s="30"/>
      <c r="N28" s="33">
        <f t="shared" si="2"/>
        <v>178.5</v>
      </c>
      <c r="O28" s="34">
        <f t="shared" si="3"/>
        <v>-1</v>
      </c>
    </row>
    <row r="29" spans="2:15">
      <c r="B29" s="24" t="s">
        <v>72</v>
      </c>
      <c r="C29" s="24"/>
      <c r="D29" s="25" t="s">
        <v>61</v>
      </c>
      <c r="E29" s="26"/>
      <c r="F29" s="150">
        <v>0</v>
      </c>
      <c r="G29" s="28">
        <f>$F16</f>
        <v>2500</v>
      </c>
      <c r="H29" s="29">
        <f t="shared" si="0"/>
        <v>0</v>
      </c>
      <c r="I29" s="30"/>
      <c r="J29" s="31">
        <v>0</v>
      </c>
      <c r="K29" s="28">
        <f>$F16</f>
        <v>2500</v>
      </c>
      <c r="L29" s="29">
        <f t="shared" si="1"/>
        <v>0</v>
      </c>
      <c r="M29" s="30"/>
      <c r="N29" s="33">
        <f t="shared" si="2"/>
        <v>0</v>
      </c>
      <c r="O29" s="34" t="str">
        <f t="shared" si="3"/>
        <v/>
      </c>
    </row>
    <row r="30" spans="2:15">
      <c r="B30" s="36"/>
      <c r="C30" s="24"/>
      <c r="D30" s="25"/>
      <c r="E30" s="26"/>
      <c r="F30" s="27"/>
      <c r="G30" s="28">
        <f>$F16</f>
        <v>2500</v>
      </c>
      <c r="H30" s="29">
        <f t="shared" si="0"/>
        <v>0</v>
      </c>
      <c r="I30" s="30"/>
      <c r="J30" s="31"/>
      <c r="K30" s="28">
        <f>$F16</f>
        <v>2500</v>
      </c>
      <c r="L30" s="29">
        <f t="shared" si="1"/>
        <v>0</v>
      </c>
      <c r="M30" s="30"/>
      <c r="N30" s="33">
        <f t="shared" si="2"/>
        <v>0</v>
      </c>
      <c r="O30" s="34" t="str">
        <f t="shared" si="3"/>
        <v/>
      </c>
    </row>
    <row r="31" spans="2:15">
      <c r="B31" s="36"/>
      <c r="C31" s="24"/>
      <c r="D31" s="25"/>
      <c r="E31" s="26"/>
      <c r="F31" s="27"/>
      <c r="G31" s="28">
        <f>$F16</f>
        <v>2500</v>
      </c>
      <c r="H31" s="29">
        <f t="shared" si="0"/>
        <v>0</v>
      </c>
      <c r="I31" s="30"/>
      <c r="J31" s="31"/>
      <c r="K31" s="28">
        <f>$F16</f>
        <v>2500</v>
      </c>
      <c r="L31" s="29">
        <f t="shared" si="1"/>
        <v>0</v>
      </c>
      <c r="M31" s="30"/>
      <c r="N31" s="33">
        <f t="shared" si="2"/>
        <v>0</v>
      </c>
      <c r="O31" s="34" t="str">
        <f t="shared" si="3"/>
        <v/>
      </c>
    </row>
    <row r="32" spans="2:15">
      <c r="B32" s="36"/>
      <c r="C32" s="24"/>
      <c r="D32" s="25"/>
      <c r="E32" s="26"/>
      <c r="F32" s="27"/>
      <c r="G32" s="28">
        <f>$F16</f>
        <v>2500</v>
      </c>
      <c r="H32" s="29">
        <f t="shared" si="0"/>
        <v>0</v>
      </c>
      <c r="I32" s="30"/>
      <c r="J32" s="31"/>
      <c r="K32" s="28">
        <f>$F16</f>
        <v>2500</v>
      </c>
      <c r="L32" s="29">
        <f t="shared" si="1"/>
        <v>0</v>
      </c>
      <c r="M32" s="30"/>
      <c r="N32" s="33">
        <f t="shared" si="2"/>
        <v>0</v>
      </c>
      <c r="O32" s="34" t="str">
        <f t="shared" si="3"/>
        <v/>
      </c>
    </row>
    <row r="33" spans="2:15">
      <c r="B33" s="36"/>
      <c r="C33" s="24"/>
      <c r="D33" s="25"/>
      <c r="E33" s="26"/>
      <c r="F33" s="27"/>
      <c r="G33" s="28">
        <f>$F16</f>
        <v>2500</v>
      </c>
      <c r="H33" s="29">
        <f t="shared" si="0"/>
        <v>0</v>
      </c>
      <c r="I33" s="30"/>
      <c r="J33" s="31"/>
      <c r="K33" s="28">
        <f>$F16</f>
        <v>2500</v>
      </c>
      <c r="L33" s="29">
        <f t="shared" si="1"/>
        <v>0</v>
      </c>
      <c r="M33" s="30"/>
      <c r="N33" s="33">
        <f t="shared" si="2"/>
        <v>0</v>
      </c>
      <c r="O33" s="34" t="str">
        <f t="shared" si="3"/>
        <v/>
      </c>
    </row>
    <row r="34" spans="2:15">
      <c r="B34" s="36"/>
      <c r="C34" s="24"/>
      <c r="D34" s="25"/>
      <c r="E34" s="26"/>
      <c r="F34" s="27"/>
      <c r="G34" s="28">
        <f>$F16</f>
        <v>2500</v>
      </c>
      <c r="H34" s="29">
        <f t="shared" si="0"/>
        <v>0</v>
      </c>
      <c r="I34" s="30"/>
      <c r="J34" s="31"/>
      <c r="K34" s="28">
        <f>$F16</f>
        <v>2500</v>
      </c>
      <c r="L34" s="29">
        <f t="shared" si="1"/>
        <v>0</v>
      </c>
      <c r="M34" s="30"/>
      <c r="N34" s="33">
        <f t="shared" si="2"/>
        <v>0</v>
      </c>
      <c r="O34" s="34" t="str">
        <f t="shared" si="3"/>
        <v/>
      </c>
    </row>
    <row r="35" spans="2:15">
      <c r="B35" s="36"/>
      <c r="C35" s="24"/>
      <c r="D35" s="25"/>
      <c r="E35" s="26"/>
      <c r="F35" s="27"/>
      <c r="G35" s="28">
        <f>$F16</f>
        <v>2500</v>
      </c>
      <c r="H35" s="29">
        <f t="shared" si="0"/>
        <v>0</v>
      </c>
      <c r="I35" s="30"/>
      <c r="J35" s="31"/>
      <c r="K35" s="28">
        <f>$F16</f>
        <v>2500</v>
      </c>
      <c r="L35" s="29">
        <f t="shared" si="1"/>
        <v>0</v>
      </c>
      <c r="M35" s="30"/>
      <c r="N35" s="33">
        <f t="shared" si="2"/>
        <v>0</v>
      </c>
      <c r="O35" s="34" t="str">
        <f t="shared" si="3"/>
        <v/>
      </c>
    </row>
    <row r="36" spans="2:15">
      <c r="B36" s="36"/>
      <c r="C36" s="24"/>
      <c r="D36" s="25"/>
      <c r="E36" s="26"/>
      <c r="F36" s="27"/>
      <c r="G36" s="28">
        <f>$F16</f>
        <v>2500</v>
      </c>
      <c r="H36" s="29">
        <f t="shared" si="0"/>
        <v>0</v>
      </c>
      <c r="I36" s="30"/>
      <c r="J36" s="31"/>
      <c r="K36" s="28">
        <f>$F16</f>
        <v>2500</v>
      </c>
      <c r="L36" s="29">
        <f t="shared" si="1"/>
        <v>0</v>
      </c>
      <c r="M36" s="30"/>
      <c r="N36" s="33">
        <f t="shared" si="2"/>
        <v>0</v>
      </c>
      <c r="O36" s="34" t="str">
        <f t="shared" si="3"/>
        <v/>
      </c>
    </row>
    <row r="37" spans="2:15" s="48" customFormat="1">
      <c r="B37" s="37" t="s">
        <v>25</v>
      </c>
      <c r="C37" s="38"/>
      <c r="D37" s="39"/>
      <c r="E37" s="38"/>
      <c r="F37" s="40"/>
      <c r="G37" s="41"/>
      <c r="H37" s="42">
        <f>SUM(H21:H36)</f>
        <v>12133.39</v>
      </c>
      <c r="I37" s="43"/>
      <c r="J37" s="44"/>
      <c r="K37" s="41"/>
      <c r="L37" s="42">
        <f>SUM(L21:L36)</f>
        <v>9952.772712892458</v>
      </c>
      <c r="M37" s="43"/>
      <c r="N37" s="46">
        <f t="shared" si="2"/>
        <v>-2180.6172871075414</v>
      </c>
      <c r="O37" s="47">
        <f t="shared" si="3"/>
        <v>-0.17972036562803484</v>
      </c>
    </row>
    <row r="38" spans="2:15" ht="25.5">
      <c r="B38" s="49" t="s">
        <v>58</v>
      </c>
      <c r="C38" s="24"/>
      <c r="D38" s="25" t="s">
        <v>61</v>
      </c>
      <c r="E38" s="26"/>
      <c r="F38" s="27">
        <v>-0.75470000000000004</v>
      </c>
      <c r="G38" s="28">
        <f>$F16</f>
        <v>2500</v>
      </c>
      <c r="H38" s="29">
        <f>G38*F38</f>
        <v>-1886.75</v>
      </c>
      <c r="I38" s="30"/>
      <c r="J38" s="31">
        <f>+F38</f>
        <v>-0.75470000000000004</v>
      </c>
      <c r="K38" s="28">
        <f>$F16</f>
        <v>2500</v>
      </c>
      <c r="L38" s="29">
        <f>K38*J38</f>
        <v>-1886.75</v>
      </c>
      <c r="M38" s="30"/>
      <c r="N38" s="33">
        <f>L38-H38</f>
        <v>0</v>
      </c>
      <c r="O38" s="34">
        <f>IF((H38)=0,"",(N38/H38))</f>
        <v>0</v>
      </c>
    </row>
    <row r="39" spans="2:15" ht="25.5">
      <c r="B39" s="49" t="s">
        <v>59</v>
      </c>
      <c r="C39" s="24"/>
      <c r="D39" s="25" t="s">
        <v>61</v>
      </c>
      <c r="E39" s="26"/>
      <c r="F39" s="27">
        <v>0</v>
      </c>
      <c r="G39" s="28">
        <f>$F16</f>
        <v>2500</v>
      </c>
      <c r="H39" s="29">
        <f t="shared" ref="H39:H41" si="4">G39*F39</f>
        <v>0</v>
      </c>
      <c r="I39" s="50"/>
      <c r="J39" s="31">
        <f>+'[3]6. Rate Rider Calculations'!$F$24</f>
        <v>-0.22961268663937667</v>
      </c>
      <c r="K39" s="28">
        <f>$F16</f>
        <v>2500</v>
      </c>
      <c r="L39" s="29">
        <f t="shared" ref="L39" si="5">K39*J39</f>
        <v>-574.03171659844168</v>
      </c>
      <c r="M39" s="51"/>
      <c r="N39" s="33">
        <f t="shared" ref="N39:N41" si="6">L39-H39</f>
        <v>-574.03171659844168</v>
      </c>
      <c r="O39" s="34" t="str">
        <f t="shared" ref="O39:O41" si="7">IF((H39)=0,"",(N39/H39))</f>
        <v/>
      </c>
    </row>
    <row r="40" spans="2:15" ht="25.5">
      <c r="B40" s="49" t="s">
        <v>74</v>
      </c>
      <c r="C40" s="24"/>
      <c r="D40" s="25" t="s">
        <v>61</v>
      </c>
      <c r="E40" s="26"/>
      <c r="F40" s="27"/>
      <c r="G40" s="28">
        <f>$F16</f>
        <v>2500</v>
      </c>
      <c r="H40" s="29">
        <f t="shared" si="4"/>
        <v>0</v>
      </c>
      <c r="I40" s="50"/>
      <c r="J40" s="31"/>
      <c r="K40" s="28">
        <f>$F16</f>
        <v>2500</v>
      </c>
      <c r="L40" s="29">
        <f>K40*J40</f>
        <v>0</v>
      </c>
      <c r="M40" s="51"/>
      <c r="N40" s="33">
        <f t="shared" si="6"/>
        <v>0</v>
      </c>
      <c r="O40" s="34" t="str">
        <f t="shared" si="7"/>
        <v/>
      </c>
    </row>
    <row r="41" spans="2:15" ht="25.5">
      <c r="B41" s="49" t="s">
        <v>75</v>
      </c>
      <c r="C41" s="24"/>
      <c r="D41" s="25" t="s">
        <v>61</v>
      </c>
      <c r="E41" s="26"/>
      <c r="F41" s="27"/>
      <c r="G41" s="28">
        <f>$F16</f>
        <v>2500</v>
      </c>
      <c r="H41" s="29">
        <f t="shared" si="4"/>
        <v>0</v>
      </c>
      <c r="I41" s="50"/>
      <c r="J41" s="31">
        <f>+'[3]6. Rate Rider Calculations'!$F$51</f>
        <v>0</v>
      </c>
      <c r="K41" s="28">
        <f>$F16</f>
        <v>2500</v>
      </c>
      <c r="L41" s="29">
        <f>K41*J41</f>
        <v>0</v>
      </c>
      <c r="M41" s="51"/>
      <c r="N41" s="33">
        <f t="shared" si="6"/>
        <v>0</v>
      </c>
      <c r="O41" s="34" t="str">
        <f t="shared" si="7"/>
        <v/>
      </c>
    </row>
    <row r="42" spans="2:15">
      <c r="B42" s="49"/>
      <c r="C42" s="24"/>
      <c r="D42" s="25"/>
      <c r="E42" s="26"/>
      <c r="F42" s="27"/>
      <c r="G42" s="28">
        <f>$F16</f>
        <v>2500</v>
      </c>
      <c r="H42" s="29">
        <f>G42*F42</f>
        <v>0</v>
      </c>
      <c r="I42" s="30"/>
      <c r="J42" s="31"/>
      <c r="K42" s="28">
        <f>$F16</f>
        <v>2500</v>
      </c>
      <c r="L42" s="29">
        <f>K42*J42</f>
        <v>0</v>
      </c>
      <c r="M42" s="30"/>
      <c r="N42" s="33">
        <f>L42-H42</f>
        <v>0</v>
      </c>
      <c r="O42" s="34" t="str">
        <f>IF((H42)=0,"",(N42/H42))</f>
        <v/>
      </c>
    </row>
    <row r="43" spans="2:15">
      <c r="B43" s="49"/>
      <c r="C43" s="24"/>
      <c r="D43" s="25"/>
      <c r="E43" s="26"/>
      <c r="F43" s="53"/>
      <c r="G43" s="54"/>
      <c r="H43" s="55"/>
      <c r="I43" s="30"/>
      <c r="J43" s="31"/>
      <c r="K43" s="28">
        <f>$F16</f>
        <v>2500</v>
      </c>
      <c r="L43" s="29">
        <f>K43*J43</f>
        <v>0</v>
      </c>
      <c r="M43" s="30"/>
      <c r="N43" s="33">
        <f>L43-H43</f>
        <v>0</v>
      </c>
      <c r="O43" s="34"/>
    </row>
    <row r="44" spans="2:15" ht="25.5">
      <c r="B44" s="56" t="s">
        <v>26</v>
      </c>
      <c r="C44" s="57"/>
      <c r="D44" s="57"/>
      <c r="E44" s="57"/>
      <c r="F44" s="58"/>
      <c r="G44" s="59"/>
      <c r="H44" s="60">
        <f>SUM(H38:H42)+H37</f>
        <v>10246.64</v>
      </c>
      <c r="I44" s="43"/>
      <c r="J44" s="59"/>
      <c r="K44" s="61"/>
      <c r="L44" s="60">
        <f>SUM(L38:L42)+L37</f>
        <v>7491.9909962940164</v>
      </c>
      <c r="M44" s="43"/>
      <c r="N44" s="46">
        <f t="shared" ref="N44:N62" si="8">L44-H44</f>
        <v>-2754.649003705983</v>
      </c>
      <c r="O44" s="47">
        <f t="shared" ref="O44:O62" si="9">IF((H44)=0,"",(N44/H44))</f>
        <v>-0.26883436948170164</v>
      </c>
    </row>
    <row r="45" spans="2:15">
      <c r="B45" s="30" t="s">
        <v>27</v>
      </c>
      <c r="C45" s="30"/>
      <c r="D45" s="62" t="s">
        <v>61</v>
      </c>
      <c r="E45" s="63"/>
      <c r="F45" s="31">
        <v>3.3925999999999998</v>
      </c>
      <c r="G45" s="64">
        <f>F16</f>
        <v>2500</v>
      </c>
      <c r="H45" s="29">
        <f>G45*F45</f>
        <v>8481.5</v>
      </c>
      <c r="I45" s="30"/>
      <c r="J45" s="31">
        <f>+'[4]13. Final 2013 RTS Rates'!$F$30</f>
        <v>3.4245213764314544</v>
      </c>
      <c r="K45" s="65">
        <f>F16</f>
        <v>2500</v>
      </c>
      <c r="L45" s="29">
        <f>K45*J45</f>
        <v>8561.3034410786368</v>
      </c>
      <c r="M45" s="30"/>
      <c r="N45" s="33">
        <f t="shared" si="8"/>
        <v>79.803441078636752</v>
      </c>
      <c r="O45" s="34">
        <f t="shared" si="9"/>
        <v>9.409118797221807E-3</v>
      </c>
    </row>
    <row r="46" spans="2:15" ht="30">
      <c r="B46" s="66" t="s">
        <v>28</v>
      </c>
      <c r="C46" s="30"/>
      <c r="D46" s="62" t="s">
        <v>61</v>
      </c>
      <c r="E46" s="63"/>
      <c r="F46" s="31">
        <v>2.5312000000000001</v>
      </c>
      <c r="G46" s="64">
        <f>G45</f>
        <v>2500</v>
      </c>
      <c r="H46" s="29">
        <f>G46*F46</f>
        <v>6328</v>
      </c>
      <c r="I46" s="30"/>
      <c r="J46" s="31">
        <f>+'[4]13. Final 2013 RTS Rates'!$H$30</f>
        <v>2.6180003202039326</v>
      </c>
      <c r="K46" s="65">
        <f>K45</f>
        <v>2500</v>
      </c>
      <c r="L46" s="29">
        <f>K46*J46</f>
        <v>6545.0008005098316</v>
      </c>
      <c r="M46" s="30"/>
      <c r="N46" s="33">
        <f t="shared" si="8"/>
        <v>217.00080050983161</v>
      </c>
      <c r="O46" s="34">
        <f t="shared" si="9"/>
        <v>3.4292161901047981E-2</v>
      </c>
    </row>
    <row r="47" spans="2:15" ht="25.5">
      <c r="B47" s="56" t="s">
        <v>29</v>
      </c>
      <c r="C47" s="38"/>
      <c r="D47" s="38"/>
      <c r="E47" s="38"/>
      <c r="F47" s="67"/>
      <c r="G47" s="59"/>
      <c r="H47" s="60">
        <f>SUM(H44:H46)</f>
        <v>25056.14</v>
      </c>
      <c r="I47" s="68"/>
      <c r="J47" s="69"/>
      <c r="K47" s="70"/>
      <c r="L47" s="60">
        <f>SUM(L44:L46)</f>
        <v>22598.295237882485</v>
      </c>
      <c r="M47" s="68"/>
      <c r="N47" s="46">
        <f t="shared" si="8"/>
        <v>-2457.8447621175146</v>
      </c>
      <c r="O47" s="47">
        <f t="shared" si="9"/>
        <v>-9.8093511694838653E-2</v>
      </c>
    </row>
    <row r="48" spans="2:15" ht="30">
      <c r="B48" s="71" t="s">
        <v>30</v>
      </c>
      <c r="C48" s="24"/>
      <c r="D48" s="25" t="s">
        <v>57</v>
      </c>
      <c r="E48" s="26"/>
      <c r="F48" s="72">
        <v>5.1999999999999998E-3</v>
      </c>
      <c r="G48" s="64">
        <f>F17*F65</f>
        <v>1110439.5</v>
      </c>
      <c r="H48" s="73">
        <f t="shared" ref="H48:H56" si="10">G48*F48</f>
        <v>5774.2853999999998</v>
      </c>
      <c r="I48" s="30"/>
      <c r="J48" s="74">
        <f>+F48</f>
        <v>5.1999999999999998E-3</v>
      </c>
      <c r="K48" s="65">
        <f>F17*J65</f>
        <v>1109892</v>
      </c>
      <c r="L48" s="73">
        <f t="shared" ref="L48:L56" si="11">K48*J48</f>
        <v>5771.4384</v>
      </c>
      <c r="M48" s="30"/>
      <c r="N48" s="33">
        <f t="shared" si="8"/>
        <v>-2.8469999999997526</v>
      </c>
      <c r="O48" s="75">
        <f t="shared" si="9"/>
        <v>-4.9304802287738548E-4</v>
      </c>
    </row>
    <row r="49" spans="2:17" ht="30">
      <c r="B49" s="71" t="s">
        <v>31</v>
      </c>
      <c r="C49" s="24"/>
      <c r="D49" s="25" t="s">
        <v>57</v>
      </c>
      <c r="E49" s="26"/>
      <c r="F49" s="72">
        <v>1.1000000000000001E-3</v>
      </c>
      <c r="G49" s="64">
        <f>G48</f>
        <v>1110439.5</v>
      </c>
      <c r="H49" s="73">
        <f t="shared" si="10"/>
        <v>1221.4834500000002</v>
      </c>
      <c r="I49" s="30"/>
      <c r="J49" s="74">
        <f>+F49</f>
        <v>1.1000000000000001E-3</v>
      </c>
      <c r="K49" s="65">
        <f>K48</f>
        <v>1109892</v>
      </c>
      <c r="L49" s="73">
        <f t="shared" si="11"/>
        <v>1220.8812</v>
      </c>
      <c r="M49" s="30"/>
      <c r="N49" s="33">
        <f t="shared" si="8"/>
        <v>-0.60225000000014006</v>
      </c>
      <c r="O49" s="75">
        <f t="shared" si="9"/>
        <v>-4.930480228775429E-4</v>
      </c>
    </row>
    <row r="50" spans="2:17">
      <c r="B50" s="24" t="s">
        <v>32</v>
      </c>
      <c r="C50" s="24"/>
      <c r="D50" s="25" t="s">
        <v>56</v>
      </c>
      <c r="E50" s="26"/>
      <c r="F50" s="72">
        <v>0.25</v>
      </c>
      <c r="G50" s="28">
        <v>1</v>
      </c>
      <c r="H50" s="73">
        <f t="shared" si="10"/>
        <v>0.25</v>
      </c>
      <c r="I50" s="30"/>
      <c r="J50" s="74">
        <f>+F50</f>
        <v>0.25</v>
      </c>
      <c r="K50" s="32">
        <v>1</v>
      </c>
      <c r="L50" s="73">
        <f t="shared" si="11"/>
        <v>0.25</v>
      </c>
      <c r="M50" s="30"/>
      <c r="N50" s="33">
        <f t="shared" si="8"/>
        <v>0</v>
      </c>
      <c r="O50" s="75">
        <f t="shared" si="9"/>
        <v>0</v>
      </c>
    </row>
    <row r="51" spans="2:17">
      <c r="B51" s="24" t="s">
        <v>33</v>
      </c>
      <c r="C51" s="24"/>
      <c r="D51" s="25" t="s">
        <v>57</v>
      </c>
      <c r="E51" s="26"/>
      <c r="F51" s="72">
        <v>7.0000000000000001E-3</v>
      </c>
      <c r="G51" s="64">
        <f>F17</f>
        <v>1095000</v>
      </c>
      <c r="H51" s="73">
        <f t="shared" si="10"/>
        <v>7665</v>
      </c>
      <c r="I51" s="30"/>
      <c r="J51" s="74">
        <f>+F51</f>
        <v>7.0000000000000001E-3</v>
      </c>
      <c r="K51" s="65">
        <f>F17</f>
        <v>1095000</v>
      </c>
      <c r="L51" s="73">
        <f t="shared" si="11"/>
        <v>7665</v>
      </c>
      <c r="M51" s="30"/>
      <c r="N51" s="33">
        <f t="shared" si="8"/>
        <v>0</v>
      </c>
      <c r="O51" s="75">
        <f t="shared" si="9"/>
        <v>0</v>
      </c>
    </row>
    <row r="52" spans="2:17">
      <c r="B52" s="52"/>
      <c r="C52" s="24"/>
      <c r="D52" s="25"/>
      <c r="E52" s="26"/>
      <c r="F52" s="76"/>
      <c r="G52" s="64"/>
      <c r="H52" s="73">
        <f>G52*F52</f>
        <v>0</v>
      </c>
      <c r="I52" s="30"/>
      <c r="J52" s="72"/>
      <c r="K52" s="64"/>
      <c r="L52" s="73">
        <f>K52*J52</f>
        <v>0</v>
      </c>
      <c r="M52" s="30"/>
      <c r="N52" s="33">
        <f t="shared" si="8"/>
        <v>0</v>
      </c>
      <c r="O52" s="75" t="str">
        <f t="shared" si="9"/>
        <v/>
      </c>
    </row>
    <row r="53" spans="2:17">
      <c r="B53" s="169" t="s">
        <v>87</v>
      </c>
      <c r="C53" s="169"/>
      <c r="D53" s="170" t="s">
        <v>57</v>
      </c>
      <c r="E53" s="169"/>
      <c r="F53" s="181">
        <v>7.8770000000000007E-2</v>
      </c>
      <c r="G53" s="145">
        <f>+G48</f>
        <v>1110439.5</v>
      </c>
      <c r="H53" s="146">
        <f>G53*F53</f>
        <v>87469.319415000005</v>
      </c>
      <c r="I53" s="147"/>
      <c r="J53" s="181">
        <f>+F53</f>
        <v>7.8770000000000007E-2</v>
      </c>
      <c r="K53" s="145">
        <f>+K48</f>
        <v>1109892</v>
      </c>
      <c r="L53" s="146">
        <f>K53*J53</f>
        <v>87426.192840000003</v>
      </c>
      <c r="M53" s="147"/>
      <c r="N53" s="148">
        <f t="shared" si="8"/>
        <v>-43.126575000002049</v>
      </c>
      <c r="O53" s="149">
        <f t="shared" si="9"/>
        <v>-4.9304802287745161E-4</v>
      </c>
    </row>
    <row r="54" spans="2:17">
      <c r="B54" s="52"/>
      <c r="C54" s="24"/>
      <c r="D54" s="25"/>
      <c r="E54" s="26"/>
      <c r="F54" s="76"/>
      <c r="G54" s="77">
        <f>0.64*$F$16*$F$65</f>
        <v>1622.56</v>
      </c>
      <c r="H54" s="73">
        <f t="shared" si="10"/>
        <v>0</v>
      </c>
      <c r="I54" s="30"/>
      <c r="J54" s="72"/>
      <c r="K54" s="78">
        <f>0.64*$F$16*$J$65</f>
        <v>1621.76</v>
      </c>
      <c r="L54" s="73">
        <f t="shared" si="11"/>
        <v>0</v>
      </c>
      <c r="M54" s="30"/>
      <c r="N54" s="33">
        <f t="shared" si="8"/>
        <v>0</v>
      </c>
      <c r="O54" s="75" t="str">
        <f t="shared" si="9"/>
        <v/>
      </c>
      <c r="Q54" s="10" t="s">
        <v>70</v>
      </c>
    </row>
    <row r="55" spans="2:17">
      <c r="B55" s="52"/>
      <c r="C55" s="24"/>
      <c r="D55" s="25"/>
      <c r="E55" s="26"/>
      <c r="F55" s="76"/>
      <c r="G55" s="77">
        <f>0.18*$F$16*$F$65</f>
        <v>456.34500000000003</v>
      </c>
      <c r="H55" s="73">
        <f t="shared" si="10"/>
        <v>0</v>
      </c>
      <c r="I55" s="30"/>
      <c r="J55" s="72"/>
      <c r="K55" s="78">
        <f>0.18*$F$16*$J$65</f>
        <v>456.12</v>
      </c>
      <c r="L55" s="73">
        <f t="shared" si="11"/>
        <v>0</v>
      </c>
      <c r="M55" s="30"/>
      <c r="N55" s="33">
        <f t="shared" si="8"/>
        <v>0</v>
      </c>
      <c r="O55" s="75" t="str">
        <f t="shared" si="9"/>
        <v/>
      </c>
    </row>
    <row r="56" spans="2:17" ht="15.75" thickBot="1">
      <c r="B56" s="14"/>
      <c r="C56" s="24"/>
      <c r="D56" s="25"/>
      <c r="E56" s="26"/>
      <c r="F56" s="76"/>
      <c r="G56" s="77">
        <f>0.18*$F$16*$F$65</f>
        <v>456.34500000000003</v>
      </c>
      <c r="H56" s="73">
        <f t="shared" si="10"/>
        <v>0</v>
      </c>
      <c r="I56" s="30"/>
      <c r="J56" s="72"/>
      <c r="K56" s="78">
        <f>0.18*$F$16*$J$65</f>
        <v>456.12</v>
      </c>
      <c r="L56" s="73">
        <f t="shared" si="11"/>
        <v>0</v>
      </c>
      <c r="M56" s="30"/>
      <c r="N56" s="33">
        <f t="shared" si="8"/>
        <v>0</v>
      </c>
      <c r="O56" s="75" t="str">
        <f t="shared" si="9"/>
        <v/>
      </c>
    </row>
    <row r="57" spans="2:17" ht="15.75" thickBot="1">
      <c r="B57" s="79"/>
      <c r="C57" s="80"/>
      <c r="D57" s="81"/>
      <c r="E57" s="80"/>
      <c r="F57" s="125"/>
      <c r="G57" s="126"/>
      <c r="H57" s="127"/>
      <c r="I57" s="128"/>
      <c r="J57" s="125"/>
      <c r="K57" s="83"/>
      <c r="L57" s="129"/>
      <c r="M57" s="85"/>
      <c r="N57" s="130"/>
      <c r="O57" s="88"/>
    </row>
    <row r="58" spans="2:17">
      <c r="B58" s="89" t="s">
        <v>44</v>
      </c>
      <c r="C58" s="24"/>
      <c r="D58" s="24"/>
      <c r="E58" s="24"/>
      <c r="F58" s="90"/>
      <c r="G58" s="91"/>
      <c r="H58" s="92">
        <f>SUM(H47:H53,H54:H56)</f>
        <v>127186.47826500001</v>
      </c>
      <c r="I58" s="93"/>
      <c r="J58" s="94"/>
      <c r="K58" s="94"/>
      <c r="L58" s="131">
        <f>SUM(L47:L53,L54:L56)</f>
        <v>124682.05767788249</v>
      </c>
      <c r="M58" s="96"/>
      <c r="N58" s="97">
        <f t="shared" ref="N58" si="12">L58-H58</f>
        <v>-2504.4205871175218</v>
      </c>
      <c r="O58" s="98">
        <f t="shared" ref="O58" si="13">IF((H58)=0,"",(N58/H58))</f>
        <v>-1.9690934298058193E-2</v>
      </c>
    </row>
    <row r="59" spans="2:17">
      <c r="B59" s="99" t="s">
        <v>40</v>
      </c>
      <c r="C59" s="24"/>
      <c r="D59" s="24"/>
      <c r="E59" s="24"/>
      <c r="F59" s="100">
        <v>0.13</v>
      </c>
      <c r="G59" s="111"/>
      <c r="H59" s="101">
        <f>H58*F59</f>
        <v>16534.242174450002</v>
      </c>
      <c r="I59" s="102"/>
      <c r="J59" s="132">
        <v>0.13</v>
      </c>
      <c r="K59" s="102"/>
      <c r="L59" s="105">
        <f>L58*J59</f>
        <v>16208.667498124725</v>
      </c>
      <c r="M59" s="106"/>
      <c r="N59" s="107">
        <f t="shared" si="8"/>
        <v>-325.57467632527732</v>
      </c>
      <c r="O59" s="108">
        <f t="shared" si="9"/>
        <v>-1.9690934298058162E-2</v>
      </c>
    </row>
    <row r="60" spans="2:17">
      <c r="B60" s="109" t="s">
        <v>41</v>
      </c>
      <c r="C60" s="24"/>
      <c r="D60" s="24"/>
      <c r="E60" s="24"/>
      <c r="F60" s="110"/>
      <c r="G60" s="111"/>
      <c r="H60" s="101">
        <f>H58+H59</f>
        <v>143720.72043945</v>
      </c>
      <c r="I60" s="102"/>
      <c r="J60" s="102"/>
      <c r="K60" s="102"/>
      <c r="L60" s="105">
        <f>L58+L59</f>
        <v>140890.72517600722</v>
      </c>
      <c r="M60" s="106"/>
      <c r="N60" s="107">
        <f t="shared" si="8"/>
        <v>-2829.9952634427755</v>
      </c>
      <c r="O60" s="108">
        <f t="shared" si="9"/>
        <v>-1.9690934298058026E-2</v>
      </c>
    </row>
    <row r="61" spans="2:17">
      <c r="B61" s="303" t="s">
        <v>42</v>
      </c>
      <c r="C61" s="303"/>
      <c r="D61" s="303"/>
      <c r="E61" s="24"/>
      <c r="F61" s="110"/>
      <c r="G61" s="111"/>
      <c r="H61" s="112">
        <v>0</v>
      </c>
      <c r="I61" s="102"/>
      <c r="J61" s="102"/>
      <c r="K61" s="102"/>
      <c r="L61" s="113">
        <v>0</v>
      </c>
      <c r="M61" s="106"/>
      <c r="N61" s="114">
        <f t="shared" si="8"/>
        <v>0</v>
      </c>
      <c r="O61" s="115" t="str">
        <f t="shared" si="9"/>
        <v/>
      </c>
    </row>
    <row r="62" spans="2:17" ht="15.75" thickBot="1">
      <c r="B62" s="304" t="s">
        <v>45</v>
      </c>
      <c r="C62" s="304"/>
      <c r="D62" s="304"/>
      <c r="E62" s="116"/>
      <c r="F62" s="133"/>
      <c r="G62" s="134"/>
      <c r="H62" s="135">
        <f>H60+H61</f>
        <v>143720.72043945</v>
      </c>
      <c r="I62" s="136"/>
      <c r="J62" s="136"/>
      <c r="K62" s="136"/>
      <c r="L62" s="137">
        <f>L60+L61</f>
        <v>140890.72517600722</v>
      </c>
      <c r="M62" s="138"/>
      <c r="N62" s="139">
        <f t="shared" si="8"/>
        <v>-2829.9952634427755</v>
      </c>
      <c r="O62" s="140">
        <f t="shared" si="9"/>
        <v>-1.9690934298058026E-2</v>
      </c>
    </row>
    <row r="63" spans="2:17" ht="15.75" thickBot="1">
      <c r="B63" s="79"/>
      <c r="C63" s="80"/>
      <c r="D63" s="81"/>
      <c r="E63" s="80"/>
      <c r="F63" s="125"/>
      <c r="G63" s="126"/>
      <c r="H63" s="127"/>
      <c r="I63" s="128"/>
      <c r="J63" s="125"/>
      <c r="K63" s="83"/>
      <c r="L63" s="129"/>
      <c r="M63" s="85"/>
      <c r="N63" s="130"/>
      <c r="O63" s="88"/>
    </row>
    <row r="64" spans="2:17">
      <c r="L64" s="141"/>
    </row>
    <row r="65" spans="1:15">
      <c r="B65" s="15" t="s">
        <v>69</v>
      </c>
      <c r="F65" s="151">
        <v>1.0141</v>
      </c>
      <c r="J65" s="151">
        <v>1.0136000000000001</v>
      </c>
    </row>
    <row r="67" spans="1:15">
      <c r="A67" s="142" t="s">
        <v>46</v>
      </c>
    </row>
    <row r="69" spans="1:15">
      <c r="A69" s="10" t="s">
        <v>47</v>
      </c>
    </row>
    <row r="70" spans="1:15">
      <c r="A70" s="10" t="s">
        <v>48</v>
      </c>
    </row>
    <row r="73" spans="1:15" ht="15.75">
      <c r="B73" s="11" t="s">
        <v>8</v>
      </c>
      <c r="D73" s="311" t="s">
        <v>63</v>
      </c>
      <c r="E73" s="311"/>
      <c r="F73" s="311"/>
      <c r="G73" s="311"/>
      <c r="H73" s="311"/>
      <c r="I73" s="311"/>
      <c r="J73" s="311"/>
      <c r="K73" s="311"/>
      <c r="L73" s="311"/>
      <c r="M73" s="311"/>
      <c r="N73" s="311"/>
      <c r="O73" s="311"/>
    </row>
    <row r="74" spans="1:15" ht="7.5" customHeight="1">
      <c r="B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</row>
    <row r="75" spans="1:15">
      <c r="B75" s="14"/>
      <c r="D75" s="15" t="s">
        <v>9</v>
      </c>
      <c r="E75" s="15"/>
      <c r="F75" s="16">
        <v>609</v>
      </c>
      <c r="G75" s="15" t="s">
        <v>60</v>
      </c>
    </row>
    <row r="76" spans="1:15">
      <c r="B76" s="14"/>
      <c r="F76" s="16">
        <v>507000</v>
      </c>
      <c r="G76" s="15" t="s">
        <v>10</v>
      </c>
    </row>
    <row r="77" spans="1:15">
      <c r="B77" s="14"/>
      <c r="D77" s="17"/>
      <c r="E77" s="17"/>
      <c r="F77" s="312" t="s">
        <v>11</v>
      </c>
      <c r="G77" s="313"/>
      <c r="H77" s="314"/>
      <c r="J77" s="312" t="s">
        <v>12</v>
      </c>
      <c r="K77" s="313"/>
      <c r="L77" s="314"/>
      <c r="N77" s="312" t="s">
        <v>13</v>
      </c>
      <c r="O77" s="314"/>
    </row>
    <row r="78" spans="1:15">
      <c r="B78" s="14"/>
      <c r="D78" s="305" t="s">
        <v>14</v>
      </c>
      <c r="E78" s="18"/>
      <c r="F78" s="19" t="s">
        <v>15</v>
      </c>
      <c r="G78" s="19" t="s">
        <v>16</v>
      </c>
      <c r="H78" s="20" t="s">
        <v>17</v>
      </c>
      <c r="J78" s="19" t="s">
        <v>15</v>
      </c>
      <c r="K78" s="21" t="s">
        <v>16</v>
      </c>
      <c r="L78" s="20" t="s">
        <v>17</v>
      </c>
      <c r="N78" s="307" t="s">
        <v>18</v>
      </c>
      <c r="O78" s="309" t="s">
        <v>19</v>
      </c>
    </row>
    <row r="79" spans="1:15">
      <c r="B79" s="14"/>
      <c r="D79" s="306"/>
      <c r="E79" s="18"/>
      <c r="F79" s="22" t="s">
        <v>20</v>
      </c>
      <c r="G79" s="22"/>
      <c r="H79" s="23" t="s">
        <v>20</v>
      </c>
      <c r="J79" s="22" t="s">
        <v>20</v>
      </c>
      <c r="K79" s="23"/>
      <c r="L79" s="23" t="s">
        <v>20</v>
      </c>
      <c r="N79" s="308"/>
      <c r="O79" s="310"/>
    </row>
    <row r="80" spans="1:15">
      <c r="B80" s="24" t="s">
        <v>21</v>
      </c>
      <c r="C80" s="24"/>
      <c r="D80" s="25" t="s">
        <v>56</v>
      </c>
      <c r="E80" s="26"/>
      <c r="F80" s="153">
        <v>2296.39</v>
      </c>
      <c r="G80" s="28">
        <v>1</v>
      </c>
      <c r="H80" s="29">
        <f>G80*F80</f>
        <v>2296.39</v>
      </c>
      <c r="I80" s="30"/>
      <c r="J80" s="156">
        <f>+'[1]11. Distribution Rate Schedule'!$D$16</f>
        <v>2018.8800948899791</v>
      </c>
      <c r="K80" s="32">
        <v>1</v>
      </c>
      <c r="L80" s="29">
        <f>K80*J80</f>
        <v>2018.8800948899791</v>
      </c>
      <c r="M80" s="30"/>
      <c r="N80" s="33">
        <f>L80-H80</f>
        <v>-277.50990511002078</v>
      </c>
      <c r="O80" s="34">
        <f>IF((H80)=0,"",(N80/H80))</f>
        <v>-0.1208461564063686</v>
      </c>
    </row>
    <row r="81" spans="2:15">
      <c r="B81" s="36"/>
      <c r="C81" s="24"/>
      <c r="D81" s="25"/>
      <c r="E81" s="26"/>
      <c r="F81" s="27"/>
      <c r="G81" s="28">
        <v>1</v>
      </c>
      <c r="H81" s="29">
        <f t="shared" ref="H81:H95" si="14">G81*F81</f>
        <v>0</v>
      </c>
      <c r="I81" s="30"/>
      <c r="J81" s="31"/>
      <c r="K81" s="32">
        <v>1</v>
      </c>
      <c r="L81" s="29">
        <f>K81*J81</f>
        <v>0</v>
      </c>
      <c r="M81" s="30"/>
      <c r="N81" s="33">
        <f>L81-H81</f>
        <v>0</v>
      </c>
      <c r="O81" s="34" t="str">
        <f>IF((H81)=0,"",(N81/H81))</f>
        <v/>
      </c>
    </row>
    <row r="82" spans="2:15">
      <c r="B82" s="35"/>
      <c r="C82" s="24"/>
      <c r="D82" s="25"/>
      <c r="E82" s="26"/>
      <c r="F82" s="27"/>
      <c r="G82" s="28">
        <v>1</v>
      </c>
      <c r="H82" s="29">
        <f t="shared" si="14"/>
        <v>0</v>
      </c>
      <c r="I82" s="30"/>
      <c r="J82" s="31"/>
      <c r="K82" s="32">
        <v>1</v>
      </c>
      <c r="L82" s="29">
        <f t="shared" ref="L82:L95" si="15">K82*J82</f>
        <v>0</v>
      </c>
      <c r="M82" s="30"/>
      <c r="N82" s="33">
        <f t="shared" ref="N82:N96" si="16">L82-H82</f>
        <v>0</v>
      </c>
      <c r="O82" s="34" t="str">
        <f t="shared" ref="O82:O96" si="17">IF((H82)=0,"",(N82/H82))</f>
        <v/>
      </c>
    </row>
    <row r="83" spans="2:15">
      <c r="B83" s="35"/>
      <c r="C83" s="24"/>
      <c r="D83" s="25"/>
      <c r="E83" s="26"/>
      <c r="F83" s="27"/>
      <c r="G83" s="28">
        <v>1</v>
      </c>
      <c r="H83" s="29">
        <f t="shared" si="14"/>
        <v>0</v>
      </c>
      <c r="I83" s="30"/>
      <c r="J83" s="31"/>
      <c r="K83" s="32">
        <v>1</v>
      </c>
      <c r="L83" s="29">
        <f t="shared" si="15"/>
        <v>0</v>
      </c>
      <c r="M83" s="30"/>
      <c r="N83" s="33">
        <f t="shared" si="16"/>
        <v>0</v>
      </c>
      <c r="O83" s="34" t="str">
        <f t="shared" si="17"/>
        <v/>
      </c>
    </row>
    <row r="84" spans="2:15">
      <c r="B84" s="35"/>
      <c r="C84" s="24"/>
      <c r="D84" s="25"/>
      <c r="E84" s="26"/>
      <c r="F84" s="27"/>
      <c r="G84" s="28">
        <v>1</v>
      </c>
      <c r="H84" s="29">
        <f t="shared" si="14"/>
        <v>0</v>
      </c>
      <c r="I84" s="30"/>
      <c r="J84" s="31"/>
      <c r="K84" s="32">
        <v>1</v>
      </c>
      <c r="L84" s="29">
        <f t="shared" si="15"/>
        <v>0</v>
      </c>
      <c r="M84" s="30"/>
      <c r="N84" s="33">
        <f t="shared" si="16"/>
        <v>0</v>
      </c>
      <c r="O84" s="34" t="str">
        <f t="shared" si="17"/>
        <v/>
      </c>
    </row>
    <row r="85" spans="2:15">
      <c r="B85" s="35"/>
      <c r="C85" s="24"/>
      <c r="D85" s="25"/>
      <c r="E85" s="26"/>
      <c r="F85" s="27"/>
      <c r="G85" s="28">
        <v>1</v>
      </c>
      <c r="H85" s="29">
        <f t="shared" si="14"/>
        <v>0</v>
      </c>
      <c r="I85" s="30"/>
      <c r="J85" s="31"/>
      <c r="K85" s="32">
        <v>1</v>
      </c>
      <c r="L85" s="29">
        <f t="shared" si="15"/>
        <v>0</v>
      </c>
      <c r="M85" s="30"/>
      <c r="N85" s="33">
        <f t="shared" si="16"/>
        <v>0</v>
      </c>
      <c r="O85" s="34" t="str">
        <f t="shared" si="17"/>
        <v/>
      </c>
    </row>
    <row r="86" spans="2:15">
      <c r="B86" s="24" t="s">
        <v>22</v>
      </c>
      <c r="C86" s="24"/>
      <c r="D86" s="25" t="s">
        <v>61</v>
      </c>
      <c r="E86" s="26"/>
      <c r="F86" s="27">
        <v>4.0061999999999998</v>
      </c>
      <c r="G86" s="28">
        <f>$F75</f>
        <v>609</v>
      </c>
      <c r="H86" s="29">
        <f t="shared" si="14"/>
        <v>2439.7757999999999</v>
      </c>
      <c r="I86" s="30"/>
      <c r="J86" s="31">
        <f>+'[1]11. Distribution Rate Schedule'!$E$16</f>
        <v>3.1735570472009913</v>
      </c>
      <c r="K86" s="28">
        <f>$F75</f>
        <v>609</v>
      </c>
      <c r="L86" s="29">
        <f t="shared" si="15"/>
        <v>1932.6962417454038</v>
      </c>
      <c r="M86" s="30"/>
      <c r="N86" s="33">
        <f t="shared" si="16"/>
        <v>-507.07955825459612</v>
      </c>
      <c r="O86" s="34">
        <f t="shared" si="17"/>
        <v>-0.2078385883877511</v>
      </c>
    </row>
    <row r="87" spans="2:15">
      <c r="B87" s="36" t="s">
        <v>96</v>
      </c>
      <c r="C87" s="24"/>
      <c r="D87" s="25" t="s">
        <v>61</v>
      </c>
      <c r="E87" s="26"/>
      <c r="F87" s="27">
        <v>-7.1400000000000005E-2</v>
      </c>
      <c r="G87" s="28">
        <f>$F75</f>
        <v>609</v>
      </c>
      <c r="H87" s="29">
        <f t="shared" si="14"/>
        <v>-43.482600000000005</v>
      </c>
      <c r="I87" s="30"/>
      <c r="J87" s="31"/>
      <c r="K87" s="28">
        <f>$F75</f>
        <v>609</v>
      </c>
      <c r="L87" s="29">
        <f t="shared" si="15"/>
        <v>0</v>
      </c>
      <c r="M87" s="30"/>
      <c r="N87" s="33">
        <f t="shared" si="16"/>
        <v>43.482600000000005</v>
      </c>
      <c r="O87" s="34">
        <f t="shared" si="17"/>
        <v>-1</v>
      </c>
    </row>
    <row r="88" spans="2:15">
      <c r="B88" s="24" t="s">
        <v>72</v>
      </c>
      <c r="C88" s="24"/>
      <c r="D88" s="25" t="s">
        <v>61</v>
      </c>
      <c r="E88" s="26"/>
      <c r="F88" s="150">
        <v>0</v>
      </c>
      <c r="G88" s="28">
        <f>$F75</f>
        <v>609</v>
      </c>
      <c r="H88" s="29">
        <f t="shared" si="14"/>
        <v>0</v>
      </c>
      <c r="I88" s="30"/>
      <c r="J88" s="31">
        <v>0</v>
      </c>
      <c r="K88" s="28">
        <f>$F75</f>
        <v>609</v>
      </c>
      <c r="L88" s="29">
        <f t="shared" si="15"/>
        <v>0</v>
      </c>
      <c r="M88" s="30"/>
      <c r="N88" s="33">
        <f t="shared" si="16"/>
        <v>0</v>
      </c>
      <c r="O88" s="34" t="str">
        <f t="shared" si="17"/>
        <v/>
      </c>
    </row>
    <row r="89" spans="2:15">
      <c r="B89" s="36"/>
      <c r="C89" s="24"/>
      <c r="D89" s="25"/>
      <c r="E89" s="26"/>
      <c r="F89" s="27"/>
      <c r="G89" s="28">
        <f>$F75</f>
        <v>609</v>
      </c>
      <c r="H89" s="29">
        <f t="shared" si="14"/>
        <v>0</v>
      </c>
      <c r="I89" s="30"/>
      <c r="J89" s="31"/>
      <c r="K89" s="28">
        <f>$F75</f>
        <v>609</v>
      </c>
      <c r="L89" s="29">
        <f t="shared" si="15"/>
        <v>0</v>
      </c>
      <c r="M89" s="30"/>
      <c r="N89" s="33">
        <f t="shared" si="16"/>
        <v>0</v>
      </c>
      <c r="O89" s="34" t="str">
        <f t="shared" si="17"/>
        <v/>
      </c>
    </row>
    <row r="90" spans="2:15">
      <c r="B90" s="36"/>
      <c r="C90" s="24"/>
      <c r="D90" s="25"/>
      <c r="E90" s="26"/>
      <c r="F90" s="27"/>
      <c r="G90" s="28">
        <f>$F75</f>
        <v>609</v>
      </c>
      <c r="H90" s="29">
        <f t="shared" si="14"/>
        <v>0</v>
      </c>
      <c r="I90" s="30"/>
      <c r="J90" s="31"/>
      <c r="K90" s="28">
        <f>$F75</f>
        <v>609</v>
      </c>
      <c r="L90" s="29">
        <f t="shared" si="15"/>
        <v>0</v>
      </c>
      <c r="M90" s="30"/>
      <c r="N90" s="33">
        <f t="shared" si="16"/>
        <v>0</v>
      </c>
      <c r="O90" s="34" t="str">
        <f t="shared" si="17"/>
        <v/>
      </c>
    </row>
    <row r="91" spans="2:15">
      <c r="B91" s="36"/>
      <c r="C91" s="24"/>
      <c r="D91" s="25"/>
      <c r="E91" s="26"/>
      <c r="F91" s="27"/>
      <c r="G91" s="28">
        <f>$F75</f>
        <v>609</v>
      </c>
      <c r="H91" s="29">
        <f t="shared" si="14"/>
        <v>0</v>
      </c>
      <c r="I91" s="30"/>
      <c r="J91" s="31"/>
      <c r="K91" s="28">
        <f>$F75</f>
        <v>609</v>
      </c>
      <c r="L91" s="29">
        <f t="shared" si="15"/>
        <v>0</v>
      </c>
      <c r="M91" s="30"/>
      <c r="N91" s="33">
        <f t="shared" si="16"/>
        <v>0</v>
      </c>
      <c r="O91" s="34" t="str">
        <f t="shared" si="17"/>
        <v/>
      </c>
    </row>
    <row r="92" spans="2:15">
      <c r="B92" s="36"/>
      <c r="C92" s="24"/>
      <c r="D92" s="25"/>
      <c r="E92" s="26"/>
      <c r="F92" s="27"/>
      <c r="G92" s="28">
        <f>$F75</f>
        <v>609</v>
      </c>
      <c r="H92" s="29">
        <f t="shared" si="14"/>
        <v>0</v>
      </c>
      <c r="I92" s="30"/>
      <c r="J92" s="31"/>
      <c r="K92" s="28">
        <f>$F75</f>
        <v>609</v>
      </c>
      <c r="L92" s="29">
        <f t="shared" si="15"/>
        <v>0</v>
      </c>
      <c r="M92" s="30"/>
      <c r="N92" s="33">
        <f t="shared" si="16"/>
        <v>0</v>
      </c>
      <c r="O92" s="34" t="str">
        <f t="shared" si="17"/>
        <v/>
      </c>
    </row>
    <row r="93" spans="2:15">
      <c r="B93" s="36"/>
      <c r="C93" s="24"/>
      <c r="D93" s="25"/>
      <c r="E93" s="26"/>
      <c r="F93" s="27"/>
      <c r="G93" s="28">
        <f>$F75</f>
        <v>609</v>
      </c>
      <c r="H93" s="29">
        <f t="shared" si="14"/>
        <v>0</v>
      </c>
      <c r="I93" s="30"/>
      <c r="J93" s="31"/>
      <c r="K93" s="28">
        <f>$F75</f>
        <v>609</v>
      </c>
      <c r="L93" s="29">
        <f t="shared" si="15"/>
        <v>0</v>
      </c>
      <c r="M93" s="30"/>
      <c r="N93" s="33">
        <f t="shared" si="16"/>
        <v>0</v>
      </c>
      <c r="O93" s="34" t="str">
        <f t="shared" si="17"/>
        <v/>
      </c>
    </row>
    <row r="94" spans="2:15">
      <c r="B94" s="36"/>
      <c r="C94" s="24"/>
      <c r="D94" s="25"/>
      <c r="E94" s="26"/>
      <c r="F94" s="27"/>
      <c r="G94" s="28">
        <f>$F75</f>
        <v>609</v>
      </c>
      <c r="H94" s="29">
        <f t="shared" si="14"/>
        <v>0</v>
      </c>
      <c r="I94" s="30"/>
      <c r="J94" s="31"/>
      <c r="K94" s="28">
        <f>$F75</f>
        <v>609</v>
      </c>
      <c r="L94" s="29">
        <f t="shared" si="15"/>
        <v>0</v>
      </c>
      <c r="M94" s="30"/>
      <c r="N94" s="33">
        <f t="shared" si="16"/>
        <v>0</v>
      </c>
      <c r="O94" s="34" t="str">
        <f t="shared" si="17"/>
        <v/>
      </c>
    </row>
    <row r="95" spans="2:15">
      <c r="B95" s="36"/>
      <c r="C95" s="24"/>
      <c r="D95" s="25"/>
      <c r="E95" s="26"/>
      <c r="F95" s="27"/>
      <c r="G95" s="28">
        <f>$F75</f>
        <v>609</v>
      </c>
      <c r="H95" s="29">
        <f t="shared" si="14"/>
        <v>0</v>
      </c>
      <c r="I95" s="30"/>
      <c r="J95" s="31"/>
      <c r="K95" s="28">
        <f>$F75</f>
        <v>609</v>
      </c>
      <c r="L95" s="29">
        <f t="shared" si="15"/>
        <v>0</v>
      </c>
      <c r="M95" s="30"/>
      <c r="N95" s="33">
        <f t="shared" si="16"/>
        <v>0</v>
      </c>
      <c r="O95" s="34" t="str">
        <f t="shared" si="17"/>
        <v/>
      </c>
    </row>
    <row r="96" spans="2:15" s="48" customFormat="1">
      <c r="B96" s="37" t="s">
        <v>25</v>
      </c>
      <c r="C96" s="38"/>
      <c r="D96" s="39"/>
      <c r="E96" s="38"/>
      <c r="F96" s="40"/>
      <c r="G96" s="41"/>
      <c r="H96" s="42">
        <f>SUM(H80:H95)</f>
        <v>4692.6831999999995</v>
      </c>
      <c r="I96" s="43"/>
      <c r="J96" s="44"/>
      <c r="K96" s="41"/>
      <c r="L96" s="42">
        <f>SUM(L80:L95)</f>
        <v>3951.5763366353831</v>
      </c>
      <c r="M96" s="43"/>
      <c r="N96" s="46">
        <f t="shared" si="16"/>
        <v>-741.1068633646164</v>
      </c>
      <c r="O96" s="47">
        <f t="shared" si="17"/>
        <v>-0.15792816855069536</v>
      </c>
    </row>
    <row r="97" spans="2:15" ht="25.5">
      <c r="B97" s="49" t="s">
        <v>58</v>
      </c>
      <c r="C97" s="24"/>
      <c r="D97" s="25" t="s">
        <v>61</v>
      </c>
      <c r="E97" s="26"/>
      <c r="F97" s="27">
        <v>-0.75470000000000004</v>
      </c>
      <c r="G97" s="28">
        <f>$F75</f>
        <v>609</v>
      </c>
      <c r="H97" s="29">
        <f>G97*F97</f>
        <v>-459.6123</v>
      </c>
      <c r="I97" s="30"/>
      <c r="J97" s="31">
        <f>+F97</f>
        <v>-0.75470000000000004</v>
      </c>
      <c r="K97" s="28">
        <f>$F75</f>
        <v>609</v>
      </c>
      <c r="L97" s="29">
        <f>K97*J97</f>
        <v>-459.6123</v>
      </c>
      <c r="M97" s="30"/>
      <c r="N97" s="33">
        <f>L97-H97</f>
        <v>0</v>
      </c>
      <c r="O97" s="34">
        <f>IF((H97)=0,"",(N97/H97))</f>
        <v>0</v>
      </c>
    </row>
    <row r="98" spans="2:15" ht="25.5">
      <c r="B98" s="49" t="s">
        <v>59</v>
      </c>
      <c r="C98" s="24"/>
      <c r="D98" s="25" t="s">
        <v>61</v>
      </c>
      <c r="E98" s="26"/>
      <c r="F98" s="27">
        <v>0</v>
      </c>
      <c r="G98" s="28">
        <f>$F75</f>
        <v>609</v>
      </c>
      <c r="H98" s="29">
        <f t="shared" ref="H98:H100" si="18">G98*F98</f>
        <v>0</v>
      </c>
      <c r="I98" s="50"/>
      <c r="J98" s="31">
        <f>+'[3]6. Rate Rider Calculations'!$F$25</f>
        <v>-0.22961416437184157</v>
      </c>
      <c r="K98" s="28">
        <f>$F75</f>
        <v>609</v>
      </c>
      <c r="L98" s="29">
        <f t="shared" ref="L98" si="19">K98*J98</f>
        <v>-139.83502610245151</v>
      </c>
      <c r="M98" s="51"/>
      <c r="N98" s="33">
        <f t="shared" ref="N98:N100" si="20">L98-H98</f>
        <v>-139.83502610245151</v>
      </c>
      <c r="O98" s="34" t="str">
        <f t="shared" ref="O98:O100" si="21">IF((H98)=0,"",(N98/H98))</f>
        <v/>
      </c>
    </row>
    <row r="99" spans="2:15" ht="25.5">
      <c r="B99" s="49" t="s">
        <v>74</v>
      </c>
      <c r="C99" s="24"/>
      <c r="D99" s="25" t="s">
        <v>61</v>
      </c>
      <c r="E99" s="26"/>
      <c r="F99" s="27"/>
      <c r="G99" s="28">
        <f>$F75</f>
        <v>609</v>
      </c>
      <c r="H99" s="29">
        <f t="shared" si="18"/>
        <v>0</v>
      </c>
      <c r="I99" s="50"/>
      <c r="J99" s="31"/>
      <c r="K99" s="28">
        <f>$F75</f>
        <v>609</v>
      </c>
      <c r="L99" s="29">
        <f>K99*J99</f>
        <v>0</v>
      </c>
      <c r="M99" s="51"/>
      <c r="N99" s="33">
        <f t="shared" si="20"/>
        <v>0</v>
      </c>
      <c r="O99" s="34" t="str">
        <f t="shared" si="21"/>
        <v/>
      </c>
    </row>
    <row r="100" spans="2:15" ht="25.5">
      <c r="B100" s="49" t="s">
        <v>75</v>
      </c>
      <c r="C100" s="24"/>
      <c r="D100" s="25" t="s">
        <v>61</v>
      </c>
      <c r="E100" s="26"/>
      <c r="F100" s="27"/>
      <c r="G100" s="28">
        <f>$F75</f>
        <v>609</v>
      </c>
      <c r="H100" s="29">
        <f t="shared" si="18"/>
        <v>0</v>
      </c>
      <c r="I100" s="50"/>
      <c r="J100" s="31">
        <f>+'[3]6. Rate Rider Calculations'!$F$51</f>
        <v>0</v>
      </c>
      <c r="K100" s="28">
        <f>$F75</f>
        <v>609</v>
      </c>
      <c r="L100" s="29">
        <f>K100*J100</f>
        <v>0</v>
      </c>
      <c r="M100" s="51"/>
      <c r="N100" s="33">
        <f t="shared" si="20"/>
        <v>0</v>
      </c>
      <c r="O100" s="34" t="str">
        <f t="shared" si="21"/>
        <v/>
      </c>
    </row>
    <row r="101" spans="2:15">
      <c r="B101" s="49"/>
      <c r="C101" s="24"/>
      <c r="D101" s="25"/>
      <c r="E101" s="26"/>
      <c r="F101" s="27"/>
      <c r="G101" s="28">
        <f>$F75</f>
        <v>609</v>
      </c>
      <c r="H101" s="29">
        <f>G101*F101</f>
        <v>0</v>
      </c>
      <c r="I101" s="30"/>
      <c r="J101" s="31"/>
      <c r="K101" s="28">
        <f>$F75</f>
        <v>609</v>
      </c>
      <c r="L101" s="29">
        <f>K101*J101</f>
        <v>0</v>
      </c>
      <c r="M101" s="30"/>
      <c r="N101" s="33">
        <f>L101-H101</f>
        <v>0</v>
      </c>
      <c r="O101" s="34" t="str">
        <f>IF((H101)=0,"",(N101/H101))</f>
        <v/>
      </c>
    </row>
    <row r="102" spans="2:15">
      <c r="B102" s="49"/>
      <c r="C102" s="24"/>
      <c r="D102" s="25"/>
      <c r="E102" s="26"/>
      <c r="F102" s="53"/>
      <c r="G102" s="54"/>
      <c r="H102" s="55"/>
      <c r="I102" s="30"/>
      <c r="J102" s="31"/>
      <c r="K102" s="28">
        <f>$F75</f>
        <v>609</v>
      </c>
      <c r="L102" s="29">
        <f>K102*J102</f>
        <v>0</v>
      </c>
      <c r="M102" s="30"/>
      <c r="N102" s="33">
        <f>L102-H102</f>
        <v>0</v>
      </c>
      <c r="O102" s="34"/>
    </row>
    <row r="103" spans="2:15" ht="25.5">
      <c r="B103" s="56" t="s">
        <v>26</v>
      </c>
      <c r="C103" s="57"/>
      <c r="D103" s="57"/>
      <c r="E103" s="57"/>
      <c r="F103" s="58"/>
      <c r="G103" s="59"/>
      <c r="H103" s="60">
        <f>SUM(H97:H101)+H96</f>
        <v>4233.0708999999997</v>
      </c>
      <c r="I103" s="43"/>
      <c r="J103" s="59"/>
      <c r="K103" s="61"/>
      <c r="L103" s="60">
        <f>SUM(L97:L101)+L96</f>
        <v>3352.1290105329317</v>
      </c>
      <c r="M103" s="43"/>
      <c r="N103" s="46">
        <f t="shared" ref="N103:N115" si="22">L103-H103</f>
        <v>-880.94188946706799</v>
      </c>
      <c r="O103" s="47">
        <f t="shared" ref="O103:O115" si="23">IF((H103)=0,"",(N103/H103))</f>
        <v>-0.20810941046772169</v>
      </c>
    </row>
    <row r="104" spans="2:15">
      <c r="B104" s="30" t="s">
        <v>27</v>
      </c>
      <c r="C104" s="30"/>
      <c r="D104" s="62" t="s">
        <v>61</v>
      </c>
      <c r="E104" s="63"/>
      <c r="F104" s="31">
        <v>3.3925999999999998</v>
      </c>
      <c r="G104" s="64">
        <f>F75</f>
        <v>609</v>
      </c>
      <c r="H104" s="29">
        <f>G104*F104</f>
        <v>2066.0933999999997</v>
      </c>
      <c r="I104" s="30"/>
      <c r="J104" s="31">
        <f>+'[4]13. Final 2013 RTS Rates'!$F$30</f>
        <v>3.4245213764314544</v>
      </c>
      <c r="K104" s="65">
        <f>F75</f>
        <v>609</v>
      </c>
      <c r="L104" s="29">
        <f>K104*J104</f>
        <v>2085.5335182467556</v>
      </c>
      <c r="M104" s="30"/>
      <c r="N104" s="33">
        <f t="shared" si="22"/>
        <v>19.440118246755901</v>
      </c>
      <c r="O104" s="34">
        <f t="shared" si="23"/>
        <v>9.4091187972218018E-3</v>
      </c>
    </row>
    <row r="105" spans="2:15" ht="30">
      <c r="B105" s="66" t="s">
        <v>28</v>
      </c>
      <c r="C105" s="30"/>
      <c r="D105" s="62" t="s">
        <v>61</v>
      </c>
      <c r="E105" s="63"/>
      <c r="F105" s="31">
        <v>2.5312000000000001</v>
      </c>
      <c r="G105" s="64">
        <f>G104</f>
        <v>609</v>
      </c>
      <c r="H105" s="29">
        <f>G105*F105</f>
        <v>1541.5008</v>
      </c>
      <c r="I105" s="30"/>
      <c r="J105" s="31">
        <f>+'[4]13. Final 2013 RTS Rates'!$H$30</f>
        <v>2.6180003202039326</v>
      </c>
      <c r="K105" s="65">
        <f>K104</f>
        <v>609</v>
      </c>
      <c r="L105" s="29">
        <f>K105*J105</f>
        <v>1594.362195004195</v>
      </c>
      <c r="M105" s="30"/>
      <c r="N105" s="33">
        <f t="shared" si="22"/>
        <v>52.861395004194947</v>
      </c>
      <c r="O105" s="34">
        <f t="shared" si="23"/>
        <v>3.4292161901047953E-2</v>
      </c>
    </row>
    <row r="106" spans="2:15" ht="25.5">
      <c r="B106" s="56" t="s">
        <v>29</v>
      </c>
      <c r="C106" s="38"/>
      <c r="D106" s="38"/>
      <c r="E106" s="38"/>
      <c r="F106" s="67"/>
      <c r="G106" s="59"/>
      <c r="H106" s="60">
        <f>SUM(H103:H105)</f>
        <v>7840.6650999999993</v>
      </c>
      <c r="I106" s="68"/>
      <c r="J106" s="69"/>
      <c r="K106" s="70"/>
      <c r="L106" s="60">
        <f>SUM(L103:L105)</f>
        <v>7032.0247237838821</v>
      </c>
      <c r="M106" s="68"/>
      <c r="N106" s="46">
        <f t="shared" si="22"/>
        <v>-808.64037621611715</v>
      </c>
      <c r="O106" s="47">
        <f t="shared" si="23"/>
        <v>-0.1031341558276883</v>
      </c>
    </row>
    <row r="107" spans="2:15" ht="30">
      <c r="B107" s="71" t="s">
        <v>30</v>
      </c>
      <c r="C107" s="24"/>
      <c r="D107" s="25" t="s">
        <v>57</v>
      </c>
      <c r="E107" s="26"/>
      <c r="F107" s="72">
        <v>5.1999999999999998E-3</v>
      </c>
      <c r="G107" s="64">
        <f>F76*F124</f>
        <v>514148.7</v>
      </c>
      <c r="H107" s="73">
        <f t="shared" ref="H107:H110" si="24">G107*F107</f>
        <v>2673.5732399999997</v>
      </c>
      <c r="I107" s="30"/>
      <c r="J107" s="74">
        <f>+F107</f>
        <v>5.1999999999999998E-3</v>
      </c>
      <c r="K107" s="65">
        <f>F76*J124</f>
        <v>513895.2</v>
      </c>
      <c r="L107" s="73">
        <f t="shared" ref="L107:L110" si="25">K107*J107</f>
        <v>2672.25504</v>
      </c>
      <c r="M107" s="30"/>
      <c r="N107" s="33">
        <f t="shared" si="22"/>
        <v>-1.3181999999997061</v>
      </c>
      <c r="O107" s="75">
        <f t="shared" si="23"/>
        <v>-4.9304802287731837E-4</v>
      </c>
    </row>
    <row r="108" spans="2:15" ht="30">
      <c r="B108" s="71" t="s">
        <v>31</v>
      </c>
      <c r="C108" s="24"/>
      <c r="D108" s="25" t="s">
        <v>57</v>
      </c>
      <c r="E108" s="26"/>
      <c r="F108" s="72">
        <v>1.1000000000000001E-3</v>
      </c>
      <c r="G108" s="64">
        <f>G107</f>
        <v>514148.7</v>
      </c>
      <c r="H108" s="73">
        <f t="shared" si="24"/>
        <v>565.56357000000003</v>
      </c>
      <c r="I108" s="30"/>
      <c r="J108" s="74">
        <f>+F108</f>
        <v>1.1000000000000001E-3</v>
      </c>
      <c r="K108" s="65">
        <f>K107</f>
        <v>513895.2</v>
      </c>
      <c r="L108" s="73">
        <f t="shared" si="25"/>
        <v>565.28471999999999</v>
      </c>
      <c r="M108" s="30"/>
      <c r="N108" s="33">
        <f t="shared" si="22"/>
        <v>-0.27885000000003402</v>
      </c>
      <c r="O108" s="75">
        <f t="shared" si="23"/>
        <v>-4.9304802287748837E-4</v>
      </c>
    </row>
    <row r="109" spans="2:15">
      <c r="B109" s="24" t="s">
        <v>32</v>
      </c>
      <c r="C109" s="24"/>
      <c r="D109" s="25" t="s">
        <v>56</v>
      </c>
      <c r="E109" s="26"/>
      <c r="F109" s="72">
        <v>0.25</v>
      </c>
      <c r="G109" s="28">
        <v>1</v>
      </c>
      <c r="H109" s="73">
        <f t="shared" si="24"/>
        <v>0.25</v>
      </c>
      <c r="I109" s="30"/>
      <c r="J109" s="74">
        <f>+F109</f>
        <v>0.25</v>
      </c>
      <c r="K109" s="32">
        <v>1</v>
      </c>
      <c r="L109" s="73">
        <f t="shared" si="25"/>
        <v>0.25</v>
      </c>
      <c r="M109" s="30"/>
      <c r="N109" s="33">
        <f t="shared" si="22"/>
        <v>0</v>
      </c>
      <c r="O109" s="75">
        <f t="shared" si="23"/>
        <v>0</v>
      </c>
    </row>
    <row r="110" spans="2:15">
      <c r="B110" s="24" t="s">
        <v>33</v>
      </c>
      <c r="C110" s="24"/>
      <c r="D110" s="25" t="s">
        <v>57</v>
      </c>
      <c r="E110" s="26"/>
      <c r="F110" s="72">
        <v>7.0000000000000001E-3</v>
      </c>
      <c r="G110" s="64">
        <f>F76</f>
        <v>507000</v>
      </c>
      <c r="H110" s="73">
        <f t="shared" si="24"/>
        <v>3549</v>
      </c>
      <c r="I110" s="30"/>
      <c r="J110" s="74">
        <f>+F110</f>
        <v>7.0000000000000001E-3</v>
      </c>
      <c r="K110" s="65">
        <f>F76</f>
        <v>507000</v>
      </c>
      <c r="L110" s="73">
        <f t="shared" si="25"/>
        <v>3549</v>
      </c>
      <c r="M110" s="30"/>
      <c r="N110" s="33">
        <f t="shared" si="22"/>
        <v>0</v>
      </c>
      <c r="O110" s="75">
        <f t="shared" si="23"/>
        <v>0</v>
      </c>
    </row>
    <row r="111" spans="2:15">
      <c r="B111" s="52"/>
      <c r="C111" s="24"/>
      <c r="D111" s="25"/>
      <c r="E111" s="26"/>
      <c r="F111" s="76"/>
      <c r="G111" s="64"/>
      <c r="H111" s="73">
        <f>G111*F111</f>
        <v>0</v>
      </c>
      <c r="I111" s="30"/>
      <c r="J111" s="72"/>
      <c r="K111" s="64"/>
      <c r="L111" s="73">
        <f>K111*J111</f>
        <v>0</v>
      </c>
      <c r="M111" s="30"/>
      <c r="N111" s="33">
        <f t="shared" si="22"/>
        <v>0</v>
      </c>
      <c r="O111" s="75" t="str">
        <f t="shared" si="23"/>
        <v/>
      </c>
    </row>
    <row r="112" spans="2:15">
      <c r="B112" s="169" t="s">
        <v>87</v>
      </c>
      <c r="C112" s="169"/>
      <c r="D112" s="170" t="s">
        <v>57</v>
      </c>
      <c r="E112" s="169"/>
      <c r="F112" s="181">
        <v>7.8770000000000007E-2</v>
      </c>
      <c r="G112" s="145">
        <f>+G107</f>
        <v>514148.7</v>
      </c>
      <c r="H112" s="146">
        <f>G112*F112</f>
        <v>40499.493099000007</v>
      </c>
      <c r="I112" s="147"/>
      <c r="J112" s="181">
        <f>+F112</f>
        <v>7.8770000000000007E-2</v>
      </c>
      <c r="K112" s="145">
        <f>+K107</f>
        <v>513895.2</v>
      </c>
      <c r="L112" s="146">
        <f>K112*J112</f>
        <v>40479.524904000005</v>
      </c>
      <c r="M112" s="147"/>
      <c r="N112" s="148">
        <f t="shared" si="22"/>
        <v>-19.968195000001288</v>
      </c>
      <c r="O112" s="149">
        <f t="shared" si="23"/>
        <v>-4.9304802287745996E-4</v>
      </c>
    </row>
    <row r="113" spans="2:17">
      <c r="B113" s="52"/>
      <c r="C113" s="24"/>
      <c r="D113" s="25"/>
      <c r="E113" s="26"/>
      <c r="F113" s="76"/>
      <c r="G113" s="77">
        <f>0.64*$F$16*$F$65</f>
        <v>1622.56</v>
      </c>
      <c r="H113" s="73">
        <f t="shared" ref="H113:H115" si="26">G113*F113</f>
        <v>0</v>
      </c>
      <c r="I113" s="30"/>
      <c r="J113" s="72"/>
      <c r="K113" s="78">
        <f>0.64*$F$16*$J$65</f>
        <v>1621.76</v>
      </c>
      <c r="L113" s="73">
        <f t="shared" ref="L113:L115" si="27">K113*J113</f>
        <v>0</v>
      </c>
      <c r="M113" s="30"/>
      <c r="N113" s="33">
        <f t="shared" si="22"/>
        <v>0</v>
      </c>
      <c r="O113" s="75" t="str">
        <f t="shared" si="23"/>
        <v/>
      </c>
      <c r="Q113" s="10" t="s">
        <v>70</v>
      </c>
    </row>
    <row r="114" spans="2:17">
      <c r="B114" s="52"/>
      <c r="C114" s="24"/>
      <c r="D114" s="25"/>
      <c r="E114" s="26"/>
      <c r="F114" s="76"/>
      <c r="G114" s="77">
        <f>0.18*$F$16*$F$65</f>
        <v>456.34500000000003</v>
      </c>
      <c r="H114" s="73">
        <f t="shared" si="26"/>
        <v>0</v>
      </c>
      <c r="I114" s="30"/>
      <c r="J114" s="72"/>
      <c r="K114" s="78">
        <f>0.18*$F$16*$J$65</f>
        <v>456.12</v>
      </c>
      <c r="L114" s="73">
        <f t="shared" si="27"/>
        <v>0</v>
      </c>
      <c r="M114" s="30"/>
      <c r="N114" s="33">
        <f t="shared" si="22"/>
        <v>0</v>
      </c>
      <c r="O114" s="75" t="str">
        <f t="shared" si="23"/>
        <v/>
      </c>
    </row>
    <row r="115" spans="2:17" ht="15.75" thickBot="1">
      <c r="B115" s="14"/>
      <c r="C115" s="24"/>
      <c r="D115" s="25"/>
      <c r="E115" s="26"/>
      <c r="F115" s="76"/>
      <c r="G115" s="77">
        <f>0.18*$F$16*$F$65</f>
        <v>456.34500000000003</v>
      </c>
      <c r="H115" s="73">
        <f t="shared" si="26"/>
        <v>0</v>
      </c>
      <c r="I115" s="30"/>
      <c r="J115" s="72"/>
      <c r="K115" s="78">
        <f>0.18*$F$16*$J$65</f>
        <v>456.12</v>
      </c>
      <c r="L115" s="73">
        <f t="shared" si="27"/>
        <v>0</v>
      </c>
      <c r="M115" s="30"/>
      <c r="N115" s="33">
        <f t="shared" si="22"/>
        <v>0</v>
      </c>
      <c r="O115" s="75" t="str">
        <f t="shared" si="23"/>
        <v/>
      </c>
    </row>
    <row r="116" spans="2:17" ht="15.75" thickBot="1">
      <c r="B116" s="79"/>
      <c r="C116" s="80"/>
      <c r="D116" s="81"/>
      <c r="E116" s="80"/>
      <c r="F116" s="125"/>
      <c r="G116" s="126"/>
      <c r="H116" s="127"/>
      <c r="I116" s="128"/>
      <c r="J116" s="125"/>
      <c r="K116" s="83"/>
      <c r="L116" s="129"/>
      <c r="M116" s="85"/>
      <c r="N116" s="130"/>
      <c r="O116" s="88"/>
    </row>
    <row r="117" spans="2:17">
      <c r="B117" s="89" t="s">
        <v>44</v>
      </c>
      <c r="C117" s="24"/>
      <c r="D117" s="24"/>
      <c r="E117" s="24"/>
      <c r="F117" s="90"/>
      <c r="G117" s="91"/>
      <c r="H117" s="92">
        <f>SUM(H106:H112,H113:H115)</f>
        <v>55128.545009000009</v>
      </c>
      <c r="I117" s="93"/>
      <c r="J117" s="94"/>
      <c r="K117" s="94"/>
      <c r="L117" s="131">
        <f>SUM(L106:L112,L113:L115)</f>
        <v>54298.339387783883</v>
      </c>
      <c r="M117" s="96"/>
      <c r="N117" s="97">
        <f t="shared" ref="N117:N121" si="28">L117-H117</f>
        <v>-830.20562121612602</v>
      </c>
      <c r="O117" s="98">
        <f t="shared" ref="O117:O121" si="29">IF((H117)=0,"",(N117/H117))</f>
        <v>-1.5059450980986181E-2</v>
      </c>
    </row>
    <row r="118" spans="2:17">
      <c r="B118" s="99" t="s">
        <v>40</v>
      </c>
      <c r="C118" s="24"/>
      <c r="D118" s="24"/>
      <c r="E118" s="24"/>
      <c r="F118" s="100">
        <v>0.13</v>
      </c>
      <c r="G118" s="111"/>
      <c r="H118" s="101">
        <f>H117*F118</f>
        <v>7166.7108511700017</v>
      </c>
      <c r="I118" s="102"/>
      <c r="J118" s="132">
        <v>0.13</v>
      </c>
      <c r="K118" s="102"/>
      <c r="L118" s="105">
        <f>L117*J118</f>
        <v>7058.784120411905</v>
      </c>
      <c r="M118" s="106"/>
      <c r="N118" s="107">
        <f t="shared" si="28"/>
        <v>-107.92673075809671</v>
      </c>
      <c r="O118" s="108">
        <f t="shared" si="29"/>
        <v>-1.5059450980986225E-2</v>
      </c>
    </row>
    <row r="119" spans="2:17">
      <c r="B119" s="109" t="s">
        <v>41</v>
      </c>
      <c r="C119" s="24"/>
      <c r="D119" s="24"/>
      <c r="E119" s="24"/>
      <c r="F119" s="110"/>
      <c r="G119" s="111"/>
      <c r="H119" s="101">
        <f>H117+H118</f>
        <v>62295.255860170008</v>
      </c>
      <c r="I119" s="102"/>
      <c r="J119" s="102"/>
      <c r="K119" s="102"/>
      <c r="L119" s="105">
        <f>L117+L118</f>
        <v>61357.123508195786</v>
      </c>
      <c r="M119" s="106"/>
      <c r="N119" s="107">
        <f t="shared" si="28"/>
        <v>-938.13235197422182</v>
      </c>
      <c r="O119" s="108">
        <f t="shared" si="29"/>
        <v>-1.5059450980986173E-2</v>
      </c>
    </row>
    <row r="120" spans="2:17">
      <c r="B120" s="303" t="s">
        <v>42</v>
      </c>
      <c r="C120" s="303"/>
      <c r="D120" s="303"/>
      <c r="E120" s="24"/>
      <c r="F120" s="110"/>
      <c r="G120" s="111"/>
      <c r="H120" s="112">
        <v>0</v>
      </c>
      <c r="I120" s="102"/>
      <c r="J120" s="102"/>
      <c r="K120" s="102"/>
      <c r="L120" s="113">
        <v>0</v>
      </c>
      <c r="M120" s="106"/>
      <c r="N120" s="114">
        <f t="shared" si="28"/>
        <v>0</v>
      </c>
      <c r="O120" s="115" t="str">
        <f t="shared" si="29"/>
        <v/>
      </c>
    </row>
    <row r="121" spans="2:17" ht="15.75" thickBot="1">
      <c r="B121" s="304" t="s">
        <v>45</v>
      </c>
      <c r="C121" s="304"/>
      <c r="D121" s="304"/>
      <c r="E121" s="116"/>
      <c r="F121" s="133"/>
      <c r="G121" s="134"/>
      <c r="H121" s="135">
        <f>H119+H120</f>
        <v>62295.255860170008</v>
      </c>
      <c r="I121" s="136"/>
      <c r="J121" s="136"/>
      <c r="K121" s="136"/>
      <c r="L121" s="137">
        <f>L119+L120</f>
        <v>61357.123508195786</v>
      </c>
      <c r="M121" s="138"/>
      <c r="N121" s="139">
        <f t="shared" si="28"/>
        <v>-938.13235197422182</v>
      </c>
      <c r="O121" s="140">
        <f t="shared" si="29"/>
        <v>-1.5059450980986173E-2</v>
      </c>
    </row>
    <row r="122" spans="2:17" ht="15.75" thickBot="1">
      <c r="B122" s="79"/>
      <c r="C122" s="80"/>
      <c r="D122" s="81"/>
      <c r="E122" s="80"/>
      <c r="F122" s="125"/>
      <c r="G122" s="126"/>
      <c r="H122" s="127"/>
      <c r="I122" s="128"/>
      <c r="J122" s="125"/>
      <c r="K122" s="83"/>
      <c r="L122" s="129"/>
      <c r="M122" s="85"/>
      <c r="N122" s="130"/>
      <c r="O122" s="88"/>
    </row>
    <row r="123" spans="2:17">
      <c r="L123" s="141"/>
    </row>
    <row r="124" spans="2:17">
      <c r="B124" s="15" t="s">
        <v>69</v>
      </c>
      <c r="F124" s="151">
        <v>1.0141</v>
      </c>
      <c r="J124" s="151">
        <v>1.0136000000000001</v>
      </c>
    </row>
    <row r="128" spans="2:17" ht="15.75">
      <c r="B128" s="11" t="s">
        <v>8</v>
      </c>
      <c r="D128" s="311" t="s">
        <v>63</v>
      </c>
      <c r="E128" s="311"/>
      <c r="F128" s="311"/>
      <c r="G128" s="311"/>
      <c r="H128" s="311"/>
      <c r="I128" s="311"/>
      <c r="J128" s="311"/>
      <c r="K128" s="311"/>
      <c r="L128" s="311"/>
      <c r="M128" s="311"/>
      <c r="N128" s="311"/>
      <c r="O128" s="311"/>
    </row>
    <row r="129" spans="2:15" ht="7.5" customHeight="1">
      <c r="B129" s="12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</row>
    <row r="130" spans="2:15">
      <c r="B130" s="14"/>
      <c r="D130" s="15" t="s">
        <v>9</v>
      </c>
      <c r="E130" s="15"/>
      <c r="F130" s="16">
        <v>1827</v>
      </c>
      <c r="G130" s="15" t="s">
        <v>60</v>
      </c>
    </row>
    <row r="131" spans="2:15">
      <c r="B131" s="14"/>
      <c r="F131" s="16">
        <v>1021000</v>
      </c>
      <c r="G131" s="15" t="s">
        <v>10</v>
      </c>
    </row>
    <row r="132" spans="2:15">
      <c r="B132" s="14"/>
      <c r="D132" s="17"/>
      <c r="E132" s="17"/>
      <c r="F132" s="312" t="s">
        <v>11</v>
      </c>
      <c r="G132" s="313"/>
      <c r="H132" s="314"/>
      <c r="J132" s="312" t="s">
        <v>12</v>
      </c>
      <c r="K132" s="313"/>
      <c r="L132" s="314"/>
      <c r="N132" s="312" t="s">
        <v>13</v>
      </c>
      <c r="O132" s="314"/>
    </row>
    <row r="133" spans="2:15">
      <c r="B133" s="14"/>
      <c r="D133" s="305" t="s">
        <v>14</v>
      </c>
      <c r="E133" s="18"/>
      <c r="F133" s="19" t="s">
        <v>15</v>
      </c>
      <c r="G133" s="19" t="s">
        <v>16</v>
      </c>
      <c r="H133" s="20" t="s">
        <v>17</v>
      </c>
      <c r="J133" s="19" t="s">
        <v>15</v>
      </c>
      <c r="K133" s="21" t="s">
        <v>16</v>
      </c>
      <c r="L133" s="20" t="s">
        <v>17</v>
      </c>
      <c r="N133" s="307" t="s">
        <v>18</v>
      </c>
      <c r="O133" s="309" t="s">
        <v>19</v>
      </c>
    </row>
    <row r="134" spans="2:15">
      <c r="B134" s="14"/>
      <c r="D134" s="306"/>
      <c r="E134" s="18"/>
      <c r="F134" s="22" t="s">
        <v>20</v>
      </c>
      <c r="G134" s="22"/>
      <c r="H134" s="23" t="s">
        <v>20</v>
      </c>
      <c r="J134" s="22" t="s">
        <v>20</v>
      </c>
      <c r="K134" s="23"/>
      <c r="L134" s="23" t="s">
        <v>20</v>
      </c>
      <c r="N134" s="308"/>
      <c r="O134" s="310"/>
    </row>
    <row r="135" spans="2:15">
      <c r="B135" s="24" t="s">
        <v>21</v>
      </c>
      <c r="C135" s="24"/>
      <c r="D135" s="25" t="s">
        <v>56</v>
      </c>
      <c r="E135" s="26"/>
      <c r="F135" s="153">
        <v>2296.39</v>
      </c>
      <c r="G135" s="28">
        <v>1</v>
      </c>
      <c r="H135" s="29">
        <f>G135*F135</f>
        <v>2296.39</v>
      </c>
      <c r="I135" s="30"/>
      <c r="J135" s="156">
        <f>+'[1]11. Distribution Rate Schedule'!$D$16</f>
        <v>2018.8800948899791</v>
      </c>
      <c r="K135" s="32">
        <v>1</v>
      </c>
      <c r="L135" s="29">
        <f>K135*J135</f>
        <v>2018.8800948899791</v>
      </c>
      <c r="M135" s="30"/>
      <c r="N135" s="33">
        <f>L135-H135</f>
        <v>-277.50990511002078</v>
      </c>
      <c r="O135" s="34">
        <f>IF((H135)=0,"",(N135/H135))</f>
        <v>-0.1208461564063686</v>
      </c>
    </row>
    <row r="136" spans="2:15">
      <c r="B136" s="36"/>
      <c r="C136" s="24"/>
      <c r="D136" s="25"/>
      <c r="E136" s="26"/>
      <c r="F136" s="27"/>
      <c r="G136" s="28">
        <v>1</v>
      </c>
      <c r="H136" s="29">
        <f t="shared" ref="H136:H150" si="30">G136*F136</f>
        <v>0</v>
      </c>
      <c r="I136" s="30"/>
      <c r="J136" s="31"/>
      <c r="K136" s="32">
        <v>1</v>
      </c>
      <c r="L136" s="29">
        <f>K136*J136</f>
        <v>0</v>
      </c>
      <c r="M136" s="30"/>
      <c r="N136" s="33">
        <f>L136-H136</f>
        <v>0</v>
      </c>
      <c r="O136" s="34" t="str">
        <f>IF((H136)=0,"",(N136/H136))</f>
        <v/>
      </c>
    </row>
    <row r="137" spans="2:15">
      <c r="B137" s="35"/>
      <c r="C137" s="24"/>
      <c r="D137" s="25"/>
      <c r="E137" s="26"/>
      <c r="F137" s="27"/>
      <c r="G137" s="28">
        <v>1</v>
      </c>
      <c r="H137" s="29">
        <f t="shared" si="30"/>
        <v>0</v>
      </c>
      <c r="I137" s="30"/>
      <c r="J137" s="31"/>
      <c r="K137" s="32">
        <v>1</v>
      </c>
      <c r="L137" s="29">
        <f t="shared" ref="L137:L150" si="31">K137*J137</f>
        <v>0</v>
      </c>
      <c r="M137" s="30"/>
      <c r="N137" s="33">
        <f t="shared" ref="N137:N151" si="32">L137-H137</f>
        <v>0</v>
      </c>
      <c r="O137" s="34" t="str">
        <f t="shared" ref="O137:O151" si="33">IF((H137)=0,"",(N137/H137))</f>
        <v/>
      </c>
    </row>
    <row r="138" spans="2:15">
      <c r="B138" s="35"/>
      <c r="C138" s="24"/>
      <c r="D138" s="25"/>
      <c r="E138" s="26"/>
      <c r="F138" s="27"/>
      <c r="G138" s="28">
        <v>1</v>
      </c>
      <c r="H138" s="29">
        <f t="shared" si="30"/>
        <v>0</v>
      </c>
      <c r="I138" s="30"/>
      <c r="J138" s="31"/>
      <c r="K138" s="32">
        <v>1</v>
      </c>
      <c r="L138" s="29">
        <f t="shared" si="31"/>
        <v>0</v>
      </c>
      <c r="M138" s="30"/>
      <c r="N138" s="33">
        <f t="shared" si="32"/>
        <v>0</v>
      </c>
      <c r="O138" s="34" t="str">
        <f t="shared" si="33"/>
        <v/>
      </c>
    </row>
    <row r="139" spans="2:15">
      <c r="B139" s="35"/>
      <c r="C139" s="24"/>
      <c r="D139" s="25"/>
      <c r="E139" s="26"/>
      <c r="F139" s="27"/>
      <c r="G139" s="28">
        <v>1</v>
      </c>
      <c r="H139" s="29">
        <f t="shared" si="30"/>
        <v>0</v>
      </c>
      <c r="I139" s="30"/>
      <c r="J139" s="31"/>
      <c r="K139" s="32">
        <v>1</v>
      </c>
      <c r="L139" s="29">
        <f t="shared" si="31"/>
        <v>0</v>
      </c>
      <c r="M139" s="30"/>
      <c r="N139" s="33">
        <f t="shared" si="32"/>
        <v>0</v>
      </c>
      <c r="O139" s="34" t="str">
        <f t="shared" si="33"/>
        <v/>
      </c>
    </row>
    <row r="140" spans="2:15">
      <c r="B140" s="35"/>
      <c r="C140" s="24"/>
      <c r="D140" s="25"/>
      <c r="E140" s="26"/>
      <c r="F140" s="27"/>
      <c r="G140" s="28">
        <v>1</v>
      </c>
      <c r="H140" s="29">
        <f t="shared" si="30"/>
        <v>0</v>
      </c>
      <c r="I140" s="30"/>
      <c r="J140" s="31"/>
      <c r="K140" s="32">
        <v>1</v>
      </c>
      <c r="L140" s="29">
        <f t="shared" si="31"/>
        <v>0</v>
      </c>
      <c r="M140" s="30"/>
      <c r="N140" s="33">
        <f t="shared" si="32"/>
        <v>0</v>
      </c>
      <c r="O140" s="34" t="str">
        <f t="shared" si="33"/>
        <v/>
      </c>
    </row>
    <row r="141" spans="2:15">
      <c r="B141" s="24" t="s">
        <v>22</v>
      </c>
      <c r="C141" s="24"/>
      <c r="D141" s="25" t="s">
        <v>61</v>
      </c>
      <c r="E141" s="26"/>
      <c r="F141" s="27">
        <v>4.0061999999999998</v>
      </c>
      <c r="G141" s="28">
        <f>$F130</f>
        <v>1827</v>
      </c>
      <c r="H141" s="29">
        <f t="shared" si="30"/>
        <v>7319.3273999999992</v>
      </c>
      <c r="I141" s="30"/>
      <c r="J141" s="31">
        <f>+'[1]11. Distribution Rate Schedule'!$E$16</f>
        <v>3.1735570472009913</v>
      </c>
      <c r="K141" s="28">
        <f>$F130</f>
        <v>1827</v>
      </c>
      <c r="L141" s="29">
        <f t="shared" si="31"/>
        <v>5798.0887252362108</v>
      </c>
      <c r="M141" s="30"/>
      <c r="N141" s="33">
        <f t="shared" si="32"/>
        <v>-1521.2386747637884</v>
      </c>
      <c r="O141" s="34">
        <f t="shared" si="33"/>
        <v>-0.2078385883877511</v>
      </c>
    </row>
    <row r="142" spans="2:15">
      <c r="B142" s="36" t="s">
        <v>96</v>
      </c>
      <c r="C142" s="24"/>
      <c r="D142" s="25" t="s">
        <v>61</v>
      </c>
      <c r="E142" s="26"/>
      <c r="F142" s="27">
        <v>-7.1400000000000005E-2</v>
      </c>
      <c r="G142" s="28">
        <f>$F130</f>
        <v>1827</v>
      </c>
      <c r="H142" s="29">
        <f t="shared" si="30"/>
        <v>-130.4478</v>
      </c>
      <c r="I142" s="30"/>
      <c r="J142" s="31"/>
      <c r="K142" s="28">
        <f>$F130</f>
        <v>1827</v>
      </c>
      <c r="L142" s="29">
        <f t="shared" si="31"/>
        <v>0</v>
      </c>
      <c r="M142" s="30"/>
      <c r="N142" s="33">
        <f t="shared" si="32"/>
        <v>130.4478</v>
      </c>
      <c r="O142" s="34">
        <f t="shared" si="33"/>
        <v>-1</v>
      </c>
    </row>
    <row r="143" spans="2:15">
      <c r="B143" s="24" t="s">
        <v>72</v>
      </c>
      <c r="C143" s="24"/>
      <c r="D143" s="25" t="s">
        <v>61</v>
      </c>
      <c r="E143" s="26"/>
      <c r="F143" s="150">
        <v>0</v>
      </c>
      <c r="G143" s="28">
        <f>$F130</f>
        <v>1827</v>
      </c>
      <c r="H143" s="29">
        <f t="shared" si="30"/>
        <v>0</v>
      </c>
      <c r="I143" s="30"/>
      <c r="J143" s="31">
        <v>0</v>
      </c>
      <c r="K143" s="28">
        <f>$F130</f>
        <v>1827</v>
      </c>
      <c r="L143" s="29">
        <f t="shared" si="31"/>
        <v>0</v>
      </c>
      <c r="M143" s="30"/>
      <c r="N143" s="33">
        <f t="shared" si="32"/>
        <v>0</v>
      </c>
      <c r="O143" s="34" t="str">
        <f t="shared" si="33"/>
        <v/>
      </c>
    </row>
    <row r="144" spans="2:15">
      <c r="B144" s="36"/>
      <c r="C144" s="24"/>
      <c r="D144" s="25"/>
      <c r="E144" s="26"/>
      <c r="F144" s="27"/>
      <c r="G144" s="28">
        <f>$F130</f>
        <v>1827</v>
      </c>
      <c r="H144" s="29">
        <f t="shared" si="30"/>
        <v>0</v>
      </c>
      <c r="I144" s="30"/>
      <c r="J144" s="31"/>
      <c r="K144" s="28">
        <f>$F130</f>
        <v>1827</v>
      </c>
      <c r="L144" s="29">
        <f t="shared" si="31"/>
        <v>0</v>
      </c>
      <c r="M144" s="30"/>
      <c r="N144" s="33">
        <f t="shared" si="32"/>
        <v>0</v>
      </c>
      <c r="O144" s="34" t="str">
        <f t="shared" si="33"/>
        <v/>
      </c>
    </row>
    <row r="145" spans="2:15">
      <c r="B145" s="36"/>
      <c r="C145" s="24"/>
      <c r="D145" s="25"/>
      <c r="E145" s="26"/>
      <c r="F145" s="27"/>
      <c r="G145" s="28">
        <f>$F130</f>
        <v>1827</v>
      </c>
      <c r="H145" s="29">
        <f t="shared" si="30"/>
        <v>0</v>
      </c>
      <c r="I145" s="30"/>
      <c r="J145" s="31"/>
      <c r="K145" s="28">
        <f>$F130</f>
        <v>1827</v>
      </c>
      <c r="L145" s="29">
        <f t="shared" si="31"/>
        <v>0</v>
      </c>
      <c r="M145" s="30"/>
      <c r="N145" s="33">
        <f t="shared" si="32"/>
        <v>0</v>
      </c>
      <c r="O145" s="34" t="str">
        <f t="shared" si="33"/>
        <v/>
      </c>
    </row>
    <row r="146" spans="2:15">
      <c r="B146" s="36"/>
      <c r="C146" s="24"/>
      <c r="D146" s="25"/>
      <c r="E146" s="26"/>
      <c r="F146" s="27"/>
      <c r="G146" s="28">
        <f>$F130</f>
        <v>1827</v>
      </c>
      <c r="H146" s="29">
        <f t="shared" si="30"/>
        <v>0</v>
      </c>
      <c r="I146" s="30"/>
      <c r="J146" s="31"/>
      <c r="K146" s="28">
        <f>$F130</f>
        <v>1827</v>
      </c>
      <c r="L146" s="29">
        <f t="shared" si="31"/>
        <v>0</v>
      </c>
      <c r="M146" s="30"/>
      <c r="N146" s="33">
        <f t="shared" si="32"/>
        <v>0</v>
      </c>
      <c r="O146" s="34" t="str">
        <f t="shared" si="33"/>
        <v/>
      </c>
    </row>
    <row r="147" spans="2:15">
      <c r="B147" s="36"/>
      <c r="C147" s="24"/>
      <c r="D147" s="25"/>
      <c r="E147" s="26"/>
      <c r="F147" s="27"/>
      <c r="G147" s="28">
        <f>$F130</f>
        <v>1827</v>
      </c>
      <c r="H147" s="29">
        <f t="shared" si="30"/>
        <v>0</v>
      </c>
      <c r="I147" s="30"/>
      <c r="J147" s="31"/>
      <c r="K147" s="28">
        <f>$F130</f>
        <v>1827</v>
      </c>
      <c r="L147" s="29">
        <f t="shared" si="31"/>
        <v>0</v>
      </c>
      <c r="M147" s="30"/>
      <c r="N147" s="33">
        <f t="shared" si="32"/>
        <v>0</v>
      </c>
      <c r="O147" s="34" t="str">
        <f t="shared" si="33"/>
        <v/>
      </c>
    </row>
    <row r="148" spans="2:15">
      <c r="B148" s="36"/>
      <c r="C148" s="24"/>
      <c r="D148" s="25"/>
      <c r="E148" s="26"/>
      <c r="F148" s="27"/>
      <c r="G148" s="28">
        <f>$F130</f>
        <v>1827</v>
      </c>
      <c r="H148" s="29">
        <f t="shared" si="30"/>
        <v>0</v>
      </c>
      <c r="I148" s="30"/>
      <c r="J148" s="31"/>
      <c r="K148" s="28">
        <f>$F130</f>
        <v>1827</v>
      </c>
      <c r="L148" s="29">
        <f t="shared" si="31"/>
        <v>0</v>
      </c>
      <c r="M148" s="30"/>
      <c r="N148" s="33">
        <f t="shared" si="32"/>
        <v>0</v>
      </c>
      <c r="O148" s="34" t="str">
        <f t="shared" si="33"/>
        <v/>
      </c>
    </row>
    <row r="149" spans="2:15">
      <c r="B149" s="36"/>
      <c r="C149" s="24"/>
      <c r="D149" s="25"/>
      <c r="E149" s="26"/>
      <c r="F149" s="27"/>
      <c r="G149" s="28">
        <f>$F130</f>
        <v>1827</v>
      </c>
      <c r="H149" s="29">
        <f t="shared" si="30"/>
        <v>0</v>
      </c>
      <c r="I149" s="30"/>
      <c r="J149" s="31"/>
      <c r="K149" s="28">
        <f>$F130</f>
        <v>1827</v>
      </c>
      <c r="L149" s="29">
        <f t="shared" si="31"/>
        <v>0</v>
      </c>
      <c r="M149" s="30"/>
      <c r="N149" s="33">
        <f t="shared" si="32"/>
        <v>0</v>
      </c>
      <c r="O149" s="34" t="str">
        <f t="shared" si="33"/>
        <v/>
      </c>
    </row>
    <row r="150" spans="2:15">
      <c r="B150" s="36"/>
      <c r="C150" s="24"/>
      <c r="D150" s="25"/>
      <c r="E150" s="26"/>
      <c r="F150" s="27"/>
      <c r="G150" s="28">
        <f>$F130</f>
        <v>1827</v>
      </c>
      <c r="H150" s="29">
        <f t="shared" si="30"/>
        <v>0</v>
      </c>
      <c r="I150" s="30"/>
      <c r="J150" s="31"/>
      <c r="K150" s="28">
        <f>$F130</f>
        <v>1827</v>
      </c>
      <c r="L150" s="29">
        <f t="shared" si="31"/>
        <v>0</v>
      </c>
      <c r="M150" s="30"/>
      <c r="N150" s="33">
        <f t="shared" si="32"/>
        <v>0</v>
      </c>
      <c r="O150" s="34" t="str">
        <f t="shared" si="33"/>
        <v/>
      </c>
    </row>
    <row r="151" spans="2:15" s="48" customFormat="1">
      <c r="B151" s="37" t="s">
        <v>25</v>
      </c>
      <c r="C151" s="38"/>
      <c r="D151" s="39"/>
      <c r="E151" s="38"/>
      <c r="F151" s="40"/>
      <c r="G151" s="41"/>
      <c r="H151" s="42">
        <f>SUM(H135:H150)</f>
        <v>9485.2695999999996</v>
      </c>
      <c r="I151" s="43"/>
      <c r="J151" s="44"/>
      <c r="K151" s="41"/>
      <c r="L151" s="42">
        <f>SUM(L135:L150)</f>
        <v>7816.9688201261897</v>
      </c>
      <c r="M151" s="43"/>
      <c r="N151" s="46">
        <f t="shared" si="32"/>
        <v>-1668.3007798738099</v>
      </c>
      <c r="O151" s="47">
        <f t="shared" si="33"/>
        <v>-0.17588332754124458</v>
      </c>
    </row>
    <row r="152" spans="2:15" ht="25.5">
      <c r="B152" s="49" t="s">
        <v>58</v>
      </c>
      <c r="C152" s="24"/>
      <c r="D152" s="25" t="s">
        <v>61</v>
      </c>
      <c r="E152" s="26"/>
      <c r="F152" s="27">
        <v>-0.75470000000000004</v>
      </c>
      <c r="G152" s="28">
        <f>$F130</f>
        <v>1827</v>
      </c>
      <c r="H152" s="29">
        <f>G152*F152</f>
        <v>-1378.8369</v>
      </c>
      <c r="I152" s="30"/>
      <c r="J152" s="31">
        <f>+F152</f>
        <v>-0.75470000000000004</v>
      </c>
      <c r="K152" s="28">
        <f>$F130</f>
        <v>1827</v>
      </c>
      <c r="L152" s="29">
        <f>K152*J152</f>
        <v>-1378.8369</v>
      </c>
      <c r="M152" s="30"/>
      <c r="N152" s="33">
        <f>L152-H152</f>
        <v>0</v>
      </c>
      <c r="O152" s="34">
        <f>IF((H152)=0,"",(N152/H152))</f>
        <v>0</v>
      </c>
    </row>
    <row r="153" spans="2:15" ht="25.5">
      <c r="B153" s="49" t="s">
        <v>59</v>
      </c>
      <c r="C153" s="24"/>
      <c r="D153" s="25" t="s">
        <v>61</v>
      </c>
      <c r="E153" s="26"/>
      <c r="F153" s="27">
        <v>0</v>
      </c>
      <c r="G153" s="28">
        <f>$F130</f>
        <v>1827</v>
      </c>
      <c r="H153" s="29">
        <f t="shared" ref="H153:H155" si="34">G153*F153</f>
        <v>0</v>
      </c>
      <c r="I153" s="50"/>
      <c r="J153" s="31">
        <f>+'[3]6. Rate Rider Calculations'!$F$24</f>
        <v>-0.22961268663937667</v>
      </c>
      <c r="K153" s="28">
        <f>$F130</f>
        <v>1827</v>
      </c>
      <c r="L153" s="29">
        <f t="shared" ref="L153" si="35">K153*J153</f>
        <v>-419.50237849014115</v>
      </c>
      <c r="M153" s="51"/>
      <c r="N153" s="33">
        <f t="shared" ref="N153:N155" si="36">L153-H153</f>
        <v>-419.50237849014115</v>
      </c>
      <c r="O153" s="34" t="str">
        <f t="shared" ref="O153:O155" si="37">IF((H153)=0,"",(N153/H153))</f>
        <v/>
      </c>
    </row>
    <row r="154" spans="2:15" ht="25.5">
      <c r="B154" s="49" t="s">
        <v>74</v>
      </c>
      <c r="C154" s="24"/>
      <c r="D154" s="25" t="s">
        <v>61</v>
      </c>
      <c r="E154" s="26"/>
      <c r="F154" s="27"/>
      <c r="G154" s="28">
        <f>$F130</f>
        <v>1827</v>
      </c>
      <c r="H154" s="29">
        <f t="shared" si="34"/>
        <v>0</v>
      </c>
      <c r="I154" s="50"/>
      <c r="J154" s="31"/>
      <c r="K154" s="28">
        <f>$F130</f>
        <v>1827</v>
      </c>
      <c r="L154" s="29">
        <f>K154*J154</f>
        <v>0</v>
      </c>
      <c r="M154" s="51"/>
      <c r="N154" s="33">
        <f t="shared" si="36"/>
        <v>0</v>
      </c>
      <c r="O154" s="34" t="str">
        <f t="shared" si="37"/>
        <v/>
      </c>
    </row>
    <row r="155" spans="2:15" ht="25.5">
      <c r="B155" s="49" t="s">
        <v>75</v>
      </c>
      <c r="C155" s="24"/>
      <c r="D155" s="25" t="s">
        <v>61</v>
      </c>
      <c r="E155" s="26"/>
      <c r="F155" s="27"/>
      <c r="G155" s="28">
        <f>$F130</f>
        <v>1827</v>
      </c>
      <c r="H155" s="29">
        <f t="shared" si="34"/>
        <v>0</v>
      </c>
      <c r="I155" s="50"/>
      <c r="J155" s="31">
        <f>+'[3]6. Rate Rider Calculations'!$F$51</f>
        <v>0</v>
      </c>
      <c r="K155" s="28">
        <f>$F130</f>
        <v>1827</v>
      </c>
      <c r="L155" s="29">
        <f>K155*J155</f>
        <v>0</v>
      </c>
      <c r="M155" s="51"/>
      <c r="N155" s="33">
        <f t="shared" si="36"/>
        <v>0</v>
      </c>
      <c r="O155" s="34" t="str">
        <f t="shared" si="37"/>
        <v/>
      </c>
    </row>
    <row r="156" spans="2:15">
      <c r="B156" s="49"/>
      <c r="C156" s="24"/>
      <c r="D156" s="25"/>
      <c r="E156" s="26"/>
      <c r="F156" s="27"/>
      <c r="G156" s="28">
        <f>$F130</f>
        <v>1827</v>
      </c>
      <c r="H156" s="29">
        <f>G156*F156</f>
        <v>0</v>
      </c>
      <c r="I156" s="30"/>
      <c r="J156" s="31"/>
      <c r="K156" s="28">
        <f>$F130</f>
        <v>1827</v>
      </c>
      <c r="L156" s="29">
        <f>K156*J156</f>
        <v>0</v>
      </c>
      <c r="M156" s="30"/>
      <c r="N156" s="33">
        <f>L156-H156</f>
        <v>0</v>
      </c>
      <c r="O156" s="34" t="str">
        <f>IF((H156)=0,"",(N156/H156))</f>
        <v/>
      </c>
    </row>
    <row r="157" spans="2:15">
      <c r="B157" s="49"/>
      <c r="C157" s="24"/>
      <c r="D157" s="25"/>
      <c r="E157" s="26"/>
      <c r="F157" s="53"/>
      <c r="G157" s="54"/>
      <c r="H157" s="55"/>
      <c r="I157" s="30"/>
      <c r="J157" s="31"/>
      <c r="K157" s="28">
        <f>$F130</f>
        <v>1827</v>
      </c>
      <c r="L157" s="29">
        <f>K157*J157</f>
        <v>0</v>
      </c>
      <c r="M157" s="30"/>
      <c r="N157" s="33">
        <f>L157-H157</f>
        <v>0</v>
      </c>
      <c r="O157" s="34"/>
    </row>
    <row r="158" spans="2:15" ht="25.5">
      <c r="B158" s="56" t="s">
        <v>26</v>
      </c>
      <c r="C158" s="57"/>
      <c r="D158" s="57"/>
      <c r="E158" s="57"/>
      <c r="F158" s="58"/>
      <c r="G158" s="59"/>
      <c r="H158" s="60">
        <f>SUM(H152:H156)+H151</f>
        <v>8106.4326999999994</v>
      </c>
      <c r="I158" s="43"/>
      <c r="J158" s="59"/>
      <c r="K158" s="61"/>
      <c r="L158" s="60">
        <f>SUM(L152:L156)+L151</f>
        <v>6018.6295416360481</v>
      </c>
      <c r="M158" s="43"/>
      <c r="N158" s="46">
        <f t="shared" ref="N158:N170" si="38">L158-H158</f>
        <v>-2087.8031583639513</v>
      </c>
      <c r="O158" s="47">
        <f t="shared" ref="O158:O170" si="39">IF((H158)=0,"",(N158/H158))</f>
        <v>-0.25754894114694266</v>
      </c>
    </row>
    <row r="159" spans="2:15">
      <c r="B159" s="30" t="s">
        <v>27</v>
      </c>
      <c r="C159" s="30"/>
      <c r="D159" s="62" t="s">
        <v>61</v>
      </c>
      <c r="E159" s="63"/>
      <c r="F159" s="31">
        <v>3.3925999999999998</v>
      </c>
      <c r="G159" s="64">
        <f>F130</f>
        <v>1827</v>
      </c>
      <c r="H159" s="29">
        <f>G159*F159</f>
        <v>6198.2802000000001</v>
      </c>
      <c r="I159" s="30"/>
      <c r="J159" s="31">
        <f>+'[4]13. Final 2013 RTS Rates'!$F$30</f>
        <v>3.4245213764314544</v>
      </c>
      <c r="K159" s="65">
        <f>F130</f>
        <v>1827</v>
      </c>
      <c r="L159" s="29">
        <f>K159*J159</f>
        <v>6256.6005547402674</v>
      </c>
      <c r="M159" s="30"/>
      <c r="N159" s="33">
        <f t="shared" si="38"/>
        <v>58.320354740267248</v>
      </c>
      <c r="O159" s="34">
        <f t="shared" si="39"/>
        <v>9.4091187972217272E-3</v>
      </c>
    </row>
    <row r="160" spans="2:15" ht="30">
      <c r="B160" s="66" t="s">
        <v>28</v>
      </c>
      <c r="C160" s="30"/>
      <c r="D160" s="62" t="s">
        <v>61</v>
      </c>
      <c r="E160" s="63"/>
      <c r="F160" s="31">
        <v>2.5312000000000001</v>
      </c>
      <c r="G160" s="64">
        <f>G159</f>
        <v>1827</v>
      </c>
      <c r="H160" s="29">
        <f>G160*F160</f>
        <v>4624.5024000000003</v>
      </c>
      <c r="I160" s="30"/>
      <c r="J160" s="31">
        <f>+'[4]13. Final 2013 RTS Rates'!$H$30</f>
        <v>2.6180003202039326</v>
      </c>
      <c r="K160" s="65">
        <f>K159</f>
        <v>1827</v>
      </c>
      <c r="L160" s="29">
        <f>K160*J160</f>
        <v>4783.0865850125847</v>
      </c>
      <c r="M160" s="30"/>
      <c r="N160" s="33">
        <f t="shared" si="38"/>
        <v>158.58418501258438</v>
      </c>
      <c r="O160" s="34">
        <f t="shared" si="39"/>
        <v>3.4292161901047856E-2</v>
      </c>
    </row>
    <row r="161" spans="2:17" ht="25.5">
      <c r="B161" s="56" t="s">
        <v>29</v>
      </c>
      <c r="C161" s="38"/>
      <c r="D161" s="38"/>
      <c r="E161" s="38"/>
      <c r="F161" s="67"/>
      <c r="G161" s="59"/>
      <c r="H161" s="60">
        <f>SUM(H158:H160)</f>
        <v>18929.2153</v>
      </c>
      <c r="I161" s="68"/>
      <c r="J161" s="69"/>
      <c r="K161" s="70"/>
      <c r="L161" s="60">
        <f>SUM(L158:L160)</f>
        <v>17058.3166813889</v>
      </c>
      <c r="M161" s="68"/>
      <c r="N161" s="46">
        <f t="shared" si="38"/>
        <v>-1870.8986186110997</v>
      </c>
      <c r="O161" s="47">
        <f t="shared" si="39"/>
        <v>-9.8836565011287056E-2</v>
      </c>
    </row>
    <row r="162" spans="2:17" ht="30">
      <c r="B162" s="71" t="s">
        <v>30</v>
      </c>
      <c r="C162" s="24"/>
      <c r="D162" s="25" t="s">
        <v>57</v>
      </c>
      <c r="E162" s="26"/>
      <c r="F162" s="72">
        <v>5.1999999999999998E-3</v>
      </c>
      <c r="G162" s="64">
        <f>F131*F179</f>
        <v>1035396.1</v>
      </c>
      <c r="H162" s="73">
        <f t="shared" ref="H162:H165" si="40">G162*F162</f>
        <v>5384.0597199999993</v>
      </c>
      <c r="I162" s="30"/>
      <c r="J162" s="74">
        <f>+F162</f>
        <v>5.1999999999999998E-3</v>
      </c>
      <c r="K162" s="65">
        <f>F131*J179</f>
        <v>1034885.6000000001</v>
      </c>
      <c r="L162" s="73">
        <f t="shared" ref="L162:L165" si="41">K162*J162</f>
        <v>5381.4051200000004</v>
      </c>
      <c r="M162" s="30"/>
      <c r="N162" s="33">
        <f t="shared" si="38"/>
        <v>-2.6545999999989363</v>
      </c>
      <c r="O162" s="75">
        <f t="shared" si="39"/>
        <v>-4.9304802287723076E-4</v>
      </c>
    </row>
    <row r="163" spans="2:17" ht="30">
      <c r="B163" s="71" t="s">
        <v>31</v>
      </c>
      <c r="C163" s="24"/>
      <c r="D163" s="25" t="s">
        <v>57</v>
      </c>
      <c r="E163" s="26"/>
      <c r="F163" s="72">
        <v>1.1000000000000001E-3</v>
      </c>
      <c r="G163" s="64">
        <f>G162</f>
        <v>1035396.1</v>
      </c>
      <c r="H163" s="73">
        <f t="shared" si="40"/>
        <v>1138.93571</v>
      </c>
      <c r="I163" s="30"/>
      <c r="J163" s="74">
        <f>+F163</f>
        <v>1.1000000000000001E-3</v>
      </c>
      <c r="K163" s="65">
        <f>K162</f>
        <v>1034885.6000000001</v>
      </c>
      <c r="L163" s="73">
        <f t="shared" si="41"/>
        <v>1138.3741600000001</v>
      </c>
      <c r="M163" s="30"/>
      <c r="N163" s="33">
        <f t="shared" si="38"/>
        <v>-0.56154999999989741</v>
      </c>
      <c r="O163" s="75">
        <f t="shared" si="39"/>
        <v>-4.9304802287733821E-4</v>
      </c>
    </row>
    <row r="164" spans="2:17">
      <c r="B164" s="24" t="s">
        <v>32</v>
      </c>
      <c r="C164" s="24"/>
      <c r="D164" s="25" t="s">
        <v>56</v>
      </c>
      <c r="E164" s="26"/>
      <c r="F164" s="72">
        <v>0.25</v>
      </c>
      <c r="G164" s="28">
        <v>1</v>
      </c>
      <c r="H164" s="73">
        <f t="shared" si="40"/>
        <v>0.25</v>
      </c>
      <c r="I164" s="30"/>
      <c r="J164" s="74">
        <f>+F164</f>
        <v>0.25</v>
      </c>
      <c r="K164" s="32">
        <v>1</v>
      </c>
      <c r="L164" s="73">
        <f t="shared" si="41"/>
        <v>0.25</v>
      </c>
      <c r="M164" s="30"/>
      <c r="N164" s="33">
        <f t="shared" si="38"/>
        <v>0</v>
      </c>
      <c r="O164" s="75">
        <f t="shared" si="39"/>
        <v>0</v>
      </c>
    </row>
    <row r="165" spans="2:17">
      <c r="B165" s="24" t="s">
        <v>33</v>
      </c>
      <c r="C165" s="24"/>
      <c r="D165" s="25" t="s">
        <v>57</v>
      </c>
      <c r="E165" s="26"/>
      <c r="F165" s="72">
        <v>7.0000000000000001E-3</v>
      </c>
      <c r="G165" s="64">
        <f>F131</f>
        <v>1021000</v>
      </c>
      <c r="H165" s="73">
        <f t="shared" si="40"/>
        <v>7147</v>
      </c>
      <c r="I165" s="30"/>
      <c r="J165" s="74">
        <f>+F165</f>
        <v>7.0000000000000001E-3</v>
      </c>
      <c r="K165" s="65">
        <f>F131</f>
        <v>1021000</v>
      </c>
      <c r="L165" s="73">
        <f t="shared" si="41"/>
        <v>7147</v>
      </c>
      <c r="M165" s="30"/>
      <c r="N165" s="33">
        <f t="shared" si="38"/>
        <v>0</v>
      </c>
      <c r="O165" s="75">
        <f t="shared" si="39"/>
        <v>0</v>
      </c>
    </row>
    <row r="166" spans="2:17">
      <c r="B166" s="52"/>
      <c r="C166" s="24"/>
      <c r="D166" s="25"/>
      <c r="E166" s="26"/>
      <c r="F166" s="76"/>
      <c r="G166" s="64"/>
      <c r="H166" s="73">
        <f>G166*F166</f>
        <v>0</v>
      </c>
      <c r="I166" s="30"/>
      <c r="J166" s="72"/>
      <c r="K166" s="64"/>
      <c r="L166" s="73">
        <f>K166*J166</f>
        <v>0</v>
      </c>
      <c r="M166" s="30"/>
      <c r="N166" s="33">
        <f t="shared" si="38"/>
        <v>0</v>
      </c>
      <c r="O166" s="75" t="str">
        <f t="shared" si="39"/>
        <v/>
      </c>
    </row>
    <row r="167" spans="2:17">
      <c r="B167" s="169" t="s">
        <v>87</v>
      </c>
      <c r="C167" s="169"/>
      <c r="D167" s="170" t="s">
        <v>57</v>
      </c>
      <c r="E167" s="169"/>
      <c r="F167" s="181">
        <v>7.8770000000000007E-2</v>
      </c>
      <c r="G167" s="145">
        <f>+G162</f>
        <v>1035396.1</v>
      </c>
      <c r="H167" s="146">
        <f>G167*F167</f>
        <v>81558.150797000009</v>
      </c>
      <c r="I167" s="147"/>
      <c r="J167" s="181">
        <f>+F167</f>
        <v>7.8770000000000007E-2</v>
      </c>
      <c r="K167" s="145">
        <f>+K162</f>
        <v>1034885.6000000001</v>
      </c>
      <c r="L167" s="146">
        <f>K167*J167</f>
        <v>81517.938712000017</v>
      </c>
      <c r="M167" s="147"/>
      <c r="N167" s="148">
        <f t="shared" si="38"/>
        <v>-40.21208499999193</v>
      </c>
      <c r="O167" s="149">
        <f t="shared" si="39"/>
        <v>-4.9304802287732921E-4</v>
      </c>
    </row>
    <row r="168" spans="2:17">
      <c r="B168" s="52"/>
      <c r="C168" s="24"/>
      <c r="D168" s="25"/>
      <c r="E168" s="26"/>
      <c r="F168" s="76"/>
      <c r="G168" s="77">
        <f>0.64*$F$16*$F$65</f>
        <v>1622.56</v>
      </c>
      <c r="H168" s="73">
        <f t="shared" ref="H168:H170" si="42">G168*F168</f>
        <v>0</v>
      </c>
      <c r="I168" s="30"/>
      <c r="J168" s="72"/>
      <c r="K168" s="78">
        <f>0.64*$F$16*$J$65</f>
        <v>1621.76</v>
      </c>
      <c r="L168" s="73">
        <f t="shared" ref="L168:L170" si="43">K168*J168</f>
        <v>0</v>
      </c>
      <c r="M168" s="30"/>
      <c r="N168" s="33">
        <f t="shared" si="38"/>
        <v>0</v>
      </c>
      <c r="O168" s="75" t="str">
        <f t="shared" si="39"/>
        <v/>
      </c>
      <c r="Q168" s="10" t="s">
        <v>70</v>
      </c>
    </row>
    <row r="169" spans="2:17">
      <c r="B169" s="52"/>
      <c r="C169" s="24"/>
      <c r="D169" s="25"/>
      <c r="E169" s="26"/>
      <c r="F169" s="76"/>
      <c r="G169" s="77">
        <f>0.18*$F$16*$F$65</f>
        <v>456.34500000000003</v>
      </c>
      <c r="H169" s="73">
        <f t="shared" si="42"/>
        <v>0</v>
      </c>
      <c r="I169" s="30"/>
      <c r="J169" s="72"/>
      <c r="K169" s="78">
        <f>0.18*$F$16*$J$65</f>
        <v>456.12</v>
      </c>
      <c r="L169" s="73">
        <f t="shared" si="43"/>
        <v>0</v>
      </c>
      <c r="M169" s="30"/>
      <c r="N169" s="33">
        <f t="shared" si="38"/>
        <v>0</v>
      </c>
      <c r="O169" s="75" t="str">
        <f t="shared" si="39"/>
        <v/>
      </c>
    </row>
    <row r="170" spans="2:17" ht="15.75" thickBot="1">
      <c r="B170" s="14"/>
      <c r="C170" s="24"/>
      <c r="D170" s="25"/>
      <c r="E170" s="26"/>
      <c r="F170" s="76"/>
      <c r="G170" s="77">
        <f>0.18*$F$16*$F$65</f>
        <v>456.34500000000003</v>
      </c>
      <c r="H170" s="73">
        <f t="shared" si="42"/>
        <v>0</v>
      </c>
      <c r="I170" s="30"/>
      <c r="J170" s="72"/>
      <c r="K170" s="78">
        <f>0.18*$F$16*$J$65</f>
        <v>456.12</v>
      </c>
      <c r="L170" s="73">
        <f t="shared" si="43"/>
        <v>0</v>
      </c>
      <c r="M170" s="30"/>
      <c r="N170" s="33">
        <f t="shared" si="38"/>
        <v>0</v>
      </c>
      <c r="O170" s="75" t="str">
        <f t="shared" si="39"/>
        <v/>
      </c>
    </row>
    <row r="171" spans="2:17" ht="15.75" thickBot="1">
      <c r="B171" s="79"/>
      <c r="C171" s="80"/>
      <c r="D171" s="81"/>
      <c r="E171" s="80"/>
      <c r="F171" s="125"/>
      <c r="G171" s="126"/>
      <c r="H171" s="127"/>
      <c r="I171" s="128"/>
      <c r="J171" s="125"/>
      <c r="K171" s="83"/>
      <c r="L171" s="129"/>
      <c r="M171" s="85"/>
      <c r="N171" s="130"/>
      <c r="O171" s="88"/>
    </row>
    <row r="172" spans="2:17">
      <c r="B172" s="89" t="s">
        <v>44</v>
      </c>
      <c r="C172" s="24"/>
      <c r="D172" s="24"/>
      <c r="E172" s="24"/>
      <c r="F172" s="90"/>
      <c r="G172" s="91"/>
      <c r="H172" s="92">
        <f>SUM(H161:H167,H168:H170)</f>
        <v>114157.61152700002</v>
      </c>
      <c r="I172" s="93"/>
      <c r="J172" s="94"/>
      <c r="K172" s="94"/>
      <c r="L172" s="131">
        <f>SUM(L161:L167,L168:L170)</f>
        <v>112243.28467338892</v>
      </c>
      <c r="M172" s="96"/>
      <c r="N172" s="97">
        <f t="shared" ref="N172:N176" si="44">L172-H172</f>
        <v>-1914.3268536110991</v>
      </c>
      <c r="O172" s="98">
        <f t="shared" ref="O172:O176" si="45">IF((H172)=0,"",(N172/H172))</f>
        <v>-1.676915650217797E-2</v>
      </c>
    </row>
    <row r="173" spans="2:17">
      <c r="B173" s="99" t="s">
        <v>40</v>
      </c>
      <c r="C173" s="24"/>
      <c r="D173" s="24"/>
      <c r="E173" s="24"/>
      <c r="F173" s="100">
        <v>0.13</v>
      </c>
      <c r="G173" s="111"/>
      <c r="H173" s="101">
        <f>H172*F173</f>
        <v>14840.489498510002</v>
      </c>
      <c r="I173" s="102"/>
      <c r="J173" s="132">
        <v>0.13</v>
      </c>
      <c r="K173" s="102"/>
      <c r="L173" s="105">
        <f>L172*J173</f>
        <v>14591.627007540559</v>
      </c>
      <c r="M173" s="106"/>
      <c r="N173" s="107">
        <f t="shared" si="44"/>
        <v>-248.86249096944266</v>
      </c>
      <c r="O173" s="108">
        <f t="shared" si="45"/>
        <v>-1.6769156502177956E-2</v>
      </c>
    </row>
    <row r="174" spans="2:17">
      <c r="B174" s="109" t="s">
        <v>41</v>
      </c>
      <c r="C174" s="24"/>
      <c r="D174" s="24"/>
      <c r="E174" s="24"/>
      <c r="F174" s="110"/>
      <c r="G174" s="111"/>
      <c r="H174" s="101">
        <f>H172+H173</f>
        <v>128998.10102551001</v>
      </c>
      <c r="I174" s="102"/>
      <c r="J174" s="102"/>
      <c r="K174" s="102"/>
      <c r="L174" s="105">
        <f>L172+L173</f>
        <v>126834.91168092948</v>
      </c>
      <c r="M174" s="106"/>
      <c r="N174" s="107">
        <f t="shared" si="44"/>
        <v>-2163.1893445805326</v>
      </c>
      <c r="O174" s="108">
        <f t="shared" si="45"/>
        <v>-1.6769156502177897E-2</v>
      </c>
    </row>
    <row r="175" spans="2:17">
      <c r="B175" s="303" t="s">
        <v>42</v>
      </c>
      <c r="C175" s="303"/>
      <c r="D175" s="303"/>
      <c r="E175" s="24"/>
      <c r="F175" s="110"/>
      <c r="G175" s="111"/>
      <c r="H175" s="112">
        <v>0</v>
      </c>
      <c r="I175" s="102"/>
      <c r="J175" s="102"/>
      <c r="K175" s="102"/>
      <c r="L175" s="113">
        <v>0</v>
      </c>
      <c r="M175" s="106"/>
      <c r="N175" s="114">
        <f t="shared" si="44"/>
        <v>0</v>
      </c>
      <c r="O175" s="115" t="str">
        <f t="shared" si="45"/>
        <v/>
      </c>
    </row>
    <row r="176" spans="2:17" ht="15.75" thickBot="1">
      <c r="B176" s="304" t="s">
        <v>45</v>
      </c>
      <c r="C176" s="304"/>
      <c r="D176" s="304"/>
      <c r="E176" s="116"/>
      <c r="F176" s="133"/>
      <c r="G176" s="134"/>
      <c r="H176" s="135">
        <f>H174+H175</f>
        <v>128998.10102551001</v>
      </c>
      <c r="I176" s="136"/>
      <c r="J176" s="136"/>
      <c r="K176" s="136"/>
      <c r="L176" s="137">
        <f>L174+L175</f>
        <v>126834.91168092948</v>
      </c>
      <c r="M176" s="138"/>
      <c r="N176" s="139">
        <f t="shared" si="44"/>
        <v>-2163.1893445805326</v>
      </c>
      <c r="O176" s="140">
        <f t="shared" si="45"/>
        <v>-1.6769156502177897E-2</v>
      </c>
    </row>
    <row r="177" spans="2:15" ht="15.75" thickBot="1">
      <c r="B177" s="79"/>
      <c r="C177" s="80"/>
      <c r="D177" s="81"/>
      <c r="E177" s="80"/>
      <c r="F177" s="125"/>
      <c r="G177" s="126"/>
      <c r="H177" s="127"/>
      <c r="I177" s="128"/>
      <c r="J177" s="125"/>
      <c r="K177" s="83"/>
      <c r="L177" s="129"/>
      <c r="M177" s="85"/>
      <c r="N177" s="130"/>
      <c r="O177" s="88"/>
    </row>
    <row r="178" spans="2:15">
      <c r="L178" s="141"/>
    </row>
    <row r="179" spans="2:15">
      <c r="B179" s="15" t="s">
        <v>69</v>
      </c>
      <c r="F179" s="151">
        <v>1.0141</v>
      </c>
      <c r="J179" s="151">
        <v>1.0136000000000001</v>
      </c>
    </row>
  </sheetData>
  <mergeCells count="30">
    <mergeCell ref="A3:K3"/>
    <mergeCell ref="B10:O10"/>
    <mergeCell ref="B11:O11"/>
    <mergeCell ref="D14:O14"/>
    <mergeCell ref="F18:H18"/>
    <mergeCell ref="J18:L18"/>
    <mergeCell ref="N18:O18"/>
    <mergeCell ref="B62:D62"/>
    <mergeCell ref="D19:D20"/>
    <mergeCell ref="N19:N20"/>
    <mergeCell ref="O19:O20"/>
    <mergeCell ref="B61:D61"/>
    <mergeCell ref="D73:O73"/>
    <mergeCell ref="F77:H77"/>
    <mergeCell ref="J77:L77"/>
    <mergeCell ref="N77:O77"/>
    <mergeCell ref="D78:D79"/>
    <mergeCell ref="N78:N79"/>
    <mergeCell ref="O78:O79"/>
    <mergeCell ref="B120:D120"/>
    <mergeCell ref="B121:D121"/>
    <mergeCell ref="D128:O128"/>
    <mergeCell ref="F132:H132"/>
    <mergeCell ref="J132:L132"/>
    <mergeCell ref="N132:O132"/>
    <mergeCell ref="D133:D134"/>
    <mergeCell ref="N133:N134"/>
    <mergeCell ref="O133:O134"/>
    <mergeCell ref="B175:D175"/>
    <mergeCell ref="B176:D176"/>
  </mergeCells>
  <dataValidations count="2">
    <dataValidation type="list" allowBlank="1" showInputMessage="1" showErrorMessage="1" sqref="E45:E46 E21:E36 E63 E38:E43 E48:E57 E104:E105 E80:E95 E122 E97:E102 E107:E116 E159:E160 E135:E150 E177 E152:E157 E162:E171">
      <formula1>#REF!</formula1>
    </dataValidation>
    <dataValidation type="list" allowBlank="1" showInputMessage="1" showErrorMessage="1" prompt="Select Charge Unit - monthly, per kWh, per kW" sqref="D45:D46 D48:D57 D63 D38:D43 D21:D36 D104:D105 D107:D116 D122 D97:D102 D80:D95 D159:D160 D162:D171 D177 D152:D157 D135:D150">
      <formula1>"Monthly, per kWh, per kW"</formula1>
    </dataValidation>
  </dataValidations>
  <pageMargins left="0.25" right="0.25" top="0.75" bottom="0.75" header="0.3" footer="0.3"/>
  <pageSetup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6</xdr:col>
                    <xdr:colOff>466725</xdr:colOff>
                    <xdr:row>14</xdr:row>
                    <xdr:rowOff>66675</xdr:rowOff>
                  </from>
                  <to>
                    <xdr:col>9</xdr:col>
                    <xdr:colOff>838200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9</xdr:col>
                    <xdr:colOff>333375</xdr:colOff>
                    <xdr:row>14</xdr:row>
                    <xdr:rowOff>66675</xdr:rowOff>
                  </from>
                  <to>
                    <xdr:col>16</xdr:col>
                    <xdr:colOff>133350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6" name="Option Button 28">
              <controlPr defaultSize="0" autoFill="0" autoLine="0" autoPict="0">
                <anchor moveWithCells="1">
                  <from>
                    <xdr:col>6</xdr:col>
                    <xdr:colOff>466725</xdr:colOff>
                    <xdr:row>73</xdr:row>
                    <xdr:rowOff>66675</xdr:rowOff>
                  </from>
                  <to>
                    <xdr:col>9</xdr:col>
                    <xdr:colOff>838200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7" name="Option Button 29">
              <controlPr defaultSize="0" autoFill="0" autoLine="0" autoPict="0">
                <anchor moveWithCells="1">
                  <from>
                    <xdr:col>9</xdr:col>
                    <xdr:colOff>333375</xdr:colOff>
                    <xdr:row>73</xdr:row>
                    <xdr:rowOff>66675</xdr:rowOff>
                  </from>
                  <to>
                    <xdr:col>16</xdr:col>
                    <xdr:colOff>133350</xdr:colOff>
                    <xdr:row>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8" name="Option Button 45">
              <controlPr defaultSize="0" autoFill="0" autoLine="0" autoPict="0">
                <anchor moveWithCells="1">
                  <from>
                    <xdr:col>6</xdr:col>
                    <xdr:colOff>466725</xdr:colOff>
                    <xdr:row>128</xdr:row>
                    <xdr:rowOff>66675</xdr:rowOff>
                  </from>
                  <to>
                    <xdr:col>9</xdr:col>
                    <xdr:colOff>838200</xdr:colOff>
                    <xdr:row>130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9" name="Option Button 46">
              <controlPr defaultSize="0" autoFill="0" autoLine="0" autoPict="0">
                <anchor moveWithCells="1">
                  <from>
                    <xdr:col>9</xdr:col>
                    <xdr:colOff>333375</xdr:colOff>
                    <xdr:row>128</xdr:row>
                    <xdr:rowOff>66675</xdr:rowOff>
                  </from>
                  <to>
                    <xdr:col>16</xdr:col>
                    <xdr:colOff>133350</xdr:colOff>
                    <xdr:row>130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10" name="Option Button 62">
              <controlPr defaultSize="0" autoFill="0" autoLine="0" autoPict="0">
                <anchor moveWithCells="1">
                  <from>
                    <xdr:col>6</xdr:col>
                    <xdr:colOff>466725</xdr:colOff>
                    <xdr:row>182</xdr:row>
                    <xdr:rowOff>0</xdr:rowOff>
                  </from>
                  <to>
                    <xdr:col>9</xdr:col>
                    <xdr:colOff>838200</xdr:colOff>
                    <xdr:row>183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11" name="Option Button 63">
              <controlPr defaultSize="0" autoFill="0" autoLine="0" autoPict="0">
                <anchor moveWithCells="1">
                  <from>
                    <xdr:col>9</xdr:col>
                    <xdr:colOff>333375</xdr:colOff>
                    <xdr:row>182</xdr:row>
                    <xdr:rowOff>0</xdr:rowOff>
                  </from>
                  <to>
                    <xdr:col>16</xdr:col>
                    <xdr:colOff>133350</xdr:colOff>
                    <xdr:row>183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32"/>
  <sheetViews>
    <sheetView topLeftCell="A10" zoomScale="90" zoomScaleNormal="90" workbookViewId="0">
      <selection activeCell="J22" sqref="J22"/>
    </sheetView>
  </sheetViews>
  <sheetFormatPr defaultColWidth="9.140625" defaultRowHeight="15"/>
  <cols>
    <col min="1" max="1" width="1.28515625" style="10" customWidth="1"/>
    <col min="2" max="2" width="31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3.7109375" style="10" customWidth="1"/>
    <col min="7" max="7" width="8.5703125" style="10" customWidth="1"/>
    <col min="8" max="8" width="17.5703125" style="10" customWidth="1"/>
    <col min="9" max="9" width="2.85546875" style="10" customWidth="1"/>
    <col min="10" max="10" width="14.140625" style="10" customWidth="1"/>
    <col min="11" max="11" width="8.5703125" style="10" customWidth="1"/>
    <col min="12" max="12" width="18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0" style="10" hidden="1" customWidth="1"/>
    <col min="21" max="16384" width="9.140625" style="10"/>
  </cols>
  <sheetData>
    <row r="1" spans="1:20" s="2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+'Residential '!O1</f>
        <v>EB-2012-0146</v>
      </c>
      <c r="P1"/>
      <c r="T1" s="2">
        <v>1</v>
      </c>
    </row>
    <row r="2" spans="1:20" s="2" customFormat="1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>
        <v>9</v>
      </c>
      <c r="P2"/>
    </row>
    <row r="3" spans="1:20" s="2" customFormat="1" ht="15" customHeight="1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N3" s="3" t="s">
        <v>2</v>
      </c>
      <c r="O3" s="6"/>
      <c r="P3"/>
    </row>
    <row r="4" spans="1:20" s="2" customFormat="1" ht="15" customHeight="1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>
      <c r="C5" s="8"/>
      <c r="D5" s="8"/>
      <c r="E5" s="8"/>
      <c r="N5" s="3" t="s">
        <v>4</v>
      </c>
      <c r="O5" s="9">
        <v>6</v>
      </c>
      <c r="P5"/>
    </row>
    <row r="6" spans="1:20" s="2" customFormat="1" ht="9" customHeight="1">
      <c r="N6" s="3"/>
      <c r="O6" s="4"/>
      <c r="P6"/>
    </row>
    <row r="7" spans="1:20" s="2" customFormat="1">
      <c r="N7" s="3" t="s">
        <v>5</v>
      </c>
      <c r="O7" s="182">
        <v>41517</v>
      </c>
      <c r="P7"/>
    </row>
    <row r="8" spans="1:20" s="2" customFormat="1" ht="15" customHeight="1">
      <c r="N8" s="10"/>
      <c r="O8"/>
      <c r="P8"/>
    </row>
    <row r="9" spans="1:20" ht="7.5" customHeight="1">
      <c r="L9"/>
      <c r="M9"/>
      <c r="N9"/>
      <c r="O9"/>
      <c r="P9"/>
    </row>
    <row r="10" spans="1:20" ht="18.75" customHeight="1">
      <c r="B10" s="316" t="s">
        <v>6</v>
      </c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/>
    </row>
    <row r="11" spans="1:20" ht="18.75" customHeight="1">
      <c r="B11" s="316" t="s">
        <v>7</v>
      </c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/>
    </row>
    <row r="12" spans="1:20" ht="7.5" customHeight="1">
      <c r="L12"/>
      <c r="M12"/>
      <c r="N12"/>
      <c r="O12"/>
      <c r="P12"/>
    </row>
    <row r="13" spans="1:20" ht="7.5" customHeight="1">
      <c r="L13"/>
      <c r="M13"/>
      <c r="N13"/>
      <c r="O13"/>
      <c r="P13"/>
    </row>
    <row r="14" spans="1:20" ht="15.75">
      <c r="B14" s="11" t="s">
        <v>8</v>
      </c>
      <c r="D14" s="311" t="s">
        <v>64</v>
      </c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</row>
    <row r="15" spans="1:20" ht="7.5" customHeight="1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>
      <c r="B16" s="14"/>
      <c r="D16" s="15" t="s">
        <v>9</v>
      </c>
      <c r="E16" s="15"/>
      <c r="F16" s="16">
        <v>10700</v>
      </c>
      <c r="G16" s="15" t="s">
        <v>60</v>
      </c>
    </row>
    <row r="17" spans="2:15">
      <c r="B17" s="14"/>
      <c r="F17" s="16">
        <v>5600000</v>
      </c>
      <c r="G17" s="15" t="s">
        <v>10</v>
      </c>
    </row>
    <row r="18" spans="2:15">
      <c r="B18" s="14"/>
      <c r="D18" s="17"/>
      <c r="E18" s="17"/>
      <c r="F18" s="312" t="s">
        <v>11</v>
      </c>
      <c r="G18" s="313"/>
      <c r="H18" s="314"/>
      <c r="J18" s="312" t="s">
        <v>12</v>
      </c>
      <c r="K18" s="313"/>
      <c r="L18" s="314"/>
      <c r="N18" s="312" t="s">
        <v>13</v>
      </c>
      <c r="O18" s="314"/>
    </row>
    <row r="19" spans="2:15">
      <c r="B19" s="14"/>
      <c r="D19" s="305" t="s">
        <v>14</v>
      </c>
      <c r="E19" s="18"/>
      <c r="F19" s="19" t="s">
        <v>15</v>
      </c>
      <c r="G19" s="19" t="s">
        <v>16</v>
      </c>
      <c r="H19" s="20" t="s">
        <v>17</v>
      </c>
      <c r="J19" s="19" t="s">
        <v>15</v>
      </c>
      <c r="K19" s="21" t="s">
        <v>16</v>
      </c>
      <c r="L19" s="20" t="s">
        <v>17</v>
      </c>
      <c r="N19" s="307" t="s">
        <v>18</v>
      </c>
      <c r="O19" s="309" t="s">
        <v>19</v>
      </c>
    </row>
    <row r="20" spans="2:15">
      <c r="B20" s="14"/>
      <c r="D20" s="306"/>
      <c r="E20" s="18"/>
      <c r="F20" s="22" t="s">
        <v>20</v>
      </c>
      <c r="G20" s="22"/>
      <c r="H20" s="23" t="s">
        <v>20</v>
      </c>
      <c r="J20" s="22" t="s">
        <v>20</v>
      </c>
      <c r="K20" s="23"/>
      <c r="L20" s="23" t="s">
        <v>20</v>
      </c>
      <c r="N20" s="308"/>
      <c r="O20" s="310"/>
    </row>
    <row r="21" spans="2:15">
      <c r="B21" s="24" t="s">
        <v>21</v>
      </c>
      <c r="C21" s="24"/>
      <c r="D21" s="25" t="s">
        <v>56</v>
      </c>
      <c r="E21" s="26"/>
      <c r="F21" s="153">
        <v>20638.79</v>
      </c>
      <c r="G21" s="28">
        <v>1</v>
      </c>
      <c r="H21" s="29">
        <f>G21*F21</f>
        <v>20638.79</v>
      </c>
      <c r="I21" s="30"/>
      <c r="J21" s="156">
        <f>+'[1]11. Distribution Rate Schedule'!$D$18</f>
        <v>19114.956917830845</v>
      </c>
      <c r="K21" s="32">
        <v>1</v>
      </c>
      <c r="L21" s="29">
        <f>K21*J21</f>
        <v>19114.956917830845</v>
      </c>
      <c r="M21" s="30"/>
      <c r="N21" s="33">
        <f>L21-H21</f>
        <v>-1523.8330821691561</v>
      </c>
      <c r="O21" s="34">
        <f>IF((H21)=0,"",(N21/H21))</f>
        <v>-7.3833450612616147E-2</v>
      </c>
    </row>
    <row r="22" spans="2:15">
      <c r="B22" s="36"/>
      <c r="C22" s="24"/>
      <c r="D22" s="25" t="s">
        <v>56</v>
      </c>
      <c r="E22" s="26"/>
      <c r="F22" s="27"/>
      <c r="G22" s="28">
        <v>1</v>
      </c>
      <c r="H22" s="29">
        <f t="shared" ref="H22:H36" si="0">G22*F22</f>
        <v>0</v>
      </c>
      <c r="I22" s="30"/>
      <c r="J22" s="31"/>
      <c r="K22" s="32">
        <v>1</v>
      </c>
      <c r="L22" s="29">
        <f>K22*J22</f>
        <v>0</v>
      </c>
      <c r="M22" s="30"/>
      <c r="N22" s="33">
        <f>L22-H22</f>
        <v>0</v>
      </c>
      <c r="O22" s="34" t="str">
        <f>IF((H22)=0,"",(N22/H22))</f>
        <v/>
      </c>
    </row>
    <row r="23" spans="2:15">
      <c r="B23" s="35"/>
      <c r="C23" s="24"/>
      <c r="D23" s="25"/>
      <c r="E23" s="26"/>
      <c r="F23" s="27"/>
      <c r="G23" s="28">
        <v>1</v>
      </c>
      <c r="H23" s="29">
        <f t="shared" si="0"/>
        <v>0</v>
      </c>
      <c r="I23" s="30"/>
      <c r="J23" s="31"/>
      <c r="K23" s="32">
        <v>1</v>
      </c>
      <c r="L23" s="29">
        <f t="shared" ref="L23:L36" si="1">K23*J23</f>
        <v>0</v>
      </c>
      <c r="M23" s="30"/>
      <c r="N23" s="33">
        <f t="shared" ref="N23:N37" si="2">L23-H23</f>
        <v>0</v>
      </c>
      <c r="O23" s="34" t="str">
        <f t="shared" ref="O23:O37" si="3">IF((H23)=0,"",(N23/H23))</f>
        <v/>
      </c>
    </row>
    <row r="24" spans="2:15">
      <c r="B24" s="35"/>
      <c r="C24" s="24"/>
      <c r="D24" s="25"/>
      <c r="E24" s="26"/>
      <c r="F24" s="27"/>
      <c r="G24" s="28">
        <v>1</v>
      </c>
      <c r="H24" s="29">
        <f t="shared" si="0"/>
        <v>0</v>
      </c>
      <c r="I24" s="30"/>
      <c r="J24" s="31"/>
      <c r="K24" s="32">
        <v>1</v>
      </c>
      <c r="L24" s="29">
        <f t="shared" si="1"/>
        <v>0</v>
      </c>
      <c r="M24" s="30"/>
      <c r="N24" s="33">
        <f t="shared" si="2"/>
        <v>0</v>
      </c>
      <c r="O24" s="34" t="str">
        <f t="shared" si="3"/>
        <v/>
      </c>
    </row>
    <row r="25" spans="2:15">
      <c r="B25" s="35"/>
      <c r="C25" s="24"/>
      <c r="D25" s="25"/>
      <c r="E25" s="26"/>
      <c r="F25" s="27"/>
      <c r="G25" s="28">
        <v>1</v>
      </c>
      <c r="H25" s="29">
        <f t="shared" si="0"/>
        <v>0</v>
      </c>
      <c r="I25" s="30"/>
      <c r="J25" s="31"/>
      <c r="K25" s="32">
        <v>1</v>
      </c>
      <c r="L25" s="29">
        <f t="shared" si="1"/>
        <v>0</v>
      </c>
      <c r="M25" s="30"/>
      <c r="N25" s="33">
        <f t="shared" si="2"/>
        <v>0</v>
      </c>
      <c r="O25" s="34" t="str">
        <f t="shared" si="3"/>
        <v/>
      </c>
    </row>
    <row r="26" spans="2:15">
      <c r="B26" s="35"/>
      <c r="C26" s="24"/>
      <c r="D26" s="25"/>
      <c r="E26" s="26"/>
      <c r="F26" s="27"/>
      <c r="G26" s="28">
        <v>1</v>
      </c>
      <c r="H26" s="29">
        <f t="shared" si="0"/>
        <v>0</v>
      </c>
      <c r="I26" s="30"/>
      <c r="J26" s="31"/>
      <c r="K26" s="32">
        <v>1</v>
      </c>
      <c r="L26" s="29">
        <f t="shared" si="1"/>
        <v>0</v>
      </c>
      <c r="M26" s="30"/>
      <c r="N26" s="33">
        <f t="shared" si="2"/>
        <v>0</v>
      </c>
      <c r="O26" s="34" t="str">
        <f t="shared" si="3"/>
        <v/>
      </c>
    </row>
    <row r="27" spans="2:15">
      <c r="B27" s="24" t="s">
        <v>22</v>
      </c>
      <c r="C27" s="24"/>
      <c r="D27" s="25" t="s">
        <v>61</v>
      </c>
      <c r="E27" s="26"/>
      <c r="F27" s="27">
        <v>2.2791999999999999</v>
      </c>
      <c r="G27" s="28">
        <f>$F16</f>
        <v>10700</v>
      </c>
      <c r="H27" s="29">
        <f t="shared" si="0"/>
        <v>24387.439999999999</v>
      </c>
      <c r="I27" s="30"/>
      <c r="J27" s="31">
        <f>+'[1]11. Distribution Rate Schedule'!$E$18</f>
        <v>2.0904203521530214</v>
      </c>
      <c r="K27" s="28">
        <f>$F16</f>
        <v>10700</v>
      </c>
      <c r="L27" s="29">
        <f t="shared" si="1"/>
        <v>22367.497768037327</v>
      </c>
      <c r="M27" s="30"/>
      <c r="N27" s="33">
        <f t="shared" si="2"/>
        <v>-2019.9422319626719</v>
      </c>
      <c r="O27" s="34">
        <f t="shared" si="3"/>
        <v>-8.2827153320015223E-2</v>
      </c>
    </row>
    <row r="28" spans="2:15">
      <c r="B28" s="36" t="s">
        <v>96</v>
      </c>
      <c r="C28" s="24"/>
      <c r="D28" s="25" t="s">
        <v>61</v>
      </c>
      <c r="E28" s="26"/>
      <c r="F28" s="27">
        <v>-5.11E-2</v>
      </c>
      <c r="G28" s="28">
        <f>$F16</f>
        <v>10700</v>
      </c>
      <c r="H28" s="29">
        <f t="shared" si="0"/>
        <v>-546.77</v>
      </c>
      <c r="I28" s="30"/>
      <c r="J28" s="31"/>
      <c r="K28" s="28">
        <f>$F16</f>
        <v>10700</v>
      </c>
      <c r="L28" s="29">
        <f t="shared" si="1"/>
        <v>0</v>
      </c>
      <c r="M28" s="30"/>
      <c r="N28" s="33">
        <f t="shared" si="2"/>
        <v>546.77</v>
      </c>
      <c r="O28" s="34">
        <f t="shared" si="3"/>
        <v>-1</v>
      </c>
    </row>
    <row r="29" spans="2:15">
      <c r="B29" s="24" t="s">
        <v>73</v>
      </c>
      <c r="C29" s="24"/>
      <c r="D29" s="25" t="s">
        <v>61</v>
      </c>
      <c r="E29" s="26"/>
      <c r="F29" s="150">
        <v>1.1E-4</v>
      </c>
      <c r="G29" s="28">
        <f>$F16</f>
        <v>10700</v>
      </c>
      <c r="H29" s="29">
        <f t="shared" si="0"/>
        <v>1.177</v>
      </c>
      <c r="I29" s="30"/>
      <c r="J29" s="31">
        <v>0</v>
      </c>
      <c r="K29" s="28">
        <f>$F16</f>
        <v>10700</v>
      </c>
      <c r="L29" s="29">
        <f t="shared" si="1"/>
        <v>0</v>
      </c>
      <c r="M29" s="30"/>
      <c r="N29" s="33">
        <f t="shared" si="2"/>
        <v>-1.177</v>
      </c>
      <c r="O29" s="34">
        <f t="shared" si="3"/>
        <v>-1</v>
      </c>
    </row>
    <row r="30" spans="2:15">
      <c r="B30" s="36"/>
      <c r="C30" s="24"/>
      <c r="D30" s="25"/>
      <c r="E30" s="26"/>
      <c r="F30" s="27"/>
      <c r="G30" s="28">
        <f>$F16</f>
        <v>10700</v>
      </c>
      <c r="H30" s="29">
        <f t="shared" si="0"/>
        <v>0</v>
      </c>
      <c r="I30" s="30"/>
      <c r="J30" s="31"/>
      <c r="K30" s="28">
        <f>$F16</f>
        <v>10700</v>
      </c>
      <c r="L30" s="29">
        <f t="shared" si="1"/>
        <v>0</v>
      </c>
      <c r="M30" s="30"/>
      <c r="N30" s="33">
        <f t="shared" si="2"/>
        <v>0</v>
      </c>
      <c r="O30" s="34" t="str">
        <f t="shared" si="3"/>
        <v/>
      </c>
    </row>
    <row r="31" spans="2:15">
      <c r="B31" s="36"/>
      <c r="C31" s="24"/>
      <c r="D31" s="25"/>
      <c r="E31" s="26"/>
      <c r="F31" s="27"/>
      <c r="G31" s="28">
        <f>$F16</f>
        <v>10700</v>
      </c>
      <c r="H31" s="29">
        <f t="shared" si="0"/>
        <v>0</v>
      </c>
      <c r="I31" s="30"/>
      <c r="J31" s="31"/>
      <c r="K31" s="28">
        <f>$F16</f>
        <v>10700</v>
      </c>
      <c r="L31" s="29">
        <f t="shared" si="1"/>
        <v>0</v>
      </c>
      <c r="M31" s="30"/>
      <c r="N31" s="33">
        <f t="shared" si="2"/>
        <v>0</v>
      </c>
      <c r="O31" s="34" t="str">
        <f t="shared" si="3"/>
        <v/>
      </c>
    </row>
    <row r="32" spans="2:15">
      <c r="B32" s="36"/>
      <c r="C32" s="24"/>
      <c r="D32" s="25"/>
      <c r="E32" s="26"/>
      <c r="F32" s="27"/>
      <c r="G32" s="28">
        <f>$F16</f>
        <v>10700</v>
      </c>
      <c r="H32" s="29">
        <f t="shared" si="0"/>
        <v>0</v>
      </c>
      <c r="I32" s="30"/>
      <c r="J32" s="31"/>
      <c r="K32" s="28">
        <f>$F16</f>
        <v>10700</v>
      </c>
      <c r="L32" s="29">
        <f t="shared" si="1"/>
        <v>0</v>
      </c>
      <c r="M32" s="30"/>
      <c r="N32" s="33">
        <f t="shared" si="2"/>
        <v>0</v>
      </c>
      <c r="O32" s="34" t="str">
        <f t="shared" si="3"/>
        <v/>
      </c>
    </row>
    <row r="33" spans="2:15">
      <c r="B33" s="36"/>
      <c r="C33" s="24"/>
      <c r="D33" s="25"/>
      <c r="E33" s="26"/>
      <c r="F33" s="27"/>
      <c r="G33" s="28">
        <f>$F16</f>
        <v>10700</v>
      </c>
      <c r="H33" s="29">
        <f t="shared" si="0"/>
        <v>0</v>
      </c>
      <c r="I33" s="30"/>
      <c r="J33" s="31"/>
      <c r="K33" s="28">
        <f>$F16</f>
        <v>10700</v>
      </c>
      <c r="L33" s="29">
        <f t="shared" si="1"/>
        <v>0</v>
      </c>
      <c r="M33" s="30"/>
      <c r="N33" s="33">
        <f t="shared" si="2"/>
        <v>0</v>
      </c>
      <c r="O33" s="34" t="str">
        <f t="shared" si="3"/>
        <v/>
      </c>
    </row>
    <row r="34" spans="2:15">
      <c r="B34" s="36"/>
      <c r="C34" s="24"/>
      <c r="D34" s="25"/>
      <c r="E34" s="26"/>
      <c r="F34" s="27"/>
      <c r="G34" s="28">
        <f>$F16</f>
        <v>10700</v>
      </c>
      <c r="H34" s="29">
        <f t="shared" si="0"/>
        <v>0</v>
      </c>
      <c r="I34" s="30"/>
      <c r="J34" s="31"/>
      <c r="K34" s="28">
        <f>$F16</f>
        <v>10700</v>
      </c>
      <c r="L34" s="29">
        <f t="shared" si="1"/>
        <v>0</v>
      </c>
      <c r="M34" s="30"/>
      <c r="N34" s="33">
        <f t="shared" si="2"/>
        <v>0</v>
      </c>
      <c r="O34" s="34" t="str">
        <f t="shared" si="3"/>
        <v/>
      </c>
    </row>
    <row r="35" spans="2:15">
      <c r="B35" s="36"/>
      <c r="C35" s="24"/>
      <c r="D35" s="25"/>
      <c r="E35" s="26"/>
      <c r="F35" s="27"/>
      <c r="G35" s="28">
        <f>$F16</f>
        <v>10700</v>
      </c>
      <c r="H35" s="29">
        <f t="shared" si="0"/>
        <v>0</v>
      </c>
      <c r="I35" s="30"/>
      <c r="J35" s="31"/>
      <c r="K35" s="28">
        <f>$F16</f>
        <v>10700</v>
      </c>
      <c r="L35" s="29">
        <f t="shared" si="1"/>
        <v>0</v>
      </c>
      <c r="M35" s="30"/>
      <c r="N35" s="33">
        <f t="shared" si="2"/>
        <v>0</v>
      </c>
      <c r="O35" s="34" t="str">
        <f t="shared" si="3"/>
        <v/>
      </c>
    </row>
    <row r="36" spans="2:15">
      <c r="B36" s="36"/>
      <c r="C36" s="24"/>
      <c r="D36" s="25"/>
      <c r="E36" s="26"/>
      <c r="F36" s="27"/>
      <c r="G36" s="28">
        <f>$F16</f>
        <v>10700</v>
      </c>
      <c r="H36" s="29">
        <f t="shared" si="0"/>
        <v>0</v>
      </c>
      <c r="I36" s="30"/>
      <c r="J36" s="31"/>
      <c r="K36" s="28">
        <f>$F16</f>
        <v>10700</v>
      </c>
      <c r="L36" s="29">
        <f t="shared" si="1"/>
        <v>0</v>
      </c>
      <c r="M36" s="30"/>
      <c r="N36" s="33">
        <f t="shared" si="2"/>
        <v>0</v>
      </c>
      <c r="O36" s="34" t="str">
        <f t="shared" si="3"/>
        <v/>
      </c>
    </row>
    <row r="37" spans="2:15" s="48" customFormat="1">
      <c r="B37" s="37" t="s">
        <v>25</v>
      </c>
      <c r="C37" s="38"/>
      <c r="D37" s="39"/>
      <c r="E37" s="38"/>
      <c r="F37" s="40"/>
      <c r="G37" s="41"/>
      <c r="H37" s="42">
        <f>SUM(H21:H36)</f>
        <v>44480.637000000002</v>
      </c>
      <c r="I37" s="43"/>
      <c r="J37" s="44"/>
      <c r="K37" s="41"/>
      <c r="L37" s="42">
        <f>SUM(L21:L36)</f>
        <v>41482.454685868172</v>
      </c>
      <c r="M37" s="43"/>
      <c r="N37" s="46">
        <f t="shared" si="2"/>
        <v>-2998.1823141318309</v>
      </c>
      <c r="O37" s="47">
        <f t="shared" si="3"/>
        <v>-6.740421262698712E-2</v>
      </c>
    </row>
    <row r="38" spans="2:15" ht="25.5">
      <c r="B38" s="49" t="s">
        <v>58</v>
      </c>
      <c r="C38" s="24"/>
      <c r="D38" s="25" t="s">
        <v>61</v>
      </c>
      <c r="E38" s="26"/>
      <c r="F38" s="27">
        <v>-0.47049999999999997</v>
      </c>
      <c r="G38" s="28">
        <f>$F16</f>
        <v>10700</v>
      </c>
      <c r="H38" s="29">
        <f>G38*F38</f>
        <v>-5034.3499999999995</v>
      </c>
      <c r="I38" s="30"/>
      <c r="J38" s="31">
        <f>+F38</f>
        <v>-0.47049999999999997</v>
      </c>
      <c r="K38" s="28">
        <f>$F16</f>
        <v>10700</v>
      </c>
      <c r="L38" s="29">
        <f>K38*J38</f>
        <v>-5034.3499999999995</v>
      </c>
      <c r="M38" s="30"/>
      <c r="N38" s="33">
        <f>L38-H38</f>
        <v>0</v>
      </c>
      <c r="O38" s="34">
        <f>IF((H38)=0,"",(N38/H38))</f>
        <v>0</v>
      </c>
    </row>
    <row r="39" spans="2:15" ht="25.5">
      <c r="B39" s="49" t="s">
        <v>59</v>
      </c>
      <c r="C39" s="24"/>
      <c r="D39" s="25" t="s">
        <v>61</v>
      </c>
      <c r="E39" s="26"/>
      <c r="F39" s="27">
        <v>0</v>
      </c>
      <c r="G39" s="28">
        <f>$F16</f>
        <v>10700</v>
      </c>
      <c r="H39" s="29">
        <f t="shared" ref="H39:H41" si="4">G39*F39</f>
        <v>0</v>
      </c>
      <c r="I39" s="50"/>
      <c r="J39" s="31">
        <f>+'[3]6. Rate Rider Calculations'!$F$26</f>
        <v>-0.56194288861047681</v>
      </c>
      <c r="K39" s="28">
        <f>$F16</f>
        <v>10700</v>
      </c>
      <c r="L39" s="29">
        <f t="shared" ref="L39:L41" si="5">K39*J39</f>
        <v>-6012.7889081321018</v>
      </c>
      <c r="M39" s="51"/>
      <c r="N39" s="33">
        <f t="shared" ref="N39:N41" si="6">L39-H39</f>
        <v>-6012.7889081321018</v>
      </c>
      <c r="O39" s="34" t="str">
        <f t="shared" ref="O39:O41" si="7">IF((H39)=0,"",(N39/H39))</f>
        <v/>
      </c>
    </row>
    <row r="40" spans="2:15" ht="25.5">
      <c r="B40" s="49" t="s">
        <v>74</v>
      </c>
      <c r="C40" s="24"/>
      <c r="D40" s="25" t="s">
        <v>61</v>
      </c>
      <c r="E40" s="26"/>
      <c r="F40" s="27">
        <v>-0.19700000000000001</v>
      </c>
      <c r="G40" s="28">
        <f>$F16</f>
        <v>10700</v>
      </c>
      <c r="H40" s="29">
        <f t="shared" si="4"/>
        <v>-2107.9</v>
      </c>
      <c r="I40" s="50"/>
      <c r="J40" s="31">
        <f>+F40</f>
        <v>-0.19700000000000001</v>
      </c>
      <c r="K40" s="28">
        <f>$F16</f>
        <v>10700</v>
      </c>
      <c r="L40" s="29">
        <f t="shared" si="5"/>
        <v>-2107.9</v>
      </c>
      <c r="M40" s="51"/>
      <c r="N40" s="33">
        <f t="shared" si="6"/>
        <v>0</v>
      </c>
      <c r="O40" s="34">
        <f t="shared" si="7"/>
        <v>0</v>
      </c>
    </row>
    <row r="41" spans="2:15" ht="25.5">
      <c r="B41" s="49" t="s">
        <v>75</v>
      </c>
      <c r="C41" s="24"/>
      <c r="D41" s="25" t="s">
        <v>61</v>
      </c>
      <c r="E41" s="26"/>
      <c r="F41" s="27">
        <v>0</v>
      </c>
      <c r="G41" s="28">
        <f>$F16</f>
        <v>10700</v>
      </c>
      <c r="H41" s="29">
        <f t="shared" si="4"/>
        <v>0</v>
      </c>
      <c r="I41" s="50"/>
      <c r="J41" s="31">
        <f>+'[3]6. Rate Rider Calculations'!$F$52</f>
        <v>0</v>
      </c>
      <c r="K41" s="28">
        <f>$F16</f>
        <v>10700</v>
      </c>
      <c r="L41" s="29">
        <f t="shared" si="5"/>
        <v>0</v>
      </c>
      <c r="M41" s="51"/>
      <c r="N41" s="33">
        <f t="shared" si="6"/>
        <v>0</v>
      </c>
      <c r="O41" s="34" t="str">
        <f t="shared" si="7"/>
        <v/>
      </c>
    </row>
    <row r="42" spans="2:15">
      <c r="B42" s="49"/>
      <c r="C42" s="24"/>
      <c r="D42" s="25"/>
      <c r="E42" s="26"/>
      <c r="F42" s="27"/>
      <c r="G42" s="28">
        <f>$F16</f>
        <v>10700</v>
      </c>
      <c r="H42" s="29">
        <f>G42*F42</f>
        <v>0</v>
      </c>
      <c r="I42" s="30"/>
      <c r="J42" s="31"/>
      <c r="K42" s="28">
        <f>$F16</f>
        <v>10700</v>
      </c>
      <c r="L42" s="29">
        <f>K42*J42</f>
        <v>0</v>
      </c>
      <c r="M42" s="30"/>
      <c r="N42" s="33">
        <f>L42-H42</f>
        <v>0</v>
      </c>
      <c r="O42" s="34" t="str">
        <f>IF((H42)=0,"",(N42/H42))</f>
        <v/>
      </c>
    </row>
    <row r="43" spans="2:15">
      <c r="B43" s="49"/>
      <c r="C43" s="24"/>
      <c r="D43" s="25"/>
      <c r="E43" s="26"/>
      <c r="F43" s="53"/>
      <c r="G43" s="54"/>
      <c r="H43" s="55"/>
      <c r="I43" s="30"/>
      <c r="J43" s="31"/>
      <c r="K43" s="28">
        <f>$F16</f>
        <v>10700</v>
      </c>
      <c r="L43" s="29">
        <f>K43*J43</f>
        <v>0</v>
      </c>
      <c r="M43" s="30"/>
      <c r="N43" s="33">
        <f>L43-H43</f>
        <v>0</v>
      </c>
      <c r="O43" s="34"/>
    </row>
    <row r="44" spans="2:15" ht="25.5">
      <c r="B44" s="56" t="s">
        <v>26</v>
      </c>
      <c r="C44" s="57"/>
      <c r="D44" s="57"/>
      <c r="E44" s="57"/>
      <c r="F44" s="58"/>
      <c r="G44" s="59"/>
      <c r="H44" s="60">
        <f>SUM(H38:H42)+H37</f>
        <v>37338.387000000002</v>
      </c>
      <c r="I44" s="43"/>
      <c r="J44" s="59"/>
      <c r="K44" s="61"/>
      <c r="L44" s="60">
        <f>SUM(L38:L42)+L37</f>
        <v>28327.415777736071</v>
      </c>
      <c r="M44" s="43"/>
      <c r="N44" s="46">
        <f t="shared" ref="N44:N62" si="8">L44-H44</f>
        <v>-9010.9712222639318</v>
      </c>
      <c r="O44" s="47">
        <f t="shared" ref="O44:O62" si="9">IF((H44)=0,"",(N44/H44))</f>
        <v>-0.2413326323460071</v>
      </c>
    </row>
    <row r="45" spans="2:15">
      <c r="B45" s="30" t="s">
        <v>27</v>
      </c>
      <c r="C45" s="30"/>
      <c r="D45" s="62" t="s">
        <v>61</v>
      </c>
      <c r="E45" s="63"/>
      <c r="F45" s="31">
        <v>3.0104000000000002</v>
      </c>
      <c r="G45" s="64">
        <f>F16</f>
        <v>10700</v>
      </c>
      <c r="H45" s="29">
        <f>G45*F45</f>
        <v>32211.280000000002</v>
      </c>
      <c r="I45" s="30"/>
      <c r="J45" s="31">
        <f>+'[4]13. Final 2013 RTS Rates'!$F$32</f>
        <v>3.0387252112271566</v>
      </c>
      <c r="K45" s="65">
        <f>F16</f>
        <v>10700</v>
      </c>
      <c r="L45" s="29">
        <f>K45*J45</f>
        <v>32514.359760130574</v>
      </c>
      <c r="M45" s="30"/>
      <c r="N45" s="33">
        <f t="shared" si="8"/>
        <v>303.07976013057123</v>
      </c>
      <c r="O45" s="34">
        <f t="shared" si="9"/>
        <v>9.4091187972216942E-3</v>
      </c>
    </row>
    <row r="46" spans="2:15" ht="30">
      <c r="B46" s="66" t="s">
        <v>28</v>
      </c>
      <c r="C46" s="30"/>
      <c r="D46" s="62" t="s">
        <v>61</v>
      </c>
      <c r="E46" s="63"/>
      <c r="F46" s="31">
        <v>2.3929</v>
      </c>
      <c r="G46" s="64">
        <f>G45</f>
        <v>10700</v>
      </c>
      <c r="H46" s="29">
        <f>G46*F46</f>
        <v>25604.03</v>
      </c>
      <c r="I46" s="30"/>
      <c r="J46" s="31">
        <f>+'[4]13. Final 2013 RTS Rates'!$H$32</f>
        <v>2.4749577142130175</v>
      </c>
      <c r="K46" s="65">
        <f>K45</f>
        <v>10700</v>
      </c>
      <c r="L46" s="29">
        <f>K46*J46</f>
        <v>26482.047542079286</v>
      </c>
      <c r="M46" s="30"/>
      <c r="N46" s="33">
        <f t="shared" si="8"/>
        <v>878.01754207928752</v>
      </c>
      <c r="O46" s="34">
        <f t="shared" si="9"/>
        <v>3.4292161901047905E-2</v>
      </c>
    </row>
    <row r="47" spans="2:15" ht="25.5">
      <c r="B47" s="56" t="s">
        <v>29</v>
      </c>
      <c r="C47" s="38"/>
      <c r="D47" s="38"/>
      <c r="E47" s="38"/>
      <c r="F47" s="67"/>
      <c r="G47" s="59"/>
      <c r="H47" s="60">
        <f>SUM(H44:H46)</f>
        <v>95153.697</v>
      </c>
      <c r="I47" s="68"/>
      <c r="J47" s="69"/>
      <c r="K47" s="70"/>
      <c r="L47" s="60">
        <f>SUM(L44:L46)</f>
        <v>87323.823079945927</v>
      </c>
      <c r="M47" s="68"/>
      <c r="N47" s="46">
        <f t="shared" si="8"/>
        <v>-7829.8739200540731</v>
      </c>
      <c r="O47" s="47">
        <f t="shared" si="9"/>
        <v>-8.2286597020545332E-2</v>
      </c>
    </row>
    <row r="48" spans="2:15" ht="30">
      <c r="B48" s="71" t="s">
        <v>30</v>
      </c>
      <c r="C48" s="24"/>
      <c r="D48" s="25" t="s">
        <v>57</v>
      </c>
      <c r="E48" s="26"/>
      <c r="F48" s="72">
        <v>5.1999999999999998E-3</v>
      </c>
      <c r="G48" s="64">
        <f>F17*F65</f>
        <v>5678960</v>
      </c>
      <c r="H48" s="73">
        <f t="shared" ref="H48:H56" si="10">G48*F48</f>
        <v>29530.591999999997</v>
      </c>
      <c r="I48" s="30"/>
      <c r="J48" s="74">
        <f>+F48</f>
        <v>5.1999999999999998E-3</v>
      </c>
      <c r="K48" s="65">
        <f>F17*J65</f>
        <v>5676160</v>
      </c>
      <c r="L48" s="73">
        <f t="shared" ref="L48:L56" si="11">K48*J48</f>
        <v>29516.031999999999</v>
      </c>
      <c r="M48" s="30"/>
      <c r="N48" s="33">
        <f t="shared" si="8"/>
        <v>-14.559999999997672</v>
      </c>
      <c r="O48" s="75">
        <f t="shared" si="9"/>
        <v>-4.9304802287734948E-4</v>
      </c>
    </row>
    <row r="49" spans="2:17" ht="30">
      <c r="B49" s="71" t="s">
        <v>31</v>
      </c>
      <c r="C49" s="24"/>
      <c r="D49" s="25" t="s">
        <v>57</v>
      </c>
      <c r="E49" s="26"/>
      <c r="F49" s="72">
        <v>1.1000000000000001E-3</v>
      </c>
      <c r="G49" s="64">
        <f>G48</f>
        <v>5678960</v>
      </c>
      <c r="H49" s="73">
        <f t="shared" si="10"/>
        <v>6246.8560000000007</v>
      </c>
      <c r="I49" s="30"/>
      <c r="J49" s="74">
        <f t="shared" ref="J49:J51" si="12">+F49</f>
        <v>1.1000000000000001E-3</v>
      </c>
      <c r="K49" s="65">
        <f>K48</f>
        <v>5676160</v>
      </c>
      <c r="L49" s="73">
        <f t="shared" si="11"/>
        <v>6243.7760000000007</v>
      </c>
      <c r="M49" s="30"/>
      <c r="N49" s="33">
        <f t="shared" si="8"/>
        <v>-3.0799999999999272</v>
      </c>
      <c r="O49" s="75">
        <f t="shared" si="9"/>
        <v>-4.9304802287741659E-4</v>
      </c>
    </row>
    <row r="50" spans="2:17">
      <c r="B50" s="24" t="s">
        <v>32</v>
      </c>
      <c r="C50" s="24"/>
      <c r="D50" s="25" t="s">
        <v>56</v>
      </c>
      <c r="E50" s="26"/>
      <c r="F50" s="72">
        <v>0.25</v>
      </c>
      <c r="G50" s="28">
        <v>1</v>
      </c>
      <c r="H50" s="73">
        <f t="shared" si="10"/>
        <v>0.25</v>
      </c>
      <c r="I50" s="30"/>
      <c r="J50" s="74">
        <f t="shared" si="12"/>
        <v>0.25</v>
      </c>
      <c r="K50" s="32">
        <v>1</v>
      </c>
      <c r="L50" s="73">
        <f t="shared" si="11"/>
        <v>0.25</v>
      </c>
      <c r="M50" s="30"/>
      <c r="N50" s="33">
        <f t="shared" si="8"/>
        <v>0</v>
      </c>
      <c r="O50" s="75">
        <f t="shared" si="9"/>
        <v>0</v>
      </c>
    </row>
    <row r="51" spans="2:17">
      <c r="B51" s="24" t="s">
        <v>33</v>
      </c>
      <c r="C51" s="24"/>
      <c r="D51" s="25" t="s">
        <v>57</v>
      </c>
      <c r="E51" s="26"/>
      <c r="F51" s="72">
        <v>7.0000000000000001E-3</v>
      </c>
      <c r="G51" s="64">
        <f>F17</f>
        <v>5600000</v>
      </c>
      <c r="H51" s="73">
        <f t="shared" si="10"/>
        <v>39200</v>
      </c>
      <c r="I51" s="30"/>
      <c r="J51" s="74">
        <f t="shared" si="12"/>
        <v>7.0000000000000001E-3</v>
      </c>
      <c r="K51" s="65">
        <f>F17</f>
        <v>5600000</v>
      </c>
      <c r="L51" s="73">
        <f t="shared" si="11"/>
        <v>39200</v>
      </c>
      <c r="M51" s="30"/>
      <c r="N51" s="33">
        <f t="shared" si="8"/>
        <v>0</v>
      </c>
      <c r="O51" s="75">
        <f t="shared" si="9"/>
        <v>0</v>
      </c>
    </row>
    <row r="52" spans="2:17">
      <c r="B52" s="52"/>
      <c r="C52" s="24"/>
      <c r="D52" s="25"/>
      <c r="E52" s="26"/>
      <c r="F52" s="76"/>
      <c r="G52" s="64"/>
      <c r="H52" s="73">
        <f>G52*F52</f>
        <v>0</v>
      </c>
      <c r="I52" s="30"/>
      <c r="J52" s="72"/>
      <c r="K52" s="64"/>
      <c r="L52" s="73">
        <f>K52*J52</f>
        <v>0</v>
      </c>
      <c r="M52" s="30"/>
      <c r="N52" s="33">
        <f t="shared" si="8"/>
        <v>0</v>
      </c>
      <c r="O52" s="75" t="str">
        <f t="shared" si="9"/>
        <v/>
      </c>
    </row>
    <row r="53" spans="2:17">
      <c r="B53" s="169" t="s">
        <v>87</v>
      </c>
      <c r="C53" s="169"/>
      <c r="D53" s="170" t="s">
        <v>57</v>
      </c>
      <c r="E53" s="169"/>
      <c r="F53" s="181">
        <v>7.8770000000000007E-2</v>
      </c>
      <c r="G53" s="145">
        <f>+G48</f>
        <v>5678960</v>
      </c>
      <c r="H53" s="146">
        <f>G53*F53</f>
        <v>447331.67920000001</v>
      </c>
      <c r="I53" s="147"/>
      <c r="J53" s="181">
        <f>+F53</f>
        <v>7.8770000000000007E-2</v>
      </c>
      <c r="K53" s="145">
        <f>+K48</f>
        <v>5676160</v>
      </c>
      <c r="L53" s="146">
        <f>K53*J53</f>
        <v>447111.12320000003</v>
      </c>
      <c r="M53" s="147"/>
      <c r="N53" s="148">
        <f t="shared" si="8"/>
        <v>-220.5559999999823</v>
      </c>
      <c r="O53" s="149">
        <f t="shared" si="9"/>
        <v>-4.9304802287738873E-4</v>
      </c>
    </row>
    <row r="54" spans="2:17">
      <c r="B54" s="52"/>
      <c r="C54" s="24"/>
      <c r="D54" s="25"/>
      <c r="E54" s="26"/>
      <c r="F54" s="76"/>
      <c r="G54" s="77"/>
      <c r="H54" s="73">
        <f t="shared" si="10"/>
        <v>0</v>
      </c>
      <c r="I54" s="30"/>
      <c r="J54" s="72"/>
      <c r="K54" s="78"/>
      <c r="L54" s="73">
        <f t="shared" si="11"/>
        <v>0</v>
      </c>
      <c r="M54" s="30"/>
      <c r="N54" s="33">
        <f t="shared" si="8"/>
        <v>0</v>
      </c>
      <c r="O54" s="75" t="str">
        <f t="shared" si="9"/>
        <v/>
      </c>
      <c r="Q54" s="10" t="s">
        <v>70</v>
      </c>
    </row>
    <row r="55" spans="2:17">
      <c r="B55" s="52"/>
      <c r="C55" s="24"/>
      <c r="D55" s="25"/>
      <c r="E55" s="26"/>
      <c r="F55" s="76"/>
      <c r="G55" s="77"/>
      <c r="H55" s="73">
        <f t="shared" si="10"/>
        <v>0</v>
      </c>
      <c r="I55" s="30"/>
      <c r="J55" s="72"/>
      <c r="K55" s="78"/>
      <c r="L55" s="73">
        <f t="shared" si="11"/>
        <v>0</v>
      </c>
      <c r="M55" s="30"/>
      <c r="N55" s="33">
        <f t="shared" si="8"/>
        <v>0</v>
      </c>
      <c r="O55" s="75" t="str">
        <f t="shared" si="9"/>
        <v/>
      </c>
    </row>
    <row r="56" spans="2:17" ht="15.75" thickBot="1">
      <c r="B56" s="14"/>
      <c r="C56" s="24"/>
      <c r="D56" s="25"/>
      <c r="E56" s="26"/>
      <c r="F56" s="76"/>
      <c r="G56" s="77"/>
      <c r="H56" s="73">
        <f t="shared" si="10"/>
        <v>0</v>
      </c>
      <c r="I56" s="30"/>
      <c r="J56" s="72"/>
      <c r="K56" s="78"/>
      <c r="L56" s="73">
        <f t="shared" si="11"/>
        <v>0</v>
      </c>
      <c r="M56" s="30"/>
      <c r="N56" s="33">
        <f t="shared" si="8"/>
        <v>0</v>
      </c>
      <c r="O56" s="75" t="str">
        <f t="shared" si="9"/>
        <v/>
      </c>
    </row>
    <row r="57" spans="2:17" ht="15.75" thickBot="1">
      <c r="B57" s="79"/>
      <c r="C57" s="80"/>
      <c r="D57" s="81"/>
      <c r="E57" s="80"/>
      <c r="F57" s="125"/>
      <c r="G57" s="126"/>
      <c r="H57" s="127"/>
      <c r="I57" s="128"/>
      <c r="J57" s="125"/>
      <c r="K57" s="83"/>
      <c r="L57" s="129"/>
      <c r="M57" s="85"/>
      <c r="N57" s="130"/>
      <c r="O57" s="88"/>
    </row>
    <row r="58" spans="2:17">
      <c r="B58" s="89" t="s">
        <v>44</v>
      </c>
      <c r="C58" s="24"/>
      <c r="D58" s="24"/>
      <c r="E58" s="24"/>
      <c r="F58" s="90"/>
      <c r="G58" s="91"/>
      <c r="H58" s="92">
        <f>SUM(H47:H53,H54:H56)</f>
        <v>617463.07420000003</v>
      </c>
      <c r="I58" s="93"/>
      <c r="J58" s="94"/>
      <c r="K58" s="94"/>
      <c r="L58" s="131">
        <f>SUM(L47:L53,L54:L56)</f>
        <v>609395.00427994598</v>
      </c>
      <c r="M58" s="96"/>
      <c r="N58" s="97">
        <f t="shared" ref="N58" si="13">L58-H58</f>
        <v>-8068.0699200540548</v>
      </c>
      <c r="O58" s="98">
        <f t="shared" ref="O58" si="14">IF((H58)=0,"",(N58/H58))</f>
        <v>-1.3066481636180819E-2</v>
      </c>
    </row>
    <row r="59" spans="2:17">
      <c r="B59" s="99" t="s">
        <v>40</v>
      </c>
      <c r="C59" s="24"/>
      <c r="D59" s="24"/>
      <c r="E59" s="24"/>
      <c r="F59" s="100">
        <v>0.13</v>
      </c>
      <c r="G59" s="111"/>
      <c r="H59" s="101">
        <f>H58*F59</f>
        <v>80270.199646000008</v>
      </c>
      <c r="I59" s="102"/>
      <c r="J59" s="132">
        <v>0.13</v>
      </c>
      <c r="K59" s="102"/>
      <c r="L59" s="105">
        <f>L58*J59</f>
        <v>79221.350556392979</v>
      </c>
      <c r="M59" s="106"/>
      <c r="N59" s="107">
        <f t="shared" si="8"/>
        <v>-1048.8490896070289</v>
      </c>
      <c r="O59" s="108">
        <f t="shared" si="9"/>
        <v>-1.306648163618084E-2</v>
      </c>
    </row>
    <row r="60" spans="2:17">
      <c r="B60" s="109" t="s">
        <v>41</v>
      </c>
      <c r="C60" s="24"/>
      <c r="D60" s="24"/>
      <c r="E60" s="24"/>
      <c r="F60" s="110"/>
      <c r="G60" s="111"/>
      <c r="H60" s="101">
        <f>H58+H59</f>
        <v>697733.27384600008</v>
      </c>
      <c r="I60" s="102"/>
      <c r="J60" s="102"/>
      <c r="K60" s="102"/>
      <c r="L60" s="105">
        <f>L58+L59</f>
        <v>688616.3548363389</v>
      </c>
      <c r="M60" s="106"/>
      <c r="N60" s="107">
        <f t="shared" si="8"/>
        <v>-9116.9190096611856</v>
      </c>
      <c r="O60" s="108">
        <f t="shared" si="9"/>
        <v>-1.3066481636180967E-2</v>
      </c>
    </row>
    <row r="61" spans="2:17">
      <c r="B61" s="303" t="s">
        <v>42</v>
      </c>
      <c r="C61" s="303"/>
      <c r="D61" s="303"/>
      <c r="E61" s="24"/>
      <c r="F61" s="110"/>
      <c r="G61" s="111"/>
      <c r="H61" s="112">
        <v>0</v>
      </c>
      <c r="I61" s="102"/>
      <c r="J61" s="102"/>
      <c r="K61" s="102"/>
      <c r="L61" s="113">
        <v>0</v>
      </c>
      <c r="M61" s="106"/>
      <c r="N61" s="114">
        <f t="shared" si="8"/>
        <v>0</v>
      </c>
      <c r="O61" s="115" t="str">
        <f t="shared" si="9"/>
        <v/>
      </c>
    </row>
    <row r="62" spans="2:17" ht="15.75" thickBot="1">
      <c r="B62" s="304" t="s">
        <v>45</v>
      </c>
      <c r="C62" s="304"/>
      <c r="D62" s="304"/>
      <c r="E62" s="116"/>
      <c r="F62" s="133"/>
      <c r="G62" s="134"/>
      <c r="H62" s="135">
        <f>H60+H61</f>
        <v>697733.27384600008</v>
      </c>
      <c r="I62" s="136"/>
      <c r="J62" s="136"/>
      <c r="K62" s="136"/>
      <c r="L62" s="137">
        <f>L60+L61</f>
        <v>688616.3548363389</v>
      </c>
      <c r="M62" s="138"/>
      <c r="N62" s="139">
        <f t="shared" si="8"/>
        <v>-9116.9190096611856</v>
      </c>
      <c r="O62" s="140">
        <f t="shared" si="9"/>
        <v>-1.3066481636180967E-2</v>
      </c>
    </row>
    <row r="63" spans="2:17" ht="15.75" thickBot="1">
      <c r="B63" s="79"/>
      <c r="C63" s="80"/>
      <c r="D63" s="81"/>
      <c r="E63" s="80"/>
      <c r="F63" s="125"/>
      <c r="G63" s="126"/>
      <c r="H63" s="127"/>
      <c r="I63" s="128"/>
      <c r="J63" s="125"/>
      <c r="K63" s="83"/>
      <c r="L63" s="129"/>
      <c r="M63" s="85"/>
      <c r="N63" s="130"/>
      <c r="O63" s="88"/>
    </row>
    <row r="64" spans="2:17">
      <c r="L64" s="141"/>
    </row>
    <row r="65" spans="1:15">
      <c r="B65" s="15" t="s">
        <v>69</v>
      </c>
      <c r="F65" s="151">
        <v>1.0141</v>
      </c>
      <c r="J65" s="151">
        <v>1.0136000000000001</v>
      </c>
    </row>
    <row r="67" spans="1:15">
      <c r="A67" s="142" t="s">
        <v>46</v>
      </c>
    </row>
    <row r="69" spans="1:15">
      <c r="A69" s="10" t="s">
        <v>47</v>
      </c>
    </row>
    <row r="70" spans="1:15">
      <c r="A70" s="10" t="s">
        <v>48</v>
      </c>
    </row>
    <row r="72" spans="1:15" ht="15.75">
      <c r="B72" s="11" t="s">
        <v>8</v>
      </c>
      <c r="D72" s="311" t="s">
        <v>64</v>
      </c>
      <c r="E72" s="311"/>
      <c r="F72" s="311"/>
      <c r="G72" s="311"/>
      <c r="H72" s="311"/>
      <c r="I72" s="311"/>
      <c r="J72" s="311"/>
      <c r="K72" s="311"/>
      <c r="L72" s="311"/>
      <c r="M72" s="311"/>
      <c r="N72" s="311"/>
      <c r="O72" s="311"/>
    </row>
    <row r="73" spans="1:15" ht="7.5" customHeight="1">
      <c r="B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5">
      <c r="B74" s="14"/>
      <c r="D74" s="15" t="s">
        <v>9</v>
      </c>
      <c r="E74" s="15"/>
      <c r="F74" s="16">
        <v>5500</v>
      </c>
      <c r="G74" s="15" t="s">
        <v>60</v>
      </c>
    </row>
    <row r="75" spans="1:15">
      <c r="B75" s="14"/>
      <c r="F75" s="16">
        <v>2785000</v>
      </c>
      <c r="G75" s="15" t="s">
        <v>10</v>
      </c>
    </row>
    <row r="76" spans="1:15">
      <c r="B76" s="14"/>
      <c r="D76" s="17"/>
      <c r="E76" s="17"/>
      <c r="F76" s="312" t="s">
        <v>11</v>
      </c>
      <c r="G76" s="313"/>
      <c r="H76" s="314"/>
      <c r="J76" s="312" t="s">
        <v>12</v>
      </c>
      <c r="K76" s="313"/>
      <c r="L76" s="314"/>
      <c r="N76" s="312" t="s">
        <v>13</v>
      </c>
      <c r="O76" s="314"/>
    </row>
    <row r="77" spans="1:15">
      <c r="B77" s="14"/>
      <c r="D77" s="305" t="s">
        <v>14</v>
      </c>
      <c r="E77" s="18"/>
      <c r="F77" s="19" t="s">
        <v>15</v>
      </c>
      <c r="G77" s="19" t="s">
        <v>16</v>
      </c>
      <c r="H77" s="20" t="s">
        <v>17</v>
      </c>
      <c r="J77" s="19" t="s">
        <v>15</v>
      </c>
      <c r="K77" s="21" t="s">
        <v>16</v>
      </c>
      <c r="L77" s="20" t="s">
        <v>17</v>
      </c>
      <c r="N77" s="307" t="s">
        <v>18</v>
      </c>
      <c r="O77" s="309" t="s">
        <v>19</v>
      </c>
    </row>
    <row r="78" spans="1:15">
      <c r="B78" s="14"/>
      <c r="D78" s="306"/>
      <c r="E78" s="18"/>
      <c r="F78" s="22" t="s">
        <v>20</v>
      </c>
      <c r="G78" s="22"/>
      <c r="H78" s="23" t="s">
        <v>20</v>
      </c>
      <c r="J78" s="22" t="s">
        <v>20</v>
      </c>
      <c r="K78" s="23"/>
      <c r="L78" s="23" t="s">
        <v>20</v>
      </c>
      <c r="N78" s="308"/>
      <c r="O78" s="310"/>
    </row>
    <row r="79" spans="1:15">
      <c r="B79" s="24" t="s">
        <v>21</v>
      </c>
      <c r="C79" s="24"/>
      <c r="D79" s="25" t="s">
        <v>56</v>
      </c>
      <c r="E79" s="26"/>
      <c r="F79" s="153">
        <v>20638.79</v>
      </c>
      <c r="G79" s="28">
        <v>1</v>
      </c>
      <c r="H79" s="29">
        <f>G79*F79</f>
        <v>20638.79</v>
      </c>
      <c r="I79" s="30"/>
      <c r="J79" s="156">
        <f>+'[1]11. Distribution Rate Schedule'!$D$18</f>
        <v>19114.956917830845</v>
      </c>
      <c r="K79" s="32">
        <v>1</v>
      </c>
      <c r="L79" s="29">
        <f>K79*J79</f>
        <v>19114.956917830845</v>
      </c>
      <c r="M79" s="30"/>
      <c r="N79" s="33">
        <f>L79-H79</f>
        <v>-1523.8330821691561</v>
      </c>
      <c r="O79" s="34">
        <f>IF((H79)=0,"",(N79/H79))</f>
        <v>-7.3833450612616147E-2</v>
      </c>
    </row>
    <row r="80" spans="1:15">
      <c r="B80" s="36"/>
      <c r="C80" s="24"/>
      <c r="D80" s="25" t="s">
        <v>56</v>
      </c>
      <c r="E80" s="26"/>
      <c r="F80" s="27"/>
      <c r="G80" s="28">
        <v>1</v>
      </c>
      <c r="H80" s="29">
        <f t="shared" ref="H80:H94" si="15">G80*F80</f>
        <v>0</v>
      </c>
      <c r="I80" s="30"/>
      <c r="J80" s="31"/>
      <c r="K80" s="32">
        <v>1</v>
      </c>
      <c r="L80" s="29">
        <f>K80*J80</f>
        <v>0</v>
      </c>
      <c r="M80" s="30"/>
      <c r="N80" s="33">
        <f>L80-H80</f>
        <v>0</v>
      </c>
      <c r="O80" s="34" t="str">
        <f>IF((H80)=0,"",(N80/H80))</f>
        <v/>
      </c>
    </row>
    <row r="81" spans="2:15">
      <c r="B81" s="35"/>
      <c r="C81" s="24"/>
      <c r="D81" s="25"/>
      <c r="E81" s="26"/>
      <c r="F81" s="27"/>
      <c r="G81" s="28">
        <v>1</v>
      </c>
      <c r="H81" s="29">
        <f t="shared" si="15"/>
        <v>0</v>
      </c>
      <c r="I81" s="30"/>
      <c r="J81" s="31"/>
      <c r="K81" s="32">
        <v>1</v>
      </c>
      <c r="L81" s="29">
        <f t="shared" ref="L81:L94" si="16">K81*J81</f>
        <v>0</v>
      </c>
      <c r="M81" s="30"/>
      <c r="N81" s="33">
        <f t="shared" ref="N81:N95" si="17">L81-H81</f>
        <v>0</v>
      </c>
      <c r="O81" s="34" t="str">
        <f t="shared" ref="O81:O95" si="18">IF((H81)=0,"",(N81/H81))</f>
        <v/>
      </c>
    </row>
    <row r="82" spans="2:15">
      <c r="B82" s="35"/>
      <c r="C82" s="24"/>
      <c r="D82" s="25"/>
      <c r="E82" s="26"/>
      <c r="F82" s="27"/>
      <c r="G82" s="28">
        <v>1</v>
      </c>
      <c r="H82" s="29">
        <f t="shared" si="15"/>
        <v>0</v>
      </c>
      <c r="I82" s="30"/>
      <c r="J82" s="31"/>
      <c r="K82" s="32">
        <v>1</v>
      </c>
      <c r="L82" s="29">
        <f t="shared" si="16"/>
        <v>0</v>
      </c>
      <c r="M82" s="30"/>
      <c r="N82" s="33">
        <f t="shared" si="17"/>
        <v>0</v>
      </c>
      <c r="O82" s="34" t="str">
        <f t="shared" si="18"/>
        <v/>
      </c>
    </row>
    <row r="83" spans="2:15">
      <c r="B83" s="35"/>
      <c r="C83" s="24"/>
      <c r="D83" s="25"/>
      <c r="E83" s="26"/>
      <c r="F83" s="27"/>
      <c r="G83" s="28">
        <v>1</v>
      </c>
      <c r="H83" s="29">
        <f t="shared" si="15"/>
        <v>0</v>
      </c>
      <c r="I83" s="30"/>
      <c r="J83" s="31"/>
      <c r="K83" s="32">
        <v>1</v>
      </c>
      <c r="L83" s="29">
        <f t="shared" si="16"/>
        <v>0</v>
      </c>
      <c r="M83" s="30"/>
      <c r="N83" s="33">
        <f t="shared" si="17"/>
        <v>0</v>
      </c>
      <c r="O83" s="34" t="str">
        <f t="shared" si="18"/>
        <v/>
      </c>
    </row>
    <row r="84" spans="2:15">
      <c r="B84" s="35"/>
      <c r="C84" s="24"/>
      <c r="D84" s="25"/>
      <c r="E84" s="26"/>
      <c r="F84" s="27"/>
      <c r="G84" s="28">
        <v>1</v>
      </c>
      <c r="H84" s="29">
        <f t="shared" si="15"/>
        <v>0</v>
      </c>
      <c r="I84" s="30"/>
      <c r="J84" s="31"/>
      <c r="K84" s="32">
        <v>1</v>
      </c>
      <c r="L84" s="29">
        <f t="shared" si="16"/>
        <v>0</v>
      </c>
      <c r="M84" s="30"/>
      <c r="N84" s="33">
        <f t="shared" si="17"/>
        <v>0</v>
      </c>
      <c r="O84" s="34" t="str">
        <f t="shared" si="18"/>
        <v/>
      </c>
    </row>
    <row r="85" spans="2:15">
      <c r="B85" s="24" t="s">
        <v>22</v>
      </c>
      <c r="C85" s="24"/>
      <c r="D85" s="25" t="s">
        <v>61</v>
      </c>
      <c r="E85" s="26"/>
      <c r="F85" s="27">
        <v>2.2791999999999999</v>
      </c>
      <c r="G85" s="28">
        <f>$F74</f>
        <v>5500</v>
      </c>
      <c r="H85" s="29">
        <f t="shared" si="15"/>
        <v>12535.599999999999</v>
      </c>
      <c r="I85" s="30"/>
      <c r="J85" s="31">
        <f>+'[1]11. Distribution Rate Schedule'!$E$18</f>
        <v>2.0904203521530214</v>
      </c>
      <c r="K85" s="28">
        <f>$F74</f>
        <v>5500</v>
      </c>
      <c r="L85" s="29">
        <f t="shared" si="16"/>
        <v>11497.311936841617</v>
      </c>
      <c r="M85" s="30"/>
      <c r="N85" s="33">
        <f t="shared" si="17"/>
        <v>-1038.2880631583812</v>
      </c>
      <c r="O85" s="34">
        <f t="shared" si="18"/>
        <v>-8.2827153320015098E-2</v>
      </c>
    </row>
    <row r="86" spans="2:15">
      <c r="B86" s="36" t="s">
        <v>96</v>
      </c>
      <c r="C86" s="24"/>
      <c r="D86" s="25" t="s">
        <v>61</v>
      </c>
      <c r="E86" s="26"/>
      <c r="F86" s="27">
        <v>-5.11E-2</v>
      </c>
      <c r="G86" s="28">
        <f>$F74</f>
        <v>5500</v>
      </c>
      <c r="H86" s="29">
        <f t="shared" si="15"/>
        <v>-281.05</v>
      </c>
      <c r="I86" s="30"/>
      <c r="J86" s="31"/>
      <c r="K86" s="28">
        <f>$F74</f>
        <v>5500</v>
      </c>
      <c r="L86" s="29">
        <f t="shared" si="16"/>
        <v>0</v>
      </c>
      <c r="M86" s="30"/>
      <c r="N86" s="33">
        <f t="shared" si="17"/>
        <v>281.05</v>
      </c>
      <c r="O86" s="34">
        <f t="shared" si="18"/>
        <v>-1</v>
      </c>
    </row>
    <row r="87" spans="2:15">
      <c r="B87" s="24" t="s">
        <v>73</v>
      </c>
      <c r="C87" s="24"/>
      <c r="D87" s="25" t="s">
        <v>61</v>
      </c>
      <c r="E87" s="26"/>
      <c r="F87" s="150">
        <v>1.1E-4</v>
      </c>
      <c r="G87" s="28">
        <f>$F74</f>
        <v>5500</v>
      </c>
      <c r="H87" s="29">
        <f t="shared" si="15"/>
        <v>0.60499999999999998</v>
      </c>
      <c r="I87" s="30"/>
      <c r="J87" s="31">
        <v>0</v>
      </c>
      <c r="K87" s="28">
        <f>$F74</f>
        <v>5500</v>
      </c>
      <c r="L87" s="29">
        <f t="shared" si="16"/>
        <v>0</v>
      </c>
      <c r="M87" s="30"/>
      <c r="N87" s="33">
        <f t="shared" si="17"/>
        <v>-0.60499999999999998</v>
      </c>
      <c r="O87" s="34">
        <f t="shared" si="18"/>
        <v>-1</v>
      </c>
    </row>
    <row r="88" spans="2:15">
      <c r="B88" s="36"/>
      <c r="C88" s="24"/>
      <c r="D88" s="25"/>
      <c r="E88" s="26"/>
      <c r="F88" s="27"/>
      <c r="G88" s="28">
        <f>$F74</f>
        <v>5500</v>
      </c>
      <c r="H88" s="29">
        <f t="shared" si="15"/>
        <v>0</v>
      </c>
      <c r="I88" s="30"/>
      <c r="J88" s="31"/>
      <c r="K88" s="28">
        <f>$F74</f>
        <v>5500</v>
      </c>
      <c r="L88" s="29">
        <f t="shared" si="16"/>
        <v>0</v>
      </c>
      <c r="M88" s="30"/>
      <c r="N88" s="33">
        <f t="shared" si="17"/>
        <v>0</v>
      </c>
      <c r="O88" s="34" t="str">
        <f t="shared" si="18"/>
        <v/>
      </c>
    </row>
    <row r="89" spans="2:15">
      <c r="B89" s="36"/>
      <c r="C89" s="24"/>
      <c r="D89" s="25"/>
      <c r="E89" s="26"/>
      <c r="F89" s="27"/>
      <c r="G89" s="28">
        <f>$F74</f>
        <v>5500</v>
      </c>
      <c r="H89" s="29">
        <f t="shared" si="15"/>
        <v>0</v>
      </c>
      <c r="I89" s="30"/>
      <c r="J89" s="31"/>
      <c r="K89" s="28">
        <f>$F74</f>
        <v>5500</v>
      </c>
      <c r="L89" s="29">
        <f t="shared" si="16"/>
        <v>0</v>
      </c>
      <c r="M89" s="30"/>
      <c r="N89" s="33">
        <f t="shared" si="17"/>
        <v>0</v>
      </c>
      <c r="O89" s="34" t="str">
        <f t="shared" si="18"/>
        <v/>
      </c>
    </row>
    <row r="90" spans="2:15">
      <c r="B90" s="36"/>
      <c r="C90" s="24"/>
      <c r="D90" s="25"/>
      <c r="E90" s="26"/>
      <c r="F90" s="27"/>
      <c r="G90" s="28">
        <f>$F74</f>
        <v>5500</v>
      </c>
      <c r="H90" s="29">
        <f t="shared" si="15"/>
        <v>0</v>
      </c>
      <c r="I90" s="30"/>
      <c r="J90" s="31"/>
      <c r="K90" s="28">
        <f>$F74</f>
        <v>5500</v>
      </c>
      <c r="L90" s="29">
        <f t="shared" si="16"/>
        <v>0</v>
      </c>
      <c r="M90" s="30"/>
      <c r="N90" s="33">
        <f t="shared" si="17"/>
        <v>0</v>
      </c>
      <c r="O90" s="34" t="str">
        <f t="shared" si="18"/>
        <v/>
      </c>
    </row>
    <row r="91" spans="2:15">
      <c r="B91" s="36"/>
      <c r="C91" s="24"/>
      <c r="D91" s="25"/>
      <c r="E91" s="26"/>
      <c r="F91" s="27"/>
      <c r="G91" s="28">
        <f>$F74</f>
        <v>5500</v>
      </c>
      <c r="H91" s="29">
        <f t="shared" si="15"/>
        <v>0</v>
      </c>
      <c r="I91" s="30"/>
      <c r="J91" s="31"/>
      <c r="K91" s="28">
        <f>$F74</f>
        <v>5500</v>
      </c>
      <c r="L91" s="29">
        <f t="shared" si="16"/>
        <v>0</v>
      </c>
      <c r="M91" s="30"/>
      <c r="N91" s="33">
        <f t="shared" si="17"/>
        <v>0</v>
      </c>
      <c r="O91" s="34" t="str">
        <f t="shared" si="18"/>
        <v/>
      </c>
    </row>
    <row r="92" spans="2:15">
      <c r="B92" s="36"/>
      <c r="C92" s="24"/>
      <c r="D92" s="25"/>
      <c r="E92" s="26"/>
      <c r="F92" s="27"/>
      <c r="G92" s="28">
        <f>$F74</f>
        <v>5500</v>
      </c>
      <c r="H92" s="29">
        <f t="shared" si="15"/>
        <v>0</v>
      </c>
      <c r="I92" s="30"/>
      <c r="J92" s="31"/>
      <c r="K92" s="28">
        <f>$F74</f>
        <v>5500</v>
      </c>
      <c r="L92" s="29">
        <f t="shared" si="16"/>
        <v>0</v>
      </c>
      <c r="M92" s="30"/>
      <c r="N92" s="33">
        <f t="shared" si="17"/>
        <v>0</v>
      </c>
      <c r="O92" s="34" t="str">
        <f t="shared" si="18"/>
        <v/>
      </c>
    </row>
    <row r="93" spans="2:15">
      <c r="B93" s="36"/>
      <c r="C93" s="24"/>
      <c r="D93" s="25"/>
      <c r="E93" s="26"/>
      <c r="F93" s="27"/>
      <c r="G93" s="28">
        <f>$F74</f>
        <v>5500</v>
      </c>
      <c r="H93" s="29">
        <f t="shared" si="15"/>
        <v>0</v>
      </c>
      <c r="I93" s="30"/>
      <c r="J93" s="31"/>
      <c r="K93" s="28">
        <f>$F74</f>
        <v>5500</v>
      </c>
      <c r="L93" s="29">
        <f t="shared" si="16"/>
        <v>0</v>
      </c>
      <c r="M93" s="30"/>
      <c r="N93" s="33">
        <f t="shared" si="17"/>
        <v>0</v>
      </c>
      <c r="O93" s="34" t="str">
        <f t="shared" si="18"/>
        <v/>
      </c>
    </row>
    <row r="94" spans="2:15">
      <c r="B94" s="36"/>
      <c r="C94" s="24"/>
      <c r="D94" s="25"/>
      <c r="E94" s="26"/>
      <c r="F94" s="27"/>
      <c r="G94" s="28">
        <f>$F74</f>
        <v>5500</v>
      </c>
      <c r="H94" s="29">
        <f t="shared" si="15"/>
        <v>0</v>
      </c>
      <c r="I94" s="30"/>
      <c r="J94" s="31"/>
      <c r="K94" s="28">
        <f>$F74</f>
        <v>5500</v>
      </c>
      <c r="L94" s="29">
        <f t="shared" si="16"/>
        <v>0</v>
      </c>
      <c r="M94" s="30"/>
      <c r="N94" s="33">
        <f t="shared" si="17"/>
        <v>0</v>
      </c>
      <c r="O94" s="34" t="str">
        <f t="shared" si="18"/>
        <v/>
      </c>
    </row>
    <row r="95" spans="2:15" s="48" customFormat="1">
      <c r="B95" s="37" t="s">
        <v>25</v>
      </c>
      <c r="C95" s="38"/>
      <c r="D95" s="39"/>
      <c r="E95" s="38"/>
      <c r="F95" s="40"/>
      <c r="G95" s="41"/>
      <c r="H95" s="42">
        <f>SUM(H79:H94)</f>
        <v>32893.945</v>
      </c>
      <c r="I95" s="43"/>
      <c r="J95" s="44"/>
      <c r="K95" s="41"/>
      <c r="L95" s="42">
        <f>SUM(L79:L94)</f>
        <v>30612.26885467246</v>
      </c>
      <c r="M95" s="43"/>
      <c r="N95" s="46">
        <f t="shared" si="17"/>
        <v>-2281.6761453275394</v>
      </c>
      <c r="O95" s="47">
        <f t="shared" si="18"/>
        <v>-6.9364624563199681E-2</v>
      </c>
    </row>
    <row r="96" spans="2:15" ht="25.5">
      <c r="B96" s="49" t="s">
        <v>58</v>
      </c>
      <c r="C96" s="24"/>
      <c r="D96" s="25" t="s">
        <v>61</v>
      </c>
      <c r="E96" s="26"/>
      <c r="F96" s="27">
        <v>-0.47049999999999997</v>
      </c>
      <c r="G96" s="28">
        <f>$F74</f>
        <v>5500</v>
      </c>
      <c r="H96" s="29">
        <f>G96*F96</f>
        <v>-2587.75</v>
      </c>
      <c r="I96" s="30"/>
      <c r="J96" s="31">
        <f>+F96</f>
        <v>-0.47049999999999997</v>
      </c>
      <c r="K96" s="28">
        <f>$F74</f>
        <v>5500</v>
      </c>
      <c r="L96" s="29">
        <f>K96*J96</f>
        <v>-2587.75</v>
      </c>
      <c r="M96" s="30"/>
      <c r="N96" s="33">
        <f>L96-H96</f>
        <v>0</v>
      </c>
      <c r="O96" s="34">
        <f>IF((H96)=0,"",(N96/H96))</f>
        <v>0</v>
      </c>
    </row>
    <row r="97" spans="2:17" ht="25.5">
      <c r="B97" s="49" t="s">
        <v>59</v>
      </c>
      <c r="C97" s="24"/>
      <c r="D97" s="25" t="s">
        <v>61</v>
      </c>
      <c r="E97" s="26"/>
      <c r="F97" s="27">
        <v>0</v>
      </c>
      <c r="G97" s="28">
        <f>$F74</f>
        <v>5500</v>
      </c>
      <c r="H97" s="29">
        <f t="shared" ref="H97:H99" si="19">G97*F97</f>
        <v>0</v>
      </c>
      <c r="I97" s="50"/>
      <c r="J97" s="31">
        <f>+'[3]6. Rate Rider Calculations'!$F$26</f>
        <v>-0.56194288861047681</v>
      </c>
      <c r="K97" s="28">
        <f>$F74</f>
        <v>5500</v>
      </c>
      <c r="L97" s="29">
        <f t="shared" ref="L97:L99" si="20">K97*J97</f>
        <v>-3090.6858873576225</v>
      </c>
      <c r="M97" s="51"/>
      <c r="N97" s="33">
        <f t="shared" ref="N97:N99" si="21">L97-H97</f>
        <v>-3090.6858873576225</v>
      </c>
      <c r="O97" s="34" t="str">
        <f t="shared" ref="O97:O99" si="22">IF((H97)=0,"",(N97/H97))</f>
        <v/>
      </c>
    </row>
    <row r="98" spans="2:17" ht="25.5">
      <c r="B98" s="49" t="s">
        <v>74</v>
      </c>
      <c r="C98" s="24"/>
      <c r="D98" s="25" t="s">
        <v>61</v>
      </c>
      <c r="E98" s="26"/>
      <c r="F98" s="27">
        <v>-0.19700000000000001</v>
      </c>
      <c r="G98" s="28">
        <f>$F74</f>
        <v>5500</v>
      </c>
      <c r="H98" s="29">
        <f t="shared" si="19"/>
        <v>-1083.5</v>
      </c>
      <c r="I98" s="50"/>
      <c r="J98" s="31">
        <f>+F98</f>
        <v>-0.19700000000000001</v>
      </c>
      <c r="K98" s="28">
        <f>$F74</f>
        <v>5500</v>
      </c>
      <c r="L98" s="29">
        <f t="shared" si="20"/>
        <v>-1083.5</v>
      </c>
      <c r="M98" s="51"/>
      <c r="N98" s="33">
        <f t="shared" si="21"/>
        <v>0</v>
      </c>
      <c r="O98" s="34">
        <f t="shared" si="22"/>
        <v>0</v>
      </c>
    </row>
    <row r="99" spans="2:17" ht="25.5">
      <c r="B99" s="49" t="s">
        <v>75</v>
      </c>
      <c r="C99" s="24"/>
      <c r="D99" s="25" t="s">
        <v>61</v>
      </c>
      <c r="E99" s="26"/>
      <c r="F99" s="27">
        <v>0</v>
      </c>
      <c r="G99" s="28">
        <f>$F74</f>
        <v>5500</v>
      </c>
      <c r="H99" s="29">
        <f t="shared" si="19"/>
        <v>0</v>
      </c>
      <c r="I99" s="50"/>
      <c r="J99" s="31">
        <f>+'[3]6. Rate Rider Calculations'!$F$52</f>
        <v>0</v>
      </c>
      <c r="K99" s="28">
        <f>$F74</f>
        <v>5500</v>
      </c>
      <c r="L99" s="29">
        <f t="shared" si="20"/>
        <v>0</v>
      </c>
      <c r="M99" s="51"/>
      <c r="N99" s="33">
        <f t="shared" si="21"/>
        <v>0</v>
      </c>
      <c r="O99" s="34" t="str">
        <f t="shared" si="22"/>
        <v/>
      </c>
    </row>
    <row r="100" spans="2:17">
      <c r="B100" s="49"/>
      <c r="C100" s="24"/>
      <c r="D100" s="25"/>
      <c r="E100" s="26"/>
      <c r="F100" s="27"/>
      <c r="G100" s="28">
        <f>$F74</f>
        <v>5500</v>
      </c>
      <c r="H100" s="29">
        <f>G100*F100</f>
        <v>0</v>
      </c>
      <c r="I100" s="30"/>
      <c r="J100" s="31"/>
      <c r="K100" s="28">
        <f>$F74</f>
        <v>5500</v>
      </c>
      <c r="L100" s="29">
        <f>K100*J100</f>
        <v>0</v>
      </c>
      <c r="M100" s="30"/>
      <c r="N100" s="33">
        <f>L100-H100</f>
        <v>0</v>
      </c>
      <c r="O100" s="34" t="str">
        <f>IF((H100)=0,"",(N100/H100))</f>
        <v/>
      </c>
    </row>
    <row r="101" spans="2:17">
      <c r="B101" s="49"/>
      <c r="C101" s="24"/>
      <c r="D101" s="25"/>
      <c r="E101" s="26"/>
      <c r="F101" s="53"/>
      <c r="G101" s="54"/>
      <c r="H101" s="55"/>
      <c r="I101" s="30"/>
      <c r="J101" s="31"/>
      <c r="K101" s="28">
        <f>$F74</f>
        <v>5500</v>
      </c>
      <c r="L101" s="29">
        <f>K101*J101</f>
        <v>0</v>
      </c>
      <c r="M101" s="30"/>
      <c r="N101" s="33">
        <f>L101-H101</f>
        <v>0</v>
      </c>
      <c r="O101" s="34"/>
    </row>
    <row r="102" spans="2:17" ht="25.5">
      <c r="B102" s="56" t="s">
        <v>26</v>
      </c>
      <c r="C102" s="57"/>
      <c r="D102" s="57"/>
      <c r="E102" s="57"/>
      <c r="F102" s="58"/>
      <c r="G102" s="59"/>
      <c r="H102" s="60">
        <f>SUM(H96:H100)+H95</f>
        <v>29222.695</v>
      </c>
      <c r="I102" s="43"/>
      <c r="J102" s="59"/>
      <c r="K102" s="61"/>
      <c r="L102" s="60">
        <f>SUM(L96:L100)+L95</f>
        <v>23850.33296731484</v>
      </c>
      <c r="M102" s="43"/>
      <c r="N102" s="46">
        <f t="shared" ref="N102:N114" si="23">L102-H102</f>
        <v>-5372.3620326851596</v>
      </c>
      <c r="O102" s="47">
        <f t="shared" ref="O102:O114" si="24">IF((H102)=0,"",(N102/H102))</f>
        <v>-0.18384211424323321</v>
      </c>
    </row>
    <row r="103" spans="2:17">
      <c r="B103" s="30" t="s">
        <v>27</v>
      </c>
      <c r="C103" s="30"/>
      <c r="D103" s="62" t="s">
        <v>61</v>
      </c>
      <c r="E103" s="63"/>
      <c r="F103" s="31">
        <v>3.0104000000000002</v>
      </c>
      <c r="G103" s="64">
        <f>F74</f>
        <v>5500</v>
      </c>
      <c r="H103" s="29">
        <f>G103*F103</f>
        <v>16557.2</v>
      </c>
      <c r="I103" s="30"/>
      <c r="J103" s="31">
        <f>+'[4]13. Final 2013 RTS Rates'!$F$32</f>
        <v>3.0387252112271566</v>
      </c>
      <c r="K103" s="65">
        <f>F74</f>
        <v>5500</v>
      </c>
      <c r="L103" s="29">
        <f>K103*J103</f>
        <v>16712.988661749361</v>
      </c>
      <c r="M103" s="30"/>
      <c r="N103" s="33">
        <f t="shared" si="23"/>
        <v>155.78866174936047</v>
      </c>
      <c r="O103" s="34">
        <f t="shared" si="24"/>
        <v>9.4091187972217809E-3</v>
      </c>
    </row>
    <row r="104" spans="2:17" ht="30">
      <c r="B104" s="66" t="s">
        <v>28</v>
      </c>
      <c r="C104" s="30"/>
      <c r="D104" s="62" t="s">
        <v>61</v>
      </c>
      <c r="E104" s="63"/>
      <c r="F104" s="31">
        <v>2.3929</v>
      </c>
      <c r="G104" s="64">
        <f>G103</f>
        <v>5500</v>
      </c>
      <c r="H104" s="29">
        <f>G104*F104</f>
        <v>13160.95</v>
      </c>
      <c r="I104" s="30"/>
      <c r="J104" s="31">
        <f>+'[4]13. Final 2013 RTS Rates'!$H$32</f>
        <v>2.4749577142130175</v>
      </c>
      <c r="K104" s="65">
        <f>K103</f>
        <v>5500</v>
      </c>
      <c r="L104" s="29">
        <f>K104*J104</f>
        <v>13612.267428171595</v>
      </c>
      <c r="M104" s="30"/>
      <c r="N104" s="33">
        <f t="shared" si="23"/>
        <v>451.31742817159466</v>
      </c>
      <c r="O104" s="34">
        <f t="shared" si="24"/>
        <v>3.4292161901047766E-2</v>
      </c>
    </row>
    <row r="105" spans="2:17" ht="25.5">
      <c r="B105" s="56" t="s">
        <v>29</v>
      </c>
      <c r="C105" s="38"/>
      <c r="D105" s="38"/>
      <c r="E105" s="38"/>
      <c r="F105" s="67"/>
      <c r="G105" s="59"/>
      <c r="H105" s="60">
        <f>SUM(H102:H104)</f>
        <v>58940.845000000001</v>
      </c>
      <c r="I105" s="68"/>
      <c r="J105" s="69"/>
      <c r="K105" s="70"/>
      <c r="L105" s="60">
        <f>SUM(L102:L104)</f>
        <v>54175.589057235797</v>
      </c>
      <c r="M105" s="68"/>
      <c r="N105" s="46">
        <f t="shared" si="23"/>
        <v>-4765.2559427642045</v>
      </c>
      <c r="O105" s="47">
        <f t="shared" si="24"/>
        <v>-8.0848110385322858E-2</v>
      </c>
    </row>
    <row r="106" spans="2:17" ht="30">
      <c r="B106" s="71" t="s">
        <v>30</v>
      </c>
      <c r="C106" s="24"/>
      <c r="D106" s="25" t="s">
        <v>57</v>
      </c>
      <c r="E106" s="26"/>
      <c r="F106" s="72">
        <v>5.1999999999999998E-3</v>
      </c>
      <c r="G106" s="64">
        <f>F75*F123</f>
        <v>2824268.5</v>
      </c>
      <c r="H106" s="73">
        <f t="shared" ref="H106:H109" si="25">G106*F106</f>
        <v>14686.196199999998</v>
      </c>
      <c r="I106" s="30"/>
      <c r="J106" s="74">
        <f>+F106</f>
        <v>5.1999999999999998E-3</v>
      </c>
      <c r="K106" s="65">
        <f>F75*J123</f>
        <v>2822876</v>
      </c>
      <c r="L106" s="73">
        <f t="shared" ref="L106:L109" si="26">K106*J106</f>
        <v>14678.955199999999</v>
      </c>
      <c r="M106" s="30"/>
      <c r="N106" s="33">
        <f t="shared" si="23"/>
        <v>-7.2409999999999854</v>
      </c>
      <c r="O106" s="75">
        <f t="shared" si="24"/>
        <v>-4.9304802287742733E-4</v>
      </c>
    </row>
    <row r="107" spans="2:17" ht="30">
      <c r="B107" s="71" t="s">
        <v>31</v>
      </c>
      <c r="C107" s="24"/>
      <c r="D107" s="25" t="s">
        <v>57</v>
      </c>
      <c r="E107" s="26"/>
      <c r="F107" s="72">
        <v>1.1000000000000001E-3</v>
      </c>
      <c r="G107" s="64">
        <f>G106</f>
        <v>2824268.5</v>
      </c>
      <c r="H107" s="73">
        <f t="shared" si="25"/>
        <v>3106.69535</v>
      </c>
      <c r="I107" s="30"/>
      <c r="J107" s="74">
        <f t="shared" ref="J107:J109" si="27">+F107</f>
        <v>1.1000000000000001E-3</v>
      </c>
      <c r="K107" s="65">
        <f>K106</f>
        <v>2822876</v>
      </c>
      <c r="L107" s="73">
        <f t="shared" si="26"/>
        <v>3105.1636000000003</v>
      </c>
      <c r="M107" s="30"/>
      <c r="N107" s="33">
        <f t="shared" si="23"/>
        <v>-1.5317499999996471</v>
      </c>
      <c r="O107" s="75">
        <f t="shared" si="24"/>
        <v>-4.9304802287731468E-4</v>
      </c>
    </row>
    <row r="108" spans="2:17">
      <c r="B108" s="24" t="s">
        <v>32</v>
      </c>
      <c r="C108" s="24"/>
      <c r="D108" s="25" t="s">
        <v>56</v>
      </c>
      <c r="E108" s="26"/>
      <c r="F108" s="72">
        <v>0.25</v>
      </c>
      <c r="G108" s="28">
        <v>1</v>
      </c>
      <c r="H108" s="73">
        <f t="shared" si="25"/>
        <v>0.25</v>
      </c>
      <c r="I108" s="30"/>
      <c r="J108" s="74">
        <f t="shared" si="27"/>
        <v>0.25</v>
      </c>
      <c r="K108" s="32">
        <v>1</v>
      </c>
      <c r="L108" s="73">
        <f t="shared" si="26"/>
        <v>0.25</v>
      </c>
      <c r="M108" s="30"/>
      <c r="N108" s="33">
        <f t="shared" si="23"/>
        <v>0</v>
      </c>
      <c r="O108" s="75">
        <f t="shared" si="24"/>
        <v>0</v>
      </c>
    </row>
    <row r="109" spans="2:17">
      <c r="B109" s="24" t="s">
        <v>33</v>
      </c>
      <c r="C109" s="24"/>
      <c r="D109" s="25" t="s">
        <v>57</v>
      </c>
      <c r="E109" s="26"/>
      <c r="F109" s="72">
        <v>7.0000000000000001E-3</v>
      </c>
      <c r="G109" s="64">
        <f>F75</f>
        <v>2785000</v>
      </c>
      <c r="H109" s="73">
        <f t="shared" si="25"/>
        <v>19495</v>
      </c>
      <c r="I109" s="30"/>
      <c r="J109" s="74">
        <f t="shared" si="27"/>
        <v>7.0000000000000001E-3</v>
      </c>
      <c r="K109" s="65">
        <f>F75</f>
        <v>2785000</v>
      </c>
      <c r="L109" s="73">
        <f t="shared" si="26"/>
        <v>19495</v>
      </c>
      <c r="M109" s="30"/>
      <c r="N109" s="33">
        <f t="shared" si="23"/>
        <v>0</v>
      </c>
      <c r="O109" s="75">
        <f t="shared" si="24"/>
        <v>0</v>
      </c>
    </row>
    <row r="110" spans="2:17">
      <c r="B110" s="52"/>
      <c r="C110" s="24"/>
      <c r="D110" s="25"/>
      <c r="E110" s="26"/>
      <c r="F110" s="76"/>
      <c r="G110" s="64"/>
      <c r="H110" s="73">
        <f>G110*F110</f>
        <v>0</v>
      </c>
      <c r="I110" s="30"/>
      <c r="J110" s="72"/>
      <c r="K110" s="64"/>
      <c r="L110" s="73">
        <f>K110*J110</f>
        <v>0</v>
      </c>
      <c r="M110" s="30"/>
      <c r="N110" s="33">
        <f t="shared" si="23"/>
        <v>0</v>
      </c>
      <c r="O110" s="75" t="str">
        <f t="shared" si="24"/>
        <v/>
      </c>
    </row>
    <row r="111" spans="2:17">
      <c r="B111" s="169" t="s">
        <v>87</v>
      </c>
      <c r="C111" s="169"/>
      <c r="D111" s="170" t="s">
        <v>57</v>
      </c>
      <c r="E111" s="169"/>
      <c r="F111" s="181">
        <v>7.8770000000000007E-2</v>
      </c>
      <c r="G111" s="145">
        <f>+G106</f>
        <v>2824268.5</v>
      </c>
      <c r="H111" s="146">
        <f>G111*F111</f>
        <v>222467.62974500001</v>
      </c>
      <c r="I111" s="147"/>
      <c r="J111" s="181">
        <f>+F111</f>
        <v>7.8770000000000007E-2</v>
      </c>
      <c r="K111" s="145">
        <f>+K106</f>
        <v>2822876</v>
      </c>
      <c r="L111" s="146">
        <f>K111*J111</f>
        <v>222357.94252000001</v>
      </c>
      <c r="M111" s="147"/>
      <c r="N111" s="148">
        <f t="shared" si="23"/>
        <v>-109.68722500000149</v>
      </c>
      <c r="O111" s="149">
        <f t="shared" si="24"/>
        <v>-4.9304802287743492E-4</v>
      </c>
    </row>
    <row r="112" spans="2:17">
      <c r="B112" s="52"/>
      <c r="C112" s="24"/>
      <c r="D112" s="25"/>
      <c r="E112" s="26"/>
      <c r="F112" s="76"/>
      <c r="G112" s="77"/>
      <c r="H112" s="73">
        <f t="shared" ref="H112:H114" si="28">G112*F112</f>
        <v>0</v>
      </c>
      <c r="I112" s="30"/>
      <c r="J112" s="72"/>
      <c r="K112" s="78"/>
      <c r="L112" s="73">
        <f t="shared" ref="L112:L114" si="29">K112*J112</f>
        <v>0</v>
      </c>
      <c r="M112" s="30"/>
      <c r="N112" s="33">
        <f t="shared" si="23"/>
        <v>0</v>
      </c>
      <c r="O112" s="75" t="str">
        <f t="shared" si="24"/>
        <v/>
      </c>
      <c r="Q112" s="10" t="s">
        <v>70</v>
      </c>
    </row>
    <row r="113" spans="2:15">
      <c r="B113" s="52"/>
      <c r="C113" s="24"/>
      <c r="D113" s="25"/>
      <c r="E113" s="26"/>
      <c r="F113" s="76"/>
      <c r="G113" s="77"/>
      <c r="H113" s="73">
        <f t="shared" si="28"/>
        <v>0</v>
      </c>
      <c r="I113" s="30"/>
      <c r="J113" s="72"/>
      <c r="K113" s="78"/>
      <c r="L113" s="73">
        <f t="shared" si="29"/>
        <v>0</v>
      </c>
      <c r="M113" s="30"/>
      <c r="N113" s="33">
        <f t="shared" si="23"/>
        <v>0</v>
      </c>
      <c r="O113" s="75" t="str">
        <f t="shared" si="24"/>
        <v/>
      </c>
    </row>
    <row r="114" spans="2:15" ht="15.75" thickBot="1">
      <c r="B114" s="14"/>
      <c r="C114" s="24"/>
      <c r="D114" s="25"/>
      <c r="E114" s="26"/>
      <c r="F114" s="76"/>
      <c r="G114" s="77"/>
      <c r="H114" s="73">
        <f t="shared" si="28"/>
        <v>0</v>
      </c>
      <c r="I114" s="30"/>
      <c r="J114" s="72"/>
      <c r="K114" s="78"/>
      <c r="L114" s="73">
        <f t="shared" si="29"/>
        <v>0</v>
      </c>
      <c r="M114" s="30"/>
      <c r="N114" s="33">
        <f t="shared" si="23"/>
        <v>0</v>
      </c>
      <c r="O114" s="75" t="str">
        <f t="shared" si="24"/>
        <v/>
      </c>
    </row>
    <row r="115" spans="2:15" ht="15.75" thickBot="1">
      <c r="B115" s="79"/>
      <c r="C115" s="80"/>
      <c r="D115" s="81"/>
      <c r="E115" s="80"/>
      <c r="F115" s="125"/>
      <c r="G115" s="126"/>
      <c r="H115" s="127"/>
      <c r="I115" s="128"/>
      <c r="J115" s="125"/>
      <c r="K115" s="83"/>
      <c r="L115" s="129"/>
      <c r="M115" s="85"/>
      <c r="N115" s="130"/>
      <c r="O115" s="88"/>
    </row>
    <row r="116" spans="2:15">
      <c r="B116" s="89" t="s">
        <v>44</v>
      </c>
      <c r="C116" s="24"/>
      <c r="D116" s="24"/>
      <c r="E116" s="24"/>
      <c r="F116" s="90"/>
      <c r="G116" s="91"/>
      <c r="H116" s="92">
        <f>SUM(H105:H111,H112:H114)</f>
        <v>318696.61629500001</v>
      </c>
      <c r="I116" s="93"/>
      <c r="J116" s="94"/>
      <c r="K116" s="94"/>
      <c r="L116" s="131">
        <f>SUM(L105:L111,L112:L114)</f>
        <v>313812.90037723584</v>
      </c>
      <c r="M116" s="96"/>
      <c r="N116" s="97">
        <f t="shared" ref="N116:N120" si="30">L116-H116</f>
        <v>-4883.7159177641734</v>
      </c>
      <c r="O116" s="98">
        <f t="shared" ref="O116:O120" si="31">IF((H116)=0,"",(N116/H116))</f>
        <v>-1.5324028144822175E-2</v>
      </c>
    </row>
    <row r="117" spans="2:15">
      <c r="B117" s="99" t="s">
        <v>40</v>
      </c>
      <c r="C117" s="24"/>
      <c r="D117" s="24"/>
      <c r="E117" s="24"/>
      <c r="F117" s="100">
        <v>0.13</v>
      </c>
      <c r="G117" s="111"/>
      <c r="H117" s="101">
        <f>H116*F117</f>
        <v>41430.560118350004</v>
      </c>
      <c r="I117" s="102"/>
      <c r="J117" s="132">
        <v>0.13</v>
      </c>
      <c r="K117" s="102"/>
      <c r="L117" s="105">
        <f>L116*J117</f>
        <v>40795.677049040663</v>
      </c>
      <c r="M117" s="106"/>
      <c r="N117" s="107">
        <f t="shared" si="30"/>
        <v>-634.8830693093405</v>
      </c>
      <c r="O117" s="108">
        <f t="shared" si="31"/>
        <v>-1.5324028144822125E-2</v>
      </c>
    </row>
    <row r="118" spans="2:15">
      <c r="B118" s="109" t="s">
        <v>41</v>
      </c>
      <c r="C118" s="24"/>
      <c r="D118" s="24"/>
      <c r="E118" s="24"/>
      <c r="F118" s="110"/>
      <c r="G118" s="111"/>
      <c r="H118" s="101">
        <f>H116+H117</f>
        <v>360127.17641335004</v>
      </c>
      <c r="I118" s="102"/>
      <c r="J118" s="102"/>
      <c r="K118" s="102"/>
      <c r="L118" s="105">
        <f>L116+L117</f>
        <v>354608.57742627652</v>
      </c>
      <c r="M118" s="106"/>
      <c r="N118" s="107">
        <f t="shared" si="30"/>
        <v>-5518.5989870735211</v>
      </c>
      <c r="O118" s="108">
        <f t="shared" si="31"/>
        <v>-1.5324028144822187E-2</v>
      </c>
    </row>
    <row r="119" spans="2:15">
      <c r="B119" s="303" t="s">
        <v>42</v>
      </c>
      <c r="C119" s="303"/>
      <c r="D119" s="303"/>
      <c r="E119" s="24"/>
      <c r="F119" s="110"/>
      <c r="G119" s="111"/>
      <c r="H119" s="112">
        <v>0</v>
      </c>
      <c r="I119" s="102"/>
      <c r="J119" s="102"/>
      <c r="K119" s="102"/>
      <c r="L119" s="113">
        <v>0</v>
      </c>
      <c r="M119" s="106"/>
      <c r="N119" s="114">
        <f t="shared" si="30"/>
        <v>0</v>
      </c>
      <c r="O119" s="115" t="str">
        <f t="shared" si="31"/>
        <v/>
      </c>
    </row>
    <row r="120" spans="2:15" ht="15.75" thickBot="1">
      <c r="B120" s="304" t="s">
        <v>45</v>
      </c>
      <c r="C120" s="304"/>
      <c r="D120" s="304"/>
      <c r="E120" s="116"/>
      <c r="F120" s="133"/>
      <c r="G120" s="134"/>
      <c r="H120" s="135">
        <f>H118+H119</f>
        <v>360127.17641335004</v>
      </c>
      <c r="I120" s="136"/>
      <c r="J120" s="136"/>
      <c r="K120" s="136"/>
      <c r="L120" s="137">
        <f>L118+L119</f>
        <v>354608.57742627652</v>
      </c>
      <c r="M120" s="138"/>
      <c r="N120" s="139">
        <f t="shared" si="30"/>
        <v>-5518.5989870735211</v>
      </c>
      <c r="O120" s="140">
        <f t="shared" si="31"/>
        <v>-1.5324028144822187E-2</v>
      </c>
    </row>
    <row r="121" spans="2:15" ht="15.75" thickBot="1">
      <c r="B121" s="79"/>
      <c r="C121" s="80"/>
      <c r="D121" s="81"/>
      <c r="E121" s="80"/>
      <c r="F121" s="125"/>
      <c r="G121" s="126"/>
      <c r="H121" s="127"/>
      <c r="I121" s="128"/>
      <c r="J121" s="125"/>
      <c r="K121" s="83"/>
      <c r="L121" s="129"/>
      <c r="M121" s="85"/>
      <c r="N121" s="130"/>
      <c r="O121" s="88"/>
    </row>
    <row r="122" spans="2:15">
      <c r="L122" s="141"/>
    </row>
    <row r="123" spans="2:15">
      <c r="B123" s="15" t="s">
        <v>69</v>
      </c>
      <c r="F123" s="151">
        <v>1.0141</v>
      </c>
      <c r="J123" s="151">
        <v>1.0136000000000001</v>
      </c>
    </row>
    <row r="126" spans="2:15" ht="15.75">
      <c r="B126" s="11" t="s">
        <v>8</v>
      </c>
      <c r="D126" s="311" t="s">
        <v>64</v>
      </c>
      <c r="E126" s="311"/>
      <c r="F126" s="311"/>
      <c r="G126" s="311"/>
      <c r="H126" s="311"/>
      <c r="I126" s="311"/>
      <c r="J126" s="311"/>
      <c r="K126" s="311"/>
      <c r="L126" s="311"/>
      <c r="M126" s="311"/>
      <c r="N126" s="311"/>
      <c r="O126" s="311"/>
    </row>
    <row r="127" spans="2:15" ht="7.5" customHeight="1">
      <c r="B127" s="12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2:15">
      <c r="B128" s="14"/>
      <c r="D128" s="15" t="s">
        <v>9</v>
      </c>
      <c r="E128" s="15"/>
      <c r="F128" s="16">
        <v>11000</v>
      </c>
      <c r="G128" s="15" t="s">
        <v>60</v>
      </c>
    </row>
    <row r="129" spans="2:15">
      <c r="B129" s="14"/>
      <c r="F129" s="16">
        <v>5570000</v>
      </c>
      <c r="G129" s="15" t="s">
        <v>10</v>
      </c>
    </row>
    <row r="130" spans="2:15">
      <c r="B130" s="14"/>
      <c r="D130" s="17"/>
      <c r="E130" s="17"/>
      <c r="F130" s="312" t="s">
        <v>11</v>
      </c>
      <c r="G130" s="313"/>
      <c r="H130" s="314"/>
      <c r="J130" s="312" t="s">
        <v>12</v>
      </c>
      <c r="K130" s="313"/>
      <c r="L130" s="314"/>
      <c r="N130" s="312" t="s">
        <v>13</v>
      </c>
      <c r="O130" s="314"/>
    </row>
    <row r="131" spans="2:15">
      <c r="B131" s="14"/>
      <c r="D131" s="305" t="s">
        <v>14</v>
      </c>
      <c r="E131" s="18"/>
      <c r="F131" s="19" t="s">
        <v>15</v>
      </c>
      <c r="G131" s="19" t="s">
        <v>16</v>
      </c>
      <c r="H131" s="20" t="s">
        <v>17</v>
      </c>
      <c r="J131" s="19" t="s">
        <v>15</v>
      </c>
      <c r="K131" s="21" t="s">
        <v>16</v>
      </c>
      <c r="L131" s="20" t="s">
        <v>17</v>
      </c>
      <c r="N131" s="307" t="s">
        <v>18</v>
      </c>
      <c r="O131" s="309" t="s">
        <v>19</v>
      </c>
    </row>
    <row r="132" spans="2:15">
      <c r="B132" s="14"/>
      <c r="D132" s="306"/>
      <c r="E132" s="18"/>
      <c r="F132" s="22" t="s">
        <v>20</v>
      </c>
      <c r="G132" s="22"/>
      <c r="H132" s="23" t="s">
        <v>20</v>
      </c>
      <c r="J132" s="22" t="s">
        <v>20</v>
      </c>
      <c r="K132" s="23"/>
      <c r="L132" s="23" t="s">
        <v>20</v>
      </c>
      <c r="N132" s="308"/>
      <c r="O132" s="310"/>
    </row>
    <row r="133" spans="2:15">
      <c r="B133" s="24" t="s">
        <v>21</v>
      </c>
      <c r="C133" s="24"/>
      <c r="D133" s="25" t="s">
        <v>56</v>
      </c>
      <c r="E133" s="26"/>
      <c r="F133" s="153">
        <v>20638.79</v>
      </c>
      <c r="G133" s="28">
        <v>1</v>
      </c>
      <c r="H133" s="29">
        <f>G133*F133</f>
        <v>20638.79</v>
      </c>
      <c r="I133" s="30"/>
      <c r="J133" s="156">
        <f>+'[1]11. Distribution Rate Schedule'!$D$18</f>
        <v>19114.956917830845</v>
      </c>
      <c r="K133" s="32">
        <v>1</v>
      </c>
      <c r="L133" s="29">
        <f>K133*J133</f>
        <v>19114.956917830845</v>
      </c>
      <c r="M133" s="30"/>
      <c r="N133" s="33">
        <f>L133-H133</f>
        <v>-1523.8330821691561</v>
      </c>
      <c r="O133" s="34">
        <f>IF((H133)=0,"",(N133/H133))</f>
        <v>-7.3833450612616147E-2</v>
      </c>
    </row>
    <row r="134" spans="2:15">
      <c r="B134" s="36"/>
      <c r="C134" s="24"/>
      <c r="D134" s="25" t="s">
        <v>56</v>
      </c>
      <c r="E134" s="26"/>
      <c r="F134" s="27"/>
      <c r="G134" s="28">
        <v>1</v>
      </c>
      <c r="H134" s="29">
        <f t="shared" ref="H134:H148" si="32">G134*F134</f>
        <v>0</v>
      </c>
      <c r="I134" s="30"/>
      <c r="J134" s="31"/>
      <c r="K134" s="32">
        <v>1</v>
      </c>
      <c r="L134" s="29">
        <f>K134*J134</f>
        <v>0</v>
      </c>
      <c r="M134" s="30"/>
      <c r="N134" s="33">
        <f>L134-H134</f>
        <v>0</v>
      </c>
      <c r="O134" s="34" t="str">
        <f>IF((H134)=0,"",(N134/H134))</f>
        <v/>
      </c>
    </row>
    <row r="135" spans="2:15">
      <c r="B135" s="35"/>
      <c r="C135" s="24"/>
      <c r="D135" s="25"/>
      <c r="E135" s="26"/>
      <c r="F135" s="27"/>
      <c r="G135" s="28">
        <v>1</v>
      </c>
      <c r="H135" s="29">
        <f t="shared" si="32"/>
        <v>0</v>
      </c>
      <c r="I135" s="30"/>
      <c r="J135" s="31"/>
      <c r="K135" s="32">
        <v>1</v>
      </c>
      <c r="L135" s="29">
        <f t="shared" ref="L135:L148" si="33">K135*J135</f>
        <v>0</v>
      </c>
      <c r="M135" s="30"/>
      <c r="N135" s="33">
        <f t="shared" ref="N135:N149" si="34">L135-H135</f>
        <v>0</v>
      </c>
      <c r="O135" s="34" t="str">
        <f t="shared" ref="O135:O149" si="35">IF((H135)=0,"",(N135/H135))</f>
        <v/>
      </c>
    </row>
    <row r="136" spans="2:15">
      <c r="B136" s="35"/>
      <c r="C136" s="24"/>
      <c r="D136" s="25"/>
      <c r="E136" s="26"/>
      <c r="F136" s="27"/>
      <c r="G136" s="28">
        <v>1</v>
      </c>
      <c r="H136" s="29">
        <f t="shared" si="32"/>
        <v>0</v>
      </c>
      <c r="I136" s="30"/>
      <c r="J136" s="31"/>
      <c r="K136" s="32">
        <v>1</v>
      </c>
      <c r="L136" s="29">
        <f t="shared" si="33"/>
        <v>0</v>
      </c>
      <c r="M136" s="30"/>
      <c r="N136" s="33">
        <f t="shared" si="34"/>
        <v>0</v>
      </c>
      <c r="O136" s="34" t="str">
        <f t="shared" si="35"/>
        <v/>
      </c>
    </row>
    <row r="137" spans="2:15">
      <c r="B137" s="35"/>
      <c r="C137" s="24"/>
      <c r="D137" s="25"/>
      <c r="E137" s="26"/>
      <c r="F137" s="27"/>
      <c r="G137" s="28">
        <v>1</v>
      </c>
      <c r="H137" s="29">
        <f t="shared" si="32"/>
        <v>0</v>
      </c>
      <c r="I137" s="30"/>
      <c r="J137" s="31"/>
      <c r="K137" s="32">
        <v>1</v>
      </c>
      <c r="L137" s="29">
        <f t="shared" si="33"/>
        <v>0</v>
      </c>
      <c r="M137" s="30"/>
      <c r="N137" s="33">
        <f t="shared" si="34"/>
        <v>0</v>
      </c>
      <c r="O137" s="34" t="str">
        <f t="shared" si="35"/>
        <v/>
      </c>
    </row>
    <row r="138" spans="2:15">
      <c r="B138" s="35"/>
      <c r="C138" s="24"/>
      <c r="D138" s="25"/>
      <c r="E138" s="26"/>
      <c r="F138" s="27"/>
      <c r="G138" s="28">
        <v>1</v>
      </c>
      <c r="H138" s="29">
        <f t="shared" si="32"/>
        <v>0</v>
      </c>
      <c r="I138" s="30"/>
      <c r="J138" s="31"/>
      <c r="K138" s="32">
        <v>1</v>
      </c>
      <c r="L138" s="29">
        <f t="shared" si="33"/>
        <v>0</v>
      </c>
      <c r="M138" s="30"/>
      <c r="N138" s="33">
        <f t="shared" si="34"/>
        <v>0</v>
      </c>
      <c r="O138" s="34" t="str">
        <f t="shared" si="35"/>
        <v/>
      </c>
    </row>
    <row r="139" spans="2:15">
      <c r="B139" s="24" t="s">
        <v>22</v>
      </c>
      <c r="C139" s="24"/>
      <c r="D139" s="25" t="s">
        <v>61</v>
      </c>
      <c r="E139" s="26"/>
      <c r="F139" s="27">
        <v>2.2791999999999999</v>
      </c>
      <c r="G139" s="28">
        <f>$F128</f>
        <v>11000</v>
      </c>
      <c r="H139" s="29">
        <f t="shared" si="32"/>
        <v>25071.199999999997</v>
      </c>
      <c r="I139" s="30"/>
      <c r="J139" s="31">
        <f>+'[1]11. Distribution Rate Schedule'!$E$18</f>
        <v>2.0904203521530214</v>
      </c>
      <c r="K139" s="28">
        <f>$F128</f>
        <v>11000</v>
      </c>
      <c r="L139" s="29">
        <f t="shared" si="33"/>
        <v>22994.623873683235</v>
      </c>
      <c r="M139" s="30"/>
      <c r="N139" s="33">
        <f t="shared" si="34"/>
        <v>-2076.5761263167624</v>
      </c>
      <c r="O139" s="34">
        <f t="shared" si="35"/>
        <v>-8.2827153320015098E-2</v>
      </c>
    </row>
    <row r="140" spans="2:15">
      <c r="B140" s="36" t="s">
        <v>96</v>
      </c>
      <c r="C140" s="24"/>
      <c r="D140" s="25" t="s">
        <v>61</v>
      </c>
      <c r="E140" s="26"/>
      <c r="F140" s="27">
        <v>-5.11E-2</v>
      </c>
      <c r="G140" s="28">
        <f>$F128</f>
        <v>11000</v>
      </c>
      <c r="H140" s="29">
        <f t="shared" si="32"/>
        <v>-562.1</v>
      </c>
      <c r="I140" s="30"/>
      <c r="J140" s="31"/>
      <c r="K140" s="28">
        <f>$F128</f>
        <v>11000</v>
      </c>
      <c r="L140" s="29">
        <f t="shared" si="33"/>
        <v>0</v>
      </c>
      <c r="M140" s="30"/>
      <c r="N140" s="33">
        <f t="shared" si="34"/>
        <v>562.1</v>
      </c>
      <c r="O140" s="34">
        <f t="shared" si="35"/>
        <v>-1</v>
      </c>
    </row>
    <row r="141" spans="2:15">
      <c r="B141" s="24" t="s">
        <v>73</v>
      </c>
      <c r="C141" s="24"/>
      <c r="D141" s="25" t="s">
        <v>61</v>
      </c>
      <c r="E141" s="26"/>
      <c r="F141" s="150">
        <v>1.1E-4</v>
      </c>
      <c r="G141" s="28">
        <f>$F128</f>
        <v>11000</v>
      </c>
      <c r="H141" s="29">
        <f t="shared" si="32"/>
        <v>1.21</v>
      </c>
      <c r="I141" s="30"/>
      <c r="J141" s="31">
        <v>0</v>
      </c>
      <c r="K141" s="28">
        <f>$F128</f>
        <v>11000</v>
      </c>
      <c r="L141" s="29">
        <f t="shared" si="33"/>
        <v>0</v>
      </c>
      <c r="M141" s="30"/>
      <c r="N141" s="33">
        <f t="shared" si="34"/>
        <v>-1.21</v>
      </c>
      <c r="O141" s="34">
        <f t="shared" si="35"/>
        <v>-1</v>
      </c>
    </row>
    <row r="142" spans="2:15">
      <c r="B142" s="36"/>
      <c r="C142" s="24"/>
      <c r="D142" s="25"/>
      <c r="E142" s="26"/>
      <c r="F142" s="27"/>
      <c r="G142" s="28">
        <f>$F128</f>
        <v>11000</v>
      </c>
      <c r="H142" s="29">
        <f t="shared" si="32"/>
        <v>0</v>
      </c>
      <c r="I142" s="30"/>
      <c r="J142" s="31"/>
      <c r="K142" s="28">
        <f>$F128</f>
        <v>11000</v>
      </c>
      <c r="L142" s="29">
        <f t="shared" si="33"/>
        <v>0</v>
      </c>
      <c r="M142" s="30"/>
      <c r="N142" s="33">
        <f t="shared" si="34"/>
        <v>0</v>
      </c>
      <c r="O142" s="34" t="str">
        <f t="shared" si="35"/>
        <v/>
      </c>
    </row>
    <row r="143" spans="2:15">
      <c r="B143" s="36"/>
      <c r="C143" s="24"/>
      <c r="D143" s="25"/>
      <c r="E143" s="26"/>
      <c r="F143" s="27"/>
      <c r="G143" s="28">
        <f>$F128</f>
        <v>11000</v>
      </c>
      <c r="H143" s="29">
        <f t="shared" si="32"/>
        <v>0</v>
      </c>
      <c r="I143" s="30"/>
      <c r="J143" s="31"/>
      <c r="K143" s="28">
        <f>$F128</f>
        <v>11000</v>
      </c>
      <c r="L143" s="29">
        <f t="shared" si="33"/>
        <v>0</v>
      </c>
      <c r="M143" s="30"/>
      <c r="N143" s="33">
        <f t="shared" si="34"/>
        <v>0</v>
      </c>
      <c r="O143" s="34" t="str">
        <f t="shared" si="35"/>
        <v/>
      </c>
    </row>
    <row r="144" spans="2:15">
      <c r="B144" s="36"/>
      <c r="C144" s="24"/>
      <c r="D144" s="25"/>
      <c r="E144" s="26"/>
      <c r="F144" s="27"/>
      <c r="G144" s="28">
        <f>$F128</f>
        <v>11000</v>
      </c>
      <c r="H144" s="29">
        <f t="shared" si="32"/>
        <v>0</v>
      </c>
      <c r="I144" s="30"/>
      <c r="J144" s="31"/>
      <c r="K144" s="28">
        <f>$F128</f>
        <v>11000</v>
      </c>
      <c r="L144" s="29">
        <f t="shared" si="33"/>
        <v>0</v>
      </c>
      <c r="M144" s="30"/>
      <c r="N144" s="33">
        <f t="shared" si="34"/>
        <v>0</v>
      </c>
      <c r="O144" s="34" t="str">
        <f t="shared" si="35"/>
        <v/>
      </c>
    </row>
    <row r="145" spans="2:15">
      <c r="B145" s="36"/>
      <c r="C145" s="24"/>
      <c r="D145" s="25"/>
      <c r="E145" s="26"/>
      <c r="F145" s="27"/>
      <c r="G145" s="28">
        <f>$F128</f>
        <v>11000</v>
      </c>
      <c r="H145" s="29">
        <f t="shared" si="32"/>
        <v>0</v>
      </c>
      <c r="I145" s="30"/>
      <c r="J145" s="31"/>
      <c r="K145" s="28">
        <f>$F128</f>
        <v>11000</v>
      </c>
      <c r="L145" s="29">
        <f t="shared" si="33"/>
        <v>0</v>
      </c>
      <c r="M145" s="30"/>
      <c r="N145" s="33">
        <f t="shared" si="34"/>
        <v>0</v>
      </c>
      <c r="O145" s="34" t="str">
        <f t="shared" si="35"/>
        <v/>
      </c>
    </row>
    <row r="146" spans="2:15">
      <c r="B146" s="36"/>
      <c r="C146" s="24"/>
      <c r="D146" s="25"/>
      <c r="E146" s="26"/>
      <c r="F146" s="27"/>
      <c r="G146" s="28">
        <f>$F128</f>
        <v>11000</v>
      </c>
      <c r="H146" s="29">
        <f t="shared" si="32"/>
        <v>0</v>
      </c>
      <c r="I146" s="30"/>
      <c r="J146" s="31"/>
      <c r="K146" s="28">
        <f>$F128</f>
        <v>11000</v>
      </c>
      <c r="L146" s="29">
        <f t="shared" si="33"/>
        <v>0</v>
      </c>
      <c r="M146" s="30"/>
      <c r="N146" s="33">
        <f t="shared" si="34"/>
        <v>0</v>
      </c>
      <c r="O146" s="34" t="str">
        <f t="shared" si="35"/>
        <v/>
      </c>
    </row>
    <row r="147" spans="2:15">
      <c r="B147" s="36"/>
      <c r="C147" s="24"/>
      <c r="D147" s="25"/>
      <c r="E147" s="26"/>
      <c r="F147" s="27"/>
      <c r="G147" s="28">
        <f>$F128</f>
        <v>11000</v>
      </c>
      <c r="H147" s="29">
        <f t="shared" si="32"/>
        <v>0</v>
      </c>
      <c r="I147" s="30"/>
      <c r="J147" s="31"/>
      <c r="K147" s="28">
        <f>$F128</f>
        <v>11000</v>
      </c>
      <c r="L147" s="29">
        <f t="shared" si="33"/>
        <v>0</v>
      </c>
      <c r="M147" s="30"/>
      <c r="N147" s="33">
        <f t="shared" si="34"/>
        <v>0</v>
      </c>
      <c r="O147" s="34" t="str">
        <f t="shared" si="35"/>
        <v/>
      </c>
    </row>
    <row r="148" spans="2:15">
      <c r="B148" s="36"/>
      <c r="C148" s="24"/>
      <c r="D148" s="25"/>
      <c r="E148" s="26"/>
      <c r="F148" s="27"/>
      <c r="G148" s="28">
        <f>$F128</f>
        <v>11000</v>
      </c>
      <c r="H148" s="29">
        <f t="shared" si="32"/>
        <v>0</v>
      </c>
      <c r="I148" s="30"/>
      <c r="J148" s="31"/>
      <c r="K148" s="28">
        <f>$F128</f>
        <v>11000</v>
      </c>
      <c r="L148" s="29">
        <f t="shared" si="33"/>
        <v>0</v>
      </c>
      <c r="M148" s="30"/>
      <c r="N148" s="33">
        <f t="shared" si="34"/>
        <v>0</v>
      </c>
      <c r="O148" s="34" t="str">
        <f t="shared" si="35"/>
        <v/>
      </c>
    </row>
    <row r="149" spans="2:15" s="48" customFormat="1">
      <c r="B149" s="37" t="s">
        <v>25</v>
      </c>
      <c r="C149" s="38"/>
      <c r="D149" s="39"/>
      <c r="E149" s="38"/>
      <c r="F149" s="40"/>
      <c r="G149" s="41"/>
      <c r="H149" s="42">
        <f>SUM(H133:H148)</f>
        <v>45149.1</v>
      </c>
      <c r="I149" s="43"/>
      <c r="J149" s="44"/>
      <c r="K149" s="41"/>
      <c r="L149" s="42">
        <f>SUM(L133:L148)</f>
        <v>42109.580791514076</v>
      </c>
      <c r="M149" s="43"/>
      <c r="N149" s="46">
        <f t="shared" si="34"/>
        <v>-3039.5192084859227</v>
      </c>
      <c r="O149" s="47">
        <f t="shared" si="35"/>
        <v>-6.7321811696931341E-2</v>
      </c>
    </row>
    <row r="150" spans="2:15" ht="25.5">
      <c r="B150" s="49" t="s">
        <v>58</v>
      </c>
      <c r="C150" s="24"/>
      <c r="D150" s="25" t="s">
        <v>61</v>
      </c>
      <c r="E150" s="26"/>
      <c r="F150" s="27">
        <v>-0.47049999999999997</v>
      </c>
      <c r="G150" s="28">
        <f>$F128</f>
        <v>11000</v>
      </c>
      <c r="H150" s="29">
        <f>G150*F150</f>
        <v>-5175.5</v>
      </c>
      <c r="I150" s="30"/>
      <c r="J150" s="31">
        <f>+F150</f>
        <v>-0.47049999999999997</v>
      </c>
      <c r="K150" s="28">
        <f>$F128</f>
        <v>11000</v>
      </c>
      <c r="L150" s="29">
        <f>K150*J150</f>
        <v>-5175.5</v>
      </c>
      <c r="M150" s="30"/>
      <c r="N150" s="33">
        <f>L150-H150</f>
        <v>0</v>
      </c>
      <c r="O150" s="34">
        <f>IF((H150)=0,"",(N150/H150))</f>
        <v>0</v>
      </c>
    </row>
    <row r="151" spans="2:15" ht="25.5">
      <c r="B151" s="49" t="s">
        <v>59</v>
      </c>
      <c r="C151" s="24"/>
      <c r="D151" s="25" t="s">
        <v>61</v>
      </c>
      <c r="E151" s="26"/>
      <c r="F151" s="27">
        <v>0</v>
      </c>
      <c r="G151" s="28">
        <f>$F128</f>
        <v>11000</v>
      </c>
      <c r="H151" s="29">
        <f t="shared" ref="H151:H153" si="36">G151*F151</f>
        <v>0</v>
      </c>
      <c r="I151" s="50"/>
      <c r="J151" s="31">
        <f>+'[3]6. Rate Rider Calculations'!$F$26</f>
        <v>-0.56194288861047681</v>
      </c>
      <c r="K151" s="28">
        <f>$F128</f>
        <v>11000</v>
      </c>
      <c r="L151" s="29">
        <f t="shared" ref="L151:L153" si="37">K151*J151</f>
        <v>-6181.371774715245</v>
      </c>
      <c r="M151" s="51"/>
      <c r="N151" s="33">
        <f t="shared" ref="N151:N153" si="38">L151-H151</f>
        <v>-6181.371774715245</v>
      </c>
      <c r="O151" s="34" t="str">
        <f t="shared" ref="O151:O153" si="39">IF((H151)=0,"",(N151/H151))</f>
        <v/>
      </c>
    </row>
    <row r="152" spans="2:15" ht="25.5">
      <c r="B152" s="49" t="s">
        <v>74</v>
      </c>
      <c r="C152" s="24"/>
      <c r="D152" s="25" t="s">
        <v>61</v>
      </c>
      <c r="E152" s="26"/>
      <c r="F152" s="27">
        <v>-0.19700000000000001</v>
      </c>
      <c r="G152" s="28">
        <f>$F128</f>
        <v>11000</v>
      </c>
      <c r="H152" s="29">
        <f t="shared" si="36"/>
        <v>-2167</v>
      </c>
      <c r="I152" s="50"/>
      <c r="J152" s="31">
        <f>+F152</f>
        <v>-0.19700000000000001</v>
      </c>
      <c r="K152" s="28">
        <f>$F128</f>
        <v>11000</v>
      </c>
      <c r="L152" s="29">
        <f t="shared" si="37"/>
        <v>-2167</v>
      </c>
      <c r="M152" s="51"/>
      <c r="N152" s="33">
        <f t="shared" si="38"/>
        <v>0</v>
      </c>
      <c r="O152" s="34">
        <f t="shared" si="39"/>
        <v>0</v>
      </c>
    </row>
    <row r="153" spans="2:15" ht="25.5">
      <c r="B153" s="49" t="s">
        <v>75</v>
      </c>
      <c r="C153" s="24"/>
      <c r="D153" s="25" t="s">
        <v>61</v>
      </c>
      <c r="E153" s="26"/>
      <c r="F153" s="27">
        <v>0</v>
      </c>
      <c r="G153" s="28">
        <f>$F128</f>
        <v>11000</v>
      </c>
      <c r="H153" s="29">
        <f t="shared" si="36"/>
        <v>0</v>
      </c>
      <c r="I153" s="50"/>
      <c r="J153" s="31">
        <f>+'[3]6. Rate Rider Calculations'!$F$52</f>
        <v>0</v>
      </c>
      <c r="K153" s="28">
        <f>$F128</f>
        <v>11000</v>
      </c>
      <c r="L153" s="29">
        <f t="shared" si="37"/>
        <v>0</v>
      </c>
      <c r="M153" s="51"/>
      <c r="N153" s="33">
        <f t="shared" si="38"/>
        <v>0</v>
      </c>
      <c r="O153" s="34" t="str">
        <f t="shared" si="39"/>
        <v/>
      </c>
    </row>
    <row r="154" spans="2:15">
      <c r="B154" s="49"/>
      <c r="C154" s="24"/>
      <c r="D154" s="25"/>
      <c r="E154" s="26"/>
      <c r="F154" s="27"/>
      <c r="G154" s="28">
        <f>$F128</f>
        <v>11000</v>
      </c>
      <c r="H154" s="29">
        <f>G154*F154</f>
        <v>0</v>
      </c>
      <c r="I154" s="30"/>
      <c r="J154" s="31"/>
      <c r="K154" s="28">
        <f>$F128</f>
        <v>11000</v>
      </c>
      <c r="L154" s="29">
        <f>K154*J154</f>
        <v>0</v>
      </c>
      <c r="M154" s="30"/>
      <c r="N154" s="33">
        <f>L154-H154</f>
        <v>0</v>
      </c>
      <c r="O154" s="34" t="str">
        <f>IF((H154)=0,"",(N154/H154))</f>
        <v/>
      </c>
    </row>
    <row r="155" spans="2:15">
      <c r="B155" s="49"/>
      <c r="C155" s="24"/>
      <c r="D155" s="25"/>
      <c r="E155" s="26"/>
      <c r="F155" s="53"/>
      <c r="G155" s="54"/>
      <c r="H155" s="55"/>
      <c r="I155" s="30"/>
      <c r="J155" s="31"/>
      <c r="K155" s="28">
        <f>$F128</f>
        <v>11000</v>
      </c>
      <c r="L155" s="29">
        <f>K155*J155</f>
        <v>0</v>
      </c>
      <c r="M155" s="30"/>
      <c r="N155" s="33">
        <f>L155-H155</f>
        <v>0</v>
      </c>
      <c r="O155" s="34"/>
    </row>
    <row r="156" spans="2:15" ht="25.5">
      <c r="B156" s="56" t="s">
        <v>26</v>
      </c>
      <c r="C156" s="57"/>
      <c r="D156" s="57"/>
      <c r="E156" s="57"/>
      <c r="F156" s="58"/>
      <c r="G156" s="59"/>
      <c r="H156" s="60">
        <f>SUM(H150:H154)+H149</f>
        <v>37806.6</v>
      </c>
      <c r="I156" s="43"/>
      <c r="J156" s="59"/>
      <c r="K156" s="61"/>
      <c r="L156" s="60">
        <f>SUM(L150:L154)+L149</f>
        <v>28585.709016798832</v>
      </c>
      <c r="M156" s="43"/>
      <c r="N156" s="46">
        <f t="shared" ref="N156:N168" si="40">L156-H156</f>
        <v>-9220.8909832011668</v>
      </c>
      <c r="O156" s="47">
        <f t="shared" ref="O156:O168" si="41">IF((H156)=0,"",(N156/H156))</f>
        <v>-0.24389632982604009</v>
      </c>
    </row>
    <row r="157" spans="2:15">
      <c r="B157" s="30" t="s">
        <v>27</v>
      </c>
      <c r="C157" s="30"/>
      <c r="D157" s="62" t="s">
        <v>61</v>
      </c>
      <c r="E157" s="63"/>
      <c r="F157" s="31">
        <v>3.0104000000000002</v>
      </c>
      <c r="G157" s="64">
        <f>F128</f>
        <v>11000</v>
      </c>
      <c r="H157" s="29">
        <f>G157*F157</f>
        <v>33114.400000000001</v>
      </c>
      <c r="I157" s="30"/>
      <c r="J157" s="31">
        <f>+'[4]13. Final 2013 RTS Rates'!$F$32</f>
        <v>3.0387252112271566</v>
      </c>
      <c r="K157" s="65">
        <f>F128</f>
        <v>11000</v>
      </c>
      <c r="L157" s="29">
        <f>K157*J157</f>
        <v>33425.977323498722</v>
      </c>
      <c r="M157" s="30"/>
      <c r="N157" s="33">
        <f t="shared" si="40"/>
        <v>311.57732349872094</v>
      </c>
      <c r="O157" s="34">
        <f t="shared" si="41"/>
        <v>9.4091187972217809E-3</v>
      </c>
    </row>
    <row r="158" spans="2:15" ht="30">
      <c r="B158" s="66" t="s">
        <v>28</v>
      </c>
      <c r="C158" s="30"/>
      <c r="D158" s="62" t="s">
        <v>61</v>
      </c>
      <c r="E158" s="63"/>
      <c r="F158" s="31">
        <v>2.3929</v>
      </c>
      <c r="G158" s="64">
        <f>G157</f>
        <v>11000</v>
      </c>
      <c r="H158" s="29">
        <f>G158*F158</f>
        <v>26321.9</v>
      </c>
      <c r="I158" s="30"/>
      <c r="J158" s="31">
        <f>+'[4]13. Final 2013 RTS Rates'!$H$32</f>
        <v>2.4749577142130175</v>
      </c>
      <c r="K158" s="65">
        <f>K157</f>
        <v>11000</v>
      </c>
      <c r="L158" s="29">
        <f>K158*J158</f>
        <v>27224.534856343191</v>
      </c>
      <c r="M158" s="30"/>
      <c r="N158" s="33">
        <f t="shared" si="40"/>
        <v>902.63485634318931</v>
      </c>
      <c r="O158" s="34">
        <f t="shared" si="41"/>
        <v>3.4292161901047766E-2</v>
      </c>
    </row>
    <row r="159" spans="2:15" ht="25.5">
      <c r="B159" s="56" t="s">
        <v>29</v>
      </c>
      <c r="C159" s="38"/>
      <c r="D159" s="38"/>
      <c r="E159" s="38"/>
      <c r="F159" s="67"/>
      <c r="G159" s="59"/>
      <c r="H159" s="60">
        <f>SUM(H156:H158)</f>
        <v>97242.9</v>
      </c>
      <c r="I159" s="68"/>
      <c r="J159" s="69"/>
      <c r="K159" s="70"/>
      <c r="L159" s="60">
        <f>SUM(L156:L158)</f>
        <v>89236.221196640749</v>
      </c>
      <c r="M159" s="68"/>
      <c r="N159" s="46">
        <f t="shared" si="40"/>
        <v>-8006.6788033592456</v>
      </c>
      <c r="O159" s="47">
        <f t="shared" si="41"/>
        <v>-8.2336898666732952E-2</v>
      </c>
    </row>
    <row r="160" spans="2:15" ht="30">
      <c r="B160" s="71" t="s">
        <v>30</v>
      </c>
      <c r="C160" s="24"/>
      <c r="D160" s="25" t="s">
        <v>57</v>
      </c>
      <c r="E160" s="26"/>
      <c r="F160" s="72">
        <v>5.1999999999999998E-3</v>
      </c>
      <c r="G160" s="64">
        <f>F129*F177</f>
        <v>5648537</v>
      </c>
      <c r="H160" s="73">
        <f t="shared" ref="H160:H163" si="42">G160*F160</f>
        <v>29372.392399999997</v>
      </c>
      <c r="I160" s="30"/>
      <c r="J160" s="74">
        <f>+F160</f>
        <v>5.1999999999999998E-3</v>
      </c>
      <c r="K160" s="65">
        <f>F129*J177</f>
        <v>5645752</v>
      </c>
      <c r="L160" s="73">
        <f t="shared" ref="L160:L163" si="43">K160*J160</f>
        <v>29357.910399999997</v>
      </c>
      <c r="M160" s="30"/>
      <c r="N160" s="33">
        <f t="shared" si="40"/>
        <v>-14.481999999999971</v>
      </c>
      <c r="O160" s="75">
        <f t="shared" si="41"/>
        <v>-4.9304802287742733E-4</v>
      </c>
    </row>
    <row r="161" spans="2:17" ht="30">
      <c r="B161" s="71" t="s">
        <v>31</v>
      </c>
      <c r="C161" s="24"/>
      <c r="D161" s="25" t="s">
        <v>57</v>
      </c>
      <c r="E161" s="26"/>
      <c r="F161" s="72">
        <v>1.1000000000000001E-3</v>
      </c>
      <c r="G161" s="64">
        <f>G160</f>
        <v>5648537</v>
      </c>
      <c r="H161" s="73">
        <f t="shared" si="42"/>
        <v>6213.3906999999999</v>
      </c>
      <c r="I161" s="30"/>
      <c r="J161" s="74">
        <f t="shared" ref="J161:J163" si="44">+F161</f>
        <v>1.1000000000000001E-3</v>
      </c>
      <c r="K161" s="65">
        <f>K160</f>
        <v>5645752</v>
      </c>
      <c r="L161" s="73">
        <f t="shared" si="43"/>
        <v>6210.3272000000006</v>
      </c>
      <c r="M161" s="30"/>
      <c r="N161" s="33">
        <f t="shared" si="40"/>
        <v>-3.0634999999992942</v>
      </c>
      <c r="O161" s="75">
        <f t="shared" si="41"/>
        <v>-4.9304802287731468E-4</v>
      </c>
    </row>
    <row r="162" spans="2:17">
      <c r="B162" s="24" t="s">
        <v>32</v>
      </c>
      <c r="C162" s="24"/>
      <c r="D162" s="25" t="s">
        <v>56</v>
      </c>
      <c r="E162" s="26"/>
      <c r="F162" s="72">
        <v>0.25</v>
      </c>
      <c r="G162" s="28">
        <v>1</v>
      </c>
      <c r="H162" s="73">
        <f t="shared" si="42"/>
        <v>0.25</v>
      </c>
      <c r="I162" s="30"/>
      <c r="J162" s="74">
        <f t="shared" si="44"/>
        <v>0.25</v>
      </c>
      <c r="K162" s="32">
        <v>1</v>
      </c>
      <c r="L162" s="73">
        <f t="shared" si="43"/>
        <v>0.25</v>
      </c>
      <c r="M162" s="30"/>
      <c r="N162" s="33">
        <f t="shared" si="40"/>
        <v>0</v>
      </c>
      <c r="O162" s="75">
        <f t="shared" si="41"/>
        <v>0</v>
      </c>
    </row>
    <row r="163" spans="2:17">
      <c r="B163" s="24" t="s">
        <v>33</v>
      </c>
      <c r="C163" s="24"/>
      <c r="D163" s="25" t="s">
        <v>57</v>
      </c>
      <c r="E163" s="26"/>
      <c r="F163" s="72">
        <v>7.0000000000000001E-3</v>
      </c>
      <c r="G163" s="64">
        <f>F129</f>
        <v>5570000</v>
      </c>
      <c r="H163" s="73">
        <f t="shared" si="42"/>
        <v>38990</v>
      </c>
      <c r="I163" s="30"/>
      <c r="J163" s="74">
        <f t="shared" si="44"/>
        <v>7.0000000000000001E-3</v>
      </c>
      <c r="K163" s="65">
        <f>F129</f>
        <v>5570000</v>
      </c>
      <c r="L163" s="73">
        <f t="shared" si="43"/>
        <v>38990</v>
      </c>
      <c r="M163" s="30"/>
      <c r="N163" s="33">
        <f t="shared" si="40"/>
        <v>0</v>
      </c>
      <c r="O163" s="75">
        <f t="shared" si="41"/>
        <v>0</v>
      </c>
    </row>
    <row r="164" spans="2:17">
      <c r="B164" s="52"/>
      <c r="C164" s="24"/>
      <c r="D164" s="25"/>
      <c r="E164" s="26"/>
      <c r="F164" s="76"/>
      <c r="G164" s="64"/>
      <c r="H164" s="73">
        <f>G164*F164</f>
        <v>0</v>
      </c>
      <c r="I164" s="30"/>
      <c r="J164" s="72"/>
      <c r="K164" s="64"/>
      <c r="L164" s="73">
        <f>K164*J164</f>
        <v>0</v>
      </c>
      <c r="M164" s="30"/>
      <c r="N164" s="33">
        <f t="shared" si="40"/>
        <v>0</v>
      </c>
      <c r="O164" s="75" t="str">
        <f t="shared" si="41"/>
        <v/>
      </c>
    </row>
    <row r="165" spans="2:17">
      <c r="B165" s="169" t="s">
        <v>87</v>
      </c>
      <c r="C165" s="169"/>
      <c r="D165" s="170" t="s">
        <v>57</v>
      </c>
      <c r="E165" s="169"/>
      <c r="F165" s="181">
        <v>7.8770000000000007E-2</v>
      </c>
      <c r="G165" s="145">
        <f>+G160</f>
        <v>5648537</v>
      </c>
      <c r="H165" s="146">
        <f>G165*F165</f>
        <v>444935.25949000003</v>
      </c>
      <c r="I165" s="147"/>
      <c r="J165" s="181">
        <f>+F165</f>
        <v>7.8770000000000007E-2</v>
      </c>
      <c r="K165" s="145">
        <f>+K160</f>
        <v>5645752</v>
      </c>
      <c r="L165" s="146">
        <f>K165*J165</f>
        <v>444715.88504000002</v>
      </c>
      <c r="M165" s="147"/>
      <c r="N165" s="148">
        <f t="shared" si="40"/>
        <v>-219.37445000000298</v>
      </c>
      <c r="O165" s="149">
        <f t="shared" si="41"/>
        <v>-4.9304802287743492E-4</v>
      </c>
    </row>
    <row r="166" spans="2:17">
      <c r="B166" s="52"/>
      <c r="C166" s="24"/>
      <c r="D166" s="25"/>
      <c r="E166" s="26"/>
      <c r="F166" s="76"/>
      <c r="G166" s="77"/>
      <c r="H166" s="73">
        <f t="shared" ref="H166:H168" si="45">G166*F166</f>
        <v>0</v>
      </c>
      <c r="I166" s="30"/>
      <c r="J166" s="72"/>
      <c r="K166" s="78"/>
      <c r="L166" s="73">
        <f t="shared" ref="L166:L168" si="46">K166*J166</f>
        <v>0</v>
      </c>
      <c r="M166" s="30"/>
      <c r="N166" s="33">
        <f t="shared" si="40"/>
        <v>0</v>
      </c>
      <c r="O166" s="75" t="str">
        <f t="shared" si="41"/>
        <v/>
      </c>
      <c r="Q166" s="10" t="s">
        <v>70</v>
      </c>
    </row>
    <row r="167" spans="2:17">
      <c r="B167" s="52"/>
      <c r="C167" s="24"/>
      <c r="D167" s="25"/>
      <c r="E167" s="26"/>
      <c r="F167" s="76"/>
      <c r="G167" s="77"/>
      <c r="H167" s="73">
        <f t="shared" si="45"/>
        <v>0</v>
      </c>
      <c r="I167" s="30"/>
      <c r="J167" s="72"/>
      <c r="K167" s="78"/>
      <c r="L167" s="73">
        <f t="shared" si="46"/>
        <v>0</v>
      </c>
      <c r="M167" s="30"/>
      <c r="N167" s="33">
        <f t="shared" si="40"/>
        <v>0</v>
      </c>
      <c r="O167" s="75" t="str">
        <f t="shared" si="41"/>
        <v/>
      </c>
    </row>
    <row r="168" spans="2:17" ht="15.75" thickBot="1">
      <c r="B168" s="14"/>
      <c r="C168" s="24"/>
      <c r="D168" s="25"/>
      <c r="E168" s="26"/>
      <c r="F168" s="76"/>
      <c r="G168" s="77"/>
      <c r="H168" s="73">
        <f t="shared" si="45"/>
        <v>0</v>
      </c>
      <c r="I168" s="30"/>
      <c r="J168" s="72"/>
      <c r="K168" s="78"/>
      <c r="L168" s="73">
        <f t="shared" si="46"/>
        <v>0</v>
      </c>
      <c r="M168" s="30"/>
      <c r="N168" s="33">
        <f t="shared" si="40"/>
        <v>0</v>
      </c>
      <c r="O168" s="75" t="str">
        <f t="shared" si="41"/>
        <v/>
      </c>
    </row>
    <row r="169" spans="2:17" ht="15.75" thickBot="1">
      <c r="B169" s="79"/>
      <c r="C169" s="80"/>
      <c r="D169" s="81"/>
      <c r="E169" s="80"/>
      <c r="F169" s="125"/>
      <c r="G169" s="126"/>
      <c r="H169" s="127"/>
      <c r="I169" s="128"/>
      <c r="J169" s="125"/>
      <c r="K169" s="83"/>
      <c r="L169" s="129"/>
      <c r="M169" s="85"/>
      <c r="N169" s="130"/>
      <c r="O169" s="88"/>
    </row>
    <row r="170" spans="2:17">
      <c r="B170" s="89" t="s">
        <v>44</v>
      </c>
      <c r="C170" s="24"/>
      <c r="D170" s="24"/>
      <c r="E170" s="24"/>
      <c r="F170" s="90"/>
      <c r="G170" s="91"/>
      <c r="H170" s="92">
        <f>SUM(H159:H165,H166:H168)</f>
        <v>616754.19258999999</v>
      </c>
      <c r="I170" s="93"/>
      <c r="J170" s="94"/>
      <c r="K170" s="94"/>
      <c r="L170" s="131">
        <f>SUM(L159:L165,L166:L168)</f>
        <v>608510.59383664071</v>
      </c>
      <c r="M170" s="96"/>
      <c r="N170" s="97">
        <f t="shared" ref="N170:N174" si="47">L170-H170</f>
        <v>-8243.5987533592852</v>
      </c>
      <c r="O170" s="98">
        <f t="shared" ref="O170:O174" si="48">IF((H170)=0,"",(N170/H170))</f>
        <v>-1.3366100875198081E-2</v>
      </c>
    </row>
    <row r="171" spans="2:17">
      <c r="B171" s="99" t="s">
        <v>40</v>
      </c>
      <c r="C171" s="24"/>
      <c r="D171" s="24"/>
      <c r="E171" s="24"/>
      <c r="F171" s="100">
        <v>0.13</v>
      </c>
      <c r="G171" s="111"/>
      <c r="H171" s="101">
        <f>H170*F171</f>
        <v>80178.045036700001</v>
      </c>
      <c r="I171" s="102"/>
      <c r="J171" s="132">
        <v>0.13</v>
      </c>
      <c r="K171" s="102"/>
      <c r="L171" s="105">
        <f>L170*J171</f>
        <v>79106.377198763294</v>
      </c>
      <c r="M171" s="106"/>
      <c r="N171" s="107">
        <f t="shared" si="47"/>
        <v>-1071.6678379367077</v>
      </c>
      <c r="O171" s="108">
        <f t="shared" si="48"/>
        <v>-1.3366100875198088E-2</v>
      </c>
    </row>
    <row r="172" spans="2:17">
      <c r="B172" s="109" t="s">
        <v>41</v>
      </c>
      <c r="C172" s="24"/>
      <c r="D172" s="24"/>
      <c r="E172" s="24"/>
      <c r="F172" s="110"/>
      <c r="G172" s="111"/>
      <c r="H172" s="101">
        <f>H170+H171</f>
        <v>696932.23762669996</v>
      </c>
      <c r="I172" s="102"/>
      <c r="J172" s="102"/>
      <c r="K172" s="102"/>
      <c r="L172" s="105">
        <f>L170+L171</f>
        <v>687616.97103540401</v>
      </c>
      <c r="M172" s="106"/>
      <c r="N172" s="107">
        <f t="shared" si="47"/>
        <v>-9315.2665912959492</v>
      </c>
      <c r="O172" s="108">
        <f t="shared" si="48"/>
        <v>-1.3366100875198021E-2</v>
      </c>
    </row>
    <row r="173" spans="2:17">
      <c r="B173" s="303" t="s">
        <v>42</v>
      </c>
      <c r="C173" s="303"/>
      <c r="D173" s="303"/>
      <c r="E173" s="24"/>
      <c r="F173" s="110"/>
      <c r="G173" s="111"/>
      <c r="H173" s="112">
        <v>0</v>
      </c>
      <c r="I173" s="102"/>
      <c r="J173" s="102"/>
      <c r="K173" s="102"/>
      <c r="L173" s="113">
        <v>0</v>
      </c>
      <c r="M173" s="106"/>
      <c r="N173" s="114">
        <f t="shared" si="47"/>
        <v>0</v>
      </c>
      <c r="O173" s="115" t="str">
        <f t="shared" si="48"/>
        <v/>
      </c>
    </row>
    <row r="174" spans="2:17" ht="15.75" thickBot="1">
      <c r="B174" s="304" t="s">
        <v>45</v>
      </c>
      <c r="C174" s="304"/>
      <c r="D174" s="304"/>
      <c r="E174" s="116"/>
      <c r="F174" s="133"/>
      <c r="G174" s="134"/>
      <c r="H174" s="135">
        <f>H172+H173</f>
        <v>696932.23762669996</v>
      </c>
      <c r="I174" s="136"/>
      <c r="J174" s="136"/>
      <c r="K174" s="136"/>
      <c r="L174" s="137">
        <f>L172+L173</f>
        <v>687616.97103540401</v>
      </c>
      <c r="M174" s="138"/>
      <c r="N174" s="139">
        <f t="shared" si="47"/>
        <v>-9315.2665912959492</v>
      </c>
      <c r="O174" s="140">
        <f t="shared" si="48"/>
        <v>-1.3366100875198021E-2</v>
      </c>
    </row>
    <row r="175" spans="2:17" ht="15.75" thickBot="1">
      <c r="B175" s="79"/>
      <c r="C175" s="80"/>
      <c r="D175" s="81"/>
      <c r="E175" s="80"/>
      <c r="F175" s="125"/>
      <c r="G175" s="126"/>
      <c r="H175" s="127"/>
      <c r="I175" s="128"/>
      <c r="J175" s="125"/>
      <c r="K175" s="83"/>
      <c r="L175" s="129"/>
      <c r="M175" s="85"/>
      <c r="N175" s="130"/>
      <c r="O175" s="88"/>
    </row>
    <row r="176" spans="2:17">
      <c r="L176" s="141"/>
    </row>
    <row r="177" spans="2:15">
      <c r="B177" s="15" t="s">
        <v>69</v>
      </c>
      <c r="F177" s="151">
        <v>1.0141</v>
      </c>
      <c r="J177" s="151">
        <v>1.0136000000000001</v>
      </c>
    </row>
    <row r="181" spans="2:15" ht="15.75">
      <c r="B181" s="11" t="s">
        <v>8</v>
      </c>
      <c r="D181" s="311" t="s">
        <v>64</v>
      </c>
      <c r="E181" s="311"/>
      <c r="F181" s="311"/>
      <c r="G181" s="311"/>
      <c r="H181" s="311"/>
      <c r="I181" s="311"/>
      <c r="J181" s="311"/>
      <c r="K181" s="311"/>
      <c r="L181" s="311"/>
      <c r="M181" s="311"/>
      <c r="N181" s="311"/>
      <c r="O181" s="311"/>
    </row>
    <row r="182" spans="2:15" ht="7.5" customHeight="1">
      <c r="B182" s="12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2:15">
      <c r="B183" s="14"/>
      <c r="D183" s="15" t="s">
        <v>9</v>
      </c>
      <c r="E183" s="15"/>
      <c r="F183" s="16">
        <v>16500</v>
      </c>
      <c r="G183" s="15" t="s">
        <v>60</v>
      </c>
    </row>
    <row r="184" spans="2:15">
      <c r="B184" s="14"/>
      <c r="F184" s="16">
        <v>8355000</v>
      </c>
      <c r="G184" s="15" t="s">
        <v>10</v>
      </c>
    </row>
    <row r="185" spans="2:15">
      <c r="B185" s="14"/>
      <c r="D185" s="17"/>
      <c r="E185" s="17"/>
      <c r="F185" s="312" t="s">
        <v>11</v>
      </c>
      <c r="G185" s="313"/>
      <c r="H185" s="314"/>
      <c r="J185" s="312" t="s">
        <v>12</v>
      </c>
      <c r="K185" s="313"/>
      <c r="L185" s="314"/>
      <c r="N185" s="312" t="s">
        <v>13</v>
      </c>
      <c r="O185" s="314"/>
    </row>
    <row r="186" spans="2:15">
      <c r="B186" s="14"/>
      <c r="D186" s="305" t="s">
        <v>14</v>
      </c>
      <c r="E186" s="18"/>
      <c r="F186" s="19" t="s">
        <v>15</v>
      </c>
      <c r="G186" s="19" t="s">
        <v>16</v>
      </c>
      <c r="H186" s="20" t="s">
        <v>17</v>
      </c>
      <c r="J186" s="19" t="s">
        <v>15</v>
      </c>
      <c r="K186" s="21" t="s">
        <v>16</v>
      </c>
      <c r="L186" s="20" t="s">
        <v>17</v>
      </c>
      <c r="N186" s="307" t="s">
        <v>18</v>
      </c>
      <c r="O186" s="309" t="s">
        <v>19</v>
      </c>
    </row>
    <row r="187" spans="2:15">
      <c r="B187" s="14"/>
      <c r="D187" s="306"/>
      <c r="E187" s="18"/>
      <c r="F187" s="22" t="s">
        <v>20</v>
      </c>
      <c r="G187" s="22"/>
      <c r="H187" s="23" t="s">
        <v>20</v>
      </c>
      <c r="J187" s="22" t="s">
        <v>20</v>
      </c>
      <c r="K187" s="23"/>
      <c r="L187" s="23" t="s">
        <v>20</v>
      </c>
      <c r="N187" s="308"/>
      <c r="O187" s="310"/>
    </row>
    <row r="188" spans="2:15">
      <c r="B188" s="24" t="s">
        <v>21</v>
      </c>
      <c r="C188" s="24"/>
      <c r="D188" s="25" t="s">
        <v>56</v>
      </c>
      <c r="E188" s="26"/>
      <c r="F188" s="153">
        <v>20638.79</v>
      </c>
      <c r="G188" s="28">
        <v>1</v>
      </c>
      <c r="H188" s="29">
        <f>G188*F188</f>
        <v>20638.79</v>
      </c>
      <c r="I188" s="30"/>
      <c r="J188" s="156">
        <f>+'[1]11. Distribution Rate Schedule'!$D$18</f>
        <v>19114.956917830845</v>
      </c>
      <c r="K188" s="32">
        <v>1</v>
      </c>
      <c r="L188" s="29">
        <f>K188*J188</f>
        <v>19114.956917830845</v>
      </c>
      <c r="M188" s="30"/>
      <c r="N188" s="33">
        <f>L188-H188</f>
        <v>-1523.8330821691561</v>
      </c>
      <c r="O188" s="34">
        <f>IF((H188)=0,"",(N188/H188))</f>
        <v>-7.3833450612616147E-2</v>
      </c>
    </row>
    <row r="189" spans="2:15">
      <c r="B189" s="36"/>
      <c r="C189" s="24"/>
      <c r="D189" s="25" t="s">
        <v>56</v>
      </c>
      <c r="E189" s="26"/>
      <c r="F189" s="27"/>
      <c r="G189" s="28">
        <v>1</v>
      </c>
      <c r="H189" s="29">
        <f t="shared" ref="H189:H203" si="49">G189*F189</f>
        <v>0</v>
      </c>
      <c r="I189" s="30"/>
      <c r="J189" s="31"/>
      <c r="K189" s="32">
        <v>1</v>
      </c>
      <c r="L189" s="29">
        <f>K189*J189</f>
        <v>0</v>
      </c>
      <c r="M189" s="30"/>
      <c r="N189" s="33">
        <f>L189-H189</f>
        <v>0</v>
      </c>
      <c r="O189" s="34" t="str">
        <f>IF((H189)=0,"",(N189/H189))</f>
        <v/>
      </c>
    </row>
    <row r="190" spans="2:15">
      <c r="B190" s="35"/>
      <c r="C190" s="24"/>
      <c r="D190" s="25"/>
      <c r="E190" s="26"/>
      <c r="F190" s="27"/>
      <c r="G190" s="28">
        <v>1</v>
      </c>
      <c r="H190" s="29">
        <f t="shared" si="49"/>
        <v>0</v>
      </c>
      <c r="I190" s="30"/>
      <c r="J190" s="31"/>
      <c r="K190" s="32">
        <v>1</v>
      </c>
      <c r="L190" s="29">
        <f t="shared" ref="L190:L203" si="50">K190*J190</f>
        <v>0</v>
      </c>
      <c r="M190" s="30"/>
      <c r="N190" s="33">
        <f t="shared" ref="N190:N204" si="51">L190-H190</f>
        <v>0</v>
      </c>
      <c r="O190" s="34" t="str">
        <f t="shared" ref="O190:O204" si="52">IF((H190)=0,"",(N190/H190))</f>
        <v/>
      </c>
    </row>
    <row r="191" spans="2:15">
      <c r="B191" s="35"/>
      <c r="C191" s="24"/>
      <c r="D191" s="25"/>
      <c r="E191" s="26"/>
      <c r="F191" s="27"/>
      <c r="G191" s="28">
        <v>1</v>
      </c>
      <c r="H191" s="29">
        <f t="shared" si="49"/>
        <v>0</v>
      </c>
      <c r="I191" s="30"/>
      <c r="J191" s="31"/>
      <c r="K191" s="32">
        <v>1</v>
      </c>
      <c r="L191" s="29">
        <f t="shared" si="50"/>
        <v>0</v>
      </c>
      <c r="M191" s="30"/>
      <c r="N191" s="33">
        <f t="shared" si="51"/>
        <v>0</v>
      </c>
      <c r="O191" s="34" t="str">
        <f t="shared" si="52"/>
        <v/>
      </c>
    </row>
    <row r="192" spans="2:15">
      <c r="B192" s="35"/>
      <c r="C192" s="24"/>
      <c r="D192" s="25"/>
      <c r="E192" s="26"/>
      <c r="F192" s="27"/>
      <c r="G192" s="28">
        <v>1</v>
      </c>
      <c r="H192" s="29">
        <f t="shared" si="49"/>
        <v>0</v>
      </c>
      <c r="I192" s="30"/>
      <c r="J192" s="31"/>
      <c r="K192" s="32">
        <v>1</v>
      </c>
      <c r="L192" s="29">
        <f t="shared" si="50"/>
        <v>0</v>
      </c>
      <c r="M192" s="30"/>
      <c r="N192" s="33">
        <f t="shared" si="51"/>
        <v>0</v>
      </c>
      <c r="O192" s="34" t="str">
        <f t="shared" si="52"/>
        <v/>
      </c>
    </row>
    <row r="193" spans="2:15">
      <c r="B193" s="35"/>
      <c r="C193" s="24"/>
      <c r="D193" s="25"/>
      <c r="E193" s="26"/>
      <c r="F193" s="27"/>
      <c r="G193" s="28">
        <v>1</v>
      </c>
      <c r="H193" s="29">
        <f t="shared" si="49"/>
        <v>0</v>
      </c>
      <c r="I193" s="30"/>
      <c r="J193" s="31"/>
      <c r="K193" s="32">
        <v>1</v>
      </c>
      <c r="L193" s="29">
        <f t="shared" si="50"/>
        <v>0</v>
      </c>
      <c r="M193" s="30"/>
      <c r="N193" s="33">
        <f t="shared" si="51"/>
        <v>0</v>
      </c>
      <c r="O193" s="34" t="str">
        <f t="shared" si="52"/>
        <v/>
      </c>
    </row>
    <row r="194" spans="2:15">
      <c r="B194" s="24" t="s">
        <v>22</v>
      </c>
      <c r="C194" s="24"/>
      <c r="D194" s="25" t="s">
        <v>61</v>
      </c>
      <c r="E194" s="26"/>
      <c r="F194" s="27">
        <v>2.2791999999999999</v>
      </c>
      <c r="G194" s="28">
        <f>$F183</f>
        <v>16500</v>
      </c>
      <c r="H194" s="29">
        <f t="shared" si="49"/>
        <v>37606.799999999996</v>
      </c>
      <c r="I194" s="30"/>
      <c r="J194" s="31">
        <f>+'[1]11. Distribution Rate Schedule'!$E$18</f>
        <v>2.0904203521530214</v>
      </c>
      <c r="K194" s="28">
        <f>$F183</f>
        <v>16500</v>
      </c>
      <c r="L194" s="29">
        <f t="shared" si="50"/>
        <v>34491.935810524854</v>
      </c>
      <c r="M194" s="30"/>
      <c r="N194" s="33">
        <f t="shared" si="51"/>
        <v>-3114.8641894751418</v>
      </c>
      <c r="O194" s="34">
        <f t="shared" si="52"/>
        <v>-8.2827153320015057E-2</v>
      </c>
    </row>
    <row r="195" spans="2:15">
      <c r="B195" s="36" t="s">
        <v>96</v>
      </c>
      <c r="C195" s="24"/>
      <c r="D195" s="25" t="s">
        <v>61</v>
      </c>
      <c r="E195" s="26"/>
      <c r="F195" s="27">
        <v>-5.11E-2</v>
      </c>
      <c r="G195" s="28">
        <f>$F183</f>
        <v>16500</v>
      </c>
      <c r="H195" s="29">
        <f t="shared" si="49"/>
        <v>-843.15</v>
      </c>
      <c r="I195" s="30"/>
      <c r="J195" s="31"/>
      <c r="K195" s="28">
        <f>$F183</f>
        <v>16500</v>
      </c>
      <c r="L195" s="29">
        <f t="shared" si="50"/>
        <v>0</v>
      </c>
      <c r="M195" s="30"/>
      <c r="N195" s="33">
        <f t="shared" si="51"/>
        <v>843.15</v>
      </c>
      <c r="O195" s="34">
        <f t="shared" si="52"/>
        <v>-1</v>
      </c>
    </row>
    <row r="196" spans="2:15">
      <c r="B196" s="24" t="s">
        <v>73</v>
      </c>
      <c r="C196" s="24"/>
      <c r="D196" s="25" t="s">
        <v>61</v>
      </c>
      <c r="E196" s="26"/>
      <c r="F196" s="150">
        <v>1.1E-4</v>
      </c>
      <c r="G196" s="28">
        <f>$F183</f>
        <v>16500</v>
      </c>
      <c r="H196" s="29">
        <f t="shared" si="49"/>
        <v>1.8150000000000002</v>
      </c>
      <c r="I196" s="30"/>
      <c r="J196" s="31">
        <v>0</v>
      </c>
      <c r="K196" s="28">
        <f>$F183</f>
        <v>16500</v>
      </c>
      <c r="L196" s="29">
        <f t="shared" si="50"/>
        <v>0</v>
      </c>
      <c r="M196" s="30"/>
      <c r="N196" s="33">
        <f t="shared" si="51"/>
        <v>-1.8150000000000002</v>
      </c>
      <c r="O196" s="34">
        <f t="shared" si="52"/>
        <v>-1</v>
      </c>
    </row>
    <row r="197" spans="2:15">
      <c r="B197" s="36"/>
      <c r="C197" s="24"/>
      <c r="D197" s="25"/>
      <c r="E197" s="26"/>
      <c r="F197" s="27"/>
      <c r="G197" s="28">
        <f>$F183</f>
        <v>16500</v>
      </c>
      <c r="H197" s="29">
        <f t="shared" si="49"/>
        <v>0</v>
      </c>
      <c r="I197" s="30"/>
      <c r="J197" s="31"/>
      <c r="K197" s="28">
        <f>$F183</f>
        <v>16500</v>
      </c>
      <c r="L197" s="29">
        <f t="shared" si="50"/>
        <v>0</v>
      </c>
      <c r="M197" s="30"/>
      <c r="N197" s="33">
        <f t="shared" si="51"/>
        <v>0</v>
      </c>
      <c r="O197" s="34" t="str">
        <f t="shared" si="52"/>
        <v/>
      </c>
    </row>
    <row r="198" spans="2:15">
      <c r="B198" s="36"/>
      <c r="C198" s="24"/>
      <c r="D198" s="25"/>
      <c r="E198" s="26"/>
      <c r="F198" s="27"/>
      <c r="G198" s="28">
        <f>$F183</f>
        <v>16500</v>
      </c>
      <c r="H198" s="29">
        <f t="shared" si="49"/>
        <v>0</v>
      </c>
      <c r="I198" s="30"/>
      <c r="J198" s="31"/>
      <c r="K198" s="28">
        <f>$F183</f>
        <v>16500</v>
      </c>
      <c r="L198" s="29">
        <f t="shared" si="50"/>
        <v>0</v>
      </c>
      <c r="M198" s="30"/>
      <c r="N198" s="33">
        <f t="shared" si="51"/>
        <v>0</v>
      </c>
      <c r="O198" s="34" t="str">
        <f t="shared" si="52"/>
        <v/>
      </c>
    </row>
    <row r="199" spans="2:15">
      <c r="B199" s="36"/>
      <c r="C199" s="24"/>
      <c r="D199" s="25"/>
      <c r="E199" s="26"/>
      <c r="F199" s="27"/>
      <c r="G199" s="28">
        <f>$F183</f>
        <v>16500</v>
      </c>
      <c r="H199" s="29">
        <f t="shared" si="49"/>
        <v>0</v>
      </c>
      <c r="I199" s="30"/>
      <c r="J199" s="31"/>
      <c r="K199" s="28">
        <f>$F183</f>
        <v>16500</v>
      </c>
      <c r="L199" s="29">
        <f t="shared" si="50"/>
        <v>0</v>
      </c>
      <c r="M199" s="30"/>
      <c r="N199" s="33">
        <f t="shared" si="51"/>
        <v>0</v>
      </c>
      <c r="O199" s="34" t="str">
        <f t="shared" si="52"/>
        <v/>
      </c>
    </row>
    <row r="200" spans="2:15">
      <c r="B200" s="36"/>
      <c r="C200" s="24"/>
      <c r="D200" s="25"/>
      <c r="E200" s="26"/>
      <c r="F200" s="27"/>
      <c r="G200" s="28">
        <f>$F183</f>
        <v>16500</v>
      </c>
      <c r="H200" s="29">
        <f t="shared" si="49"/>
        <v>0</v>
      </c>
      <c r="I200" s="30"/>
      <c r="J200" s="31"/>
      <c r="K200" s="28">
        <f>$F183</f>
        <v>16500</v>
      </c>
      <c r="L200" s="29">
        <f t="shared" si="50"/>
        <v>0</v>
      </c>
      <c r="M200" s="30"/>
      <c r="N200" s="33">
        <f t="shared" si="51"/>
        <v>0</v>
      </c>
      <c r="O200" s="34" t="str">
        <f t="shared" si="52"/>
        <v/>
      </c>
    </row>
    <row r="201" spans="2:15">
      <c r="B201" s="36"/>
      <c r="C201" s="24"/>
      <c r="D201" s="25"/>
      <c r="E201" s="26"/>
      <c r="F201" s="27"/>
      <c r="G201" s="28">
        <f>$F183</f>
        <v>16500</v>
      </c>
      <c r="H201" s="29">
        <f t="shared" si="49"/>
        <v>0</v>
      </c>
      <c r="I201" s="30"/>
      <c r="J201" s="31"/>
      <c r="K201" s="28">
        <f>$F183</f>
        <v>16500</v>
      </c>
      <c r="L201" s="29">
        <f t="shared" si="50"/>
        <v>0</v>
      </c>
      <c r="M201" s="30"/>
      <c r="N201" s="33">
        <f t="shared" si="51"/>
        <v>0</v>
      </c>
      <c r="O201" s="34" t="str">
        <f t="shared" si="52"/>
        <v/>
      </c>
    </row>
    <row r="202" spans="2:15">
      <c r="B202" s="36"/>
      <c r="C202" s="24"/>
      <c r="D202" s="25"/>
      <c r="E202" s="26"/>
      <c r="F202" s="27"/>
      <c r="G202" s="28">
        <f>$F183</f>
        <v>16500</v>
      </c>
      <c r="H202" s="29">
        <f t="shared" si="49"/>
        <v>0</v>
      </c>
      <c r="I202" s="30"/>
      <c r="J202" s="31"/>
      <c r="K202" s="28">
        <f>$F183</f>
        <v>16500</v>
      </c>
      <c r="L202" s="29">
        <f t="shared" si="50"/>
        <v>0</v>
      </c>
      <c r="M202" s="30"/>
      <c r="N202" s="33">
        <f t="shared" si="51"/>
        <v>0</v>
      </c>
      <c r="O202" s="34" t="str">
        <f t="shared" si="52"/>
        <v/>
      </c>
    </row>
    <row r="203" spans="2:15">
      <c r="B203" s="36"/>
      <c r="C203" s="24"/>
      <c r="D203" s="25"/>
      <c r="E203" s="26"/>
      <c r="F203" s="27"/>
      <c r="G203" s="28">
        <f>$F183</f>
        <v>16500</v>
      </c>
      <c r="H203" s="29">
        <f t="shared" si="49"/>
        <v>0</v>
      </c>
      <c r="I203" s="30"/>
      <c r="J203" s="31"/>
      <c r="K203" s="28">
        <f>$F183</f>
        <v>16500</v>
      </c>
      <c r="L203" s="29">
        <f t="shared" si="50"/>
        <v>0</v>
      </c>
      <c r="M203" s="30"/>
      <c r="N203" s="33">
        <f t="shared" si="51"/>
        <v>0</v>
      </c>
      <c r="O203" s="34" t="str">
        <f t="shared" si="52"/>
        <v/>
      </c>
    </row>
    <row r="204" spans="2:15" s="48" customFormat="1">
      <c r="B204" s="37" t="s">
        <v>25</v>
      </c>
      <c r="C204" s="38"/>
      <c r="D204" s="39"/>
      <c r="E204" s="38"/>
      <c r="F204" s="40"/>
      <c r="G204" s="41"/>
      <c r="H204" s="42">
        <f>SUM(H188:H203)</f>
        <v>57404.254999999997</v>
      </c>
      <c r="I204" s="43"/>
      <c r="J204" s="44"/>
      <c r="K204" s="41"/>
      <c r="L204" s="42">
        <f>SUM(L188:L203)</f>
        <v>53606.892728355699</v>
      </c>
      <c r="M204" s="43"/>
      <c r="N204" s="46">
        <f t="shared" si="51"/>
        <v>-3797.3622716442987</v>
      </c>
      <c r="O204" s="47">
        <f t="shared" si="52"/>
        <v>-6.61512334171796E-2</v>
      </c>
    </row>
    <row r="205" spans="2:15" ht="25.5">
      <c r="B205" s="49" t="s">
        <v>58</v>
      </c>
      <c r="C205" s="24"/>
      <c r="D205" s="25" t="s">
        <v>61</v>
      </c>
      <c r="E205" s="26"/>
      <c r="F205" s="27">
        <v>-0.47049999999999997</v>
      </c>
      <c r="G205" s="28">
        <f>$F183</f>
        <v>16500</v>
      </c>
      <c r="H205" s="29">
        <f>G205*F205</f>
        <v>-7763.25</v>
      </c>
      <c r="I205" s="30"/>
      <c r="J205" s="31">
        <f>+F205</f>
        <v>-0.47049999999999997</v>
      </c>
      <c r="K205" s="28">
        <f>$F183</f>
        <v>16500</v>
      </c>
      <c r="L205" s="29">
        <f>K205*J205</f>
        <v>-7763.25</v>
      </c>
      <c r="M205" s="30"/>
      <c r="N205" s="33">
        <f>L205-H205</f>
        <v>0</v>
      </c>
      <c r="O205" s="34">
        <f>IF((H205)=0,"",(N205/H205))</f>
        <v>0</v>
      </c>
    </row>
    <row r="206" spans="2:15" ht="25.5">
      <c r="B206" s="49" t="s">
        <v>59</v>
      </c>
      <c r="C206" s="24"/>
      <c r="D206" s="25" t="s">
        <v>61</v>
      </c>
      <c r="E206" s="26"/>
      <c r="F206" s="27">
        <v>0</v>
      </c>
      <c r="G206" s="28">
        <f>$F183</f>
        <v>16500</v>
      </c>
      <c r="H206" s="29">
        <f t="shared" ref="H206:H208" si="53">G206*F206</f>
        <v>0</v>
      </c>
      <c r="I206" s="50"/>
      <c r="J206" s="31">
        <f>+'[3]6. Rate Rider Calculations'!$F$26</f>
        <v>-0.56194288861047681</v>
      </c>
      <c r="K206" s="28">
        <f>$F183</f>
        <v>16500</v>
      </c>
      <c r="L206" s="29">
        <f t="shared" ref="L206:L208" si="54">K206*J206</f>
        <v>-9272.057662072868</v>
      </c>
      <c r="M206" s="51"/>
      <c r="N206" s="33">
        <f t="shared" ref="N206:N208" si="55">L206-H206</f>
        <v>-9272.057662072868</v>
      </c>
      <c r="O206" s="34" t="str">
        <f t="shared" ref="O206:O208" si="56">IF((H206)=0,"",(N206/H206))</f>
        <v/>
      </c>
    </row>
    <row r="207" spans="2:15" ht="25.5">
      <c r="B207" s="49" t="s">
        <v>74</v>
      </c>
      <c r="C207" s="24"/>
      <c r="D207" s="25" t="s">
        <v>61</v>
      </c>
      <c r="E207" s="26"/>
      <c r="F207" s="27">
        <v>-0.19700000000000001</v>
      </c>
      <c r="G207" s="28">
        <f>$F183</f>
        <v>16500</v>
      </c>
      <c r="H207" s="29">
        <f t="shared" si="53"/>
        <v>-3250.5</v>
      </c>
      <c r="I207" s="50"/>
      <c r="J207" s="31">
        <f>+F207</f>
        <v>-0.19700000000000001</v>
      </c>
      <c r="K207" s="28">
        <f>$F183</f>
        <v>16500</v>
      </c>
      <c r="L207" s="29">
        <f t="shared" si="54"/>
        <v>-3250.5</v>
      </c>
      <c r="M207" s="51"/>
      <c r="N207" s="33">
        <f t="shared" si="55"/>
        <v>0</v>
      </c>
      <c r="O207" s="34">
        <f t="shared" si="56"/>
        <v>0</v>
      </c>
    </row>
    <row r="208" spans="2:15" ht="25.5">
      <c r="B208" s="49" t="s">
        <v>75</v>
      </c>
      <c r="C208" s="24"/>
      <c r="D208" s="25" t="s">
        <v>61</v>
      </c>
      <c r="E208" s="26"/>
      <c r="F208" s="27">
        <v>0</v>
      </c>
      <c r="G208" s="28">
        <f>$F183</f>
        <v>16500</v>
      </c>
      <c r="H208" s="29">
        <f t="shared" si="53"/>
        <v>0</v>
      </c>
      <c r="I208" s="50"/>
      <c r="J208" s="31">
        <f>+'[3]6. Rate Rider Calculations'!$F$52</f>
        <v>0</v>
      </c>
      <c r="K208" s="28">
        <f>$F183</f>
        <v>16500</v>
      </c>
      <c r="L208" s="29">
        <f t="shared" si="54"/>
        <v>0</v>
      </c>
      <c r="M208" s="51"/>
      <c r="N208" s="33">
        <f t="shared" si="55"/>
        <v>0</v>
      </c>
      <c r="O208" s="34" t="str">
        <f t="shared" si="56"/>
        <v/>
      </c>
    </row>
    <row r="209" spans="2:17">
      <c r="B209" s="49"/>
      <c r="C209" s="24"/>
      <c r="D209" s="25"/>
      <c r="E209" s="26"/>
      <c r="F209" s="27"/>
      <c r="G209" s="28">
        <f>$F183</f>
        <v>16500</v>
      </c>
      <c r="H209" s="29">
        <f>G209*F209</f>
        <v>0</v>
      </c>
      <c r="I209" s="30"/>
      <c r="J209" s="31"/>
      <c r="K209" s="28">
        <f>$F183</f>
        <v>16500</v>
      </c>
      <c r="L209" s="29">
        <f>K209*J209</f>
        <v>0</v>
      </c>
      <c r="M209" s="30"/>
      <c r="N209" s="33">
        <f>L209-H209</f>
        <v>0</v>
      </c>
      <c r="O209" s="34" t="str">
        <f>IF((H209)=0,"",(N209/H209))</f>
        <v/>
      </c>
    </row>
    <row r="210" spans="2:17">
      <c r="B210" s="49"/>
      <c r="C210" s="24"/>
      <c r="D210" s="25"/>
      <c r="E210" s="26"/>
      <c r="F210" s="53"/>
      <c r="G210" s="54"/>
      <c r="H210" s="55"/>
      <c r="I210" s="30"/>
      <c r="J210" s="31"/>
      <c r="K210" s="28">
        <f>$F183</f>
        <v>16500</v>
      </c>
      <c r="L210" s="29">
        <f>K210*J210</f>
        <v>0</v>
      </c>
      <c r="M210" s="30"/>
      <c r="N210" s="33">
        <f>L210-H210</f>
        <v>0</v>
      </c>
      <c r="O210" s="34"/>
    </row>
    <row r="211" spans="2:17" ht="25.5">
      <c r="B211" s="56" t="s">
        <v>26</v>
      </c>
      <c r="C211" s="57"/>
      <c r="D211" s="57"/>
      <c r="E211" s="57"/>
      <c r="F211" s="58"/>
      <c r="G211" s="59"/>
      <c r="H211" s="60">
        <f>SUM(H205:H209)+H204</f>
        <v>46390.504999999997</v>
      </c>
      <c r="I211" s="43"/>
      <c r="J211" s="59"/>
      <c r="K211" s="61"/>
      <c r="L211" s="60">
        <f>SUM(L205:L209)+L204</f>
        <v>33321.085066282831</v>
      </c>
      <c r="M211" s="43"/>
      <c r="N211" s="46">
        <f t="shared" ref="N211:N223" si="57">L211-H211</f>
        <v>-13069.419933717167</v>
      </c>
      <c r="O211" s="47">
        <f t="shared" ref="O211:O223" si="58">IF((H211)=0,"",(N211/H211))</f>
        <v>-0.28172618370326358</v>
      </c>
    </row>
    <row r="212" spans="2:17">
      <c r="B212" s="30" t="s">
        <v>27</v>
      </c>
      <c r="C212" s="30"/>
      <c r="D212" s="62" t="s">
        <v>61</v>
      </c>
      <c r="E212" s="63"/>
      <c r="F212" s="31">
        <v>3.0104000000000002</v>
      </c>
      <c r="G212" s="64">
        <f>F183</f>
        <v>16500</v>
      </c>
      <c r="H212" s="29">
        <f>G212*F212</f>
        <v>49671.600000000006</v>
      </c>
      <c r="I212" s="30"/>
      <c r="J212" s="31">
        <f>+'[4]13. Final 2013 RTS Rates'!$F$32</f>
        <v>3.0387252112271566</v>
      </c>
      <c r="K212" s="65">
        <f>F183</f>
        <v>16500</v>
      </c>
      <c r="L212" s="29">
        <f>K212*J212</f>
        <v>50138.965985248084</v>
      </c>
      <c r="M212" s="30"/>
      <c r="N212" s="33">
        <f t="shared" si="57"/>
        <v>467.36598524807778</v>
      </c>
      <c r="O212" s="34">
        <f t="shared" si="58"/>
        <v>9.4091187972217064E-3</v>
      </c>
    </row>
    <row r="213" spans="2:17" ht="30">
      <c r="B213" s="66" t="s">
        <v>28</v>
      </c>
      <c r="C213" s="30"/>
      <c r="D213" s="62" t="s">
        <v>61</v>
      </c>
      <c r="E213" s="63"/>
      <c r="F213" s="31">
        <v>2.3929</v>
      </c>
      <c r="G213" s="64">
        <f>G212</f>
        <v>16500</v>
      </c>
      <c r="H213" s="29">
        <f>G213*F213</f>
        <v>39482.85</v>
      </c>
      <c r="I213" s="30"/>
      <c r="J213" s="31">
        <f>+'[4]13. Final 2013 RTS Rates'!$H$32</f>
        <v>2.4749577142130175</v>
      </c>
      <c r="K213" s="65">
        <f>K212</f>
        <v>16500</v>
      </c>
      <c r="L213" s="29">
        <f>K213*J213</f>
        <v>40836.802284514786</v>
      </c>
      <c r="M213" s="30"/>
      <c r="N213" s="33">
        <f t="shared" si="57"/>
        <v>1353.9522845147876</v>
      </c>
      <c r="O213" s="34">
        <f t="shared" si="58"/>
        <v>3.4292161901047863E-2</v>
      </c>
    </row>
    <row r="214" spans="2:17" ht="25.5">
      <c r="B214" s="56" t="s">
        <v>29</v>
      </c>
      <c r="C214" s="38"/>
      <c r="D214" s="38"/>
      <c r="E214" s="38"/>
      <c r="F214" s="67"/>
      <c r="G214" s="59"/>
      <c r="H214" s="60">
        <f>SUM(H211:H213)</f>
        <v>135544.95500000002</v>
      </c>
      <c r="I214" s="68"/>
      <c r="J214" s="69"/>
      <c r="K214" s="70"/>
      <c r="L214" s="60">
        <f>SUM(L211:L213)</f>
        <v>124296.85333604569</v>
      </c>
      <c r="M214" s="68"/>
      <c r="N214" s="46">
        <f t="shared" si="57"/>
        <v>-11248.101663954323</v>
      </c>
      <c r="O214" s="47">
        <f t="shared" si="58"/>
        <v>-8.2984288599707176E-2</v>
      </c>
    </row>
    <row r="215" spans="2:17" ht="30">
      <c r="B215" s="71" t="s">
        <v>30</v>
      </c>
      <c r="C215" s="24"/>
      <c r="D215" s="25" t="s">
        <v>57</v>
      </c>
      <c r="E215" s="26"/>
      <c r="F215" s="72">
        <v>5.1999999999999998E-3</v>
      </c>
      <c r="G215" s="64">
        <f>F184*F232</f>
        <v>8472805.5</v>
      </c>
      <c r="H215" s="73">
        <f t="shared" ref="H215:H218" si="59">G215*F215</f>
        <v>44058.588599999995</v>
      </c>
      <c r="I215" s="30"/>
      <c r="J215" s="74">
        <f>+F215</f>
        <v>5.1999999999999998E-3</v>
      </c>
      <c r="K215" s="65">
        <f>F184*J232</f>
        <v>8468628</v>
      </c>
      <c r="L215" s="73">
        <f t="shared" ref="L215:L218" si="60">K215*J215</f>
        <v>44036.865599999997</v>
      </c>
      <c r="M215" s="30"/>
      <c r="N215" s="33">
        <f t="shared" si="57"/>
        <v>-21.722999999998137</v>
      </c>
      <c r="O215" s="75">
        <f t="shared" si="58"/>
        <v>-4.9304802287738602E-4</v>
      </c>
    </row>
    <row r="216" spans="2:17" ht="30">
      <c r="B216" s="71" t="s">
        <v>31</v>
      </c>
      <c r="C216" s="24"/>
      <c r="D216" s="25" t="s">
        <v>57</v>
      </c>
      <c r="E216" s="26"/>
      <c r="F216" s="72">
        <v>1.1000000000000001E-3</v>
      </c>
      <c r="G216" s="64">
        <f>G215</f>
        <v>8472805.5</v>
      </c>
      <c r="H216" s="73">
        <f t="shared" si="59"/>
        <v>9320.0860499999999</v>
      </c>
      <c r="I216" s="30"/>
      <c r="J216" s="74">
        <f t="shared" ref="J216:J218" si="61">+F216</f>
        <v>1.1000000000000001E-3</v>
      </c>
      <c r="K216" s="65">
        <f>K215</f>
        <v>8468628</v>
      </c>
      <c r="L216" s="73">
        <f t="shared" si="60"/>
        <v>9315.4908000000014</v>
      </c>
      <c r="M216" s="30"/>
      <c r="N216" s="33">
        <f t="shared" si="57"/>
        <v>-4.5952499999984866</v>
      </c>
      <c r="O216" s="75">
        <f t="shared" si="58"/>
        <v>-4.9304802287726589E-4</v>
      </c>
    </row>
    <row r="217" spans="2:17">
      <c r="B217" s="24" t="s">
        <v>32</v>
      </c>
      <c r="C217" s="24"/>
      <c r="D217" s="25" t="s">
        <v>56</v>
      </c>
      <c r="E217" s="26"/>
      <c r="F217" s="72">
        <v>0.25</v>
      </c>
      <c r="G217" s="28">
        <v>1</v>
      </c>
      <c r="H217" s="73">
        <f t="shared" si="59"/>
        <v>0.25</v>
      </c>
      <c r="I217" s="30"/>
      <c r="J217" s="74">
        <f t="shared" si="61"/>
        <v>0.25</v>
      </c>
      <c r="K217" s="32">
        <v>1</v>
      </c>
      <c r="L217" s="73">
        <f t="shared" si="60"/>
        <v>0.25</v>
      </c>
      <c r="M217" s="30"/>
      <c r="N217" s="33">
        <f t="shared" si="57"/>
        <v>0</v>
      </c>
      <c r="O217" s="75">
        <f t="shared" si="58"/>
        <v>0</v>
      </c>
    </row>
    <row r="218" spans="2:17">
      <c r="B218" s="24" t="s">
        <v>33</v>
      </c>
      <c r="C218" s="24"/>
      <c r="D218" s="25" t="s">
        <v>57</v>
      </c>
      <c r="E218" s="26"/>
      <c r="F218" s="72">
        <v>7.0000000000000001E-3</v>
      </c>
      <c r="G218" s="64">
        <f>F184</f>
        <v>8355000</v>
      </c>
      <c r="H218" s="73">
        <f t="shared" si="59"/>
        <v>58485</v>
      </c>
      <c r="I218" s="30"/>
      <c r="J218" s="74">
        <f t="shared" si="61"/>
        <v>7.0000000000000001E-3</v>
      </c>
      <c r="K218" s="65">
        <f>F184</f>
        <v>8355000</v>
      </c>
      <c r="L218" s="73">
        <f t="shared" si="60"/>
        <v>58485</v>
      </c>
      <c r="M218" s="30"/>
      <c r="N218" s="33">
        <f t="shared" si="57"/>
        <v>0</v>
      </c>
      <c r="O218" s="75">
        <f t="shared" si="58"/>
        <v>0</v>
      </c>
    </row>
    <row r="219" spans="2:17">
      <c r="B219" s="52"/>
      <c r="C219" s="24"/>
      <c r="D219" s="25"/>
      <c r="E219" s="26"/>
      <c r="F219" s="76"/>
      <c r="G219" s="64"/>
      <c r="H219" s="73">
        <f>G219*F219</f>
        <v>0</v>
      </c>
      <c r="I219" s="30"/>
      <c r="J219" s="72"/>
      <c r="K219" s="64"/>
      <c r="L219" s="73">
        <f>K219*J219</f>
        <v>0</v>
      </c>
      <c r="M219" s="30"/>
      <c r="N219" s="33">
        <f t="shared" si="57"/>
        <v>0</v>
      </c>
      <c r="O219" s="75" t="str">
        <f t="shared" si="58"/>
        <v/>
      </c>
    </row>
    <row r="220" spans="2:17">
      <c r="B220" s="169" t="s">
        <v>87</v>
      </c>
      <c r="C220" s="169"/>
      <c r="D220" s="170" t="s">
        <v>57</v>
      </c>
      <c r="E220" s="169"/>
      <c r="F220" s="181">
        <v>7.8770000000000007E-2</v>
      </c>
      <c r="G220" s="145">
        <f>+G215</f>
        <v>8472805.5</v>
      </c>
      <c r="H220" s="146">
        <f>G220*F220</f>
        <v>667402.88923500001</v>
      </c>
      <c r="I220" s="147"/>
      <c r="J220" s="181">
        <f>+F220</f>
        <v>7.8770000000000007E-2</v>
      </c>
      <c r="K220" s="145">
        <f>+K215</f>
        <v>8468628</v>
      </c>
      <c r="L220" s="146">
        <f>K220*J220</f>
        <v>667073.82756000001</v>
      </c>
      <c r="M220" s="147"/>
      <c r="N220" s="148">
        <f t="shared" si="57"/>
        <v>-329.06167500000447</v>
      </c>
      <c r="O220" s="149">
        <f t="shared" si="58"/>
        <v>-4.9304802287743492E-4</v>
      </c>
    </row>
    <row r="221" spans="2:17">
      <c r="B221" s="52"/>
      <c r="C221" s="24"/>
      <c r="D221" s="25"/>
      <c r="E221" s="26"/>
      <c r="F221" s="76"/>
      <c r="G221" s="77"/>
      <c r="H221" s="73">
        <f t="shared" ref="H221:H223" si="62">G221*F221</f>
        <v>0</v>
      </c>
      <c r="I221" s="30"/>
      <c r="J221" s="72"/>
      <c r="K221" s="78"/>
      <c r="L221" s="73">
        <f t="shared" ref="L221:L223" si="63">K221*J221</f>
        <v>0</v>
      </c>
      <c r="M221" s="30"/>
      <c r="N221" s="33">
        <f t="shared" si="57"/>
        <v>0</v>
      </c>
      <c r="O221" s="75" t="str">
        <f t="shared" si="58"/>
        <v/>
      </c>
      <c r="Q221" s="10" t="s">
        <v>70</v>
      </c>
    </row>
    <row r="222" spans="2:17">
      <c r="B222" s="52"/>
      <c r="C222" s="24"/>
      <c r="D222" s="25"/>
      <c r="E222" s="26"/>
      <c r="F222" s="76"/>
      <c r="G222" s="77"/>
      <c r="H222" s="73">
        <f t="shared" si="62"/>
        <v>0</v>
      </c>
      <c r="I222" s="30"/>
      <c r="J222" s="72"/>
      <c r="K222" s="78"/>
      <c r="L222" s="73">
        <f t="shared" si="63"/>
        <v>0</v>
      </c>
      <c r="M222" s="30"/>
      <c r="N222" s="33">
        <f t="shared" si="57"/>
        <v>0</v>
      </c>
      <c r="O222" s="75" t="str">
        <f t="shared" si="58"/>
        <v/>
      </c>
    </row>
    <row r="223" spans="2:17" ht="15.75" thickBot="1">
      <c r="B223" s="14"/>
      <c r="C223" s="24"/>
      <c r="D223" s="25"/>
      <c r="E223" s="26"/>
      <c r="F223" s="76"/>
      <c r="G223" s="77"/>
      <c r="H223" s="73">
        <f t="shared" si="62"/>
        <v>0</v>
      </c>
      <c r="I223" s="30"/>
      <c r="J223" s="72"/>
      <c r="K223" s="78"/>
      <c r="L223" s="73">
        <f t="shared" si="63"/>
        <v>0</v>
      </c>
      <c r="M223" s="30"/>
      <c r="N223" s="33">
        <f t="shared" si="57"/>
        <v>0</v>
      </c>
      <c r="O223" s="75" t="str">
        <f t="shared" si="58"/>
        <v/>
      </c>
    </row>
    <row r="224" spans="2:17" ht="15.75" thickBot="1">
      <c r="B224" s="79"/>
      <c r="C224" s="80"/>
      <c r="D224" s="81"/>
      <c r="E224" s="80"/>
      <c r="F224" s="125"/>
      <c r="G224" s="126"/>
      <c r="H224" s="127"/>
      <c r="I224" s="128"/>
      <c r="J224" s="125"/>
      <c r="K224" s="83"/>
      <c r="L224" s="129"/>
      <c r="M224" s="85"/>
      <c r="N224" s="130"/>
      <c r="O224" s="88"/>
    </row>
    <row r="225" spans="2:15">
      <c r="B225" s="89" t="s">
        <v>44</v>
      </c>
      <c r="C225" s="24"/>
      <c r="D225" s="24"/>
      <c r="E225" s="24"/>
      <c r="F225" s="90"/>
      <c r="G225" s="91"/>
      <c r="H225" s="92">
        <f>SUM(H214:H220,H221:H223)</f>
        <v>914811.76888500003</v>
      </c>
      <c r="I225" s="93"/>
      <c r="J225" s="94"/>
      <c r="K225" s="94"/>
      <c r="L225" s="131">
        <f>SUM(L214:L220,L221:L223)</f>
        <v>903208.28729604569</v>
      </c>
      <c r="M225" s="96"/>
      <c r="N225" s="97">
        <f t="shared" ref="N225:N229" si="64">L225-H225</f>
        <v>-11603.481588954339</v>
      </c>
      <c r="O225" s="98">
        <f t="shared" ref="O225:O229" si="65">IF((H225)=0,"",(N225/H225))</f>
        <v>-1.2684009960974824E-2</v>
      </c>
    </row>
    <row r="226" spans="2:15">
      <c r="B226" s="99" t="s">
        <v>40</v>
      </c>
      <c r="C226" s="24"/>
      <c r="D226" s="24"/>
      <c r="E226" s="24"/>
      <c r="F226" s="100">
        <v>0.13</v>
      </c>
      <c r="G226" s="111"/>
      <c r="H226" s="101">
        <f>H225*F226</f>
        <v>118925.52995505001</v>
      </c>
      <c r="I226" s="102"/>
      <c r="J226" s="132">
        <v>0.13</v>
      </c>
      <c r="K226" s="102"/>
      <c r="L226" s="105">
        <f>L225*J226</f>
        <v>117417.07734848594</v>
      </c>
      <c r="M226" s="106"/>
      <c r="N226" s="107">
        <f t="shared" si="64"/>
        <v>-1508.4526065640675</v>
      </c>
      <c r="O226" s="108">
        <f t="shared" si="65"/>
        <v>-1.2684009960974853E-2</v>
      </c>
    </row>
    <row r="227" spans="2:15">
      <c r="B227" s="109" t="s">
        <v>41</v>
      </c>
      <c r="C227" s="24"/>
      <c r="D227" s="24"/>
      <c r="E227" s="24"/>
      <c r="F227" s="110"/>
      <c r="G227" s="111"/>
      <c r="H227" s="101">
        <f>H225+H226</f>
        <v>1033737.29884005</v>
      </c>
      <c r="I227" s="102"/>
      <c r="J227" s="102"/>
      <c r="K227" s="102"/>
      <c r="L227" s="105">
        <f>L225+L226</f>
        <v>1020625.3646445316</v>
      </c>
      <c r="M227" s="106"/>
      <c r="N227" s="107">
        <f t="shared" si="64"/>
        <v>-13111.934195518377</v>
      </c>
      <c r="O227" s="108">
        <f t="shared" si="65"/>
        <v>-1.2684009960974799E-2</v>
      </c>
    </row>
    <row r="228" spans="2:15">
      <c r="B228" s="303" t="s">
        <v>42</v>
      </c>
      <c r="C228" s="303"/>
      <c r="D228" s="303"/>
      <c r="E228" s="24"/>
      <c r="F228" s="110"/>
      <c r="G228" s="111"/>
      <c r="H228" s="112">
        <v>0</v>
      </c>
      <c r="I228" s="102"/>
      <c r="J228" s="102"/>
      <c r="K228" s="102"/>
      <c r="L228" s="113">
        <v>0</v>
      </c>
      <c r="M228" s="106"/>
      <c r="N228" s="114">
        <f t="shared" si="64"/>
        <v>0</v>
      </c>
      <c r="O228" s="115" t="str">
        <f t="shared" si="65"/>
        <v/>
      </c>
    </row>
    <row r="229" spans="2:15" ht="15.75" thickBot="1">
      <c r="B229" s="304" t="s">
        <v>45</v>
      </c>
      <c r="C229" s="304"/>
      <c r="D229" s="304"/>
      <c r="E229" s="116"/>
      <c r="F229" s="133"/>
      <c r="G229" s="134"/>
      <c r="H229" s="135">
        <f>H227+H228</f>
        <v>1033737.29884005</v>
      </c>
      <c r="I229" s="136"/>
      <c r="J229" s="136"/>
      <c r="K229" s="136"/>
      <c r="L229" s="137">
        <f>L227+L228</f>
        <v>1020625.3646445316</v>
      </c>
      <c r="M229" s="138"/>
      <c r="N229" s="139">
        <f t="shared" si="64"/>
        <v>-13111.934195518377</v>
      </c>
      <c r="O229" s="140">
        <f t="shared" si="65"/>
        <v>-1.2684009960974799E-2</v>
      </c>
    </row>
    <row r="230" spans="2:15" ht="15.75" thickBot="1">
      <c r="B230" s="79"/>
      <c r="C230" s="80"/>
      <c r="D230" s="81"/>
      <c r="E230" s="80"/>
      <c r="F230" s="125"/>
      <c r="G230" s="126"/>
      <c r="H230" s="127"/>
      <c r="I230" s="128"/>
      <c r="J230" s="125"/>
      <c r="K230" s="83"/>
      <c r="L230" s="129"/>
      <c r="M230" s="85"/>
      <c r="N230" s="130"/>
      <c r="O230" s="88"/>
    </row>
    <row r="231" spans="2:15">
      <c r="L231" s="141"/>
    </row>
    <row r="232" spans="2:15">
      <c r="B232" s="15" t="s">
        <v>69</v>
      </c>
      <c r="F232" s="151">
        <v>1.0141</v>
      </c>
      <c r="J232" s="151">
        <v>1.0136000000000001</v>
      </c>
    </row>
  </sheetData>
  <mergeCells count="39">
    <mergeCell ref="A3:K3"/>
    <mergeCell ref="B10:O10"/>
    <mergeCell ref="B11:O11"/>
    <mergeCell ref="D14:O14"/>
    <mergeCell ref="F18:H18"/>
    <mergeCell ref="J18:L18"/>
    <mergeCell ref="N18:O18"/>
    <mergeCell ref="B62:D62"/>
    <mergeCell ref="D19:D20"/>
    <mergeCell ref="N19:N20"/>
    <mergeCell ref="O19:O20"/>
    <mergeCell ref="B61:D61"/>
    <mergeCell ref="D72:O72"/>
    <mergeCell ref="F76:H76"/>
    <mergeCell ref="J76:L76"/>
    <mergeCell ref="N76:O76"/>
    <mergeCell ref="D77:D78"/>
    <mergeCell ref="N77:N78"/>
    <mergeCell ref="O77:O78"/>
    <mergeCell ref="B119:D119"/>
    <mergeCell ref="B120:D120"/>
    <mergeCell ref="D126:O126"/>
    <mergeCell ref="F130:H130"/>
    <mergeCell ref="J130:L130"/>
    <mergeCell ref="N130:O130"/>
    <mergeCell ref="D131:D132"/>
    <mergeCell ref="N131:N132"/>
    <mergeCell ref="O131:O132"/>
    <mergeCell ref="B173:D173"/>
    <mergeCell ref="B174:D174"/>
    <mergeCell ref="B228:D228"/>
    <mergeCell ref="B229:D229"/>
    <mergeCell ref="D181:O181"/>
    <mergeCell ref="F185:H185"/>
    <mergeCell ref="J185:L185"/>
    <mergeCell ref="N185:O185"/>
    <mergeCell ref="D186:D187"/>
    <mergeCell ref="N186:N187"/>
    <mergeCell ref="O186:O187"/>
  </mergeCells>
  <dataValidations count="3">
    <dataValidation type="list" allowBlank="1" showInputMessage="1" showErrorMessage="1" prompt="Select Charge Unit - monthly, per kWh, per kW" sqref="D45:D46 D48:D57 D63 D38:D43 D21:D36 D103:D104 D106:D115 D121 D96:D101 D79:D94 D157:D158 D160:D169 D175 D150:D155 D133:D148 D212:D213 D215:D224 D230 D205:D210 D188:D203">
      <formula1>"Monthly, per kWh, per kW"</formula1>
    </dataValidation>
    <dataValidation type="list" allowBlank="1" showInputMessage="1" showErrorMessage="1" sqref="E45:E46 E21:E36 E63 E38:E43 E48:E52 E54:E57 E103:E104 E79:E94 E121 E96:E101 E106:E110 E112:E115 E157:E158 E133:E148 E175 E150:E155 E160:E164 E166:E169 E212:E213 E188:E203 E230 E205:E210 E215:E219 E221:E224">
      <formula1>#REF!</formula1>
    </dataValidation>
    <dataValidation type="list" allowBlank="1" showInputMessage="1" showErrorMessage="1" sqref="E53 E111 E165 E220">
      <formula1>#REF!</formula1>
    </dataValidation>
  </dataValidations>
  <pageMargins left="0.25" right="0.25" top="0.75" bottom="0.75" header="0.3" footer="0.3"/>
  <pageSetup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6</xdr:col>
                    <xdr:colOff>466725</xdr:colOff>
                    <xdr:row>14</xdr:row>
                    <xdr:rowOff>66675</xdr:rowOff>
                  </from>
                  <to>
                    <xdr:col>9</xdr:col>
                    <xdr:colOff>838200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9</xdr:col>
                    <xdr:colOff>333375</xdr:colOff>
                    <xdr:row>14</xdr:row>
                    <xdr:rowOff>66675</xdr:rowOff>
                  </from>
                  <to>
                    <xdr:col>15</xdr:col>
                    <xdr:colOff>190500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6" name="Option Button 28">
              <controlPr defaultSize="0" autoFill="0" autoLine="0" autoPict="0">
                <anchor moveWithCells="1">
                  <from>
                    <xdr:col>6</xdr:col>
                    <xdr:colOff>466725</xdr:colOff>
                    <xdr:row>72</xdr:row>
                    <xdr:rowOff>66675</xdr:rowOff>
                  </from>
                  <to>
                    <xdr:col>9</xdr:col>
                    <xdr:colOff>838200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7" name="Option Button 29">
              <controlPr defaultSize="0" autoFill="0" autoLine="0" autoPict="0">
                <anchor moveWithCells="1">
                  <from>
                    <xdr:col>9</xdr:col>
                    <xdr:colOff>333375</xdr:colOff>
                    <xdr:row>72</xdr:row>
                    <xdr:rowOff>66675</xdr:rowOff>
                  </from>
                  <to>
                    <xdr:col>15</xdr:col>
                    <xdr:colOff>190500</xdr:colOff>
                    <xdr:row>74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8" name="Option Button 46">
              <controlPr defaultSize="0" autoFill="0" autoLine="0" autoPict="0">
                <anchor moveWithCells="1">
                  <from>
                    <xdr:col>6</xdr:col>
                    <xdr:colOff>466725</xdr:colOff>
                    <xdr:row>126</xdr:row>
                    <xdr:rowOff>66675</xdr:rowOff>
                  </from>
                  <to>
                    <xdr:col>9</xdr:col>
                    <xdr:colOff>838200</xdr:colOff>
                    <xdr:row>128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9" name="Option Button 47">
              <controlPr defaultSize="0" autoFill="0" autoLine="0" autoPict="0">
                <anchor moveWithCells="1">
                  <from>
                    <xdr:col>9</xdr:col>
                    <xdr:colOff>333375</xdr:colOff>
                    <xdr:row>126</xdr:row>
                    <xdr:rowOff>66675</xdr:rowOff>
                  </from>
                  <to>
                    <xdr:col>15</xdr:col>
                    <xdr:colOff>190500</xdr:colOff>
                    <xdr:row>128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10" name="Option Button 64">
              <controlPr defaultSize="0" autoFill="0" autoLine="0" autoPict="0">
                <anchor moveWithCells="1">
                  <from>
                    <xdr:col>6</xdr:col>
                    <xdr:colOff>466725</xdr:colOff>
                    <xdr:row>181</xdr:row>
                    <xdr:rowOff>66675</xdr:rowOff>
                  </from>
                  <to>
                    <xdr:col>9</xdr:col>
                    <xdr:colOff>838200</xdr:colOff>
                    <xdr:row>183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11" name="Option Button 65">
              <controlPr defaultSize="0" autoFill="0" autoLine="0" autoPict="0">
                <anchor moveWithCells="1">
                  <from>
                    <xdr:col>9</xdr:col>
                    <xdr:colOff>333375</xdr:colOff>
                    <xdr:row>181</xdr:row>
                    <xdr:rowOff>66675</xdr:rowOff>
                  </from>
                  <to>
                    <xdr:col>15</xdr:col>
                    <xdr:colOff>190500</xdr:colOff>
                    <xdr:row>183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34"/>
  <sheetViews>
    <sheetView topLeftCell="A31" zoomScale="90" zoomScaleNormal="90" workbookViewId="0">
      <selection activeCell="J21" sqref="J21:J27"/>
    </sheetView>
  </sheetViews>
  <sheetFormatPr defaultColWidth="9.140625" defaultRowHeight="15"/>
  <cols>
    <col min="1" max="1" width="1.28515625" style="10" customWidth="1"/>
    <col min="2" max="2" width="26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7.570312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18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0" style="10" hidden="1" customWidth="1"/>
    <col min="21" max="16384" width="9.140625" style="10"/>
  </cols>
  <sheetData>
    <row r="1" spans="1:20" s="2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+'Residential '!O1</f>
        <v>EB-2012-0146</v>
      </c>
      <c r="P1"/>
      <c r="T1" s="2">
        <v>7</v>
      </c>
    </row>
    <row r="2" spans="1:20" s="2" customFormat="1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>
        <v>9</v>
      </c>
      <c r="P2"/>
    </row>
    <row r="3" spans="1:20" s="2" customFormat="1" ht="15" customHeight="1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N3" s="3" t="s">
        <v>2</v>
      </c>
      <c r="O3" s="6"/>
      <c r="P3"/>
    </row>
    <row r="4" spans="1:20" s="2" customFormat="1" ht="15" customHeight="1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>
      <c r="C5" s="8"/>
      <c r="D5" s="8"/>
      <c r="E5" s="8"/>
      <c r="N5" s="3" t="s">
        <v>4</v>
      </c>
      <c r="O5" s="9">
        <v>7</v>
      </c>
      <c r="P5"/>
    </row>
    <row r="6" spans="1:20" s="2" customFormat="1" ht="9" customHeight="1">
      <c r="N6" s="3"/>
      <c r="O6" s="4"/>
      <c r="P6"/>
    </row>
    <row r="7" spans="1:20" s="2" customFormat="1">
      <c r="N7" s="3" t="s">
        <v>5</v>
      </c>
      <c r="O7" s="182">
        <v>41517</v>
      </c>
      <c r="P7"/>
    </row>
    <row r="8" spans="1:20" s="2" customFormat="1" ht="15" customHeight="1">
      <c r="N8" s="10"/>
      <c r="O8"/>
      <c r="P8"/>
    </row>
    <row r="9" spans="1:20" ht="7.5" customHeight="1">
      <c r="L9"/>
      <c r="M9"/>
      <c r="N9"/>
      <c r="O9"/>
      <c r="P9"/>
    </row>
    <row r="10" spans="1:20" ht="18.75" customHeight="1">
      <c r="B10" s="316" t="s">
        <v>6</v>
      </c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/>
    </row>
    <row r="11" spans="1:20" ht="18.75" customHeight="1">
      <c r="B11" s="316" t="s">
        <v>7</v>
      </c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/>
    </row>
    <row r="12" spans="1:20" ht="7.5" customHeight="1">
      <c r="L12"/>
      <c r="M12"/>
      <c r="N12"/>
      <c r="O12"/>
      <c r="P12"/>
    </row>
    <row r="13" spans="1:20" ht="7.5" customHeight="1">
      <c r="L13"/>
      <c r="M13"/>
      <c r="N13"/>
      <c r="O13"/>
      <c r="P13"/>
    </row>
    <row r="14" spans="1:20" ht="15.75">
      <c r="B14" s="11" t="s">
        <v>8</v>
      </c>
      <c r="D14" s="311" t="s">
        <v>65</v>
      </c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</row>
    <row r="15" spans="1:20" ht="7.5" customHeight="1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>
      <c r="B16" s="14"/>
      <c r="D16" s="15" t="s">
        <v>9</v>
      </c>
      <c r="E16" s="15"/>
      <c r="F16" s="16">
        <v>2000</v>
      </c>
      <c r="G16" s="15" t="s">
        <v>10</v>
      </c>
    </row>
    <row r="17" spans="2:15">
      <c r="B17" s="14"/>
    </row>
    <row r="18" spans="2:15">
      <c r="B18" s="14"/>
      <c r="D18" s="17"/>
      <c r="E18" s="17"/>
      <c r="F18" s="312" t="s">
        <v>11</v>
      </c>
      <c r="G18" s="313"/>
      <c r="H18" s="314"/>
      <c r="J18" s="312" t="s">
        <v>12</v>
      </c>
      <c r="K18" s="313"/>
      <c r="L18" s="314"/>
      <c r="N18" s="312" t="s">
        <v>13</v>
      </c>
      <c r="O18" s="314"/>
    </row>
    <row r="19" spans="2:15">
      <c r="B19" s="14"/>
      <c r="D19" s="305" t="s">
        <v>14</v>
      </c>
      <c r="E19" s="18"/>
      <c r="F19" s="19" t="s">
        <v>15</v>
      </c>
      <c r="G19" s="19" t="s">
        <v>16</v>
      </c>
      <c r="H19" s="20" t="s">
        <v>17</v>
      </c>
      <c r="J19" s="19" t="s">
        <v>15</v>
      </c>
      <c r="K19" s="21" t="s">
        <v>16</v>
      </c>
      <c r="L19" s="20" t="s">
        <v>17</v>
      </c>
      <c r="N19" s="307" t="s">
        <v>18</v>
      </c>
      <c r="O19" s="309" t="s">
        <v>19</v>
      </c>
    </row>
    <row r="20" spans="2:15">
      <c r="B20" s="14"/>
      <c r="D20" s="306"/>
      <c r="E20" s="18"/>
      <c r="F20" s="22" t="s">
        <v>20</v>
      </c>
      <c r="G20" s="22"/>
      <c r="H20" s="23" t="s">
        <v>20</v>
      </c>
      <c r="J20" s="22" t="s">
        <v>20</v>
      </c>
      <c r="K20" s="23"/>
      <c r="L20" s="23" t="s">
        <v>20</v>
      </c>
      <c r="N20" s="308"/>
      <c r="O20" s="310"/>
    </row>
    <row r="21" spans="2:15">
      <c r="B21" s="24" t="s">
        <v>21</v>
      </c>
      <c r="C21" s="24"/>
      <c r="D21" s="25" t="s">
        <v>56</v>
      </c>
      <c r="E21" s="26"/>
      <c r="F21" s="153">
        <v>1.42</v>
      </c>
      <c r="G21" s="28">
        <v>1</v>
      </c>
      <c r="H21" s="29">
        <f>G21*F21</f>
        <v>1.42</v>
      </c>
      <c r="I21" s="30"/>
      <c r="J21" s="156">
        <f>+'[1]11. Distribution Rate Schedule'!$C$21</f>
        <v>2.3728684081553713</v>
      </c>
      <c r="K21" s="32">
        <v>1</v>
      </c>
      <c r="L21" s="29">
        <f>K21*J21</f>
        <v>2.3728684081553713</v>
      </c>
      <c r="M21" s="30"/>
      <c r="N21" s="33">
        <f>L21-H21</f>
        <v>0.95286840815537133</v>
      </c>
      <c r="O21" s="34">
        <f>IF((H21)=0,"",(N21/H21))</f>
        <v>0.67103409025026151</v>
      </c>
    </row>
    <row r="22" spans="2:15">
      <c r="B22" s="35"/>
      <c r="C22" s="24"/>
      <c r="D22" s="25"/>
      <c r="E22" s="26"/>
      <c r="F22" s="27"/>
      <c r="G22" s="28">
        <v>1</v>
      </c>
      <c r="H22" s="29">
        <f t="shared" ref="H22:H36" si="0">G22*F22</f>
        <v>0</v>
      </c>
      <c r="I22" s="30"/>
      <c r="J22" s="31"/>
      <c r="K22" s="32">
        <v>1</v>
      </c>
      <c r="L22" s="29">
        <f>K22*J22</f>
        <v>0</v>
      </c>
      <c r="M22" s="30"/>
      <c r="N22" s="33">
        <f>L22-H22</f>
        <v>0</v>
      </c>
      <c r="O22" s="34" t="str">
        <f>IF((H22)=0,"",(N22/H22))</f>
        <v/>
      </c>
    </row>
    <row r="23" spans="2:15">
      <c r="B23" s="35"/>
      <c r="C23" s="24"/>
      <c r="D23" s="25"/>
      <c r="E23" s="26"/>
      <c r="F23" s="27"/>
      <c r="G23" s="28">
        <v>1</v>
      </c>
      <c r="H23" s="29">
        <f t="shared" si="0"/>
        <v>0</v>
      </c>
      <c r="I23" s="30"/>
      <c r="J23" s="31"/>
      <c r="K23" s="32">
        <v>1</v>
      </c>
      <c r="L23" s="29">
        <f t="shared" ref="L23:L36" si="1">K23*J23</f>
        <v>0</v>
      </c>
      <c r="M23" s="30"/>
      <c r="N23" s="33">
        <f t="shared" ref="N23:N37" si="2">L23-H23</f>
        <v>0</v>
      </c>
      <c r="O23" s="34" t="str">
        <f t="shared" ref="O23:O37" si="3">IF((H23)=0,"",(N23/H23))</f>
        <v/>
      </c>
    </row>
    <row r="24" spans="2:15">
      <c r="B24" s="35"/>
      <c r="C24" s="24"/>
      <c r="D24" s="25"/>
      <c r="E24" s="26"/>
      <c r="F24" s="27"/>
      <c r="G24" s="28">
        <v>1</v>
      </c>
      <c r="H24" s="29">
        <f t="shared" si="0"/>
        <v>0</v>
      </c>
      <c r="I24" s="30"/>
      <c r="J24" s="31"/>
      <c r="K24" s="32">
        <v>1</v>
      </c>
      <c r="L24" s="29">
        <f t="shared" si="1"/>
        <v>0</v>
      </c>
      <c r="M24" s="30"/>
      <c r="N24" s="33">
        <f t="shared" si="2"/>
        <v>0</v>
      </c>
      <c r="O24" s="34" t="str">
        <f t="shared" si="3"/>
        <v/>
      </c>
    </row>
    <row r="25" spans="2:15">
      <c r="B25" s="35"/>
      <c r="C25" s="24"/>
      <c r="D25" s="25"/>
      <c r="E25" s="26"/>
      <c r="F25" s="27"/>
      <c r="G25" s="28">
        <v>1</v>
      </c>
      <c r="H25" s="29">
        <f t="shared" si="0"/>
        <v>0</v>
      </c>
      <c r="I25" s="30"/>
      <c r="J25" s="31"/>
      <c r="K25" s="32">
        <v>1</v>
      </c>
      <c r="L25" s="29">
        <f t="shared" si="1"/>
        <v>0</v>
      </c>
      <c r="M25" s="30"/>
      <c r="N25" s="33">
        <f t="shared" si="2"/>
        <v>0</v>
      </c>
      <c r="O25" s="34" t="str">
        <f t="shared" si="3"/>
        <v/>
      </c>
    </row>
    <row r="26" spans="2:15">
      <c r="B26" s="35"/>
      <c r="C26" s="24"/>
      <c r="D26" s="25"/>
      <c r="E26" s="26"/>
      <c r="F26" s="27"/>
      <c r="G26" s="28">
        <v>1</v>
      </c>
      <c r="H26" s="29">
        <f t="shared" si="0"/>
        <v>0</v>
      </c>
      <c r="I26" s="30"/>
      <c r="J26" s="31"/>
      <c r="K26" s="32">
        <v>1</v>
      </c>
      <c r="L26" s="29">
        <f t="shared" si="1"/>
        <v>0</v>
      </c>
      <c r="M26" s="30"/>
      <c r="N26" s="33">
        <f t="shared" si="2"/>
        <v>0</v>
      </c>
      <c r="O26" s="34" t="str">
        <f t="shared" si="3"/>
        <v/>
      </c>
    </row>
    <row r="27" spans="2:15">
      <c r="B27" s="24" t="s">
        <v>22</v>
      </c>
      <c r="C27" s="24"/>
      <c r="D27" s="25" t="s">
        <v>57</v>
      </c>
      <c r="E27" s="26"/>
      <c r="F27" s="27">
        <v>1.18E-2</v>
      </c>
      <c r="G27" s="28">
        <f>$F16</f>
        <v>2000</v>
      </c>
      <c r="H27" s="29">
        <f t="shared" si="0"/>
        <v>23.599999999999998</v>
      </c>
      <c r="I27" s="30"/>
      <c r="J27" s="31">
        <f>+'[1]11. Distribution Rate Schedule'!$F$21</f>
        <v>2.0539007515474529E-2</v>
      </c>
      <c r="K27" s="28">
        <f>$F16</f>
        <v>2000</v>
      </c>
      <c r="L27" s="29">
        <f t="shared" si="1"/>
        <v>41.078015030949061</v>
      </c>
      <c r="M27" s="30"/>
      <c r="N27" s="33">
        <f t="shared" si="2"/>
        <v>17.478015030949063</v>
      </c>
      <c r="O27" s="34">
        <f t="shared" si="3"/>
        <v>0.74059385724360438</v>
      </c>
    </row>
    <row r="28" spans="2:15">
      <c r="B28" s="36" t="s">
        <v>96</v>
      </c>
      <c r="C28" s="24"/>
      <c r="D28" s="25" t="s">
        <v>57</v>
      </c>
      <c r="E28" s="26"/>
      <c r="F28" s="27">
        <v>-2.0000000000000001E-4</v>
      </c>
      <c r="G28" s="28">
        <f>$F16</f>
        <v>2000</v>
      </c>
      <c r="H28" s="29">
        <f t="shared" si="0"/>
        <v>-0.4</v>
      </c>
      <c r="I28" s="30"/>
      <c r="J28" s="31"/>
      <c r="K28" s="28">
        <f>$F16</f>
        <v>2000</v>
      </c>
      <c r="L28" s="29">
        <f t="shared" si="1"/>
        <v>0</v>
      </c>
      <c r="M28" s="30"/>
      <c r="N28" s="33">
        <f t="shared" si="2"/>
        <v>0.4</v>
      </c>
      <c r="O28" s="34">
        <f t="shared" si="3"/>
        <v>-1</v>
      </c>
    </row>
    <row r="29" spans="2:15">
      <c r="B29" s="24"/>
      <c r="C29" s="24"/>
      <c r="D29" s="25"/>
      <c r="E29" s="26"/>
      <c r="F29" s="150"/>
      <c r="G29" s="28">
        <f>$F16</f>
        <v>2000</v>
      </c>
      <c r="H29" s="29">
        <f t="shared" si="0"/>
        <v>0</v>
      </c>
      <c r="I29" s="30"/>
      <c r="J29" s="31"/>
      <c r="K29" s="28">
        <f>$F16</f>
        <v>2000</v>
      </c>
      <c r="L29" s="29">
        <f t="shared" si="1"/>
        <v>0</v>
      </c>
      <c r="M29" s="30"/>
      <c r="N29" s="33">
        <f t="shared" si="2"/>
        <v>0</v>
      </c>
      <c r="O29" s="34" t="str">
        <f t="shared" si="3"/>
        <v/>
      </c>
    </row>
    <row r="30" spans="2:15">
      <c r="B30" s="36"/>
      <c r="C30" s="24"/>
      <c r="D30" s="25"/>
      <c r="E30" s="26"/>
      <c r="F30" s="27"/>
      <c r="G30" s="28">
        <f>$F16</f>
        <v>2000</v>
      </c>
      <c r="H30" s="29">
        <f t="shared" si="0"/>
        <v>0</v>
      </c>
      <c r="I30" s="30"/>
      <c r="J30" s="31"/>
      <c r="K30" s="28">
        <f>$F16</f>
        <v>2000</v>
      </c>
      <c r="L30" s="29">
        <f t="shared" si="1"/>
        <v>0</v>
      </c>
      <c r="M30" s="30"/>
      <c r="N30" s="33">
        <f t="shared" si="2"/>
        <v>0</v>
      </c>
      <c r="O30" s="34" t="str">
        <f t="shared" si="3"/>
        <v/>
      </c>
    </row>
    <row r="31" spans="2:15">
      <c r="B31" s="36"/>
      <c r="C31" s="24"/>
      <c r="D31" s="25"/>
      <c r="E31" s="26"/>
      <c r="F31" s="27"/>
      <c r="G31" s="28">
        <f>$F16</f>
        <v>2000</v>
      </c>
      <c r="H31" s="29">
        <f t="shared" si="0"/>
        <v>0</v>
      </c>
      <c r="I31" s="30"/>
      <c r="J31" s="31"/>
      <c r="K31" s="28">
        <f>$F16</f>
        <v>2000</v>
      </c>
      <c r="L31" s="29">
        <f t="shared" si="1"/>
        <v>0</v>
      </c>
      <c r="M31" s="30"/>
      <c r="N31" s="33">
        <f t="shared" si="2"/>
        <v>0</v>
      </c>
      <c r="O31" s="34" t="str">
        <f t="shared" si="3"/>
        <v/>
      </c>
    </row>
    <row r="32" spans="2:15">
      <c r="B32" s="36"/>
      <c r="C32" s="24"/>
      <c r="D32" s="25"/>
      <c r="E32" s="26"/>
      <c r="F32" s="27"/>
      <c r="G32" s="28">
        <f>$F16</f>
        <v>2000</v>
      </c>
      <c r="H32" s="29">
        <f t="shared" si="0"/>
        <v>0</v>
      </c>
      <c r="I32" s="30"/>
      <c r="J32" s="31"/>
      <c r="K32" s="28">
        <f>$F16</f>
        <v>2000</v>
      </c>
      <c r="L32" s="29">
        <f t="shared" si="1"/>
        <v>0</v>
      </c>
      <c r="M32" s="30"/>
      <c r="N32" s="33">
        <f t="shared" si="2"/>
        <v>0</v>
      </c>
      <c r="O32" s="34" t="str">
        <f t="shared" si="3"/>
        <v/>
      </c>
    </row>
    <row r="33" spans="2:15">
      <c r="B33" s="36"/>
      <c r="C33" s="24"/>
      <c r="D33" s="25"/>
      <c r="E33" s="26"/>
      <c r="F33" s="27"/>
      <c r="G33" s="28">
        <f>$F16</f>
        <v>2000</v>
      </c>
      <c r="H33" s="29">
        <f t="shared" si="0"/>
        <v>0</v>
      </c>
      <c r="I33" s="30"/>
      <c r="J33" s="31"/>
      <c r="K33" s="28">
        <f>$F16</f>
        <v>2000</v>
      </c>
      <c r="L33" s="29">
        <f t="shared" si="1"/>
        <v>0</v>
      </c>
      <c r="M33" s="30"/>
      <c r="N33" s="33">
        <f t="shared" si="2"/>
        <v>0</v>
      </c>
      <c r="O33" s="34" t="str">
        <f t="shared" si="3"/>
        <v/>
      </c>
    </row>
    <row r="34" spans="2:15">
      <c r="B34" s="36"/>
      <c r="C34" s="24"/>
      <c r="D34" s="25"/>
      <c r="E34" s="26"/>
      <c r="F34" s="27"/>
      <c r="G34" s="28">
        <f>$F16</f>
        <v>2000</v>
      </c>
      <c r="H34" s="29">
        <f t="shared" si="0"/>
        <v>0</v>
      </c>
      <c r="I34" s="30"/>
      <c r="J34" s="31"/>
      <c r="K34" s="28">
        <f>$F16</f>
        <v>2000</v>
      </c>
      <c r="L34" s="29">
        <f t="shared" si="1"/>
        <v>0</v>
      </c>
      <c r="M34" s="30"/>
      <c r="N34" s="33">
        <f t="shared" si="2"/>
        <v>0</v>
      </c>
      <c r="O34" s="34" t="str">
        <f t="shared" si="3"/>
        <v/>
      </c>
    </row>
    <row r="35" spans="2:15">
      <c r="B35" s="36"/>
      <c r="C35" s="24"/>
      <c r="D35" s="25"/>
      <c r="E35" s="26"/>
      <c r="F35" s="27"/>
      <c r="G35" s="28">
        <f>$F16</f>
        <v>2000</v>
      </c>
      <c r="H35" s="29">
        <f t="shared" si="0"/>
        <v>0</v>
      </c>
      <c r="I35" s="30"/>
      <c r="J35" s="31"/>
      <c r="K35" s="28">
        <f>$F16</f>
        <v>2000</v>
      </c>
      <c r="L35" s="29">
        <f t="shared" si="1"/>
        <v>0</v>
      </c>
      <c r="M35" s="30"/>
      <c r="N35" s="33">
        <f t="shared" si="2"/>
        <v>0</v>
      </c>
      <c r="O35" s="34" t="str">
        <f t="shared" si="3"/>
        <v/>
      </c>
    </row>
    <row r="36" spans="2:15">
      <c r="B36" s="36"/>
      <c r="C36" s="24"/>
      <c r="D36" s="25"/>
      <c r="E36" s="26"/>
      <c r="F36" s="27"/>
      <c r="G36" s="28">
        <f>$F16</f>
        <v>2000</v>
      </c>
      <c r="H36" s="29">
        <f t="shared" si="0"/>
        <v>0</v>
      </c>
      <c r="I36" s="30"/>
      <c r="J36" s="31"/>
      <c r="K36" s="28">
        <f>$F16</f>
        <v>2000</v>
      </c>
      <c r="L36" s="29">
        <f t="shared" si="1"/>
        <v>0</v>
      </c>
      <c r="M36" s="30"/>
      <c r="N36" s="33">
        <f t="shared" si="2"/>
        <v>0</v>
      </c>
      <c r="O36" s="34" t="str">
        <f t="shared" si="3"/>
        <v/>
      </c>
    </row>
    <row r="37" spans="2:15" s="48" customFormat="1">
      <c r="B37" s="37" t="s">
        <v>25</v>
      </c>
      <c r="C37" s="38"/>
      <c r="D37" s="39"/>
      <c r="E37" s="38"/>
      <c r="F37" s="40"/>
      <c r="G37" s="41"/>
      <c r="H37" s="42">
        <f>SUM(H21:H36)</f>
        <v>24.619999999999997</v>
      </c>
      <c r="I37" s="43"/>
      <c r="J37" s="44"/>
      <c r="K37" s="41"/>
      <c r="L37" s="42">
        <f>SUM(L21:L36)</f>
        <v>43.45088343910443</v>
      </c>
      <c r="M37" s="43"/>
      <c r="N37" s="46">
        <f t="shared" si="2"/>
        <v>18.830883439104433</v>
      </c>
      <c r="O37" s="47">
        <f t="shared" si="3"/>
        <v>0.76486122823332392</v>
      </c>
    </row>
    <row r="38" spans="2:15" ht="37.5" customHeight="1">
      <c r="B38" s="49" t="s">
        <v>58</v>
      </c>
      <c r="C38" s="24"/>
      <c r="D38" s="25" t="s">
        <v>57</v>
      </c>
      <c r="E38" s="26"/>
      <c r="F38" s="27">
        <v>-8.9999999999999998E-4</v>
      </c>
      <c r="G38" s="28">
        <f>$F16</f>
        <v>2000</v>
      </c>
      <c r="H38" s="29">
        <f>G38*F38</f>
        <v>-1.8</v>
      </c>
      <c r="I38" s="30"/>
      <c r="J38" s="31">
        <f>+F38</f>
        <v>-8.9999999999999998E-4</v>
      </c>
      <c r="K38" s="28">
        <f>$F16</f>
        <v>2000</v>
      </c>
      <c r="L38" s="29">
        <f>K38*J38</f>
        <v>-1.8</v>
      </c>
      <c r="M38" s="30"/>
      <c r="N38" s="33">
        <f>L38-H38</f>
        <v>0</v>
      </c>
      <c r="O38" s="34">
        <f>IF((H38)=0,"",(N38/H38))</f>
        <v>0</v>
      </c>
    </row>
    <row r="39" spans="2:15" ht="36" customHeight="1">
      <c r="B39" s="49" t="s">
        <v>59</v>
      </c>
      <c r="C39" s="24"/>
      <c r="D39" s="25" t="s">
        <v>57</v>
      </c>
      <c r="E39" s="26"/>
      <c r="F39" s="27">
        <v>0</v>
      </c>
      <c r="G39" s="28">
        <f>$F16</f>
        <v>2000</v>
      </c>
      <c r="H39" s="29">
        <f t="shared" ref="H39:H41" si="4">G39*F39</f>
        <v>0</v>
      </c>
      <c r="I39" s="50"/>
      <c r="J39" s="31">
        <f>+'[3]6. Rate Rider Calculations'!$F$29</f>
        <v>-1.1057588818302296E-3</v>
      </c>
      <c r="K39" s="28">
        <f>$F16</f>
        <v>2000</v>
      </c>
      <c r="L39" s="29">
        <f t="shared" ref="L39:L41" si="5">K39*J39</f>
        <v>-2.211517763660459</v>
      </c>
      <c r="M39" s="51"/>
      <c r="N39" s="33">
        <f t="shared" ref="N39:N41" si="6">L39-H39</f>
        <v>-2.211517763660459</v>
      </c>
      <c r="O39" s="34" t="str">
        <f t="shared" ref="O39:O41" si="7">IF((H39)=0,"",(N39/H39))</f>
        <v/>
      </c>
    </row>
    <row r="40" spans="2:15" ht="25.5">
      <c r="B40" s="49" t="s">
        <v>74</v>
      </c>
      <c r="C40" s="24"/>
      <c r="D40" s="25" t="s">
        <v>57</v>
      </c>
      <c r="E40" s="26"/>
      <c r="F40" s="27">
        <v>-4.0000000000000002E-4</v>
      </c>
      <c r="G40" s="28">
        <f>$F16</f>
        <v>2000</v>
      </c>
      <c r="H40" s="29">
        <f t="shared" si="4"/>
        <v>-0.8</v>
      </c>
      <c r="I40" s="50"/>
      <c r="J40" s="31">
        <f>+F40</f>
        <v>-4.0000000000000002E-4</v>
      </c>
      <c r="K40" s="28">
        <f>$F16</f>
        <v>2000</v>
      </c>
      <c r="L40" s="29">
        <f t="shared" si="5"/>
        <v>-0.8</v>
      </c>
      <c r="M40" s="51"/>
      <c r="N40" s="33">
        <f t="shared" si="6"/>
        <v>0</v>
      </c>
      <c r="O40" s="34">
        <f t="shared" si="7"/>
        <v>0</v>
      </c>
    </row>
    <row r="41" spans="2:15" ht="25.5">
      <c r="B41" s="49" t="s">
        <v>75</v>
      </c>
      <c r="C41" s="24"/>
      <c r="D41" s="25" t="s">
        <v>57</v>
      </c>
      <c r="E41" s="26"/>
      <c r="F41" s="27">
        <v>0</v>
      </c>
      <c r="G41" s="28">
        <f>$F16</f>
        <v>2000</v>
      </c>
      <c r="H41" s="29">
        <f t="shared" si="4"/>
        <v>0</v>
      </c>
      <c r="I41" s="50"/>
      <c r="J41" s="31">
        <f>+'[3]6. Rate Rider Calculations'!$F$55</f>
        <v>0</v>
      </c>
      <c r="K41" s="28">
        <f>$F16</f>
        <v>2000</v>
      </c>
      <c r="L41" s="29">
        <f t="shared" si="5"/>
        <v>0</v>
      </c>
      <c r="M41" s="51"/>
      <c r="N41" s="33">
        <f t="shared" si="6"/>
        <v>0</v>
      </c>
      <c r="O41" s="34" t="str">
        <f t="shared" si="7"/>
        <v/>
      </c>
    </row>
    <row r="42" spans="2:15">
      <c r="B42" s="49"/>
      <c r="C42" s="24"/>
      <c r="D42" s="25"/>
      <c r="E42" s="26"/>
      <c r="F42" s="27"/>
      <c r="G42" s="28">
        <f>$F16</f>
        <v>2000</v>
      </c>
      <c r="H42" s="29">
        <f>G42*F42</f>
        <v>0</v>
      </c>
      <c r="I42" s="30"/>
      <c r="J42" s="31"/>
      <c r="K42" s="28">
        <f>$F16</f>
        <v>2000</v>
      </c>
      <c r="L42" s="29">
        <f>K42*J42</f>
        <v>0</v>
      </c>
      <c r="M42" s="30"/>
      <c r="N42" s="33">
        <f>L42-H42</f>
        <v>0</v>
      </c>
      <c r="O42" s="34" t="str">
        <f>IF((H42)=0,"",(N42/H42))</f>
        <v/>
      </c>
    </row>
    <row r="43" spans="2:15">
      <c r="B43" s="49"/>
      <c r="C43" s="24"/>
      <c r="D43" s="25"/>
      <c r="E43" s="26"/>
      <c r="F43" s="53"/>
      <c r="G43" s="54"/>
      <c r="H43" s="55"/>
      <c r="I43" s="30"/>
      <c r="J43" s="31"/>
      <c r="K43" s="28">
        <f>$F16</f>
        <v>2000</v>
      </c>
      <c r="L43" s="29">
        <f>K43*J43</f>
        <v>0</v>
      </c>
      <c r="M43" s="30"/>
      <c r="N43" s="33">
        <f>L43-H43</f>
        <v>0</v>
      </c>
      <c r="O43" s="34"/>
    </row>
    <row r="44" spans="2:15" ht="25.5">
      <c r="B44" s="56" t="s">
        <v>26</v>
      </c>
      <c r="C44" s="57"/>
      <c r="D44" s="57"/>
      <c r="E44" s="57"/>
      <c r="F44" s="58"/>
      <c r="G44" s="59"/>
      <c r="H44" s="60">
        <f>SUM(H38:H42)+H37</f>
        <v>22.019999999999996</v>
      </c>
      <c r="I44" s="43"/>
      <c r="J44" s="59"/>
      <c r="K44" s="61"/>
      <c r="L44" s="60">
        <f>SUM(L38:L42)+L37</f>
        <v>38.639365675443969</v>
      </c>
      <c r="M44" s="43"/>
      <c r="N44" s="46">
        <f t="shared" ref="N44:N62" si="8">L44-H44</f>
        <v>16.619365675443973</v>
      </c>
      <c r="O44" s="47">
        <f t="shared" ref="O44:O62" si="9">IF((H44)=0,"",(N44/H44))</f>
        <v>0.75473958562415877</v>
      </c>
    </row>
    <row r="45" spans="2:15">
      <c r="B45" s="30" t="s">
        <v>27</v>
      </c>
      <c r="C45" s="30"/>
      <c r="D45" s="62" t="s">
        <v>57</v>
      </c>
      <c r="E45" s="63"/>
      <c r="F45" s="31">
        <v>6.4999999999999997E-3</v>
      </c>
      <c r="G45" s="64">
        <f>F16*F65</f>
        <v>2081.7999999999997</v>
      </c>
      <c r="H45" s="29">
        <f>G45*F45</f>
        <v>13.531699999999997</v>
      </c>
      <c r="I45" s="30"/>
      <c r="J45" s="31">
        <f>+'[4]13. Final 2013 RTS Rates'!$F$35</f>
        <v>6.5611592721819415E-3</v>
      </c>
      <c r="K45" s="65">
        <f>F16*J65</f>
        <v>2070</v>
      </c>
      <c r="L45" s="29">
        <f>K45*J45</f>
        <v>13.581599693416619</v>
      </c>
      <c r="M45" s="30"/>
      <c r="N45" s="33">
        <f t="shared" si="8"/>
        <v>4.9899693416621815E-2</v>
      </c>
      <c r="O45" s="34">
        <f t="shared" si="9"/>
        <v>3.6876145212073742E-3</v>
      </c>
    </row>
    <row r="46" spans="2:15" ht="30">
      <c r="B46" s="66" t="s">
        <v>28</v>
      </c>
      <c r="C46" s="30"/>
      <c r="D46" s="62" t="s">
        <v>57</v>
      </c>
      <c r="E46" s="63"/>
      <c r="F46" s="31">
        <v>4.5999999999999999E-3</v>
      </c>
      <c r="G46" s="64">
        <f>G45</f>
        <v>2081.7999999999997</v>
      </c>
      <c r="H46" s="29">
        <f>G46*F46</f>
        <v>9.5762799999999988</v>
      </c>
      <c r="I46" s="30"/>
      <c r="J46" s="31">
        <f>+'[4]13. Final 2013 RTS Rates'!$H$35</f>
        <v>4.7577439447448206E-3</v>
      </c>
      <c r="K46" s="65">
        <f>K45</f>
        <v>2070</v>
      </c>
      <c r="L46" s="29">
        <f>K46*J46</f>
        <v>9.8485299656217791</v>
      </c>
      <c r="M46" s="30"/>
      <c r="N46" s="33">
        <f t="shared" si="8"/>
        <v>0.27224996562178028</v>
      </c>
      <c r="O46" s="34">
        <f t="shared" si="9"/>
        <v>2.8429616262450587E-2</v>
      </c>
    </row>
    <row r="47" spans="2:15" ht="25.5">
      <c r="B47" s="56" t="s">
        <v>29</v>
      </c>
      <c r="C47" s="38"/>
      <c r="D47" s="38"/>
      <c r="E47" s="38"/>
      <c r="F47" s="67"/>
      <c r="G47" s="59"/>
      <c r="H47" s="60">
        <f>SUM(H44:H46)</f>
        <v>45.127979999999994</v>
      </c>
      <c r="I47" s="68"/>
      <c r="J47" s="69"/>
      <c r="K47" s="70"/>
      <c r="L47" s="60">
        <f>SUM(L44:L46)</f>
        <v>62.069495334482369</v>
      </c>
      <c r="M47" s="68"/>
      <c r="N47" s="46">
        <f t="shared" si="8"/>
        <v>16.941515334482375</v>
      </c>
      <c r="O47" s="47">
        <f t="shared" si="9"/>
        <v>0.37541045122078093</v>
      </c>
    </row>
    <row r="48" spans="2:15" ht="30">
      <c r="B48" s="71" t="s">
        <v>30</v>
      </c>
      <c r="C48" s="24"/>
      <c r="D48" s="25" t="s">
        <v>57</v>
      </c>
      <c r="E48" s="26"/>
      <c r="F48" s="72">
        <v>5.1999999999999998E-3</v>
      </c>
      <c r="G48" s="64">
        <f>F16*F65</f>
        <v>2081.7999999999997</v>
      </c>
      <c r="H48" s="73">
        <f t="shared" ref="H48:H56" si="10">G48*F48</f>
        <v>10.825359999999998</v>
      </c>
      <c r="I48" s="30"/>
      <c r="J48" s="74">
        <f>+F48</f>
        <v>5.1999999999999998E-3</v>
      </c>
      <c r="K48" s="65">
        <f>F16*J65</f>
        <v>2070</v>
      </c>
      <c r="L48" s="73">
        <f t="shared" ref="L48:L56" si="11">K48*J48</f>
        <v>10.763999999999999</v>
      </c>
      <c r="M48" s="30"/>
      <c r="N48" s="33">
        <f t="shared" si="8"/>
        <v>-6.1359999999998749E-2</v>
      </c>
      <c r="O48" s="75">
        <f t="shared" si="9"/>
        <v>-5.6681717744258633E-3</v>
      </c>
    </row>
    <row r="49" spans="2:15" ht="30">
      <c r="B49" s="71" t="s">
        <v>31</v>
      </c>
      <c r="C49" s="24"/>
      <c r="D49" s="25" t="s">
        <v>57</v>
      </c>
      <c r="E49" s="26"/>
      <c r="F49" s="72">
        <v>1.1000000000000001E-3</v>
      </c>
      <c r="G49" s="64">
        <f>G48</f>
        <v>2081.7999999999997</v>
      </c>
      <c r="H49" s="73">
        <f t="shared" si="10"/>
        <v>2.2899799999999999</v>
      </c>
      <c r="I49" s="30"/>
      <c r="J49" s="74">
        <f t="shared" ref="J49:J51" si="12">+F49</f>
        <v>1.1000000000000001E-3</v>
      </c>
      <c r="K49" s="65">
        <f>K48</f>
        <v>2070</v>
      </c>
      <c r="L49" s="73">
        <f t="shared" si="11"/>
        <v>2.2770000000000001</v>
      </c>
      <c r="M49" s="30"/>
      <c r="N49" s="33">
        <f t="shared" si="8"/>
        <v>-1.2979999999999769E-2</v>
      </c>
      <c r="O49" s="75">
        <f t="shared" si="9"/>
        <v>-5.6681717744258772E-3</v>
      </c>
    </row>
    <row r="50" spans="2:15">
      <c r="B50" s="24" t="s">
        <v>32</v>
      </c>
      <c r="C50" s="24"/>
      <c r="D50" s="25" t="s">
        <v>56</v>
      </c>
      <c r="E50" s="26"/>
      <c r="F50" s="72">
        <v>0.25</v>
      </c>
      <c r="G50" s="28">
        <v>1</v>
      </c>
      <c r="H50" s="73">
        <f t="shared" si="10"/>
        <v>0.25</v>
      </c>
      <c r="I50" s="30"/>
      <c r="J50" s="74">
        <f t="shared" si="12"/>
        <v>0.25</v>
      </c>
      <c r="K50" s="32">
        <v>1</v>
      </c>
      <c r="L50" s="73">
        <f t="shared" si="11"/>
        <v>0.25</v>
      </c>
      <c r="M50" s="30"/>
      <c r="N50" s="33">
        <f t="shared" si="8"/>
        <v>0</v>
      </c>
      <c r="O50" s="75">
        <f t="shared" si="9"/>
        <v>0</v>
      </c>
    </row>
    <row r="51" spans="2:15">
      <c r="B51" s="24" t="s">
        <v>33</v>
      </c>
      <c r="C51" s="24"/>
      <c r="D51" s="25" t="s">
        <v>57</v>
      </c>
      <c r="E51" s="26"/>
      <c r="F51" s="72">
        <v>7.0000000000000001E-3</v>
      </c>
      <c r="G51" s="64">
        <f>F16</f>
        <v>2000</v>
      </c>
      <c r="H51" s="73">
        <f t="shared" si="10"/>
        <v>14</v>
      </c>
      <c r="I51" s="30"/>
      <c r="J51" s="74">
        <f t="shared" si="12"/>
        <v>7.0000000000000001E-3</v>
      </c>
      <c r="K51" s="65">
        <f>F16</f>
        <v>2000</v>
      </c>
      <c r="L51" s="73">
        <f t="shared" si="11"/>
        <v>14</v>
      </c>
      <c r="M51" s="30"/>
      <c r="N51" s="33">
        <f t="shared" si="8"/>
        <v>0</v>
      </c>
      <c r="O51" s="75">
        <f t="shared" si="9"/>
        <v>0</v>
      </c>
    </row>
    <row r="52" spans="2:15">
      <c r="B52" s="52"/>
      <c r="C52" s="24"/>
      <c r="D52" s="25"/>
      <c r="E52" s="26"/>
      <c r="F52" s="76"/>
      <c r="G52" s="64"/>
      <c r="H52" s="73">
        <f>G52*F52</f>
        <v>0</v>
      </c>
      <c r="I52" s="30"/>
      <c r="J52" s="72">
        <v>7.4999999999999997E-2</v>
      </c>
      <c r="K52" s="64"/>
      <c r="L52" s="73">
        <f>K52*J52</f>
        <v>0</v>
      </c>
      <c r="M52" s="30"/>
      <c r="N52" s="33">
        <f t="shared" si="8"/>
        <v>0</v>
      </c>
      <c r="O52" s="75" t="str">
        <f t="shared" si="9"/>
        <v/>
      </c>
    </row>
    <row r="53" spans="2:15">
      <c r="B53" s="169" t="s">
        <v>87</v>
      </c>
      <c r="C53" s="169"/>
      <c r="D53" s="170" t="s">
        <v>57</v>
      </c>
      <c r="E53" s="169"/>
      <c r="F53" s="144">
        <v>7.8770000000000007E-2</v>
      </c>
      <c r="G53" s="145">
        <f>+G48</f>
        <v>2081.7999999999997</v>
      </c>
      <c r="H53" s="146">
        <f>G53*F53</f>
        <v>163.983386</v>
      </c>
      <c r="I53" s="147"/>
      <c r="J53" s="144">
        <f>+F53</f>
        <v>7.8770000000000007E-2</v>
      </c>
      <c r="K53" s="145">
        <f>+K48</f>
        <v>2070</v>
      </c>
      <c r="L53" s="146">
        <f>K53*J53</f>
        <v>163.05390000000003</v>
      </c>
      <c r="M53" s="147"/>
      <c r="N53" s="148">
        <f t="shared" si="8"/>
        <v>-0.92948599999996873</v>
      </c>
      <c r="O53" s="149">
        <f t="shared" si="9"/>
        <v>-5.668171774425787E-3</v>
      </c>
    </row>
    <row r="54" spans="2:15">
      <c r="B54" s="52"/>
      <c r="C54" s="24"/>
      <c r="D54" s="25"/>
      <c r="E54" s="26"/>
      <c r="F54" s="76"/>
      <c r="G54" s="77"/>
      <c r="H54" s="73">
        <f t="shared" si="10"/>
        <v>0</v>
      </c>
      <c r="I54" s="30"/>
      <c r="J54" s="72"/>
      <c r="K54" s="78"/>
      <c r="L54" s="73">
        <f t="shared" si="11"/>
        <v>0</v>
      </c>
      <c r="M54" s="30"/>
      <c r="N54" s="33">
        <f t="shared" si="8"/>
        <v>0</v>
      </c>
      <c r="O54" s="75" t="str">
        <f t="shared" si="9"/>
        <v/>
      </c>
    </row>
    <row r="55" spans="2:15">
      <c r="B55" s="52"/>
      <c r="C55" s="24"/>
      <c r="D55" s="25"/>
      <c r="E55" s="26"/>
      <c r="F55" s="76"/>
      <c r="G55" s="77"/>
      <c r="H55" s="73">
        <f t="shared" si="10"/>
        <v>0</v>
      </c>
      <c r="I55" s="30"/>
      <c r="J55" s="72"/>
      <c r="K55" s="78"/>
      <c r="L55" s="73">
        <f t="shared" si="11"/>
        <v>0</v>
      </c>
      <c r="M55" s="30"/>
      <c r="N55" s="33">
        <f t="shared" si="8"/>
        <v>0</v>
      </c>
      <c r="O55" s="75" t="str">
        <f t="shared" si="9"/>
        <v/>
      </c>
    </row>
    <row r="56" spans="2:15" ht="15.75" thickBot="1">
      <c r="B56" s="14"/>
      <c r="C56" s="24"/>
      <c r="D56" s="25"/>
      <c r="E56" s="26"/>
      <c r="F56" s="76"/>
      <c r="G56" s="77"/>
      <c r="H56" s="73">
        <f t="shared" si="10"/>
        <v>0</v>
      </c>
      <c r="I56" s="30"/>
      <c r="J56" s="72"/>
      <c r="K56" s="78"/>
      <c r="L56" s="73">
        <f t="shared" si="11"/>
        <v>0</v>
      </c>
      <c r="M56" s="30"/>
      <c r="N56" s="33">
        <f t="shared" si="8"/>
        <v>0</v>
      </c>
      <c r="O56" s="75" t="str">
        <f t="shared" si="9"/>
        <v/>
      </c>
    </row>
    <row r="57" spans="2:15" ht="15.75" thickBot="1">
      <c r="B57" s="79"/>
      <c r="C57" s="80"/>
      <c r="D57" s="81"/>
      <c r="E57" s="80"/>
      <c r="F57" s="82"/>
      <c r="G57" s="83"/>
      <c r="H57" s="84"/>
      <c r="I57" s="85"/>
      <c r="J57" s="82"/>
      <c r="K57" s="86"/>
      <c r="L57" s="84"/>
      <c r="M57" s="85"/>
      <c r="N57" s="87"/>
      <c r="O57" s="88"/>
    </row>
    <row r="58" spans="2:15">
      <c r="B58" s="89" t="s">
        <v>44</v>
      </c>
      <c r="C58" s="24"/>
      <c r="D58" s="24"/>
      <c r="E58" s="24"/>
      <c r="F58" s="90"/>
      <c r="G58" s="91"/>
      <c r="H58" s="92">
        <f>SUM(H47:H53,H54:H56)</f>
        <v>236.47670599999998</v>
      </c>
      <c r="I58" s="93"/>
      <c r="J58" s="94"/>
      <c r="K58" s="94"/>
      <c r="L58" s="131">
        <f>SUM(L47:L53,L54:L56)</f>
        <v>252.41439533448238</v>
      </c>
      <c r="M58" s="96"/>
      <c r="N58" s="97">
        <f t="shared" ref="N58" si="13">L58-H58</f>
        <v>15.9376893344824</v>
      </c>
      <c r="O58" s="98">
        <f t="shared" ref="O58" si="14">IF((H58)=0,"",(N58/H58))</f>
        <v>6.7396445104755481E-2</v>
      </c>
    </row>
    <row r="59" spans="2:15">
      <c r="B59" s="99" t="s">
        <v>40</v>
      </c>
      <c r="C59" s="24"/>
      <c r="D59" s="24"/>
      <c r="E59" s="24"/>
      <c r="F59" s="100">
        <v>0.13</v>
      </c>
      <c r="G59" s="111"/>
      <c r="H59" s="101">
        <f>H58*F59</f>
        <v>30.741971779999997</v>
      </c>
      <c r="I59" s="102"/>
      <c r="J59" s="132">
        <v>0.13</v>
      </c>
      <c r="K59" s="102"/>
      <c r="L59" s="105">
        <f>L58*J59</f>
        <v>32.813871393482714</v>
      </c>
      <c r="M59" s="106"/>
      <c r="N59" s="107">
        <f t="shared" si="8"/>
        <v>2.0718996134827172</v>
      </c>
      <c r="O59" s="108">
        <f t="shared" si="9"/>
        <v>6.7396445104755648E-2</v>
      </c>
    </row>
    <row r="60" spans="2:15">
      <c r="B60" s="109" t="s">
        <v>41</v>
      </c>
      <c r="C60" s="24"/>
      <c r="D60" s="24"/>
      <c r="E60" s="24"/>
      <c r="F60" s="110"/>
      <c r="G60" s="111"/>
      <c r="H60" s="101">
        <f>H58+H59</f>
        <v>267.21867777999995</v>
      </c>
      <c r="I60" s="102"/>
      <c r="J60" s="102"/>
      <c r="K60" s="102"/>
      <c r="L60" s="105">
        <f>L58+L59</f>
        <v>285.22826672796509</v>
      </c>
      <c r="M60" s="106"/>
      <c r="N60" s="107">
        <f t="shared" si="8"/>
        <v>18.009588947965142</v>
      </c>
      <c r="O60" s="108">
        <f t="shared" si="9"/>
        <v>6.7396445104755606E-2</v>
      </c>
    </row>
    <row r="61" spans="2:15">
      <c r="B61" s="303" t="s">
        <v>42</v>
      </c>
      <c r="C61" s="303"/>
      <c r="D61" s="303"/>
      <c r="E61" s="24"/>
      <c r="F61" s="110"/>
      <c r="G61" s="111"/>
      <c r="H61" s="112"/>
      <c r="I61" s="102"/>
      <c r="J61" s="102"/>
      <c r="K61" s="102"/>
      <c r="L61" s="113"/>
      <c r="M61" s="106"/>
      <c r="N61" s="114">
        <f t="shared" si="8"/>
        <v>0</v>
      </c>
      <c r="O61" s="115" t="str">
        <f t="shared" si="9"/>
        <v/>
      </c>
    </row>
    <row r="62" spans="2:15" ht="15.75" thickBot="1">
      <c r="B62" s="304" t="s">
        <v>45</v>
      </c>
      <c r="C62" s="304"/>
      <c r="D62" s="304"/>
      <c r="E62" s="116"/>
      <c r="F62" s="133"/>
      <c r="G62" s="134"/>
      <c r="H62" s="135">
        <f>H60+H61</f>
        <v>267.21867777999995</v>
      </c>
      <c r="I62" s="136"/>
      <c r="J62" s="136"/>
      <c r="K62" s="136"/>
      <c r="L62" s="137">
        <f>L60+L61</f>
        <v>285.22826672796509</v>
      </c>
      <c r="M62" s="138"/>
      <c r="N62" s="139">
        <f t="shared" si="8"/>
        <v>18.009588947965142</v>
      </c>
      <c r="O62" s="140">
        <f t="shared" si="9"/>
        <v>6.7396445104755606E-2</v>
      </c>
    </row>
    <row r="63" spans="2:15" ht="15.75" thickBot="1">
      <c r="B63" s="79"/>
      <c r="C63" s="80"/>
      <c r="D63" s="81"/>
      <c r="E63" s="80"/>
      <c r="F63" s="125"/>
      <c r="G63" s="126"/>
      <c r="H63" s="127"/>
      <c r="I63" s="128"/>
      <c r="J63" s="125"/>
      <c r="K63" s="83"/>
      <c r="L63" s="129"/>
      <c r="M63" s="85"/>
      <c r="N63" s="130"/>
      <c r="O63" s="88"/>
    </row>
    <row r="64" spans="2:15">
      <c r="L64" s="141"/>
    </row>
    <row r="65" spans="1:16">
      <c r="B65" s="15" t="s">
        <v>69</v>
      </c>
      <c r="F65" s="151">
        <v>1.0408999999999999</v>
      </c>
      <c r="J65" s="151">
        <v>1.0349999999999999</v>
      </c>
    </row>
    <row r="67" spans="1:16">
      <c r="A67" s="142" t="s">
        <v>46</v>
      </c>
    </row>
    <row r="69" spans="1:16">
      <c r="A69" s="10" t="s">
        <v>47</v>
      </c>
    </row>
    <row r="70" spans="1:16">
      <c r="A70" s="10" t="s">
        <v>48</v>
      </c>
    </row>
    <row r="72" spans="1:16" ht="7.5" customHeight="1">
      <c r="L72"/>
      <c r="M72"/>
      <c r="N72"/>
      <c r="O72"/>
      <c r="P72"/>
    </row>
    <row r="73" spans="1:16" ht="15.75">
      <c r="B73" s="11" t="s">
        <v>8</v>
      </c>
      <c r="D73" s="311" t="s">
        <v>65</v>
      </c>
      <c r="E73" s="311"/>
      <c r="F73" s="311"/>
      <c r="G73" s="311"/>
      <c r="H73" s="311"/>
      <c r="I73" s="311"/>
      <c r="J73" s="311"/>
      <c r="K73" s="311"/>
      <c r="L73" s="311"/>
      <c r="M73" s="311"/>
      <c r="N73" s="311"/>
      <c r="O73" s="311"/>
    </row>
    <row r="74" spans="1:16" ht="7.5" customHeight="1">
      <c r="B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</row>
    <row r="75" spans="1:16">
      <c r="B75" s="14"/>
      <c r="D75" s="15" t="s">
        <v>9</v>
      </c>
      <c r="E75" s="15"/>
      <c r="F75" s="16">
        <v>2800</v>
      </c>
      <c r="G75" s="15" t="s">
        <v>10</v>
      </c>
    </row>
    <row r="76" spans="1:16">
      <c r="B76" s="14"/>
    </row>
    <row r="77" spans="1:16">
      <c r="B77" s="14"/>
      <c r="D77" s="17"/>
      <c r="E77" s="17"/>
      <c r="F77" s="312" t="s">
        <v>11</v>
      </c>
      <c r="G77" s="313"/>
      <c r="H77" s="314"/>
      <c r="J77" s="312" t="s">
        <v>12</v>
      </c>
      <c r="K77" s="313"/>
      <c r="L77" s="314"/>
      <c r="N77" s="312" t="s">
        <v>13</v>
      </c>
      <c r="O77" s="314"/>
    </row>
    <row r="78" spans="1:16">
      <c r="B78" s="14"/>
      <c r="D78" s="305" t="s">
        <v>14</v>
      </c>
      <c r="E78" s="18"/>
      <c r="F78" s="19" t="s">
        <v>15</v>
      </c>
      <c r="G78" s="19" t="s">
        <v>16</v>
      </c>
      <c r="H78" s="20" t="s">
        <v>17</v>
      </c>
      <c r="J78" s="19" t="s">
        <v>15</v>
      </c>
      <c r="K78" s="21" t="s">
        <v>16</v>
      </c>
      <c r="L78" s="20" t="s">
        <v>17</v>
      </c>
      <c r="N78" s="307" t="s">
        <v>18</v>
      </c>
      <c r="O78" s="309" t="s">
        <v>19</v>
      </c>
    </row>
    <row r="79" spans="1:16">
      <c r="B79" s="14"/>
      <c r="D79" s="306"/>
      <c r="E79" s="18"/>
      <c r="F79" s="22" t="s">
        <v>20</v>
      </c>
      <c r="G79" s="22"/>
      <c r="H79" s="23" t="s">
        <v>20</v>
      </c>
      <c r="J79" s="22" t="s">
        <v>20</v>
      </c>
      <c r="K79" s="23"/>
      <c r="L79" s="23" t="s">
        <v>20</v>
      </c>
      <c r="N79" s="308"/>
      <c r="O79" s="310"/>
    </row>
    <row r="80" spans="1:16">
      <c r="B80" s="24" t="s">
        <v>21</v>
      </c>
      <c r="C80" s="24"/>
      <c r="D80" s="25" t="s">
        <v>56</v>
      </c>
      <c r="E80" s="26"/>
      <c r="F80" s="153">
        <v>1.42</v>
      </c>
      <c r="G80" s="28">
        <v>1</v>
      </c>
      <c r="H80" s="29">
        <f>G80*F80</f>
        <v>1.42</v>
      </c>
      <c r="I80" s="30"/>
      <c r="J80" s="156">
        <f>+'[1]11. Distribution Rate Schedule'!$C$21</f>
        <v>2.3728684081553713</v>
      </c>
      <c r="K80" s="32">
        <v>1</v>
      </c>
      <c r="L80" s="29">
        <f>K80*J80</f>
        <v>2.3728684081553713</v>
      </c>
      <c r="M80" s="30"/>
      <c r="N80" s="33">
        <f>L80-H80</f>
        <v>0.95286840815537133</v>
      </c>
      <c r="O80" s="34">
        <f>IF((H80)=0,"",(N80/H80))</f>
        <v>0.67103409025026151</v>
      </c>
    </row>
    <row r="81" spans="2:15">
      <c r="B81" s="35"/>
      <c r="C81" s="24"/>
      <c r="D81" s="25"/>
      <c r="E81" s="26"/>
      <c r="F81" s="27"/>
      <c r="G81" s="28">
        <v>1</v>
      </c>
      <c r="H81" s="29">
        <f t="shared" ref="H81:H95" si="15">G81*F81</f>
        <v>0</v>
      </c>
      <c r="I81" s="30"/>
      <c r="J81" s="31"/>
      <c r="K81" s="32">
        <v>1</v>
      </c>
      <c r="L81" s="29">
        <f>K81*J81</f>
        <v>0</v>
      </c>
      <c r="M81" s="30"/>
      <c r="N81" s="33">
        <f>L81-H81</f>
        <v>0</v>
      </c>
      <c r="O81" s="34" t="str">
        <f>IF((H81)=0,"",(N81/H81))</f>
        <v/>
      </c>
    </row>
    <row r="82" spans="2:15">
      <c r="B82" s="35"/>
      <c r="C82" s="24"/>
      <c r="D82" s="25"/>
      <c r="E82" s="26"/>
      <c r="F82" s="27"/>
      <c r="G82" s="28">
        <v>1</v>
      </c>
      <c r="H82" s="29">
        <f t="shared" si="15"/>
        <v>0</v>
      </c>
      <c r="I82" s="30"/>
      <c r="J82" s="31"/>
      <c r="K82" s="32">
        <v>1</v>
      </c>
      <c r="L82" s="29">
        <f t="shared" ref="L82:L95" si="16">K82*J82</f>
        <v>0</v>
      </c>
      <c r="M82" s="30"/>
      <c r="N82" s="33">
        <f t="shared" ref="N82:N96" si="17">L82-H82</f>
        <v>0</v>
      </c>
      <c r="O82" s="34" t="str">
        <f t="shared" ref="O82:O96" si="18">IF((H82)=0,"",(N82/H82))</f>
        <v/>
      </c>
    </row>
    <row r="83" spans="2:15">
      <c r="B83" s="35"/>
      <c r="C83" s="24"/>
      <c r="D83" s="25"/>
      <c r="E83" s="26"/>
      <c r="F83" s="27"/>
      <c r="G83" s="28">
        <v>1</v>
      </c>
      <c r="H83" s="29">
        <f t="shared" si="15"/>
        <v>0</v>
      </c>
      <c r="I83" s="30"/>
      <c r="J83" s="31"/>
      <c r="K83" s="32">
        <v>1</v>
      </c>
      <c r="L83" s="29">
        <f t="shared" si="16"/>
        <v>0</v>
      </c>
      <c r="M83" s="30"/>
      <c r="N83" s="33">
        <f t="shared" si="17"/>
        <v>0</v>
      </c>
      <c r="O83" s="34" t="str">
        <f t="shared" si="18"/>
        <v/>
      </c>
    </row>
    <row r="84" spans="2:15">
      <c r="B84" s="35"/>
      <c r="C84" s="24"/>
      <c r="D84" s="25"/>
      <c r="E84" s="26"/>
      <c r="F84" s="27"/>
      <c r="G84" s="28">
        <v>1</v>
      </c>
      <c r="H84" s="29">
        <f t="shared" si="15"/>
        <v>0</v>
      </c>
      <c r="I84" s="30"/>
      <c r="J84" s="31"/>
      <c r="K84" s="32">
        <v>1</v>
      </c>
      <c r="L84" s="29">
        <f t="shared" si="16"/>
        <v>0</v>
      </c>
      <c r="M84" s="30"/>
      <c r="N84" s="33">
        <f t="shared" si="17"/>
        <v>0</v>
      </c>
      <c r="O84" s="34" t="str">
        <f t="shared" si="18"/>
        <v/>
      </c>
    </row>
    <row r="85" spans="2:15">
      <c r="B85" s="35"/>
      <c r="C85" s="24"/>
      <c r="D85" s="25"/>
      <c r="E85" s="26"/>
      <c r="F85" s="27"/>
      <c r="G85" s="28">
        <v>1</v>
      </c>
      <c r="H85" s="29">
        <f t="shared" si="15"/>
        <v>0</v>
      </c>
      <c r="I85" s="30"/>
      <c r="J85" s="31"/>
      <c r="K85" s="32">
        <v>1</v>
      </c>
      <c r="L85" s="29">
        <f t="shared" si="16"/>
        <v>0</v>
      </c>
      <c r="M85" s="30"/>
      <c r="N85" s="33">
        <f t="shared" si="17"/>
        <v>0</v>
      </c>
      <c r="O85" s="34" t="str">
        <f t="shared" si="18"/>
        <v/>
      </c>
    </row>
    <row r="86" spans="2:15">
      <c r="B86" s="24" t="s">
        <v>22</v>
      </c>
      <c r="C86" s="24"/>
      <c r="D86" s="25" t="s">
        <v>57</v>
      </c>
      <c r="E86" s="26"/>
      <c r="F86" s="27">
        <v>1.18E-2</v>
      </c>
      <c r="G86" s="28">
        <f>$F75</f>
        <v>2800</v>
      </c>
      <c r="H86" s="29">
        <f t="shared" si="15"/>
        <v>33.04</v>
      </c>
      <c r="I86" s="30"/>
      <c r="J86" s="31">
        <f>+'[1]11. Distribution Rate Schedule'!$F$21</f>
        <v>2.0539007515474529E-2</v>
      </c>
      <c r="K86" s="28">
        <f>$F75</f>
        <v>2800</v>
      </c>
      <c r="L86" s="29">
        <f t="shared" si="16"/>
        <v>57.509221043328679</v>
      </c>
      <c r="M86" s="30"/>
      <c r="N86" s="33">
        <f t="shared" si="17"/>
        <v>24.46922104332868</v>
      </c>
      <c r="O86" s="34">
        <f t="shared" si="18"/>
        <v>0.74059385724360416</v>
      </c>
    </row>
    <row r="87" spans="2:15">
      <c r="B87" s="36" t="s">
        <v>96</v>
      </c>
      <c r="C87" s="24"/>
      <c r="D87" s="25" t="s">
        <v>57</v>
      </c>
      <c r="E87" s="26"/>
      <c r="F87" s="27">
        <v>-2.0000000000000001E-4</v>
      </c>
      <c r="G87" s="28">
        <f>$F75</f>
        <v>2800</v>
      </c>
      <c r="H87" s="29">
        <f t="shared" si="15"/>
        <v>-0.56000000000000005</v>
      </c>
      <c r="I87" s="30"/>
      <c r="J87" s="31"/>
      <c r="K87" s="28">
        <f>$F75</f>
        <v>2800</v>
      </c>
      <c r="L87" s="29">
        <f t="shared" si="16"/>
        <v>0</v>
      </c>
      <c r="M87" s="30"/>
      <c r="N87" s="33">
        <f t="shared" si="17"/>
        <v>0.56000000000000005</v>
      </c>
      <c r="O87" s="34">
        <f t="shared" si="18"/>
        <v>-1</v>
      </c>
    </row>
    <row r="88" spans="2:15">
      <c r="B88" s="24"/>
      <c r="C88" s="24"/>
      <c r="D88" s="25"/>
      <c r="E88" s="26"/>
      <c r="F88" s="150"/>
      <c r="G88" s="28">
        <f>$F75</f>
        <v>2800</v>
      </c>
      <c r="H88" s="29">
        <f t="shared" si="15"/>
        <v>0</v>
      </c>
      <c r="I88" s="30"/>
      <c r="J88" s="31"/>
      <c r="K88" s="28">
        <f>$F75</f>
        <v>2800</v>
      </c>
      <c r="L88" s="29">
        <f t="shared" si="16"/>
        <v>0</v>
      </c>
      <c r="M88" s="30"/>
      <c r="N88" s="33">
        <f t="shared" si="17"/>
        <v>0</v>
      </c>
      <c r="O88" s="34" t="str">
        <f t="shared" si="18"/>
        <v/>
      </c>
    </row>
    <row r="89" spans="2:15">
      <c r="B89" s="36"/>
      <c r="C89" s="24"/>
      <c r="D89" s="25"/>
      <c r="E89" s="26"/>
      <c r="F89" s="27"/>
      <c r="G89" s="28">
        <f>$F75</f>
        <v>2800</v>
      </c>
      <c r="H89" s="29">
        <f t="shared" si="15"/>
        <v>0</v>
      </c>
      <c r="I89" s="30"/>
      <c r="J89" s="31"/>
      <c r="K89" s="28">
        <f>$F75</f>
        <v>2800</v>
      </c>
      <c r="L89" s="29">
        <f t="shared" si="16"/>
        <v>0</v>
      </c>
      <c r="M89" s="30"/>
      <c r="N89" s="33">
        <f t="shared" si="17"/>
        <v>0</v>
      </c>
      <c r="O89" s="34" t="str">
        <f t="shared" si="18"/>
        <v/>
      </c>
    </row>
    <row r="90" spans="2:15">
      <c r="B90" s="36"/>
      <c r="C90" s="24"/>
      <c r="D90" s="25"/>
      <c r="E90" s="26"/>
      <c r="F90" s="27"/>
      <c r="G90" s="28">
        <f>$F75</f>
        <v>2800</v>
      </c>
      <c r="H90" s="29">
        <f t="shared" si="15"/>
        <v>0</v>
      </c>
      <c r="I90" s="30"/>
      <c r="J90" s="31"/>
      <c r="K90" s="28">
        <f>$F75</f>
        <v>2800</v>
      </c>
      <c r="L90" s="29">
        <f t="shared" si="16"/>
        <v>0</v>
      </c>
      <c r="M90" s="30"/>
      <c r="N90" s="33">
        <f t="shared" si="17"/>
        <v>0</v>
      </c>
      <c r="O90" s="34" t="str">
        <f t="shared" si="18"/>
        <v/>
      </c>
    </row>
    <row r="91" spans="2:15">
      <c r="B91" s="36"/>
      <c r="C91" s="24"/>
      <c r="D91" s="25"/>
      <c r="E91" s="26"/>
      <c r="F91" s="27"/>
      <c r="G91" s="28">
        <f>$F75</f>
        <v>2800</v>
      </c>
      <c r="H91" s="29">
        <f t="shared" si="15"/>
        <v>0</v>
      </c>
      <c r="I91" s="30"/>
      <c r="J91" s="31"/>
      <c r="K91" s="28">
        <f>$F75</f>
        <v>2800</v>
      </c>
      <c r="L91" s="29">
        <f t="shared" si="16"/>
        <v>0</v>
      </c>
      <c r="M91" s="30"/>
      <c r="N91" s="33">
        <f t="shared" si="17"/>
        <v>0</v>
      </c>
      <c r="O91" s="34" t="str">
        <f t="shared" si="18"/>
        <v/>
      </c>
    </row>
    <row r="92" spans="2:15">
      <c r="B92" s="36"/>
      <c r="C92" s="24"/>
      <c r="D92" s="25"/>
      <c r="E92" s="26"/>
      <c r="F92" s="27"/>
      <c r="G92" s="28">
        <f>$F75</f>
        <v>2800</v>
      </c>
      <c r="H92" s="29">
        <f t="shared" si="15"/>
        <v>0</v>
      </c>
      <c r="I92" s="30"/>
      <c r="J92" s="31"/>
      <c r="K92" s="28">
        <f>$F75</f>
        <v>2800</v>
      </c>
      <c r="L92" s="29">
        <f t="shared" si="16"/>
        <v>0</v>
      </c>
      <c r="M92" s="30"/>
      <c r="N92" s="33">
        <f t="shared" si="17"/>
        <v>0</v>
      </c>
      <c r="O92" s="34" t="str">
        <f t="shared" si="18"/>
        <v/>
      </c>
    </row>
    <row r="93" spans="2:15">
      <c r="B93" s="36"/>
      <c r="C93" s="24"/>
      <c r="D93" s="25"/>
      <c r="E93" s="26"/>
      <c r="F93" s="27"/>
      <c r="G93" s="28">
        <f>$F75</f>
        <v>2800</v>
      </c>
      <c r="H93" s="29">
        <f t="shared" si="15"/>
        <v>0</v>
      </c>
      <c r="I93" s="30"/>
      <c r="J93" s="31"/>
      <c r="K93" s="28">
        <f>$F75</f>
        <v>2800</v>
      </c>
      <c r="L93" s="29">
        <f t="shared" si="16"/>
        <v>0</v>
      </c>
      <c r="M93" s="30"/>
      <c r="N93" s="33">
        <f t="shared" si="17"/>
        <v>0</v>
      </c>
      <c r="O93" s="34" t="str">
        <f t="shared" si="18"/>
        <v/>
      </c>
    </row>
    <row r="94" spans="2:15">
      <c r="B94" s="36"/>
      <c r="C94" s="24"/>
      <c r="D94" s="25"/>
      <c r="E94" s="26"/>
      <c r="F94" s="27"/>
      <c r="G94" s="28">
        <f>$F75</f>
        <v>2800</v>
      </c>
      <c r="H94" s="29">
        <f t="shared" si="15"/>
        <v>0</v>
      </c>
      <c r="I94" s="30"/>
      <c r="J94" s="31"/>
      <c r="K94" s="28">
        <f>$F75</f>
        <v>2800</v>
      </c>
      <c r="L94" s="29">
        <f t="shared" si="16"/>
        <v>0</v>
      </c>
      <c r="M94" s="30"/>
      <c r="N94" s="33">
        <f t="shared" si="17"/>
        <v>0</v>
      </c>
      <c r="O94" s="34" t="str">
        <f t="shared" si="18"/>
        <v/>
      </c>
    </row>
    <row r="95" spans="2:15">
      <c r="B95" s="36"/>
      <c r="C95" s="24"/>
      <c r="D95" s="25"/>
      <c r="E95" s="26"/>
      <c r="F95" s="27"/>
      <c r="G95" s="28">
        <f>$F75</f>
        <v>2800</v>
      </c>
      <c r="H95" s="29">
        <f t="shared" si="15"/>
        <v>0</v>
      </c>
      <c r="I95" s="30"/>
      <c r="J95" s="31"/>
      <c r="K95" s="28">
        <f>$F75</f>
        <v>2800</v>
      </c>
      <c r="L95" s="29">
        <f t="shared" si="16"/>
        <v>0</v>
      </c>
      <c r="M95" s="30"/>
      <c r="N95" s="33">
        <f t="shared" si="17"/>
        <v>0</v>
      </c>
      <c r="O95" s="34" t="str">
        <f t="shared" si="18"/>
        <v/>
      </c>
    </row>
    <row r="96" spans="2:15" s="48" customFormat="1">
      <c r="B96" s="37" t="s">
        <v>25</v>
      </c>
      <c r="C96" s="38"/>
      <c r="D96" s="39"/>
      <c r="E96" s="38"/>
      <c r="F96" s="40"/>
      <c r="G96" s="41"/>
      <c r="H96" s="42">
        <f>SUM(H80:H95)</f>
        <v>33.9</v>
      </c>
      <c r="I96" s="43"/>
      <c r="J96" s="44"/>
      <c r="K96" s="41"/>
      <c r="L96" s="42">
        <f>SUM(L80:L95)</f>
        <v>59.882089451484049</v>
      </c>
      <c r="M96" s="43"/>
      <c r="N96" s="46">
        <f t="shared" si="17"/>
        <v>25.98208945148405</v>
      </c>
      <c r="O96" s="47">
        <f t="shared" si="18"/>
        <v>0.76643331715292184</v>
      </c>
    </row>
    <row r="97" spans="2:15" ht="37.5" customHeight="1">
      <c r="B97" s="49" t="s">
        <v>58</v>
      </c>
      <c r="C97" s="24"/>
      <c r="D97" s="25" t="s">
        <v>57</v>
      </c>
      <c r="E97" s="26"/>
      <c r="F97" s="27">
        <v>-8.9999999999999998E-4</v>
      </c>
      <c r="G97" s="28">
        <f>$F75</f>
        <v>2800</v>
      </c>
      <c r="H97" s="29">
        <f>G97*F97</f>
        <v>-2.52</v>
      </c>
      <c r="I97" s="30"/>
      <c r="J97" s="31">
        <f>+F97</f>
        <v>-8.9999999999999998E-4</v>
      </c>
      <c r="K97" s="28">
        <f>$F75</f>
        <v>2800</v>
      </c>
      <c r="L97" s="29">
        <f>K97*J97</f>
        <v>-2.52</v>
      </c>
      <c r="M97" s="30"/>
      <c r="N97" s="33">
        <f>L97-H97</f>
        <v>0</v>
      </c>
      <c r="O97" s="34">
        <f>IF((H97)=0,"",(N97/H97))</f>
        <v>0</v>
      </c>
    </row>
    <row r="98" spans="2:15" ht="36" customHeight="1">
      <c r="B98" s="49" t="s">
        <v>59</v>
      </c>
      <c r="C98" s="24"/>
      <c r="D98" s="25" t="s">
        <v>57</v>
      </c>
      <c r="E98" s="26"/>
      <c r="F98" s="27">
        <v>0</v>
      </c>
      <c r="G98" s="28">
        <f>$F75</f>
        <v>2800</v>
      </c>
      <c r="H98" s="29">
        <f t="shared" ref="H98:H100" si="19">G98*F98</f>
        <v>0</v>
      </c>
      <c r="I98" s="50"/>
      <c r="J98" s="31">
        <f>+'[3]6. Rate Rider Calculations'!$F$29</f>
        <v>-1.1057588818302296E-3</v>
      </c>
      <c r="K98" s="28">
        <f>$F75</f>
        <v>2800</v>
      </c>
      <c r="L98" s="29">
        <f t="shared" ref="L98:L100" si="20">K98*J98</f>
        <v>-3.096124869124643</v>
      </c>
      <c r="M98" s="51"/>
      <c r="N98" s="33">
        <f t="shared" ref="N98:N100" si="21">L98-H98</f>
        <v>-3.096124869124643</v>
      </c>
      <c r="O98" s="34" t="str">
        <f t="shared" ref="O98:O100" si="22">IF((H98)=0,"",(N98/H98))</f>
        <v/>
      </c>
    </row>
    <row r="99" spans="2:15" ht="25.5">
      <c r="B99" s="49" t="s">
        <v>74</v>
      </c>
      <c r="C99" s="24"/>
      <c r="D99" s="25" t="s">
        <v>57</v>
      </c>
      <c r="E99" s="26"/>
      <c r="F99" s="27">
        <v>-4.0000000000000002E-4</v>
      </c>
      <c r="G99" s="28">
        <f>$F75</f>
        <v>2800</v>
      </c>
      <c r="H99" s="29">
        <f t="shared" si="19"/>
        <v>-1.1200000000000001</v>
      </c>
      <c r="I99" s="50"/>
      <c r="J99" s="31">
        <f>+F99</f>
        <v>-4.0000000000000002E-4</v>
      </c>
      <c r="K99" s="28">
        <f>$F75</f>
        <v>2800</v>
      </c>
      <c r="L99" s="29">
        <f t="shared" si="20"/>
        <v>-1.1200000000000001</v>
      </c>
      <c r="M99" s="51"/>
      <c r="N99" s="33">
        <f t="shared" si="21"/>
        <v>0</v>
      </c>
      <c r="O99" s="34">
        <f t="shared" si="22"/>
        <v>0</v>
      </c>
    </row>
    <row r="100" spans="2:15" ht="25.5">
      <c r="B100" s="49" t="s">
        <v>75</v>
      </c>
      <c r="C100" s="24"/>
      <c r="D100" s="25" t="s">
        <v>57</v>
      </c>
      <c r="E100" s="26"/>
      <c r="F100" s="27">
        <v>0</v>
      </c>
      <c r="G100" s="28">
        <f>$F75</f>
        <v>2800</v>
      </c>
      <c r="H100" s="29">
        <f t="shared" si="19"/>
        <v>0</v>
      </c>
      <c r="I100" s="50"/>
      <c r="J100" s="31">
        <f>+'[3]6. Rate Rider Calculations'!$F$55</f>
        <v>0</v>
      </c>
      <c r="K100" s="28">
        <f>$F75</f>
        <v>2800</v>
      </c>
      <c r="L100" s="29">
        <f t="shared" si="20"/>
        <v>0</v>
      </c>
      <c r="M100" s="51"/>
      <c r="N100" s="33">
        <f t="shared" si="21"/>
        <v>0</v>
      </c>
      <c r="O100" s="34" t="str">
        <f t="shared" si="22"/>
        <v/>
      </c>
    </row>
    <row r="101" spans="2:15">
      <c r="B101" s="49"/>
      <c r="C101" s="24"/>
      <c r="D101" s="25"/>
      <c r="E101" s="26"/>
      <c r="F101" s="27"/>
      <c r="G101" s="28">
        <f>$F75</f>
        <v>2800</v>
      </c>
      <c r="H101" s="29">
        <f>G101*F101</f>
        <v>0</v>
      </c>
      <c r="I101" s="30"/>
      <c r="J101" s="31"/>
      <c r="K101" s="28">
        <f>$F75</f>
        <v>2800</v>
      </c>
      <c r="L101" s="29">
        <f>K101*J101</f>
        <v>0</v>
      </c>
      <c r="M101" s="30"/>
      <c r="N101" s="33">
        <f>L101-H101</f>
        <v>0</v>
      </c>
      <c r="O101" s="34" t="str">
        <f>IF((H101)=0,"",(N101/H101))</f>
        <v/>
      </c>
    </row>
    <row r="102" spans="2:15">
      <c r="B102" s="49"/>
      <c r="C102" s="24"/>
      <c r="D102" s="25"/>
      <c r="E102" s="26"/>
      <c r="F102" s="53"/>
      <c r="G102" s="54"/>
      <c r="H102" s="55"/>
      <c r="I102" s="30"/>
      <c r="J102" s="31"/>
      <c r="K102" s="28">
        <f>$F75</f>
        <v>2800</v>
      </c>
      <c r="L102" s="29">
        <f>K102*J102</f>
        <v>0</v>
      </c>
      <c r="M102" s="30"/>
      <c r="N102" s="33">
        <f>L102-H102</f>
        <v>0</v>
      </c>
      <c r="O102" s="34"/>
    </row>
    <row r="103" spans="2:15" ht="25.5">
      <c r="B103" s="56" t="s">
        <v>26</v>
      </c>
      <c r="C103" s="57"/>
      <c r="D103" s="57"/>
      <c r="E103" s="57"/>
      <c r="F103" s="58"/>
      <c r="G103" s="59"/>
      <c r="H103" s="60">
        <f>SUM(H97:H101)+H96</f>
        <v>30.259999999999998</v>
      </c>
      <c r="I103" s="43"/>
      <c r="J103" s="59"/>
      <c r="K103" s="61"/>
      <c r="L103" s="60">
        <f>SUM(L97:L101)+L96</f>
        <v>53.145964582359404</v>
      </c>
      <c r="M103" s="43"/>
      <c r="N103" s="46">
        <f t="shared" ref="N103:N115" si="23">L103-H103</f>
        <v>22.885964582359406</v>
      </c>
      <c r="O103" s="47">
        <f t="shared" ref="O103:O115" si="24">IF((H103)=0,"",(N103/H103))</f>
        <v>0.75631079254327194</v>
      </c>
    </row>
    <row r="104" spans="2:15">
      <c r="B104" s="30" t="s">
        <v>27</v>
      </c>
      <c r="C104" s="30"/>
      <c r="D104" s="62" t="s">
        <v>57</v>
      </c>
      <c r="E104" s="63"/>
      <c r="F104" s="31">
        <v>6.4999999999999997E-3</v>
      </c>
      <c r="G104" s="64">
        <f>F75*F124</f>
        <v>2914.52</v>
      </c>
      <c r="H104" s="29">
        <f>G104*F104</f>
        <v>18.944379999999999</v>
      </c>
      <c r="I104" s="30"/>
      <c r="J104" s="31">
        <f>+'[4]13. Final 2013 RTS Rates'!$F$35</f>
        <v>6.5611592721819415E-3</v>
      </c>
      <c r="K104" s="65">
        <f>F75*J124</f>
        <v>2898</v>
      </c>
      <c r="L104" s="29">
        <f>K104*J104</f>
        <v>19.014239570783268</v>
      </c>
      <c r="M104" s="30"/>
      <c r="N104" s="33">
        <f t="shared" si="23"/>
        <v>6.9859570783268765E-2</v>
      </c>
      <c r="O104" s="34">
        <f t="shared" si="24"/>
        <v>3.6876145212072801E-3</v>
      </c>
    </row>
    <row r="105" spans="2:15" ht="30">
      <c r="B105" s="66" t="s">
        <v>28</v>
      </c>
      <c r="C105" s="30"/>
      <c r="D105" s="62" t="s">
        <v>57</v>
      </c>
      <c r="E105" s="63"/>
      <c r="F105" s="31">
        <v>4.5999999999999999E-3</v>
      </c>
      <c r="G105" s="64">
        <f>G104</f>
        <v>2914.52</v>
      </c>
      <c r="H105" s="29">
        <f>G105*F105</f>
        <v>13.406791999999999</v>
      </c>
      <c r="I105" s="30"/>
      <c r="J105" s="31">
        <f>+'[4]13. Final 2013 RTS Rates'!$H$35</f>
        <v>4.7577439447448206E-3</v>
      </c>
      <c r="K105" s="65">
        <f>K104</f>
        <v>2898</v>
      </c>
      <c r="L105" s="29">
        <f>K105*J105</f>
        <v>13.78794195187049</v>
      </c>
      <c r="M105" s="30"/>
      <c r="N105" s="33">
        <f t="shared" si="23"/>
        <v>0.38114995187049061</v>
      </c>
      <c r="O105" s="34">
        <f t="shared" si="24"/>
        <v>2.8429616262450452E-2</v>
      </c>
    </row>
    <row r="106" spans="2:15" ht="25.5">
      <c r="B106" s="56" t="s">
        <v>29</v>
      </c>
      <c r="C106" s="38"/>
      <c r="D106" s="38"/>
      <c r="E106" s="38"/>
      <c r="F106" s="67"/>
      <c r="G106" s="59"/>
      <c r="H106" s="60">
        <f>SUM(H103:H105)</f>
        <v>62.611171999999996</v>
      </c>
      <c r="I106" s="68"/>
      <c r="J106" s="69"/>
      <c r="K106" s="70"/>
      <c r="L106" s="60">
        <f>SUM(L103:L105)</f>
        <v>85.948146105013166</v>
      </c>
      <c r="M106" s="68"/>
      <c r="N106" s="46">
        <f t="shared" si="23"/>
        <v>23.336974105013169</v>
      </c>
      <c r="O106" s="47">
        <f t="shared" si="24"/>
        <v>0.37272859394826807</v>
      </c>
    </row>
    <row r="107" spans="2:15" ht="30">
      <c r="B107" s="71" t="s">
        <v>30</v>
      </c>
      <c r="C107" s="24"/>
      <c r="D107" s="25" t="s">
        <v>57</v>
      </c>
      <c r="E107" s="26"/>
      <c r="F107" s="72">
        <v>5.1999999999999998E-3</v>
      </c>
      <c r="G107" s="64">
        <f>F75*F124</f>
        <v>2914.52</v>
      </c>
      <c r="H107" s="73">
        <f t="shared" ref="H107:H110" si="25">G107*F107</f>
        <v>15.155503999999999</v>
      </c>
      <c r="I107" s="30"/>
      <c r="J107" s="74">
        <f>+F107</f>
        <v>5.1999999999999998E-3</v>
      </c>
      <c r="K107" s="65">
        <f>F75*J124</f>
        <v>2898</v>
      </c>
      <c r="L107" s="73">
        <f t="shared" ref="L107:L110" si="26">K107*J107</f>
        <v>15.069599999999999</v>
      </c>
      <c r="M107" s="30"/>
      <c r="N107" s="33">
        <f t="shared" si="23"/>
        <v>-8.5903999999999314E-2</v>
      </c>
      <c r="O107" s="75">
        <f t="shared" si="24"/>
        <v>-5.6681717744259327E-3</v>
      </c>
    </row>
    <row r="108" spans="2:15" ht="30">
      <c r="B108" s="71" t="s">
        <v>31</v>
      </c>
      <c r="C108" s="24"/>
      <c r="D108" s="25" t="s">
        <v>57</v>
      </c>
      <c r="E108" s="26"/>
      <c r="F108" s="72">
        <v>1.1000000000000001E-3</v>
      </c>
      <c r="G108" s="64">
        <f>G107</f>
        <v>2914.52</v>
      </c>
      <c r="H108" s="73">
        <f t="shared" si="25"/>
        <v>3.205972</v>
      </c>
      <c r="I108" s="30"/>
      <c r="J108" s="74">
        <f t="shared" ref="J108:J110" si="27">+F108</f>
        <v>1.1000000000000001E-3</v>
      </c>
      <c r="K108" s="65">
        <f>K107</f>
        <v>2898</v>
      </c>
      <c r="L108" s="73">
        <f t="shared" si="26"/>
        <v>3.1878000000000002</v>
      </c>
      <c r="M108" s="30"/>
      <c r="N108" s="33">
        <f t="shared" si="23"/>
        <v>-1.8171999999999855E-2</v>
      </c>
      <c r="O108" s="75">
        <f t="shared" si="24"/>
        <v>-5.6681717744259319E-3</v>
      </c>
    </row>
    <row r="109" spans="2:15">
      <c r="B109" s="24" t="s">
        <v>32</v>
      </c>
      <c r="C109" s="24"/>
      <c r="D109" s="25" t="s">
        <v>56</v>
      </c>
      <c r="E109" s="26"/>
      <c r="F109" s="72">
        <v>0.25</v>
      </c>
      <c r="G109" s="28">
        <v>1</v>
      </c>
      <c r="H109" s="73">
        <f t="shared" si="25"/>
        <v>0.25</v>
      </c>
      <c r="I109" s="30"/>
      <c r="J109" s="74">
        <f t="shared" si="27"/>
        <v>0.25</v>
      </c>
      <c r="K109" s="32">
        <v>1</v>
      </c>
      <c r="L109" s="73">
        <f t="shared" si="26"/>
        <v>0.25</v>
      </c>
      <c r="M109" s="30"/>
      <c r="N109" s="33">
        <f t="shared" si="23"/>
        <v>0</v>
      </c>
      <c r="O109" s="75">
        <f t="shared" si="24"/>
        <v>0</v>
      </c>
    </row>
    <row r="110" spans="2:15">
      <c r="B110" s="24" t="s">
        <v>33</v>
      </c>
      <c r="C110" s="24"/>
      <c r="D110" s="25" t="s">
        <v>57</v>
      </c>
      <c r="E110" s="26"/>
      <c r="F110" s="72">
        <v>7.0000000000000001E-3</v>
      </c>
      <c r="G110" s="64">
        <f>F75</f>
        <v>2800</v>
      </c>
      <c r="H110" s="73">
        <f t="shared" si="25"/>
        <v>19.600000000000001</v>
      </c>
      <c r="I110" s="30"/>
      <c r="J110" s="74">
        <f t="shared" si="27"/>
        <v>7.0000000000000001E-3</v>
      </c>
      <c r="K110" s="65">
        <f>F75</f>
        <v>2800</v>
      </c>
      <c r="L110" s="73">
        <f t="shared" si="26"/>
        <v>19.600000000000001</v>
      </c>
      <c r="M110" s="30"/>
      <c r="N110" s="33">
        <f t="shared" si="23"/>
        <v>0</v>
      </c>
      <c r="O110" s="75">
        <f t="shared" si="24"/>
        <v>0</v>
      </c>
    </row>
    <row r="111" spans="2:15">
      <c r="B111" s="52"/>
      <c r="C111" s="24"/>
      <c r="D111" s="25"/>
      <c r="E111" s="26"/>
      <c r="F111" s="76"/>
      <c r="G111" s="64"/>
      <c r="H111" s="73">
        <f>G111*F111</f>
        <v>0</v>
      </c>
      <c r="I111" s="30"/>
      <c r="J111" s="72">
        <v>7.4999999999999997E-2</v>
      </c>
      <c r="K111" s="64"/>
      <c r="L111" s="73">
        <f>K111*J111</f>
        <v>0</v>
      </c>
      <c r="M111" s="30"/>
      <c r="N111" s="33">
        <f t="shared" si="23"/>
        <v>0</v>
      </c>
      <c r="O111" s="75" t="str">
        <f t="shared" si="24"/>
        <v/>
      </c>
    </row>
    <row r="112" spans="2:15">
      <c r="B112" s="169" t="s">
        <v>87</v>
      </c>
      <c r="C112" s="169"/>
      <c r="D112" s="170" t="s">
        <v>57</v>
      </c>
      <c r="E112" s="169"/>
      <c r="F112" s="144">
        <v>7.8770000000000007E-2</v>
      </c>
      <c r="G112" s="145">
        <f>+G107</f>
        <v>2914.52</v>
      </c>
      <c r="H112" s="146">
        <f>G112*F112</f>
        <v>229.57674040000001</v>
      </c>
      <c r="I112" s="147"/>
      <c r="J112" s="144">
        <f>+F112</f>
        <v>7.8770000000000007E-2</v>
      </c>
      <c r="K112" s="145">
        <f>+K107</f>
        <v>2898</v>
      </c>
      <c r="L112" s="146">
        <f>K112*J112</f>
        <v>228.27546000000001</v>
      </c>
      <c r="M112" s="147"/>
      <c r="N112" s="148">
        <f t="shared" si="23"/>
        <v>-1.301280399999996</v>
      </c>
      <c r="O112" s="149">
        <f t="shared" si="24"/>
        <v>-5.6681717744259596E-3</v>
      </c>
    </row>
    <row r="113" spans="2:16">
      <c r="B113" s="52"/>
      <c r="C113" s="24"/>
      <c r="D113" s="25"/>
      <c r="E113" s="26"/>
      <c r="F113" s="76"/>
      <c r="G113" s="77"/>
      <c r="H113" s="73">
        <f t="shared" ref="H113:H115" si="28">G113*F113</f>
        <v>0</v>
      </c>
      <c r="I113" s="30"/>
      <c r="J113" s="72"/>
      <c r="K113" s="78"/>
      <c r="L113" s="73">
        <f t="shared" ref="L113:L115" si="29">K113*J113</f>
        <v>0</v>
      </c>
      <c r="M113" s="30"/>
      <c r="N113" s="33">
        <f t="shared" si="23"/>
        <v>0</v>
      </c>
      <c r="O113" s="75" t="str">
        <f t="shared" si="24"/>
        <v/>
      </c>
    </row>
    <row r="114" spans="2:16">
      <c r="B114" s="52"/>
      <c r="C114" s="24"/>
      <c r="D114" s="25"/>
      <c r="E114" s="26"/>
      <c r="F114" s="76"/>
      <c r="G114" s="77"/>
      <c r="H114" s="73">
        <f t="shared" si="28"/>
        <v>0</v>
      </c>
      <c r="I114" s="30"/>
      <c r="J114" s="72"/>
      <c r="K114" s="78"/>
      <c r="L114" s="73">
        <f t="shared" si="29"/>
        <v>0</v>
      </c>
      <c r="M114" s="30"/>
      <c r="N114" s="33">
        <f t="shared" si="23"/>
        <v>0</v>
      </c>
      <c r="O114" s="75" t="str">
        <f t="shared" si="24"/>
        <v/>
      </c>
    </row>
    <row r="115" spans="2:16" ht="15.75" thickBot="1">
      <c r="B115" s="14"/>
      <c r="C115" s="24"/>
      <c r="D115" s="25"/>
      <c r="E115" s="26"/>
      <c r="F115" s="76"/>
      <c r="G115" s="77"/>
      <c r="H115" s="73">
        <f t="shared" si="28"/>
        <v>0</v>
      </c>
      <c r="I115" s="30"/>
      <c r="J115" s="72"/>
      <c r="K115" s="78"/>
      <c r="L115" s="73">
        <f t="shared" si="29"/>
        <v>0</v>
      </c>
      <c r="M115" s="30"/>
      <c r="N115" s="33">
        <f t="shared" si="23"/>
        <v>0</v>
      </c>
      <c r="O115" s="75" t="str">
        <f t="shared" si="24"/>
        <v/>
      </c>
    </row>
    <row r="116" spans="2:16" ht="15.75" thickBot="1">
      <c r="B116" s="79"/>
      <c r="C116" s="80"/>
      <c r="D116" s="81"/>
      <c r="E116" s="80"/>
      <c r="F116" s="82"/>
      <c r="G116" s="83"/>
      <c r="H116" s="84"/>
      <c r="I116" s="85"/>
      <c r="J116" s="82"/>
      <c r="K116" s="86"/>
      <c r="L116" s="84"/>
      <c r="M116" s="85"/>
      <c r="N116" s="87"/>
      <c r="O116" s="88"/>
    </row>
    <row r="117" spans="2:16">
      <c r="B117" s="89" t="s">
        <v>44</v>
      </c>
      <c r="C117" s="24"/>
      <c r="D117" s="24"/>
      <c r="E117" s="24"/>
      <c r="F117" s="90"/>
      <c r="G117" s="91"/>
      <c r="H117" s="92">
        <f>SUM(H106:H112,H113:H115)</f>
        <v>330.39938840000002</v>
      </c>
      <c r="I117" s="93"/>
      <c r="J117" s="94"/>
      <c r="K117" s="94"/>
      <c r="L117" s="131">
        <f>SUM(L106:L112,L113:L115)</f>
        <v>352.33100610501316</v>
      </c>
      <c r="M117" s="96"/>
      <c r="N117" s="97">
        <f t="shared" ref="N117:N121" si="30">L117-H117</f>
        <v>21.931617705013139</v>
      </c>
      <c r="O117" s="98">
        <f t="shared" ref="O117:O121" si="31">IF((H117)=0,"",(N117/H117))</f>
        <v>6.6379111084980263E-2</v>
      </c>
    </row>
    <row r="118" spans="2:16">
      <c r="B118" s="99" t="s">
        <v>40</v>
      </c>
      <c r="C118" s="24"/>
      <c r="D118" s="24"/>
      <c r="E118" s="24"/>
      <c r="F118" s="100">
        <v>0.13</v>
      </c>
      <c r="G118" s="111"/>
      <c r="H118" s="101">
        <f>H117*F118</f>
        <v>42.951920492000006</v>
      </c>
      <c r="I118" s="102"/>
      <c r="J118" s="132">
        <v>0.13</v>
      </c>
      <c r="K118" s="102"/>
      <c r="L118" s="105">
        <f>L117*J118</f>
        <v>45.803030793651715</v>
      </c>
      <c r="M118" s="106"/>
      <c r="N118" s="107">
        <f t="shared" si="30"/>
        <v>2.8511103016517083</v>
      </c>
      <c r="O118" s="108">
        <f t="shared" si="31"/>
        <v>6.6379111084980263E-2</v>
      </c>
    </row>
    <row r="119" spans="2:16">
      <c r="B119" s="109" t="s">
        <v>41</v>
      </c>
      <c r="C119" s="24"/>
      <c r="D119" s="24"/>
      <c r="E119" s="24"/>
      <c r="F119" s="110"/>
      <c r="G119" s="111"/>
      <c r="H119" s="101">
        <f>H117+H118</f>
        <v>373.35130889200002</v>
      </c>
      <c r="I119" s="102"/>
      <c r="J119" s="102"/>
      <c r="K119" s="102"/>
      <c r="L119" s="105">
        <f>L117+L118</f>
        <v>398.13403689866487</v>
      </c>
      <c r="M119" s="106"/>
      <c r="N119" s="107">
        <f t="shared" si="30"/>
        <v>24.782728006664854</v>
      </c>
      <c r="O119" s="108">
        <f t="shared" si="31"/>
        <v>6.6379111084980277E-2</v>
      </c>
    </row>
    <row r="120" spans="2:16">
      <c r="B120" s="303" t="s">
        <v>42</v>
      </c>
      <c r="C120" s="303"/>
      <c r="D120" s="303"/>
      <c r="E120" s="24"/>
      <c r="F120" s="110"/>
      <c r="G120" s="111"/>
      <c r="H120" s="112"/>
      <c r="I120" s="102"/>
      <c r="J120" s="102"/>
      <c r="K120" s="102"/>
      <c r="L120" s="113"/>
      <c r="M120" s="106"/>
      <c r="N120" s="114">
        <f t="shared" si="30"/>
        <v>0</v>
      </c>
      <c r="O120" s="115" t="str">
        <f t="shared" si="31"/>
        <v/>
      </c>
    </row>
    <row r="121" spans="2:16" ht="15.75" thickBot="1">
      <c r="B121" s="304" t="s">
        <v>45</v>
      </c>
      <c r="C121" s="304"/>
      <c r="D121" s="304"/>
      <c r="E121" s="116"/>
      <c r="F121" s="133"/>
      <c r="G121" s="134"/>
      <c r="H121" s="135">
        <f>H119+H120</f>
        <v>373.35130889200002</v>
      </c>
      <c r="I121" s="136"/>
      <c r="J121" s="136"/>
      <c r="K121" s="136"/>
      <c r="L121" s="137">
        <f>L119+L120</f>
        <v>398.13403689866487</v>
      </c>
      <c r="M121" s="138"/>
      <c r="N121" s="139">
        <f t="shared" si="30"/>
        <v>24.782728006664854</v>
      </c>
      <c r="O121" s="140">
        <f t="shared" si="31"/>
        <v>6.6379111084980277E-2</v>
      </c>
    </row>
    <row r="122" spans="2:16" ht="15.75" thickBot="1">
      <c r="B122" s="79"/>
      <c r="C122" s="80"/>
      <c r="D122" s="81"/>
      <c r="E122" s="80"/>
      <c r="F122" s="125"/>
      <c r="G122" s="126"/>
      <c r="H122" s="127"/>
      <c r="I122" s="128"/>
      <c r="J122" s="125"/>
      <c r="K122" s="83"/>
      <c r="L122" s="129"/>
      <c r="M122" s="85"/>
      <c r="N122" s="130"/>
      <c r="O122" s="88"/>
    </row>
    <row r="123" spans="2:16">
      <c r="L123" s="141"/>
    </row>
    <row r="124" spans="2:16">
      <c r="B124" s="15" t="s">
        <v>69</v>
      </c>
      <c r="F124" s="151">
        <v>1.0408999999999999</v>
      </c>
      <c r="J124" s="151">
        <v>1.0349999999999999</v>
      </c>
    </row>
    <row r="127" spans="2:16" ht="7.5" customHeight="1">
      <c r="L127"/>
      <c r="M127"/>
      <c r="N127"/>
      <c r="O127"/>
      <c r="P127"/>
    </row>
    <row r="128" spans="2:16" ht="15.75">
      <c r="B128" s="11" t="s">
        <v>8</v>
      </c>
      <c r="D128" s="311" t="s">
        <v>65</v>
      </c>
      <c r="E128" s="311"/>
      <c r="F128" s="311"/>
      <c r="G128" s="311"/>
      <c r="H128" s="311"/>
      <c r="I128" s="311"/>
      <c r="J128" s="311"/>
      <c r="K128" s="311"/>
      <c r="L128" s="311"/>
      <c r="M128" s="311"/>
      <c r="N128" s="311"/>
      <c r="O128" s="311"/>
    </row>
    <row r="129" spans="2:15" ht="7.5" customHeight="1">
      <c r="B129" s="12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</row>
    <row r="130" spans="2:15">
      <c r="B130" s="14"/>
      <c r="D130" s="15" t="s">
        <v>9</v>
      </c>
      <c r="E130" s="15"/>
      <c r="F130" s="16">
        <v>5600</v>
      </c>
      <c r="G130" s="15" t="s">
        <v>10</v>
      </c>
    </row>
    <row r="131" spans="2:15">
      <c r="B131" s="14"/>
    </row>
    <row r="132" spans="2:15">
      <c r="B132" s="14"/>
      <c r="D132" s="17"/>
      <c r="E132" s="17"/>
      <c r="F132" s="312" t="s">
        <v>11</v>
      </c>
      <c r="G132" s="313"/>
      <c r="H132" s="314"/>
      <c r="J132" s="312" t="s">
        <v>12</v>
      </c>
      <c r="K132" s="313"/>
      <c r="L132" s="314"/>
      <c r="N132" s="312" t="s">
        <v>13</v>
      </c>
      <c r="O132" s="314"/>
    </row>
    <row r="133" spans="2:15">
      <c r="B133" s="14"/>
      <c r="D133" s="305" t="s">
        <v>14</v>
      </c>
      <c r="E133" s="18"/>
      <c r="F133" s="19" t="s">
        <v>15</v>
      </c>
      <c r="G133" s="19" t="s">
        <v>16</v>
      </c>
      <c r="H133" s="20" t="s">
        <v>17</v>
      </c>
      <c r="J133" s="19" t="s">
        <v>15</v>
      </c>
      <c r="K133" s="21" t="s">
        <v>16</v>
      </c>
      <c r="L133" s="20" t="s">
        <v>17</v>
      </c>
      <c r="N133" s="307" t="s">
        <v>18</v>
      </c>
      <c r="O133" s="309" t="s">
        <v>19</v>
      </c>
    </row>
    <row r="134" spans="2:15">
      <c r="B134" s="14"/>
      <c r="D134" s="306"/>
      <c r="E134" s="18"/>
      <c r="F134" s="22" t="s">
        <v>20</v>
      </c>
      <c r="G134" s="22"/>
      <c r="H134" s="23" t="s">
        <v>20</v>
      </c>
      <c r="J134" s="22" t="s">
        <v>20</v>
      </c>
      <c r="K134" s="23"/>
      <c r="L134" s="23" t="s">
        <v>20</v>
      </c>
      <c r="N134" s="308"/>
      <c r="O134" s="310"/>
    </row>
    <row r="135" spans="2:15">
      <c r="B135" s="24" t="s">
        <v>21</v>
      </c>
      <c r="C135" s="24"/>
      <c r="D135" s="25" t="s">
        <v>56</v>
      </c>
      <c r="E135" s="26"/>
      <c r="F135" s="153">
        <v>1.42</v>
      </c>
      <c r="G135" s="28">
        <v>1</v>
      </c>
      <c r="H135" s="29">
        <f>G135*F135</f>
        <v>1.42</v>
      </c>
      <c r="I135" s="30"/>
      <c r="J135" s="156">
        <f>+'[1]11. Distribution Rate Schedule'!$C$21</f>
        <v>2.3728684081553713</v>
      </c>
      <c r="K135" s="32">
        <v>1</v>
      </c>
      <c r="L135" s="29">
        <f>K135*J135</f>
        <v>2.3728684081553713</v>
      </c>
      <c r="M135" s="30"/>
      <c r="N135" s="33">
        <f>L135-H135</f>
        <v>0.95286840815537133</v>
      </c>
      <c r="O135" s="34">
        <f>IF((H135)=0,"",(N135/H135))</f>
        <v>0.67103409025026151</v>
      </c>
    </row>
    <row r="136" spans="2:15">
      <c r="B136" s="35"/>
      <c r="C136" s="24"/>
      <c r="D136" s="25"/>
      <c r="E136" s="26"/>
      <c r="F136" s="27"/>
      <c r="G136" s="28">
        <v>1</v>
      </c>
      <c r="H136" s="29">
        <f t="shared" ref="H136:H150" si="32">G136*F136</f>
        <v>0</v>
      </c>
      <c r="I136" s="30"/>
      <c r="J136" s="31"/>
      <c r="K136" s="32">
        <v>1</v>
      </c>
      <c r="L136" s="29">
        <f>K136*J136</f>
        <v>0</v>
      </c>
      <c r="M136" s="30"/>
      <c r="N136" s="33">
        <f>L136-H136</f>
        <v>0</v>
      </c>
      <c r="O136" s="34" t="str">
        <f>IF((H136)=0,"",(N136/H136))</f>
        <v/>
      </c>
    </row>
    <row r="137" spans="2:15">
      <c r="B137" s="35"/>
      <c r="C137" s="24"/>
      <c r="D137" s="25"/>
      <c r="E137" s="26"/>
      <c r="F137" s="27"/>
      <c r="G137" s="28">
        <v>1</v>
      </c>
      <c r="H137" s="29">
        <f t="shared" si="32"/>
        <v>0</v>
      </c>
      <c r="I137" s="30"/>
      <c r="J137" s="31"/>
      <c r="K137" s="32">
        <v>1</v>
      </c>
      <c r="L137" s="29">
        <f t="shared" ref="L137:L150" si="33">K137*J137</f>
        <v>0</v>
      </c>
      <c r="M137" s="30"/>
      <c r="N137" s="33">
        <f t="shared" ref="N137:N151" si="34">L137-H137</f>
        <v>0</v>
      </c>
      <c r="O137" s="34" t="str">
        <f t="shared" ref="O137:O151" si="35">IF((H137)=0,"",(N137/H137))</f>
        <v/>
      </c>
    </row>
    <row r="138" spans="2:15">
      <c r="B138" s="35"/>
      <c r="C138" s="24"/>
      <c r="D138" s="25"/>
      <c r="E138" s="26"/>
      <c r="F138" s="27"/>
      <c r="G138" s="28">
        <v>1</v>
      </c>
      <c r="H138" s="29">
        <f t="shared" si="32"/>
        <v>0</v>
      </c>
      <c r="I138" s="30"/>
      <c r="J138" s="31"/>
      <c r="K138" s="32">
        <v>1</v>
      </c>
      <c r="L138" s="29">
        <f t="shared" si="33"/>
        <v>0</v>
      </c>
      <c r="M138" s="30"/>
      <c r="N138" s="33">
        <f t="shared" si="34"/>
        <v>0</v>
      </c>
      <c r="O138" s="34" t="str">
        <f t="shared" si="35"/>
        <v/>
      </c>
    </row>
    <row r="139" spans="2:15">
      <c r="B139" s="35"/>
      <c r="C139" s="24"/>
      <c r="D139" s="25"/>
      <c r="E139" s="26"/>
      <c r="F139" s="27"/>
      <c r="G139" s="28">
        <v>1</v>
      </c>
      <c r="H139" s="29">
        <f t="shared" si="32"/>
        <v>0</v>
      </c>
      <c r="I139" s="30"/>
      <c r="J139" s="31"/>
      <c r="K139" s="32">
        <v>1</v>
      </c>
      <c r="L139" s="29">
        <f t="shared" si="33"/>
        <v>0</v>
      </c>
      <c r="M139" s="30"/>
      <c r="N139" s="33">
        <f t="shared" si="34"/>
        <v>0</v>
      </c>
      <c r="O139" s="34" t="str">
        <f t="shared" si="35"/>
        <v/>
      </c>
    </row>
    <row r="140" spans="2:15">
      <c r="B140" s="35"/>
      <c r="C140" s="24"/>
      <c r="D140" s="25"/>
      <c r="E140" s="26"/>
      <c r="F140" s="27"/>
      <c r="G140" s="28">
        <v>1</v>
      </c>
      <c r="H140" s="29">
        <f t="shared" si="32"/>
        <v>0</v>
      </c>
      <c r="I140" s="30"/>
      <c r="J140" s="31"/>
      <c r="K140" s="32">
        <v>1</v>
      </c>
      <c r="L140" s="29">
        <f t="shared" si="33"/>
        <v>0</v>
      </c>
      <c r="M140" s="30"/>
      <c r="N140" s="33">
        <f t="shared" si="34"/>
        <v>0</v>
      </c>
      <c r="O140" s="34" t="str">
        <f t="shared" si="35"/>
        <v/>
      </c>
    </row>
    <row r="141" spans="2:15">
      <c r="B141" s="24" t="s">
        <v>22</v>
      </c>
      <c r="C141" s="24"/>
      <c r="D141" s="25" t="s">
        <v>57</v>
      </c>
      <c r="E141" s="26"/>
      <c r="F141" s="27">
        <v>1.18E-2</v>
      </c>
      <c r="G141" s="28">
        <f>$F130</f>
        <v>5600</v>
      </c>
      <c r="H141" s="29">
        <f t="shared" si="32"/>
        <v>66.08</v>
      </c>
      <c r="I141" s="30"/>
      <c r="J141" s="31">
        <f>+'[1]11. Distribution Rate Schedule'!$F$21</f>
        <v>2.0539007515474529E-2</v>
      </c>
      <c r="K141" s="28">
        <f>$F130</f>
        <v>5600</v>
      </c>
      <c r="L141" s="29">
        <f t="shared" si="33"/>
        <v>115.01844208665736</v>
      </c>
      <c r="M141" s="30"/>
      <c r="N141" s="33">
        <f t="shared" si="34"/>
        <v>48.938442086657361</v>
      </c>
      <c r="O141" s="34">
        <f t="shared" si="35"/>
        <v>0.74059385724360416</v>
      </c>
    </row>
    <row r="142" spans="2:15">
      <c r="B142" s="36" t="s">
        <v>96</v>
      </c>
      <c r="C142" s="24"/>
      <c r="D142" s="25" t="s">
        <v>57</v>
      </c>
      <c r="E142" s="26"/>
      <c r="F142" s="27">
        <v>-2.0000000000000001E-4</v>
      </c>
      <c r="G142" s="28">
        <f>$F130</f>
        <v>5600</v>
      </c>
      <c r="H142" s="29">
        <f t="shared" si="32"/>
        <v>-1.1200000000000001</v>
      </c>
      <c r="I142" s="30"/>
      <c r="J142" s="31"/>
      <c r="K142" s="28">
        <f>$F130</f>
        <v>5600</v>
      </c>
      <c r="L142" s="29">
        <f t="shared" si="33"/>
        <v>0</v>
      </c>
      <c r="M142" s="30"/>
      <c r="N142" s="33">
        <f t="shared" si="34"/>
        <v>1.1200000000000001</v>
      </c>
      <c r="O142" s="34">
        <f t="shared" si="35"/>
        <v>-1</v>
      </c>
    </row>
    <row r="143" spans="2:15">
      <c r="B143" s="24"/>
      <c r="C143" s="24"/>
      <c r="D143" s="25"/>
      <c r="E143" s="26"/>
      <c r="F143" s="150"/>
      <c r="G143" s="28">
        <f>$F130</f>
        <v>5600</v>
      </c>
      <c r="H143" s="29">
        <f t="shared" si="32"/>
        <v>0</v>
      </c>
      <c r="I143" s="30"/>
      <c r="J143" s="31"/>
      <c r="K143" s="28">
        <f>$F130</f>
        <v>5600</v>
      </c>
      <c r="L143" s="29">
        <f t="shared" si="33"/>
        <v>0</v>
      </c>
      <c r="M143" s="30"/>
      <c r="N143" s="33">
        <f t="shared" si="34"/>
        <v>0</v>
      </c>
      <c r="O143" s="34" t="str">
        <f t="shared" si="35"/>
        <v/>
      </c>
    </row>
    <row r="144" spans="2:15">
      <c r="B144" s="36"/>
      <c r="C144" s="24"/>
      <c r="D144" s="25"/>
      <c r="E144" s="26"/>
      <c r="F144" s="27"/>
      <c r="G144" s="28">
        <f>$F130</f>
        <v>5600</v>
      </c>
      <c r="H144" s="29">
        <f t="shared" si="32"/>
        <v>0</v>
      </c>
      <c r="I144" s="30"/>
      <c r="J144" s="31"/>
      <c r="K144" s="28">
        <f>$F130</f>
        <v>5600</v>
      </c>
      <c r="L144" s="29">
        <f t="shared" si="33"/>
        <v>0</v>
      </c>
      <c r="M144" s="30"/>
      <c r="N144" s="33">
        <f t="shared" si="34"/>
        <v>0</v>
      </c>
      <c r="O144" s="34" t="str">
        <f t="shared" si="35"/>
        <v/>
      </c>
    </row>
    <row r="145" spans="2:15">
      <c r="B145" s="36"/>
      <c r="C145" s="24"/>
      <c r="D145" s="25"/>
      <c r="E145" s="26"/>
      <c r="F145" s="27"/>
      <c r="G145" s="28">
        <f>$F130</f>
        <v>5600</v>
      </c>
      <c r="H145" s="29">
        <f t="shared" si="32"/>
        <v>0</v>
      </c>
      <c r="I145" s="30"/>
      <c r="J145" s="31"/>
      <c r="K145" s="28">
        <f>$F130</f>
        <v>5600</v>
      </c>
      <c r="L145" s="29">
        <f t="shared" si="33"/>
        <v>0</v>
      </c>
      <c r="M145" s="30"/>
      <c r="N145" s="33">
        <f t="shared" si="34"/>
        <v>0</v>
      </c>
      <c r="O145" s="34" t="str">
        <f t="shared" si="35"/>
        <v/>
      </c>
    </row>
    <row r="146" spans="2:15">
      <c r="B146" s="36"/>
      <c r="C146" s="24"/>
      <c r="D146" s="25"/>
      <c r="E146" s="26"/>
      <c r="F146" s="27"/>
      <c r="G146" s="28">
        <f>$F130</f>
        <v>5600</v>
      </c>
      <c r="H146" s="29">
        <f t="shared" si="32"/>
        <v>0</v>
      </c>
      <c r="I146" s="30"/>
      <c r="J146" s="31"/>
      <c r="K146" s="28">
        <f>$F130</f>
        <v>5600</v>
      </c>
      <c r="L146" s="29">
        <f t="shared" si="33"/>
        <v>0</v>
      </c>
      <c r="M146" s="30"/>
      <c r="N146" s="33">
        <f t="shared" si="34"/>
        <v>0</v>
      </c>
      <c r="O146" s="34" t="str">
        <f t="shared" si="35"/>
        <v/>
      </c>
    </row>
    <row r="147" spans="2:15">
      <c r="B147" s="36"/>
      <c r="C147" s="24"/>
      <c r="D147" s="25"/>
      <c r="E147" s="26"/>
      <c r="F147" s="27"/>
      <c r="G147" s="28">
        <f>$F130</f>
        <v>5600</v>
      </c>
      <c r="H147" s="29">
        <f t="shared" si="32"/>
        <v>0</v>
      </c>
      <c r="I147" s="30"/>
      <c r="J147" s="31"/>
      <c r="K147" s="28">
        <f>$F130</f>
        <v>5600</v>
      </c>
      <c r="L147" s="29">
        <f t="shared" si="33"/>
        <v>0</v>
      </c>
      <c r="M147" s="30"/>
      <c r="N147" s="33">
        <f t="shared" si="34"/>
        <v>0</v>
      </c>
      <c r="O147" s="34" t="str">
        <f t="shared" si="35"/>
        <v/>
      </c>
    </row>
    <row r="148" spans="2:15">
      <c r="B148" s="36"/>
      <c r="C148" s="24"/>
      <c r="D148" s="25"/>
      <c r="E148" s="26"/>
      <c r="F148" s="27"/>
      <c r="G148" s="28">
        <f>$F130</f>
        <v>5600</v>
      </c>
      <c r="H148" s="29">
        <f t="shared" si="32"/>
        <v>0</v>
      </c>
      <c r="I148" s="30"/>
      <c r="J148" s="31"/>
      <c r="K148" s="28">
        <f>$F130</f>
        <v>5600</v>
      </c>
      <c r="L148" s="29">
        <f t="shared" si="33"/>
        <v>0</v>
      </c>
      <c r="M148" s="30"/>
      <c r="N148" s="33">
        <f t="shared" si="34"/>
        <v>0</v>
      </c>
      <c r="O148" s="34" t="str">
        <f t="shared" si="35"/>
        <v/>
      </c>
    </row>
    <row r="149" spans="2:15">
      <c r="B149" s="36"/>
      <c r="C149" s="24"/>
      <c r="D149" s="25"/>
      <c r="E149" s="26"/>
      <c r="F149" s="27"/>
      <c r="G149" s="28">
        <f>$F130</f>
        <v>5600</v>
      </c>
      <c r="H149" s="29">
        <f t="shared" si="32"/>
        <v>0</v>
      </c>
      <c r="I149" s="30"/>
      <c r="J149" s="31"/>
      <c r="K149" s="28">
        <f>$F130</f>
        <v>5600</v>
      </c>
      <c r="L149" s="29">
        <f t="shared" si="33"/>
        <v>0</v>
      </c>
      <c r="M149" s="30"/>
      <c r="N149" s="33">
        <f t="shared" si="34"/>
        <v>0</v>
      </c>
      <c r="O149" s="34" t="str">
        <f t="shared" si="35"/>
        <v/>
      </c>
    </row>
    <row r="150" spans="2:15">
      <c r="B150" s="36"/>
      <c r="C150" s="24"/>
      <c r="D150" s="25"/>
      <c r="E150" s="26"/>
      <c r="F150" s="27"/>
      <c r="G150" s="28">
        <f>$F130</f>
        <v>5600</v>
      </c>
      <c r="H150" s="29">
        <f t="shared" si="32"/>
        <v>0</v>
      </c>
      <c r="I150" s="30"/>
      <c r="J150" s="31"/>
      <c r="K150" s="28">
        <f>$F130</f>
        <v>5600</v>
      </c>
      <c r="L150" s="29">
        <f t="shared" si="33"/>
        <v>0</v>
      </c>
      <c r="M150" s="30"/>
      <c r="N150" s="33">
        <f t="shared" si="34"/>
        <v>0</v>
      </c>
      <c r="O150" s="34" t="str">
        <f t="shared" si="35"/>
        <v/>
      </c>
    </row>
    <row r="151" spans="2:15" s="48" customFormat="1">
      <c r="B151" s="37" t="s">
        <v>25</v>
      </c>
      <c r="C151" s="38"/>
      <c r="D151" s="39"/>
      <c r="E151" s="38"/>
      <c r="F151" s="40"/>
      <c r="G151" s="41"/>
      <c r="H151" s="42">
        <f>SUM(H135:H150)</f>
        <v>66.38</v>
      </c>
      <c r="I151" s="43"/>
      <c r="J151" s="44"/>
      <c r="K151" s="41"/>
      <c r="L151" s="42">
        <f>SUM(L135:L150)</f>
        <v>117.39131049481273</v>
      </c>
      <c r="M151" s="43"/>
      <c r="N151" s="46">
        <f t="shared" si="34"/>
        <v>51.011310494812733</v>
      </c>
      <c r="O151" s="47">
        <f t="shared" si="35"/>
        <v>0.76847409603514216</v>
      </c>
    </row>
    <row r="152" spans="2:15" ht="37.5" customHeight="1">
      <c r="B152" s="49" t="s">
        <v>58</v>
      </c>
      <c r="C152" s="24"/>
      <c r="D152" s="25" t="s">
        <v>57</v>
      </c>
      <c r="E152" s="26"/>
      <c r="F152" s="27">
        <v>-8.9999999999999998E-4</v>
      </c>
      <c r="G152" s="28">
        <f>$F130</f>
        <v>5600</v>
      </c>
      <c r="H152" s="29">
        <f>G152*F152</f>
        <v>-5.04</v>
      </c>
      <c r="I152" s="30"/>
      <c r="J152" s="31">
        <f>+F152</f>
        <v>-8.9999999999999998E-4</v>
      </c>
      <c r="K152" s="28">
        <f>$F130</f>
        <v>5600</v>
      </c>
      <c r="L152" s="29">
        <f>K152*J152</f>
        <v>-5.04</v>
      </c>
      <c r="M152" s="30"/>
      <c r="N152" s="33">
        <f>L152-H152</f>
        <v>0</v>
      </c>
      <c r="O152" s="34">
        <f>IF((H152)=0,"",(N152/H152))</f>
        <v>0</v>
      </c>
    </row>
    <row r="153" spans="2:15" ht="36" customHeight="1">
      <c r="B153" s="49" t="s">
        <v>59</v>
      </c>
      <c r="C153" s="24"/>
      <c r="D153" s="25" t="s">
        <v>57</v>
      </c>
      <c r="E153" s="26"/>
      <c r="F153" s="27">
        <v>0</v>
      </c>
      <c r="G153" s="28">
        <f>$F130</f>
        <v>5600</v>
      </c>
      <c r="H153" s="29">
        <f t="shared" ref="H153:H155" si="36">G153*F153</f>
        <v>0</v>
      </c>
      <c r="I153" s="50"/>
      <c r="J153" s="31">
        <f>+'[3]6. Rate Rider Calculations'!$F$29</f>
        <v>-1.1057588818302296E-3</v>
      </c>
      <c r="K153" s="28">
        <f>$F130</f>
        <v>5600</v>
      </c>
      <c r="L153" s="29">
        <f t="shared" ref="L153:L155" si="37">K153*J153</f>
        <v>-6.192249738249286</v>
      </c>
      <c r="M153" s="51"/>
      <c r="N153" s="33">
        <f t="shared" ref="N153:N155" si="38">L153-H153</f>
        <v>-6.192249738249286</v>
      </c>
      <c r="O153" s="34" t="str">
        <f t="shared" ref="O153:O155" si="39">IF((H153)=0,"",(N153/H153))</f>
        <v/>
      </c>
    </row>
    <row r="154" spans="2:15" ht="25.5">
      <c r="B154" s="49" t="s">
        <v>74</v>
      </c>
      <c r="C154" s="24"/>
      <c r="D154" s="25" t="s">
        <v>57</v>
      </c>
      <c r="E154" s="26"/>
      <c r="F154" s="27">
        <v>-4.0000000000000002E-4</v>
      </c>
      <c r="G154" s="28">
        <f>$F130</f>
        <v>5600</v>
      </c>
      <c r="H154" s="29">
        <f t="shared" si="36"/>
        <v>-2.2400000000000002</v>
      </c>
      <c r="I154" s="50"/>
      <c r="J154" s="31">
        <f>+F154</f>
        <v>-4.0000000000000002E-4</v>
      </c>
      <c r="K154" s="28">
        <f>$F130</f>
        <v>5600</v>
      </c>
      <c r="L154" s="29">
        <f t="shared" si="37"/>
        <v>-2.2400000000000002</v>
      </c>
      <c r="M154" s="51"/>
      <c r="N154" s="33">
        <f t="shared" si="38"/>
        <v>0</v>
      </c>
      <c r="O154" s="34">
        <f t="shared" si="39"/>
        <v>0</v>
      </c>
    </row>
    <row r="155" spans="2:15" ht="25.5">
      <c r="B155" s="49" t="s">
        <v>75</v>
      </c>
      <c r="C155" s="24"/>
      <c r="D155" s="25" t="s">
        <v>57</v>
      </c>
      <c r="E155" s="26"/>
      <c r="F155" s="27">
        <v>0</v>
      </c>
      <c r="G155" s="28">
        <f>$F130</f>
        <v>5600</v>
      </c>
      <c r="H155" s="29">
        <f t="shared" si="36"/>
        <v>0</v>
      </c>
      <c r="I155" s="50"/>
      <c r="J155" s="31">
        <f>+'[3]6. Rate Rider Calculations'!$F$55</f>
        <v>0</v>
      </c>
      <c r="K155" s="28">
        <f>$F130</f>
        <v>5600</v>
      </c>
      <c r="L155" s="29">
        <f t="shared" si="37"/>
        <v>0</v>
      </c>
      <c r="M155" s="51"/>
      <c r="N155" s="33">
        <f t="shared" si="38"/>
        <v>0</v>
      </c>
      <c r="O155" s="34" t="str">
        <f t="shared" si="39"/>
        <v/>
      </c>
    </row>
    <row r="156" spans="2:15">
      <c r="B156" s="49"/>
      <c r="C156" s="24"/>
      <c r="D156" s="25"/>
      <c r="E156" s="26"/>
      <c r="F156" s="27"/>
      <c r="G156" s="28">
        <f>$F130</f>
        <v>5600</v>
      </c>
      <c r="H156" s="29">
        <f>G156*F156</f>
        <v>0</v>
      </c>
      <c r="I156" s="30"/>
      <c r="J156" s="31"/>
      <c r="K156" s="28">
        <f>$F130</f>
        <v>5600</v>
      </c>
      <c r="L156" s="29">
        <f>K156*J156</f>
        <v>0</v>
      </c>
      <c r="M156" s="30"/>
      <c r="N156" s="33">
        <f>L156-H156</f>
        <v>0</v>
      </c>
      <c r="O156" s="34" t="str">
        <f>IF((H156)=0,"",(N156/H156))</f>
        <v/>
      </c>
    </row>
    <row r="157" spans="2:15">
      <c r="B157" s="49"/>
      <c r="C157" s="24"/>
      <c r="D157" s="25"/>
      <c r="E157" s="26"/>
      <c r="F157" s="53"/>
      <c r="G157" s="54"/>
      <c r="H157" s="55"/>
      <c r="I157" s="30"/>
      <c r="J157" s="31"/>
      <c r="K157" s="28">
        <f>$F130</f>
        <v>5600</v>
      </c>
      <c r="L157" s="29">
        <f>K157*J157</f>
        <v>0</v>
      </c>
      <c r="M157" s="30"/>
      <c r="N157" s="33">
        <f>L157-H157</f>
        <v>0</v>
      </c>
      <c r="O157" s="34"/>
    </row>
    <row r="158" spans="2:15" ht="25.5">
      <c r="B158" s="56" t="s">
        <v>26</v>
      </c>
      <c r="C158" s="57"/>
      <c r="D158" s="57"/>
      <c r="E158" s="57"/>
      <c r="F158" s="58"/>
      <c r="G158" s="59"/>
      <c r="H158" s="60">
        <f>SUM(H152:H156)+H151</f>
        <v>59.099999999999994</v>
      </c>
      <c r="I158" s="43"/>
      <c r="J158" s="59"/>
      <c r="K158" s="61"/>
      <c r="L158" s="60">
        <f>SUM(L152:L156)+L151</f>
        <v>103.91906075656344</v>
      </c>
      <c r="M158" s="43"/>
      <c r="N158" s="46">
        <f t="shared" ref="N158:N170" si="40">L158-H158</f>
        <v>44.819060756563445</v>
      </c>
      <c r="O158" s="47">
        <f t="shared" ref="O158:O170" si="41">IF((H158)=0,"",(N158/H158))</f>
        <v>0.75835974207383161</v>
      </c>
    </row>
    <row r="159" spans="2:15">
      <c r="B159" s="30" t="s">
        <v>27</v>
      </c>
      <c r="C159" s="30"/>
      <c r="D159" s="62" t="s">
        <v>57</v>
      </c>
      <c r="E159" s="63"/>
      <c r="F159" s="31">
        <v>6.4999999999999997E-3</v>
      </c>
      <c r="G159" s="64">
        <f>F130*F179</f>
        <v>5829.04</v>
      </c>
      <c r="H159" s="29">
        <f>G159*F159</f>
        <v>37.888759999999998</v>
      </c>
      <c r="I159" s="30"/>
      <c r="J159" s="31">
        <f>+'[4]13. Final 2013 RTS Rates'!$F$35</f>
        <v>6.5611592721819415E-3</v>
      </c>
      <c r="K159" s="65">
        <f>F130*J179</f>
        <v>5796</v>
      </c>
      <c r="L159" s="29">
        <f>K159*J159</f>
        <v>38.028479141566535</v>
      </c>
      <c r="M159" s="30"/>
      <c r="N159" s="33">
        <f t="shared" si="40"/>
        <v>0.13971914156653753</v>
      </c>
      <c r="O159" s="34">
        <f t="shared" si="41"/>
        <v>3.6876145212072801E-3</v>
      </c>
    </row>
    <row r="160" spans="2:15" ht="30">
      <c r="B160" s="66" t="s">
        <v>28</v>
      </c>
      <c r="C160" s="30"/>
      <c r="D160" s="62" t="s">
        <v>57</v>
      </c>
      <c r="E160" s="63"/>
      <c r="F160" s="31">
        <v>4.5999999999999999E-3</v>
      </c>
      <c r="G160" s="64">
        <f>G159</f>
        <v>5829.04</v>
      </c>
      <c r="H160" s="29">
        <f>G160*F160</f>
        <v>26.813583999999999</v>
      </c>
      <c r="I160" s="30"/>
      <c r="J160" s="31">
        <f>+'[4]13. Final 2013 RTS Rates'!$H$35</f>
        <v>4.7577439447448206E-3</v>
      </c>
      <c r="K160" s="65">
        <f>K159</f>
        <v>5796</v>
      </c>
      <c r="L160" s="29">
        <f>K160*J160</f>
        <v>27.57588390374098</v>
      </c>
      <c r="M160" s="30"/>
      <c r="N160" s="33">
        <f t="shared" si="40"/>
        <v>0.76229990374098122</v>
      </c>
      <c r="O160" s="34">
        <f t="shared" si="41"/>
        <v>2.8429616262450452E-2</v>
      </c>
    </row>
    <row r="161" spans="2:15" ht="25.5">
      <c r="B161" s="56" t="s">
        <v>29</v>
      </c>
      <c r="C161" s="38"/>
      <c r="D161" s="38"/>
      <c r="E161" s="38"/>
      <c r="F161" s="67"/>
      <c r="G161" s="59"/>
      <c r="H161" s="60">
        <f>SUM(H158:H160)</f>
        <v>123.80234399999998</v>
      </c>
      <c r="I161" s="68"/>
      <c r="J161" s="69"/>
      <c r="K161" s="70"/>
      <c r="L161" s="60">
        <f>SUM(L158:L160)</f>
        <v>169.52342380187096</v>
      </c>
      <c r="M161" s="68"/>
      <c r="N161" s="46">
        <f t="shared" si="40"/>
        <v>45.721079801870985</v>
      </c>
      <c r="O161" s="47">
        <f t="shared" si="41"/>
        <v>0.36930706095412047</v>
      </c>
    </row>
    <row r="162" spans="2:15" ht="30">
      <c r="B162" s="71" t="s">
        <v>30</v>
      </c>
      <c r="C162" s="24"/>
      <c r="D162" s="25" t="s">
        <v>57</v>
      </c>
      <c r="E162" s="26"/>
      <c r="F162" s="72">
        <v>5.1999999999999998E-3</v>
      </c>
      <c r="G162" s="64">
        <f>F130*F179</f>
        <v>5829.04</v>
      </c>
      <c r="H162" s="73">
        <f t="shared" ref="H162:H165" si="42">G162*F162</f>
        <v>30.311007999999998</v>
      </c>
      <c r="I162" s="30"/>
      <c r="J162" s="74">
        <f>+F162</f>
        <v>5.1999999999999998E-3</v>
      </c>
      <c r="K162" s="65">
        <f>F130*J179</f>
        <v>5796</v>
      </c>
      <c r="L162" s="73">
        <f t="shared" ref="L162:L165" si="43">K162*J162</f>
        <v>30.139199999999999</v>
      </c>
      <c r="M162" s="30"/>
      <c r="N162" s="33">
        <f t="shared" si="40"/>
        <v>-0.17180799999999863</v>
      </c>
      <c r="O162" s="75">
        <f t="shared" si="41"/>
        <v>-5.6681717744259327E-3</v>
      </c>
    </row>
    <row r="163" spans="2:15" ht="30">
      <c r="B163" s="71" t="s">
        <v>31</v>
      </c>
      <c r="C163" s="24"/>
      <c r="D163" s="25" t="s">
        <v>57</v>
      </c>
      <c r="E163" s="26"/>
      <c r="F163" s="72">
        <v>1.1000000000000001E-3</v>
      </c>
      <c r="G163" s="64">
        <f>G162</f>
        <v>5829.04</v>
      </c>
      <c r="H163" s="73">
        <f t="shared" si="42"/>
        <v>6.4119440000000001</v>
      </c>
      <c r="I163" s="30"/>
      <c r="J163" s="74">
        <f t="shared" ref="J163:J165" si="44">+F163</f>
        <v>1.1000000000000001E-3</v>
      </c>
      <c r="K163" s="65">
        <f>K162</f>
        <v>5796</v>
      </c>
      <c r="L163" s="73">
        <f t="shared" si="43"/>
        <v>6.3756000000000004</v>
      </c>
      <c r="M163" s="30"/>
      <c r="N163" s="33">
        <f t="shared" si="40"/>
        <v>-3.634399999999971E-2</v>
      </c>
      <c r="O163" s="75">
        <f t="shared" si="41"/>
        <v>-5.6681717744259319E-3</v>
      </c>
    </row>
    <row r="164" spans="2:15">
      <c r="B164" s="24" t="s">
        <v>32</v>
      </c>
      <c r="C164" s="24"/>
      <c r="D164" s="25" t="s">
        <v>56</v>
      </c>
      <c r="E164" s="26"/>
      <c r="F164" s="72">
        <v>0.25</v>
      </c>
      <c r="G164" s="28">
        <v>1</v>
      </c>
      <c r="H164" s="73">
        <f t="shared" si="42"/>
        <v>0.25</v>
      </c>
      <c r="I164" s="30"/>
      <c r="J164" s="74">
        <f t="shared" si="44"/>
        <v>0.25</v>
      </c>
      <c r="K164" s="32">
        <v>1</v>
      </c>
      <c r="L164" s="73">
        <f t="shared" si="43"/>
        <v>0.25</v>
      </c>
      <c r="M164" s="30"/>
      <c r="N164" s="33">
        <f t="shared" si="40"/>
        <v>0</v>
      </c>
      <c r="O164" s="75">
        <f t="shared" si="41"/>
        <v>0</v>
      </c>
    </row>
    <row r="165" spans="2:15">
      <c r="B165" s="24" t="s">
        <v>33</v>
      </c>
      <c r="C165" s="24"/>
      <c r="D165" s="25" t="s">
        <v>57</v>
      </c>
      <c r="E165" s="26"/>
      <c r="F165" s="72">
        <v>7.0000000000000001E-3</v>
      </c>
      <c r="G165" s="64">
        <f>F130</f>
        <v>5600</v>
      </c>
      <c r="H165" s="73">
        <f t="shared" si="42"/>
        <v>39.200000000000003</v>
      </c>
      <c r="I165" s="30"/>
      <c r="J165" s="74">
        <f t="shared" si="44"/>
        <v>7.0000000000000001E-3</v>
      </c>
      <c r="K165" s="65">
        <f>F130</f>
        <v>5600</v>
      </c>
      <c r="L165" s="73">
        <f t="shared" si="43"/>
        <v>39.200000000000003</v>
      </c>
      <c r="M165" s="30"/>
      <c r="N165" s="33">
        <f t="shared" si="40"/>
        <v>0</v>
      </c>
      <c r="O165" s="75">
        <f t="shared" si="41"/>
        <v>0</v>
      </c>
    </row>
    <row r="166" spans="2:15">
      <c r="B166" s="52"/>
      <c r="C166" s="24"/>
      <c r="D166" s="25"/>
      <c r="E166" s="26"/>
      <c r="F166" s="76"/>
      <c r="G166" s="64"/>
      <c r="H166" s="73">
        <f>G166*F166</f>
        <v>0</v>
      </c>
      <c r="I166" s="30"/>
      <c r="J166" s="72">
        <v>7.4999999999999997E-2</v>
      </c>
      <c r="K166" s="64"/>
      <c r="L166" s="73">
        <f>K166*J166</f>
        <v>0</v>
      </c>
      <c r="M166" s="30"/>
      <c r="N166" s="33">
        <f t="shared" si="40"/>
        <v>0</v>
      </c>
      <c r="O166" s="75" t="str">
        <f t="shared" si="41"/>
        <v/>
      </c>
    </row>
    <row r="167" spans="2:15">
      <c r="B167" s="169" t="s">
        <v>87</v>
      </c>
      <c r="C167" s="169"/>
      <c r="D167" s="170" t="s">
        <v>57</v>
      </c>
      <c r="E167" s="169"/>
      <c r="F167" s="144">
        <v>7.8770000000000007E-2</v>
      </c>
      <c r="G167" s="145">
        <f>+G162</f>
        <v>5829.04</v>
      </c>
      <c r="H167" s="146">
        <f>G167*F167</f>
        <v>459.15348080000001</v>
      </c>
      <c r="I167" s="147"/>
      <c r="J167" s="144">
        <f>+F167</f>
        <v>7.8770000000000007E-2</v>
      </c>
      <c r="K167" s="145">
        <f>+K162</f>
        <v>5796</v>
      </c>
      <c r="L167" s="146">
        <f>K167*J167</f>
        <v>456.55092000000002</v>
      </c>
      <c r="M167" s="147"/>
      <c r="N167" s="148">
        <f t="shared" si="40"/>
        <v>-2.602560799999992</v>
      </c>
      <c r="O167" s="149">
        <f t="shared" si="41"/>
        <v>-5.6681717744259596E-3</v>
      </c>
    </row>
    <row r="168" spans="2:15">
      <c r="B168" s="52"/>
      <c r="C168" s="24"/>
      <c r="D168" s="25"/>
      <c r="E168" s="26"/>
      <c r="F168" s="76"/>
      <c r="G168" s="77"/>
      <c r="H168" s="73">
        <f t="shared" ref="H168:H170" si="45">G168*F168</f>
        <v>0</v>
      </c>
      <c r="I168" s="30"/>
      <c r="J168" s="72"/>
      <c r="K168" s="78"/>
      <c r="L168" s="73">
        <f t="shared" ref="L168:L170" si="46">K168*J168</f>
        <v>0</v>
      </c>
      <c r="M168" s="30"/>
      <c r="N168" s="33">
        <f t="shared" si="40"/>
        <v>0</v>
      </c>
      <c r="O168" s="75" t="str">
        <f t="shared" si="41"/>
        <v/>
      </c>
    </row>
    <row r="169" spans="2:15">
      <c r="B169" s="52"/>
      <c r="C169" s="24"/>
      <c r="D169" s="25"/>
      <c r="E169" s="26"/>
      <c r="F169" s="76"/>
      <c r="G169" s="77"/>
      <c r="H169" s="73">
        <f t="shared" si="45"/>
        <v>0</v>
      </c>
      <c r="I169" s="30"/>
      <c r="J169" s="72"/>
      <c r="K169" s="78"/>
      <c r="L169" s="73">
        <f t="shared" si="46"/>
        <v>0</v>
      </c>
      <c r="M169" s="30"/>
      <c r="N169" s="33">
        <f t="shared" si="40"/>
        <v>0</v>
      </c>
      <c r="O169" s="75" t="str">
        <f t="shared" si="41"/>
        <v/>
      </c>
    </row>
    <row r="170" spans="2:15" ht="15.75" thickBot="1">
      <c r="B170" s="14"/>
      <c r="C170" s="24"/>
      <c r="D170" s="25"/>
      <c r="E170" s="26"/>
      <c r="F170" s="76"/>
      <c r="G170" s="77"/>
      <c r="H170" s="73">
        <f t="shared" si="45"/>
        <v>0</v>
      </c>
      <c r="I170" s="30"/>
      <c r="J170" s="72"/>
      <c r="K170" s="78"/>
      <c r="L170" s="73">
        <f t="shared" si="46"/>
        <v>0</v>
      </c>
      <c r="M170" s="30"/>
      <c r="N170" s="33">
        <f t="shared" si="40"/>
        <v>0</v>
      </c>
      <c r="O170" s="75" t="str">
        <f t="shared" si="41"/>
        <v/>
      </c>
    </row>
    <row r="171" spans="2:15" ht="15.75" thickBot="1">
      <c r="B171" s="79"/>
      <c r="C171" s="80"/>
      <c r="D171" s="81"/>
      <c r="E171" s="80"/>
      <c r="F171" s="82"/>
      <c r="G171" s="83"/>
      <c r="H171" s="84"/>
      <c r="I171" s="85"/>
      <c r="J171" s="82"/>
      <c r="K171" s="86"/>
      <c r="L171" s="84"/>
      <c r="M171" s="85"/>
      <c r="N171" s="87"/>
      <c r="O171" s="88"/>
    </row>
    <row r="172" spans="2:15">
      <c r="B172" s="89" t="s">
        <v>44</v>
      </c>
      <c r="C172" s="24"/>
      <c r="D172" s="24"/>
      <c r="E172" s="24"/>
      <c r="F172" s="90"/>
      <c r="G172" s="91"/>
      <c r="H172" s="92">
        <f>SUM(H161:H167,H168:H170)</f>
        <v>659.12877679999997</v>
      </c>
      <c r="I172" s="93"/>
      <c r="J172" s="94"/>
      <c r="K172" s="94"/>
      <c r="L172" s="131">
        <f>SUM(L161:L167,L168:L170)</f>
        <v>702.03914380187098</v>
      </c>
      <c r="M172" s="96"/>
      <c r="N172" s="97">
        <f t="shared" ref="N172:N176" si="47">L172-H172</f>
        <v>42.910367001871009</v>
      </c>
      <c r="O172" s="98">
        <f t="shared" ref="O172:O176" si="48">IF((H172)=0,"",(N172/H172))</f>
        <v>6.51016440371429E-2</v>
      </c>
    </row>
    <row r="173" spans="2:15">
      <c r="B173" s="99" t="s">
        <v>40</v>
      </c>
      <c r="C173" s="24"/>
      <c r="D173" s="24"/>
      <c r="E173" s="24"/>
      <c r="F173" s="100">
        <v>0.13</v>
      </c>
      <c r="G173" s="111"/>
      <c r="H173" s="101">
        <f>H172*F173</f>
        <v>85.686740983999997</v>
      </c>
      <c r="I173" s="102"/>
      <c r="J173" s="132">
        <v>0.13</v>
      </c>
      <c r="K173" s="102"/>
      <c r="L173" s="105">
        <f>L172*J173</f>
        <v>91.265088694243232</v>
      </c>
      <c r="M173" s="106"/>
      <c r="N173" s="107">
        <f t="shared" si="47"/>
        <v>5.5783477102432357</v>
      </c>
      <c r="O173" s="108">
        <f t="shared" si="48"/>
        <v>6.5101644037142956E-2</v>
      </c>
    </row>
    <row r="174" spans="2:15">
      <c r="B174" s="109" t="s">
        <v>41</v>
      </c>
      <c r="C174" s="24"/>
      <c r="D174" s="24"/>
      <c r="E174" s="24"/>
      <c r="F174" s="110"/>
      <c r="G174" s="111"/>
      <c r="H174" s="101">
        <f>H172+H173</f>
        <v>744.81551778400001</v>
      </c>
      <c r="I174" s="102"/>
      <c r="J174" s="102"/>
      <c r="K174" s="102"/>
      <c r="L174" s="105">
        <f>L172+L173</f>
        <v>793.3042324961142</v>
      </c>
      <c r="M174" s="106"/>
      <c r="N174" s="107">
        <f t="shared" si="47"/>
        <v>48.488714712114188</v>
      </c>
      <c r="O174" s="108">
        <f t="shared" si="48"/>
        <v>6.5101644037142817E-2</v>
      </c>
    </row>
    <row r="175" spans="2:15">
      <c r="B175" s="303" t="s">
        <v>42</v>
      </c>
      <c r="C175" s="303"/>
      <c r="D175" s="303"/>
      <c r="E175" s="24"/>
      <c r="F175" s="110"/>
      <c r="G175" s="111"/>
      <c r="H175" s="112"/>
      <c r="I175" s="102"/>
      <c r="J175" s="102"/>
      <c r="K175" s="102"/>
      <c r="L175" s="113"/>
      <c r="M175" s="106"/>
      <c r="N175" s="114">
        <f t="shared" si="47"/>
        <v>0</v>
      </c>
      <c r="O175" s="115" t="str">
        <f t="shared" si="48"/>
        <v/>
      </c>
    </row>
    <row r="176" spans="2:15" ht="15.75" thickBot="1">
      <c r="B176" s="304" t="s">
        <v>45</v>
      </c>
      <c r="C176" s="304"/>
      <c r="D176" s="304"/>
      <c r="E176" s="116"/>
      <c r="F176" s="133"/>
      <c r="G176" s="134"/>
      <c r="H176" s="135">
        <f>H174+H175</f>
        <v>744.81551778400001</v>
      </c>
      <c r="I176" s="136"/>
      <c r="J176" s="136"/>
      <c r="K176" s="136"/>
      <c r="L176" s="137">
        <f>L174+L175</f>
        <v>793.3042324961142</v>
      </c>
      <c r="M176" s="138"/>
      <c r="N176" s="139">
        <f t="shared" si="47"/>
        <v>48.488714712114188</v>
      </c>
      <c r="O176" s="140">
        <f t="shared" si="48"/>
        <v>6.5101644037142817E-2</v>
      </c>
    </row>
    <row r="177" spans="2:16" ht="15.75" thickBot="1">
      <c r="B177" s="79"/>
      <c r="C177" s="80"/>
      <c r="D177" s="81"/>
      <c r="E177" s="80"/>
      <c r="F177" s="125"/>
      <c r="G177" s="126"/>
      <c r="H177" s="127"/>
      <c r="I177" s="128"/>
      <c r="J177" s="125"/>
      <c r="K177" s="83"/>
      <c r="L177" s="129"/>
      <c r="M177" s="85"/>
      <c r="N177" s="130"/>
      <c r="O177" s="88"/>
    </row>
    <row r="178" spans="2:16">
      <c r="L178" s="141"/>
    </row>
    <row r="179" spans="2:16">
      <c r="B179" s="15" t="s">
        <v>69</v>
      </c>
      <c r="F179" s="151">
        <v>1.0408999999999999</v>
      </c>
      <c r="J179" s="151">
        <v>1.0349999999999999</v>
      </c>
    </row>
    <row r="182" spans="2:16" ht="7.5" customHeight="1">
      <c r="L182"/>
      <c r="M182"/>
      <c r="N182"/>
      <c r="O182"/>
      <c r="P182"/>
    </row>
    <row r="183" spans="2:16" ht="15.75">
      <c r="B183" s="11" t="s">
        <v>8</v>
      </c>
      <c r="D183" s="311" t="s">
        <v>65</v>
      </c>
      <c r="E183" s="311"/>
      <c r="F183" s="311"/>
      <c r="G183" s="311"/>
      <c r="H183" s="311"/>
      <c r="I183" s="311"/>
      <c r="J183" s="311"/>
      <c r="K183" s="311"/>
      <c r="L183" s="311"/>
      <c r="M183" s="311"/>
      <c r="N183" s="311"/>
      <c r="O183" s="311"/>
    </row>
    <row r="184" spans="2:16" ht="7.5" customHeight="1">
      <c r="B184" s="12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</row>
    <row r="185" spans="2:16">
      <c r="B185" s="14"/>
      <c r="D185" s="15" t="s">
        <v>9</v>
      </c>
      <c r="E185" s="15"/>
      <c r="F185" s="16">
        <v>14000</v>
      </c>
      <c r="G185" s="15" t="s">
        <v>10</v>
      </c>
    </row>
    <row r="186" spans="2:16">
      <c r="B186" s="14"/>
    </row>
    <row r="187" spans="2:16">
      <c r="B187" s="14"/>
      <c r="D187" s="17"/>
      <c r="E187" s="17"/>
      <c r="F187" s="312" t="s">
        <v>11</v>
      </c>
      <c r="G187" s="313"/>
      <c r="H187" s="314"/>
      <c r="J187" s="312" t="s">
        <v>12</v>
      </c>
      <c r="K187" s="313"/>
      <c r="L187" s="314"/>
      <c r="N187" s="312" t="s">
        <v>13</v>
      </c>
      <c r="O187" s="314"/>
    </row>
    <row r="188" spans="2:16">
      <c r="B188" s="14"/>
      <c r="D188" s="305" t="s">
        <v>14</v>
      </c>
      <c r="E188" s="18"/>
      <c r="F188" s="19" t="s">
        <v>15</v>
      </c>
      <c r="G188" s="19" t="s">
        <v>16</v>
      </c>
      <c r="H188" s="20" t="s">
        <v>17</v>
      </c>
      <c r="J188" s="19" t="s">
        <v>15</v>
      </c>
      <c r="K188" s="21" t="s">
        <v>16</v>
      </c>
      <c r="L188" s="20" t="s">
        <v>17</v>
      </c>
      <c r="N188" s="307" t="s">
        <v>18</v>
      </c>
      <c r="O188" s="309" t="s">
        <v>19</v>
      </c>
    </row>
    <row r="189" spans="2:16">
      <c r="B189" s="14"/>
      <c r="D189" s="306"/>
      <c r="E189" s="18"/>
      <c r="F189" s="22" t="s">
        <v>20</v>
      </c>
      <c r="G189" s="22"/>
      <c r="H189" s="23" t="s">
        <v>20</v>
      </c>
      <c r="J189" s="22" t="s">
        <v>20</v>
      </c>
      <c r="K189" s="23"/>
      <c r="L189" s="23" t="s">
        <v>20</v>
      </c>
      <c r="N189" s="308"/>
      <c r="O189" s="310"/>
    </row>
    <row r="190" spans="2:16">
      <c r="B190" s="24" t="s">
        <v>21</v>
      </c>
      <c r="C190" s="24"/>
      <c r="D190" s="25" t="s">
        <v>56</v>
      </c>
      <c r="E190" s="26"/>
      <c r="F190" s="153">
        <v>1.42</v>
      </c>
      <c r="G190" s="28">
        <v>1</v>
      </c>
      <c r="H190" s="29">
        <f>G190*F190</f>
        <v>1.42</v>
      </c>
      <c r="I190" s="30"/>
      <c r="J190" s="156">
        <f>+'[1]11. Distribution Rate Schedule'!$C$21</f>
        <v>2.3728684081553713</v>
      </c>
      <c r="K190" s="32">
        <v>1</v>
      </c>
      <c r="L190" s="29">
        <f>K190*J190</f>
        <v>2.3728684081553713</v>
      </c>
      <c r="M190" s="30"/>
      <c r="N190" s="33">
        <f>L190-H190</f>
        <v>0.95286840815537133</v>
      </c>
      <c r="O190" s="34">
        <f>IF((H190)=0,"",(N190/H190))</f>
        <v>0.67103409025026151</v>
      </c>
    </row>
    <row r="191" spans="2:16">
      <c r="B191" s="35"/>
      <c r="C191" s="24"/>
      <c r="D191" s="25"/>
      <c r="E191" s="26"/>
      <c r="F191" s="27"/>
      <c r="G191" s="28">
        <v>1</v>
      </c>
      <c r="H191" s="29">
        <f t="shared" ref="H191:H205" si="49">G191*F191</f>
        <v>0</v>
      </c>
      <c r="I191" s="30"/>
      <c r="J191" s="31"/>
      <c r="K191" s="32">
        <v>1</v>
      </c>
      <c r="L191" s="29">
        <f>K191*J191</f>
        <v>0</v>
      </c>
      <c r="M191" s="30"/>
      <c r="N191" s="33">
        <f>L191-H191</f>
        <v>0</v>
      </c>
      <c r="O191" s="34" t="str">
        <f>IF((H191)=0,"",(N191/H191))</f>
        <v/>
      </c>
    </row>
    <row r="192" spans="2:16">
      <c r="B192" s="35"/>
      <c r="C192" s="24"/>
      <c r="D192" s="25"/>
      <c r="E192" s="26"/>
      <c r="F192" s="27"/>
      <c r="G192" s="28">
        <v>1</v>
      </c>
      <c r="H192" s="29">
        <f t="shared" si="49"/>
        <v>0</v>
      </c>
      <c r="I192" s="30"/>
      <c r="J192" s="31"/>
      <c r="K192" s="32">
        <v>1</v>
      </c>
      <c r="L192" s="29">
        <f t="shared" ref="L192:L205" si="50">K192*J192</f>
        <v>0</v>
      </c>
      <c r="M192" s="30"/>
      <c r="N192" s="33">
        <f t="shared" ref="N192:N206" si="51">L192-H192</f>
        <v>0</v>
      </c>
      <c r="O192" s="34" t="str">
        <f t="shared" ref="O192:O206" si="52">IF((H192)=0,"",(N192/H192))</f>
        <v/>
      </c>
    </row>
    <row r="193" spans="2:15">
      <c r="B193" s="35"/>
      <c r="C193" s="24"/>
      <c r="D193" s="25"/>
      <c r="E193" s="26"/>
      <c r="F193" s="27"/>
      <c r="G193" s="28">
        <v>1</v>
      </c>
      <c r="H193" s="29">
        <f t="shared" si="49"/>
        <v>0</v>
      </c>
      <c r="I193" s="30"/>
      <c r="J193" s="31"/>
      <c r="K193" s="32">
        <v>1</v>
      </c>
      <c r="L193" s="29">
        <f t="shared" si="50"/>
        <v>0</v>
      </c>
      <c r="M193" s="30"/>
      <c r="N193" s="33">
        <f t="shared" si="51"/>
        <v>0</v>
      </c>
      <c r="O193" s="34" t="str">
        <f t="shared" si="52"/>
        <v/>
      </c>
    </row>
    <row r="194" spans="2:15">
      <c r="B194" s="35"/>
      <c r="C194" s="24"/>
      <c r="D194" s="25"/>
      <c r="E194" s="26"/>
      <c r="F194" s="27"/>
      <c r="G194" s="28">
        <v>1</v>
      </c>
      <c r="H194" s="29">
        <f t="shared" si="49"/>
        <v>0</v>
      </c>
      <c r="I194" s="30"/>
      <c r="J194" s="31"/>
      <c r="K194" s="32">
        <v>1</v>
      </c>
      <c r="L194" s="29">
        <f t="shared" si="50"/>
        <v>0</v>
      </c>
      <c r="M194" s="30"/>
      <c r="N194" s="33">
        <f t="shared" si="51"/>
        <v>0</v>
      </c>
      <c r="O194" s="34" t="str">
        <f t="shared" si="52"/>
        <v/>
      </c>
    </row>
    <row r="195" spans="2:15">
      <c r="B195" s="35"/>
      <c r="C195" s="24"/>
      <c r="D195" s="25"/>
      <c r="E195" s="26"/>
      <c r="F195" s="27"/>
      <c r="G195" s="28">
        <v>1</v>
      </c>
      <c r="H195" s="29">
        <f t="shared" si="49"/>
        <v>0</v>
      </c>
      <c r="I195" s="30"/>
      <c r="J195" s="31"/>
      <c r="K195" s="32">
        <v>1</v>
      </c>
      <c r="L195" s="29">
        <f t="shared" si="50"/>
        <v>0</v>
      </c>
      <c r="M195" s="30"/>
      <c r="N195" s="33">
        <f t="shared" si="51"/>
        <v>0</v>
      </c>
      <c r="O195" s="34" t="str">
        <f t="shared" si="52"/>
        <v/>
      </c>
    </row>
    <row r="196" spans="2:15">
      <c r="B196" s="24" t="s">
        <v>22</v>
      </c>
      <c r="C196" s="24"/>
      <c r="D196" s="25" t="s">
        <v>57</v>
      </c>
      <c r="E196" s="26"/>
      <c r="F196" s="27">
        <v>1.18E-2</v>
      </c>
      <c r="G196" s="28">
        <f>$F185</f>
        <v>14000</v>
      </c>
      <c r="H196" s="29">
        <f t="shared" si="49"/>
        <v>165.2</v>
      </c>
      <c r="I196" s="30"/>
      <c r="J196" s="31">
        <f>+'[1]11. Distribution Rate Schedule'!$F$21</f>
        <v>2.0539007515474529E-2</v>
      </c>
      <c r="K196" s="28">
        <f>$F185</f>
        <v>14000</v>
      </c>
      <c r="L196" s="29">
        <f t="shared" si="50"/>
        <v>287.54610521664341</v>
      </c>
      <c r="M196" s="30"/>
      <c r="N196" s="33">
        <f t="shared" si="51"/>
        <v>122.34610521664342</v>
      </c>
      <c r="O196" s="34">
        <f t="shared" si="52"/>
        <v>0.74059385724360427</v>
      </c>
    </row>
    <row r="197" spans="2:15">
      <c r="B197" s="36" t="s">
        <v>96</v>
      </c>
      <c r="C197" s="24"/>
      <c r="D197" s="25" t="s">
        <v>57</v>
      </c>
      <c r="E197" s="26"/>
      <c r="F197" s="27">
        <v>-2.0000000000000001E-4</v>
      </c>
      <c r="G197" s="28">
        <f>$F185</f>
        <v>14000</v>
      </c>
      <c r="H197" s="29">
        <f t="shared" si="49"/>
        <v>-2.8000000000000003</v>
      </c>
      <c r="I197" s="30"/>
      <c r="J197" s="31"/>
      <c r="K197" s="28">
        <f>$F185</f>
        <v>14000</v>
      </c>
      <c r="L197" s="29">
        <f t="shared" si="50"/>
        <v>0</v>
      </c>
      <c r="M197" s="30"/>
      <c r="N197" s="33">
        <f t="shared" si="51"/>
        <v>2.8000000000000003</v>
      </c>
      <c r="O197" s="34">
        <f t="shared" si="52"/>
        <v>-1</v>
      </c>
    </row>
    <row r="198" spans="2:15">
      <c r="B198" s="24"/>
      <c r="C198" s="24"/>
      <c r="D198" s="25"/>
      <c r="E198" s="26"/>
      <c r="F198" s="150"/>
      <c r="G198" s="28">
        <f>$F185</f>
        <v>14000</v>
      </c>
      <c r="H198" s="29">
        <f t="shared" si="49"/>
        <v>0</v>
      </c>
      <c r="I198" s="30"/>
      <c r="J198" s="31"/>
      <c r="K198" s="28">
        <f>$F185</f>
        <v>14000</v>
      </c>
      <c r="L198" s="29">
        <f t="shared" si="50"/>
        <v>0</v>
      </c>
      <c r="M198" s="30"/>
      <c r="N198" s="33">
        <f t="shared" si="51"/>
        <v>0</v>
      </c>
      <c r="O198" s="34" t="str">
        <f t="shared" si="52"/>
        <v/>
      </c>
    </row>
    <row r="199" spans="2:15">
      <c r="B199" s="36"/>
      <c r="C199" s="24"/>
      <c r="D199" s="25"/>
      <c r="E199" s="26"/>
      <c r="F199" s="27"/>
      <c r="G199" s="28">
        <f>$F185</f>
        <v>14000</v>
      </c>
      <c r="H199" s="29">
        <f t="shared" si="49"/>
        <v>0</v>
      </c>
      <c r="I199" s="30"/>
      <c r="J199" s="31"/>
      <c r="K199" s="28">
        <f>$F185</f>
        <v>14000</v>
      </c>
      <c r="L199" s="29">
        <f t="shared" si="50"/>
        <v>0</v>
      </c>
      <c r="M199" s="30"/>
      <c r="N199" s="33">
        <f t="shared" si="51"/>
        <v>0</v>
      </c>
      <c r="O199" s="34" t="str">
        <f t="shared" si="52"/>
        <v/>
      </c>
    </row>
    <row r="200" spans="2:15">
      <c r="B200" s="36"/>
      <c r="C200" s="24"/>
      <c r="D200" s="25"/>
      <c r="E200" s="26"/>
      <c r="F200" s="27"/>
      <c r="G200" s="28">
        <f>$F185</f>
        <v>14000</v>
      </c>
      <c r="H200" s="29">
        <f t="shared" si="49"/>
        <v>0</v>
      </c>
      <c r="I200" s="30"/>
      <c r="J200" s="31"/>
      <c r="K200" s="28">
        <f>$F185</f>
        <v>14000</v>
      </c>
      <c r="L200" s="29">
        <f t="shared" si="50"/>
        <v>0</v>
      </c>
      <c r="M200" s="30"/>
      <c r="N200" s="33">
        <f t="shared" si="51"/>
        <v>0</v>
      </c>
      <c r="O200" s="34" t="str">
        <f t="shared" si="52"/>
        <v/>
      </c>
    </row>
    <row r="201" spans="2:15">
      <c r="B201" s="36"/>
      <c r="C201" s="24"/>
      <c r="D201" s="25"/>
      <c r="E201" s="26"/>
      <c r="F201" s="27"/>
      <c r="G201" s="28">
        <f>$F185</f>
        <v>14000</v>
      </c>
      <c r="H201" s="29">
        <f t="shared" si="49"/>
        <v>0</v>
      </c>
      <c r="I201" s="30"/>
      <c r="J201" s="31"/>
      <c r="K201" s="28">
        <f>$F185</f>
        <v>14000</v>
      </c>
      <c r="L201" s="29">
        <f t="shared" si="50"/>
        <v>0</v>
      </c>
      <c r="M201" s="30"/>
      <c r="N201" s="33">
        <f t="shared" si="51"/>
        <v>0</v>
      </c>
      <c r="O201" s="34" t="str">
        <f t="shared" si="52"/>
        <v/>
      </c>
    </row>
    <row r="202" spans="2:15">
      <c r="B202" s="36"/>
      <c r="C202" s="24"/>
      <c r="D202" s="25"/>
      <c r="E202" s="26"/>
      <c r="F202" s="27"/>
      <c r="G202" s="28">
        <f>$F185</f>
        <v>14000</v>
      </c>
      <c r="H202" s="29">
        <f t="shared" si="49"/>
        <v>0</v>
      </c>
      <c r="I202" s="30"/>
      <c r="J202" s="31"/>
      <c r="K202" s="28">
        <f>$F185</f>
        <v>14000</v>
      </c>
      <c r="L202" s="29">
        <f t="shared" si="50"/>
        <v>0</v>
      </c>
      <c r="M202" s="30"/>
      <c r="N202" s="33">
        <f t="shared" si="51"/>
        <v>0</v>
      </c>
      <c r="O202" s="34" t="str">
        <f t="shared" si="52"/>
        <v/>
      </c>
    </row>
    <row r="203" spans="2:15">
      <c r="B203" s="36"/>
      <c r="C203" s="24"/>
      <c r="D203" s="25"/>
      <c r="E203" s="26"/>
      <c r="F203" s="27"/>
      <c r="G203" s="28">
        <f>$F185</f>
        <v>14000</v>
      </c>
      <c r="H203" s="29">
        <f t="shared" si="49"/>
        <v>0</v>
      </c>
      <c r="I203" s="30"/>
      <c r="J203" s="31"/>
      <c r="K203" s="28">
        <f>$F185</f>
        <v>14000</v>
      </c>
      <c r="L203" s="29">
        <f t="shared" si="50"/>
        <v>0</v>
      </c>
      <c r="M203" s="30"/>
      <c r="N203" s="33">
        <f t="shared" si="51"/>
        <v>0</v>
      </c>
      <c r="O203" s="34" t="str">
        <f t="shared" si="52"/>
        <v/>
      </c>
    </row>
    <row r="204" spans="2:15">
      <c r="B204" s="36"/>
      <c r="C204" s="24"/>
      <c r="D204" s="25"/>
      <c r="E204" s="26"/>
      <c r="F204" s="27"/>
      <c r="G204" s="28">
        <f>$F185</f>
        <v>14000</v>
      </c>
      <c r="H204" s="29">
        <f t="shared" si="49"/>
        <v>0</v>
      </c>
      <c r="I204" s="30"/>
      <c r="J204" s="31"/>
      <c r="K204" s="28">
        <f>$F185</f>
        <v>14000</v>
      </c>
      <c r="L204" s="29">
        <f t="shared" si="50"/>
        <v>0</v>
      </c>
      <c r="M204" s="30"/>
      <c r="N204" s="33">
        <f t="shared" si="51"/>
        <v>0</v>
      </c>
      <c r="O204" s="34" t="str">
        <f t="shared" si="52"/>
        <v/>
      </c>
    </row>
    <row r="205" spans="2:15">
      <c r="B205" s="36"/>
      <c r="C205" s="24"/>
      <c r="D205" s="25"/>
      <c r="E205" s="26"/>
      <c r="F205" s="27"/>
      <c r="G205" s="28">
        <f>$F185</f>
        <v>14000</v>
      </c>
      <c r="H205" s="29">
        <f t="shared" si="49"/>
        <v>0</v>
      </c>
      <c r="I205" s="30"/>
      <c r="J205" s="31"/>
      <c r="K205" s="28">
        <f>$F185</f>
        <v>14000</v>
      </c>
      <c r="L205" s="29">
        <f t="shared" si="50"/>
        <v>0</v>
      </c>
      <c r="M205" s="30"/>
      <c r="N205" s="33">
        <f t="shared" si="51"/>
        <v>0</v>
      </c>
      <c r="O205" s="34" t="str">
        <f t="shared" si="52"/>
        <v/>
      </c>
    </row>
    <row r="206" spans="2:15" s="48" customFormat="1">
      <c r="B206" s="37" t="s">
        <v>25</v>
      </c>
      <c r="C206" s="38"/>
      <c r="D206" s="39"/>
      <c r="E206" s="38"/>
      <c r="F206" s="40"/>
      <c r="G206" s="41"/>
      <c r="H206" s="42">
        <f>SUM(H190:H205)</f>
        <v>163.81999999999996</v>
      </c>
      <c r="I206" s="43"/>
      <c r="J206" s="44"/>
      <c r="K206" s="41"/>
      <c r="L206" s="42">
        <f>SUM(L190:L205)</f>
        <v>289.91897362479881</v>
      </c>
      <c r="M206" s="43"/>
      <c r="N206" s="46">
        <f t="shared" si="51"/>
        <v>126.09897362479884</v>
      </c>
      <c r="O206" s="47">
        <f t="shared" si="52"/>
        <v>0.76974101834207587</v>
      </c>
    </row>
    <row r="207" spans="2:15" ht="37.5" customHeight="1">
      <c r="B207" s="49" t="s">
        <v>58</v>
      </c>
      <c r="C207" s="24"/>
      <c r="D207" s="25" t="s">
        <v>57</v>
      </c>
      <c r="E207" s="26"/>
      <c r="F207" s="27">
        <v>-8.9999999999999998E-4</v>
      </c>
      <c r="G207" s="28">
        <f>$F185</f>
        <v>14000</v>
      </c>
      <c r="H207" s="29">
        <f>G207*F207</f>
        <v>-12.6</v>
      </c>
      <c r="I207" s="30"/>
      <c r="J207" s="31">
        <f>+F207</f>
        <v>-8.9999999999999998E-4</v>
      </c>
      <c r="K207" s="28">
        <f>$F185</f>
        <v>14000</v>
      </c>
      <c r="L207" s="29">
        <f>K207*J207</f>
        <v>-12.6</v>
      </c>
      <c r="M207" s="30"/>
      <c r="N207" s="33">
        <f>L207-H207</f>
        <v>0</v>
      </c>
      <c r="O207" s="34">
        <f>IF((H207)=0,"",(N207/H207))</f>
        <v>0</v>
      </c>
    </row>
    <row r="208" spans="2:15" ht="36" customHeight="1">
      <c r="B208" s="49" t="s">
        <v>59</v>
      </c>
      <c r="C208" s="24"/>
      <c r="D208" s="25" t="s">
        <v>57</v>
      </c>
      <c r="E208" s="26"/>
      <c r="F208" s="27">
        <v>0</v>
      </c>
      <c r="G208" s="28">
        <f>$F185</f>
        <v>14000</v>
      </c>
      <c r="H208" s="29">
        <f t="shared" ref="H208:H210" si="53">G208*F208</f>
        <v>0</v>
      </c>
      <c r="I208" s="50"/>
      <c r="J208" s="31">
        <f>+'[3]6. Rate Rider Calculations'!$F$29</f>
        <v>-1.1057588818302296E-3</v>
      </c>
      <c r="K208" s="28">
        <f>$F185</f>
        <v>14000</v>
      </c>
      <c r="L208" s="29">
        <f t="shared" ref="L208:L210" si="54">K208*J208</f>
        <v>-15.480624345623214</v>
      </c>
      <c r="M208" s="51"/>
      <c r="N208" s="33">
        <f t="shared" ref="N208:N210" si="55">L208-H208</f>
        <v>-15.480624345623214</v>
      </c>
      <c r="O208" s="34" t="str">
        <f t="shared" ref="O208:O210" si="56">IF((H208)=0,"",(N208/H208))</f>
        <v/>
      </c>
    </row>
    <row r="209" spans="2:15" ht="25.5">
      <c r="B209" s="49" t="s">
        <v>74</v>
      </c>
      <c r="C209" s="24"/>
      <c r="D209" s="25" t="s">
        <v>57</v>
      </c>
      <c r="E209" s="26"/>
      <c r="F209" s="27">
        <v>-4.0000000000000002E-4</v>
      </c>
      <c r="G209" s="28">
        <f>$F185</f>
        <v>14000</v>
      </c>
      <c r="H209" s="29">
        <f t="shared" si="53"/>
        <v>-5.6000000000000005</v>
      </c>
      <c r="I209" s="50"/>
      <c r="J209" s="31">
        <f>+F209</f>
        <v>-4.0000000000000002E-4</v>
      </c>
      <c r="K209" s="28">
        <f>$F185</f>
        <v>14000</v>
      </c>
      <c r="L209" s="29">
        <f t="shared" si="54"/>
        <v>-5.6000000000000005</v>
      </c>
      <c r="M209" s="51"/>
      <c r="N209" s="33">
        <f t="shared" si="55"/>
        <v>0</v>
      </c>
      <c r="O209" s="34">
        <f t="shared" si="56"/>
        <v>0</v>
      </c>
    </row>
    <row r="210" spans="2:15" ht="25.5">
      <c r="B210" s="49" t="s">
        <v>75</v>
      </c>
      <c r="C210" s="24"/>
      <c r="D210" s="25" t="s">
        <v>57</v>
      </c>
      <c r="E210" s="26"/>
      <c r="F210" s="27">
        <v>0</v>
      </c>
      <c r="G210" s="28">
        <f>$F185</f>
        <v>14000</v>
      </c>
      <c r="H210" s="29">
        <f t="shared" si="53"/>
        <v>0</v>
      </c>
      <c r="I210" s="50"/>
      <c r="J210" s="31">
        <f>+'[3]6. Rate Rider Calculations'!$F$55</f>
        <v>0</v>
      </c>
      <c r="K210" s="28">
        <f>$F185</f>
        <v>14000</v>
      </c>
      <c r="L210" s="29">
        <f t="shared" si="54"/>
        <v>0</v>
      </c>
      <c r="M210" s="51"/>
      <c r="N210" s="33">
        <f t="shared" si="55"/>
        <v>0</v>
      </c>
      <c r="O210" s="34" t="str">
        <f t="shared" si="56"/>
        <v/>
      </c>
    </row>
    <row r="211" spans="2:15">
      <c r="B211" s="49"/>
      <c r="C211" s="24"/>
      <c r="D211" s="25"/>
      <c r="E211" s="26"/>
      <c r="F211" s="27"/>
      <c r="G211" s="28">
        <f>$F185</f>
        <v>14000</v>
      </c>
      <c r="H211" s="29">
        <f>G211*F211</f>
        <v>0</v>
      </c>
      <c r="I211" s="30"/>
      <c r="J211" s="31"/>
      <c r="K211" s="28">
        <f>$F185</f>
        <v>14000</v>
      </c>
      <c r="L211" s="29">
        <f>K211*J211</f>
        <v>0</v>
      </c>
      <c r="M211" s="30"/>
      <c r="N211" s="33">
        <f>L211-H211</f>
        <v>0</v>
      </c>
      <c r="O211" s="34" t="str">
        <f>IF((H211)=0,"",(N211/H211))</f>
        <v/>
      </c>
    </row>
    <row r="212" spans="2:15">
      <c r="B212" s="49"/>
      <c r="C212" s="24"/>
      <c r="D212" s="25"/>
      <c r="E212" s="26"/>
      <c r="F212" s="53"/>
      <c r="G212" s="54"/>
      <c r="H212" s="55"/>
      <c r="I212" s="30"/>
      <c r="J212" s="31"/>
      <c r="K212" s="28">
        <f>$F185</f>
        <v>14000</v>
      </c>
      <c r="L212" s="29">
        <f>K212*J212</f>
        <v>0</v>
      </c>
      <c r="M212" s="30"/>
      <c r="N212" s="33">
        <f>L212-H212</f>
        <v>0</v>
      </c>
      <c r="O212" s="34"/>
    </row>
    <row r="213" spans="2:15" ht="25.5">
      <c r="B213" s="56" t="s">
        <v>26</v>
      </c>
      <c r="C213" s="57"/>
      <c r="D213" s="57"/>
      <c r="E213" s="57"/>
      <c r="F213" s="58"/>
      <c r="G213" s="59"/>
      <c r="H213" s="60">
        <f>SUM(H207:H211)+H206</f>
        <v>145.61999999999998</v>
      </c>
      <c r="I213" s="43"/>
      <c r="J213" s="59"/>
      <c r="K213" s="61"/>
      <c r="L213" s="60">
        <f>SUM(L207:L211)+L206</f>
        <v>256.23834927917562</v>
      </c>
      <c r="M213" s="43"/>
      <c r="N213" s="46">
        <f t="shared" ref="N213:N225" si="57">L213-H213</f>
        <v>110.61834927917565</v>
      </c>
      <c r="O213" s="47">
        <f t="shared" ref="O213:O225" si="58">IF((H213)=0,"",(N213/H213))</f>
        <v>0.75963706413388044</v>
      </c>
    </row>
    <row r="214" spans="2:15">
      <c r="B214" s="30" t="s">
        <v>27</v>
      </c>
      <c r="C214" s="30"/>
      <c r="D214" s="62" t="s">
        <v>57</v>
      </c>
      <c r="E214" s="63"/>
      <c r="F214" s="31">
        <v>6.4999999999999997E-3</v>
      </c>
      <c r="G214" s="64">
        <f>F185*F234</f>
        <v>14572.599999999999</v>
      </c>
      <c r="H214" s="29">
        <f>G214*F214</f>
        <v>94.721899999999991</v>
      </c>
      <c r="I214" s="30"/>
      <c r="J214" s="31">
        <f>+'[4]13. Final 2013 RTS Rates'!$F$35</f>
        <v>6.5611592721819415E-3</v>
      </c>
      <c r="K214" s="65">
        <f>F185*J234</f>
        <v>14489.999999999998</v>
      </c>
      <c r="L214" s="29">
        <f>K214*J214</f>
        <v>95.071197853916317</v>
      </c>
      <c r="M214" s="30"/>
      <c r="N214" s="33">
        <f t="shared" si="57"/>
        <v>0.34929785391632606</v>
      </c>
      <c r="O214" s="34">
        <f t="shared" si="58"/>
        <v>3.6876145212070923E-3</v>
      </c>
    </row>
    <row r="215" spans="2:15" ht="30">
      <c r="B215" s="66" t="s">
        <v>28</v>
      </c>
      <c r="C215" s="30"/>
      <c r="D215" s="62" t="s">
        <v>57</v>
      </c>
      <c r="E215" s="63"/>
      <c r="F215" s="31">
        <v>4.5999999999999999E-3</v>
      </c>
      <c r="G215" s="64">
        <f>G214</f>
        <v>14572.599999999999</v>
      </c>
      <c r="H215" s="29">
        <f>G215*F215</f>
        <v>67.033959999999993</v>
      </c>
      <c r="I215" s="30"/>
      <c r="J215" s="31">
        <f>+'[4]13. Final 2013 RTS Rates'!$H$35</f>
        <v>4.7577439447448206E-3</v>
      </c>
      <c r="K215" s="65">
        <f>K214</f>
        <v>14489.999999999998</v>
      </c>
      <c r="L215" s="29">
        <f>K215*J215</f>
        <v>68.939709759352439</v>
      </c>
      <c r="M215" s="30"/>
      <c r="N215" s="33">
        <f t="shared" si="57"/>
        <v>1.9057497593524459</v>
      </c>
      <c r="O215" s="34">
        <f t="shared" si="58"/>
        <v>2.8429616262450347E-2</v>
      </c>
    </row>
    <row r="216" spans="2:15" ht="25.5">
      <c r="B216" s="56" t="s">
        <v>29</v>
      </c>
      <c r="C216" s="38"/>
      <c r="D216" s="38"/>
      <c r="E216" s="38"/>
      <c r="F216" s="67"/>
      <c r="G216" s="59"/>
      <c r="H216" s="60">
        <f>SUM(H213:H215)</f>
        <v>307.37585999999993</v>
      </c>
      <c r="I216" s="68"/>
      <c r="J216" s="69"/>
      <c r="K216" s="70"/>
      <c r="L216" s="60">
        <f>SUM(L213:L215)</f>
        <v>420.24925689244435</v>
      </c>
      <c r="M216" s="68"/>
      <c r="N216" s="46">
        <f t="shared" si="57"/>
        <v>112.87339689244442</v>
      </c>
      <c r="O216" s="47">
        <f t="shared" si="58"/>
        <v>0.36721620524280746</v>
      </c>
    </row>
    <row r="217" spans="2:15" ht="30">
      <c r="B217" s="71" t="s">
        <v>30</v>
      </c>
      <c r="C217" s="24"/>
      <c r="D217" s="25" t="s">
        <v>57</v>
      </c>
      <c r="E217" s="26"/>
      <c r="F217" s="72">
        <v>5.1999999999999998E-3</v>
      </c>
      <c r="G217" s="64">
        <f>F185*F234</f>
        <v>14572.599999999999</v>
      </c>
      <c r="H217" s="73">
        <f t="shared" ref="H217:H220" si="59">G217*F217</f>
        <v>75.777519999999996</v>
      </c>
      <c r="I217" s="30"/>
      <c r="J217" s="74">
        <f>+F217</f>
        <v>5.1999999999999998E-3</v>
      </c>
      <c r="K217" s="65">
        <f>F185*J234</f>
        <v>14489.999999999998</v>
      </c>
      <c r="L217" s="73">
        <f t="shared" ref="L217:L220" si="60">K217*J217</f>
        <v>75.347999999999985</v>
      </c>
      <c r="M217" s="30"/>
      <c r="N217" s="33">
        <f t="shared" si="57"/>
        <v>-0.42952000000001078</v>
      </c>
      <c r="O217" s="75">
        <f t="shared" si="58"/>
        <v>-5.6681717744261201E-3</v>
      </c>
    </row>
    <row r="218" spans="2:15" ht="30">
      <c r="B218" s="71" t="s">
        <v>31</v>
      </c>
      <c r="C218" s="24"/>
      <c r="D218" s="25" t="s">
        <v>57</v>
      </c>
      <c r="E218" s="26"/>
      <c r="F218" s="72">
        <v>1.1000000000000001E-3</v>
      </c>
      <c r="G218" s="64">
        <f>G217</f>
        <v>14572.599999999999</v>
      </c>
      <c r="H218" s="73">
        <f t="shared" si="59"/>
        <v>16.029859999999999</v>
      </c>
      <c r="I218" s="30"/>
      <c r="J218" s="74">
        <f t="shared" ref="J218:J220" si="61">+F218</f>
        <v>1.1000000000000001E-3</v>
      </c>
      <c r="K218" s="65">
        <f>K217</f>
        <v>14489.999999999998</v>
      </c>
      <c r="L218" s="73">
        <f t="shared" si="60"/>
        <v>15.938999999999998</v>
      </c>
      <c r="M218" s="30"/>
      <c r="N218" s="33">
        <f t="shared" si="57"/>
        <v>-9.0860000000001051E-2</v>
      </c>
      <c r="O218" s="75">
        <f t="shared" si="58"/>
        <v>-5.6681717744260438E-3</v>
      </c>
    </row>
    <row r="219" spans="2:15">
      <c r="B219" s="24" t="s">
        <v>32</v>
      </c>
      <c r="C219" s="24"/>
      <c r="D219" s="25" t="s">
        <v>56</v>
      </c>
      <c r="E219" s="26"/>
      <c r="F219" s="72">
        <v>0.25</v>
      </c>
      <c r="G219" s="28">
        <v>1</v>
      </c>
      <c r="H219" s="73">
        <f t="shared" si="59"/>
        <v>0.25</v>
      </c>
      <c r="I219" s="30"/>
      <c r="J219" s="74">
        <f t="shared" si="61"/>
        <v>0.25</v>
      </c>
      <c r="K219" s="32">
        <v>1</v>
      </c>
      <c r="L219" s="73">
        <f t="shared" si="60"/>
        <v>0.25</v>
      </c>
      <c r="M219" s="30"/>
      <c r="N219" s="33">
        <f t="shared" si="57"/>
        <v>0</v>
      </c>
      <c r="O219" s="75">
        <f t="shared" si="58"/>
        <v>0</v>
      </c>
    </row>
    <row r="220" spans="2:15">
      <c r="B220" s="24" t="s">
        <v>33</v>
      </c>
      <c r="C220" s="24"/>
      <c r="D220" s="25" t="s">
        <v>57</v>
      </c>
      <c r="E220" s="26"/>
      <c r="F220" s="72">
        <v>7.0000000000000001E-3</v>
      </c>
      <c r="G220" s="64">
        <f>F185</f>
        <v>14000</v>
      </c>
      <c r="H220" s="73">
        <f t="shared" si="59"/>
        <v>98</v>
      </c>
      <c r="I220" s="30"/>
      <c r="J220" s="74">
        <f t="shared" si="61"/>
        <v>7.0000000000000001E-3</v>
      </c>
      <c r="K220" s="65">
        <f>F185</f>
        <v>14000</v>
      </c>
      <c r="L220" s="73">
        <f t="shared" si="60"/>
        <v>98</v>
      </c>
      <c r="M220" s="30"/>
      <c r="N220" s="33">
        <f t="shared" si="57"/>
        <v>0</v>
      </c>
      <c r="O220" s="75">
        <f t="shared" si="58"/>
        <v>0</v>
      </c>
    </row>
    <row r="221" spans="2:15">
      <c r="B221" s="52"/>
      <c r="C221" s="24"/>
      <c r="D221" s="25"/>
      <c r="E221" s="26"/>
      <c r="F221" s="76"/>
      <c r="G221" s="64"/>
      <c r="H221" s="73">
        <f>G221*F221</f>
        <v>0</v>
      </c>
      <c r="I221" s="30"/>
      <c r="J221" s="72">
        <v>7.4999999999999997E-2</v>
      </c>
      <c r="K221" s="64"/>
      <c r="L221" s="73">
        <f>K221*J221</f>
        <v>0</v>
      </c>
      <c r="M221" s="30"/>
      <c r="N221" s="33">
        <f t="shared" si="57"/>
        <v>0</v>
      </c>
      <c r="O221" s="75" t="str">
        <f t="shared" si="58"/>
        <v/>
      </c>
    </row>
    <row r="222" spans="2:15">
      <c r="B222" s="169" t="s">
        <v>87</v>
      </c>
      <c r="C222" s="169"/>
      <c r="D222" s="170" t="s">
        <v>57</v>
      </c>
      <c r="E222" s="169"/>
      <c r="F222" s="144">
        <v>7.8770000000000007E-2</v>
      </c>
      <c r="G222" s="145">
        <f>+G217</f>
        <v>14572.599999999999</v>
      </c>
      <c r="H222" s="146">
        <f>G222*F222</f>
        <v>1147.8837020000001</v>
      </c>
      <c r="I222" s="147"/>
      <c r="J222" s="144">
        <f>+F222</f>
        <v>7.8770000000000007E-2</v>
      </c>
      <c r="K222" s="145">
        <f>+K217</f>
        <v>14489.999999999998</v>
      </c>
      <c r="L222" s="146">
        <f>K222*J222</f>
        <v>1141.3772999999999</v>
      </c>
      <c r="M222" s="147"/>
      <c r="N222" s="148">
        <f t="shared" si="57"/>
        <v>-6.5064020000002074</v>
      </c>
      <c r="O222" s="149">
        <f t="shared" si="58"/>
        <v>-5.6681717744261574E-3</v>
      </c>
    </row>
    <row r="223" spans="2:15">
      <c r="B223" s="52"/>
      <c r="C223" s="24"/>
      <c r="D223" s="25"/>
      <c r="E223" s="26"/>
      <c r="F223" s="76"/>
      <c r="G223" s="77"/>
      <c r="H223" s="73">
        <f t="shared" ref="H223:H225" si="62">G223*F223</f>
        <v>0</v>
      </c>
      <c r="I223" s="30"/>
      <c r="J223" s="72"/>
      <c r="K223" s="78"/>
      <c r="L223" s="73">
        <f t="shared" ref="L223:L225" si="63">K223*J223</f>
        <v>0</v>
      </c>
      <c r="M223" s="30"/>
      <c r="N223" s="33">
        <f t="shared" si="57"/>
        <v>0</v>
      </c>
      <c r="O223" s="75" t="str">
        <f t="shared" si="58"/>
        <v/>
      </c>
    </row>
    <row r="224" spans="2:15">
      <c r="B224" s="52"/>
      <c r="C224" s="24"/>
      <c r="D224" s="25"/>
      <c r="E224" s="26"/>
      <c r="F224" s="76"/>
      <c r="G224" s="77"/>
      <c r="H224" s="73">
        <f t="shared" si="62"/>
        <v>0</v>
      </c>
      <c r="I224" s="30"/>
      <c r="J224" s="72"/>
      <c r="K224" s="78"/>
      <c r="L224" s="73">
        <f t="shared" si="63"/>
        <v>0</v>
      </c>
      <c r="M224" s="30"/>
      <c r="N224" s="33">
        <f t="shared" si="57"/>
        <v>0</v>
      </c>
      <c r="O224" s="75" t="str">
        <f t="shared" si="58"/>
        <v/>
      </c>
    </row>
    <row r="225" spans="2:15" ht="15.75" thickBot="1">
      <c r="B225" s="14"/>
      <c r="C225" s="24"/>
      <c r="D225" s="25"/>
      <c r="E225" s="26"/>
      <c r="F225" s="76"/>
      <c r="G225" s="77"/>
      <c r="H225" s="73">
        <f t="shared" si="62"/>
        <v>0</v>
      </c>
      <c r="I225" s="30"/>
      <c r="J225" s="72"/>
      <c r="K225" s="78"/>
      <c r="L225" s="73">
        <f t="shared" si="63"/>
        <v>0</v>
      </c>
      <c r="M225" s="30"/>
      <c r="N225" s="33">
        <f t="shared" si="57"/>
        <v>0</v>
      </c>
      <c r="O225" s="75" t="str">
        <f t="shared" si="58"/>
        <v/>
      </c>
    </row>
    <row r="226" spans="2:15" ht="15.75" thickBot="1">
      <c r="B226" s="79"/>
      <c r="C226" s="80"/>
      <c r="D226" s="81"/>
      <c r="E226" s="80"/>
      <c r="F226" s="82"/>
      <c r="G226" s="83"/>
      <c r="H226" s="84"/>
      <c r="I226" s="85"/>
      <c r="J226" s="82"/>
      <c r="K226" s="86"/>
      <c r="L226" s="84"/>
      <c r="M226" s="85"/>
      <c r="N226" s="87"/>
      <c r="O226" s="88"/>
    </row>
    <row r="227" spans="2:15">
      <c r="B227" s="89" t="s">
        <v>44</v>
      </c>
      <c r="C227" s="24"/>
      <c r="D227" s="24"/>
      <c r="E227" s="24"/>
      <c r="F227" s="90"/>
      <c r="G227" s="91"/>
      <c r="H227" s="92">
        <f>SUM(H216:H222,H223:H225)</f>
        <v>1645.3169419999999</v>
      </c>
      <c r="I227" s="93"/>
      <c r="J227" s="94"/>
      <c r="K227" s="94"/>
      <c r="L227" s="131">
        <f>SUM(L216:L222,L223:L225)</f>
        <v>1751.1635568924441</v>
      </c>
      <c r="M227" s="96"/>
      <c r="N227" s="97">
        <f t="shared" ref="N227:N231" si="64">L227-H227</f>
        <v>105.84661489244422</v>
      </c>
      <c r="O227" s="98">
        <f t="shared" ref="O227:O231" si="65">IF((H227)=0,"",(N227/H227))</f>
        <v>6.4332051892555198E-2</v>
      </c>
    </row>
    <row r="228" spans="2:15">
      <c r="B228" s="99" t="s">
        <v>40</v>
      </c>
      <c r="C228" s="24"/>
      <c r="D228" s="24"/>
      <c r="E228" s="24"/>
      <c r="F228" s="100">
        <v>0.13</v>
      </c>
      <c r="G228" s="111"/>
      <c r="H228" s="101">
        <f>H227*F228</f>
        <v>213.89120245999999</v>
      </c>
      <c r="I228" s="102"/>
      <c r="J228" s="132">
        <v>0.13</v>
      </c>
      <c r="K228" s="102"/>
      <c r="L228" s="105">
        <f>L227*J228</f>
        <v>227.65126239601776</v>
      </c>
      <c r="M228" s="106"/>
      <c r="N228" s="107">
        <f t="shared" si="64"/>
        <v>13.760059936017768</v>
      </c>
      <c r="O228" s="108">
        <f t="shared" si="65"/>
        <v>6.4332051892555281E-2</v>
      </c>
    </row>
    <row r="229" spans="2:15">
      <c r="B229" s="109" t="s">
        <v>41</v>
      </c>
      <c r="C229" s="24"/>
      <c r="D229" s="24"/>
      <c r="E229" s="24"/>
      <c r="F229" s="110"/>
      <c r="G229" s="111"/>
      <c r="H229" s="101">
        <f>H227+H228</f>
        <v>1859.2081444599999</v>
      </c>
      <c r="I229" s="102"/>
      <c r="J229" s="102"/>
      <c r="K229" s="102"/>
      <c r="L229" s="105">
        <f>L227+L228</f>
        <v>1978.8148192884619</v>
      </c>
      <c r="M229" s="106"/>
      <c r="N229" s="107">
        <f t="shared" si="64"/>
        <v>119.60667482846202</v>
      </c>
      <c r="O229" s="108">
        <f t="shared" si="65"/>
        <v>6.4332051892555225E-2</v>
      </c>
    </row>
    <row r="230" spans="2:15">
      <c r="B230" s="303" t="s">
        <v>42</v>
      </c>
      <c r="C230" s="303"/>
      <c r="D230" s="303"/>
      <c r="E230" s="24"/>
      <c r="F230" s="110"/>
      <c r="G230" s="111"/>
      <c r="H230" s="112"/>
      <c r="I230" s="102"/>
      <c r="J230" s="102"/>
      <c r="K230" s="102"/>
      <c r="L230" s="113"/>
      <c r="M230" s="106"/>
      <c r="N230" s="114">
        <f t="shared" si="64"/>
        <v>0</v>
      </c>
      <c r="O230" s="115" t="str">
        <f t="shared" si="65"/>
        <v/>
      </c>
    </row>
    <row r="231" spans="2:15" ht="15.75" thickBot="1">
      <c r="B231" s="304" t="s">
        <v>45</v>
      </c>
      <c r="C231" s="304"/>
      <c r="D231" s="304"/>
      <c r="E231" s="116"/>
      <c r="F231" s="133"/>
      <c r="G231" s="134"/>
      <c r="H231" s="135">
        <f>H229+H230</f>
        <v>1859.2081444599999</v>
      </c>
      <c r="I231" s="136"/>
      <c r="J231" s="136"/>
      <c r="K231" s="136"/>
      <c r="L231" s="137">
        <f>L229+L230</f>
        <v>1978.8148192884619</v>
      </c>
      <c r="M231" s="138"/>
      <c r="N231" s="139">
        <f t="shared" si="64"/>
        <v>119.60667482846202</v>
      </c>
      <c r="O231" s="140">
        <f t="shared" si="65"/>
        <v>6.4332051892555225E-2</v>
      </c>
    </row>
    <row r="232" spans="2:15" ht="15.75" thickBot="1">
      <c r="B232" s="79"/>
      <c r="C232" s="80"/>
      <c r="D232" s="81"/>
      <c r="E232" s="80"/>
      <c r="F232" s="125"/>
      <c r="G232" s="126"/>
      <c r="H232" s="127"/>
      <c r="I232" s="128"/>
      <c r="J232" s="125"/>
      <c r="K232" s="83"/>
      <c r="L232" s="129"/>
      <c r="M232" s="85"/>
      <c r="N232" s="130"/>
      <c r="O232" s="88"/>
    </row>
    <row r="233" spans="2:15">
      <c r="L233" s="141"/>
    </row>
    <row r="234" spans="2:15">
      <c r="B234" s="15" t="s">
        <v>69</v>
      </c>
      <c r="F234" s="151">
        <v>1.0408999999999999</v>
      </c>
      <c r="J234" s="151">
        <v>1.0349999999999999</v>
      </c>
    </row>
  </sheetData>
  <mergeCells count="39">
    <mergeCell ref="A3:K3"/>
    <mergeCell ref="B10:O10"/>
    <mergeCell ref="B11:O11"/>
    <mergeCell ref="D14:O14"/>
    <mergeCell ref="F18:H18"/>
    <mergeCell ref="J18:L18"/>
    <mergeCell ref="N18:O18"/>
    <mergeCell ref="B62:D62"/>
    <mergeCell ref="D19:D20"/>
    <mergeCell ref="N19:N20"/>
    <mergeCell ref="O19:O20"/>
    <mergeCell ref="B61:D61"/>
    <mergeCell ref="D73:O73"/>
    <mergeCell ref="F77:H77"/>
    <mergeCell ref="J77:L77"/>
    <mergeCell ref="N77:O77"/>
    <mergeCell ref="D78:D79"/>
    <mergeCell ref="N78:N79"/>
    <mergeCell ref="O78:O79"/>
    <mergeCell ref="B120:D120"/>
    <mergeCell ref="B121:D121"/>
    <mergeCell ref="D128:O128"/>
    <mergeCell ref="F132:H132"/>
    <mergeCell ref="J132:L132"/>
    <mergeCell ref="N132:O132"/>
    <mergeCell ref="D133:D134"/>
    <mergeCell ref="N133:N134"/>
    <mergeCell ref="O133:O134"/>
    <mergeCell ref="B175:D175"/>
    <mergeCell ref="B176:D176"/>
    <mergeCell ref="B230:D230"/>
    <mergeCell ref="B231:D231"/>
    <mergeCell ref="D183:O183"/>
    <mergeCell ref="F187:H187"/>
    <mergeCell ref="J187:L187"/>
    <mergeCell ref="N187:O187"/>
    <mergeCell ref="D188:D189"/>
    <mergeCell ref="N188:N189"/>
    <mergeCell ref="O188:O189"/>
  </mergeCells>
  <dataValidations disablePrompts="1" count="2">
    <dataValidation type="list" allowBlank="1" showInputMessage="1" showErrorMessage="1" sqref="E45:E46 E21:E36 E63 E38:E43 E48:E57 E104:E105 E80:E95 E122 E97:E102 E107:E116 E159:E160 E135:E150 E177 E152:E157 E162:E171 E214:E215 E190:E205 E232 E207:E212 E217:E226">
      <formula1>#REF!</formula1>
    </dataValidation>
    <dataValidation type="list" allowBlank="1" showInputMessage="1" showErrorMessage="1" prompt="Select Charge Unit - monthly, per kWh, per kW" sqref="D45:D46 D48:D57 D63 D38:D43 D21:D36 D104:D105 D107:D116 D122 D97:D102 D80:D95 D159:D160 D162:D171 D177 D152:D157 D135:D150 D214:D215 D217:D226 D232 D207:D212 D190:D205">
      <formula1>"Monthly, per kWh, per kW"</formula1>
    </dataValidation>
  </dataValidations>
  <pageMargins left="0.25" right="0.25" top="0.75" bottom="0.75" header="0.3" footer="0.3"/>
  <pageSetup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6</xdr:col>
                    <xdr:colOff>466725</xdr:colOff>
                    <xdr:row>14</xdr:row>
                    <xdr:rowOff>66675</xdr:rowOff>
                  </from>
                  <to>
                    <xdr:col>10</xdr:col>
                    <xdr:colOff>219075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9</xdr:col>
                    <xdr:colOff>333375</xdr:colOff>
                    <xdr:row>14</xdr:row>
                    <xdr:rowOff>66675</xdr:rowOff>
                  </from>
                  <to>
                    <xdr:col>16</xdr:col>
                    <xdr:colOff>381000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6" name="Option Button 26">
              <controlPr defaultSize="0" autoFill="0" autoLine="0" autoPict="0">
                <anchor moveWithCells="1">
                  <from>
                    <xdr:col>6</xdr:col>
                    <xdr:colOff>466725</xdr:colOff>
                    <xdr:row>73</xdr:row>
                    <xdr:rowOff>66675</xdr:rowOff>
                  </from>
                  <to>
                    <xdr:col>10</xdr:col>
                    <xdr:colOff>219075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7" name="Option Button 27">
              <controlPr defaultSize="0" autoFill="0" autoLine="0" autoPict="0">
                <anchor moveWithCells="1">
                  <from>
                    <xdr:col>9</xdr:col>
                    <xdr:colOff>333375</xdr:colOff>
                    <xdr:row>73</xdr:row>
                    <xdr:rowOff>66675</xdr:rowOff>
                  </from>
                  <to>
                    <xdr:col>16</xdr:col>
                    <xdr:colOff>381000</xdr:colOff>
                    <xdr:row>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8" name="Option Button 62">
              <controlPr defaultSize="0" autoFill="0" autoLine="0" autoPict="0">
                <anchor moveWithCells="1">
                  <from>
                    <xdr:col>6</xdr:col>
                    <xdr:colOff>466725</xdr:colOff>
                    <xdr:row>128</xdr:row>
                    <xdr:rowOff>66675</xdr:rowOff>
                  </from>
                  <to>
                    <xdr:col>10</xdr:col>
                    <xdr:colOff>219075</xdr:colOff>
                    <xdr:row>130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9" name="Option Button 63">
              <controlPr defaultSize="0" autoFill="0" autoLine="0" autoPict="0">
                <anchor moveWithCells="1">
                  <from>
                    <xdr:col>9</xdr:col>
                    <xdr:colOff>333375</xdr:colOff>
                    <xdr:row>128</xdr:row>
                    <xdr:rowOff>66675</xdr:rowOff>
                  </from>
                  <to>
                    <xdr:col>16</xdr:col>
                    <xdr:colOff>381000</xdr:colOff>
                    <xdr:row>130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10" name="Option Button 80">
              <controlPr defaultSize="0" autoFill="0" autoLine="0" autoPict="0">
                <anchor moveWithCells="1">
                  <from>
                    <xdr:col>6</xdr:col>
                    <xdr:colOff>466725</xdr:colOff>
                    <xdr:row>183</xdr:row>
                    <xdr:rowOff>66675</xdr:rowOff>
                  </from>
                  <to>
                    <xdr:col>10</xdr:col>
                    <xdr:colOff>219075</xdr:colOff>
                    <xdr:row>185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11" name="Option Button 81">
              <controlPr defaultSize="0" autoFill="0" autoLine="0" autoPict="0">
                <anchor moveWithCells="1">
                  <from>
                    <xdr:col>9</xdr:col>
                    <xdr:colOff>333375</xdr:colOff>
                    <xdr:row>183</xdr:row>
                    <xdr:rowOff>66675</xdr:rowOff>
                  </from>
                  <to>
                    <xdr:col>16</xdr:col>
                    <xdr:colOff>381000</xdr:colOff>
                    <xdr:row>185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31"/>
  <sheetViews>
    <sheetView topLeftCell="A175" zoomScale="90" zoomScaleNormal="90" workbookViewId="0">
      <selection activeCell="J21" sqref="J21:J29"/>
    </sheetView>
  </sheetViews>
  <sheetFormatPr defaultColWidth="9.140625" defaultRowHeight="15"/>
  <cols>
    <col min="1" max="1" width="1.28515625" style="10" customWidth="1"/>
    <col min="2" max="2" width="28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3.7109375" style="10" customWidth="1"/>
    <col min="7" max="7" width="8.5703125" style="10" customWidth="1"/>
    <col min="8" max="8" width="17.570312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18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0" style="10" hidden="1" customWidth="1"/>
    <col min="21" max="16384" width="9.140625" style="10"/>
  </cols>
  <sheetData>
    <row r="1" spans="1:20" s="2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+'USL  2013'!O1</f>
        <v>EB-2012-0146</v>
      </c>
      <c r="P1"/>
      <c r="T1" s="2">
        <v>1</v>
      </c>
    </row>
    <row r="2" spans="1:20" s="2" customFormat="1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>
        <v>9</v>
      </c>
      <c r="P2"/>
    </row>
    <row r="3" spans="1:20" s="2" customFormat="1" ht="15" customHeight="1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N3" s="3" t="s">
        <v>2</v>
      </c>
      <c r="O3" s="6"/>
      <c r="P3"/>
    </row>
    <row r="4" spans="1:20" s="2" customFormat="1" ht="15" customHeight="1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>
      <c r="C5" s="8"/>
      <c r="D5" s="8"/>
      <c r="E5" s="8"/>
      <c r="N5" s="3" t="s">
        <v>4</v>
      </c>
      <c r="O5" s="9">
        <v>9</v>
      </c>
      <c r="P5"/>
    </row>
    <row r="6" spans="1:20" s="2" customFormat="1" ht="9" customHeight="1">
      <c r="N6" s="3"/>
      <c r="O6" s="4"/>
      <c r="P6"/>
    </row>
    <row r="7" spans="1:20" s="2" customFormat="1">
      <c r="N7" s="3" t="s">
        <v>5</v>
      </c>
      <c r="O7" s="182">
        <v>41517</v>
      </c>
      <c r="P7"/>
    </row>
    <row r="8" spans="1:20" s="2" customFormat="1" ht="15" customHeight="1">
      <c r="N8" s="10"/>
      <c r="O8"/>
      <c r="P8"/>
    </row>
    <row r="9" spans="1:20" ht="7.5" customHeight="1">
      <c r="L9"/>
      <c r="M9"/>
      <c r="N9"/>
      <c r="O9"/>
      <c r="P9"/>
    </row>
    <row r="10" spans="1:20" ht="18.75" customHeight="1">
      <c r="B10" s="316" t="s">
        <v>6</v>
      </c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/>
    </row>
    <row r="11" spans="1:20" ht="18.75" customHeight="1">
      <c r="B11" s="316" t="s">
        <v>7</v>
      </c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/>
    </row>
    <row r="12" spans="1:20" ht="7.5" customHeight="1">
      <c r="L12"/>
      <c r="M12"/>
      <c r="N12"/>
      <c r="O12"/>
      <c r="P12"/>
    </row>
    <row r="13" spans="1:20" ht="7.5" customHeight="1">
      <c r="L13"/>
      <c r="M13"/>
      <c r="N13"/>
      <c r="O13"/>
      <c r="P13"/>
    </row>
    <row r="14" spans="1:20" ht="15.75">
      <c r="B14" s="11" t="s">
        <v>8</v>
      </c>
      <c r="D14" s="311" t="s">
        <v>66</v>
      </c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</row>
    <row r="15" spans="1:20" ht="7.5" customHeight="1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>
      <c r="B16" s="14"/>
      <c r="D16" s="15" t="s">
        <v>9</v>
      </c>
      <c r="E16" s="15"/>
      <c r="F16" s="16">
        <v>0.5</v>
      </c>
      <c r="G16" s="15" t="s">
        <v>60</v>
      </c>
    </row>
    <row r="17" spans="2:15">
      <c r="B17" s="14"/>
      <c r="F17" s="16">
        <v>180</v>
      </c>
      <c r="G17" s="15" t="s">
        <v>10</v>
      </c>
    </row>
    <row r="18" spans="2:15">
      <c r="B18" s="14"/>
      <c r="D18" s="17"/>
      <c r="E18" s="17"/>
      <c r="F18" s="312" t="s">
        <v>11</v>
      </c>
      <c r="G18" s="313"/>
      <c r="H18" s="314"/>
      <c r="J18" s="312" t="s">
        <v>12</v>
      </c>
      <c r="K18" s="313"/>
      <c r="L18" s="314"/>
      <c r="N18" s="312" t="s">
        <v>13</v>
      </c>
      <c r="O18" s="314"/>
    </row>
    <row r="19" spans="2:15">
      <c r="B19" s="14"/>
      <c r="D19" s="305" t="s">
        <v>14</v>
      </c>
      <c r="E19" s="18"/>
      <c r="F19" s="19" t="s">
        <v>15</v>
      </c>
      <c r="G19" s="19" t="s">
        <v>16</v>
      </c>
      <c r="H19" s="20" t="s">
        <v>17</v>
      </c>
      <c r="J19" s="19" t="s">
        <v>15</v>
      </c>
      <c r="K19" s="21" t="s">
        <v>16</v>
      </c>
      <c r="L19" s="20" t="s">
        <v>17</v>
      </c>
      <c r="N19" s="307" t="s">
        <v>18</v>
      </c>
      <c r="O19" s="309" t="s">
        <v>19</v>
      </c>
    </row>
    <row r="20" spans="2:15">
      <c r="B20" s="14"/>
      <c r="D20" s="306"/>
      <c r="E20" s="18"/>
      <c r="F20" s="22" t="s">
        <v>20</v>
      </c>
      <c r="G20" s="22"/>
      <c r="H20" s="23" t="s">
        <v>20</v>
      </c>
      <c r="J20" s="22" t="s">
        <v>20</v>
      </c>
      <c r="K20" s="23"/>
      <c r="L20" s="23" t="s">
        <v>20</v>
      </c>
      <c r="N20" s="308"/>
      <c r="O20" s="310"/>
    </row>
    <row r="21" spans="2:15">
      <c r="B21" s="24" t="s">
        <v>21</v>
      </c>
      <c r="C21" s="24"/>
      <c r="D21" s="25" t="s">
        <v>56</v>
      </c>
      <c r="E21" s="26"/>
      <c r="F21" s="153">
        <v>3.14</v>
      </c>
      <c r="G21" s="28">
        <v>1</v>
      </c>
      <c r="H21" s="29">
        <f>G21*F21</f>
        <v>3.14</v>
      </c>
      <c r="I21" s="30"/>
      <c r="J21" s="156">
        <f>+'[1]11. Distribution Rate Schedule'!$C$20</f>
        <v>3.9639584789924687</v>
      </c>
      <c r="K21" s="32">
        <v>1</v>
      </c>
      <c r="L21" s="29">
        <f>K21*J21</f>
        <v>3.9639584789924687</v>
      </c>
      <c r="M21" s="30"/>
      <c r="N21" s="33">
        <f>L21-H21</f>
        <v>0.82395847899246855</v>
      </c>
      <c r="O21" s="34">
        <f>IF((H21)=0,"",(N21/H21))</f>
        <v>0.26240715891479888</v>
      </c>
    </row>
    <row r="22" spans="2:15">
      <c r="B22" s="36"/>
      <c r="C22" s="24"/>
      <c r="D22" s="25" t="s">
        <v>56</v>
      </c>
      <c r="E22" s="26"/>
      <c r="F22" s="27"/>
      <c r="G22" s="28">
        <v>1</v>
      </c>
      <c r="H22" s="29">
        <f t="shared" ref="H22:H36" si="0">G22*F22</f>
        <v>0</v>
      </c>
      <c r="I22" s="30"/>
      <c r="J22" s="31"/>
      <c r="K22" s="32">
        <v>1</v>
      </c>
      <c r="L22" s="29">
        <f>K22*J22</f>
        <v>0</v>
      </c>
      <c r="M22" s="30"/>
      <c r="N22" s="33">
        <f>L22-H22</f>
        <v>0</v>
      </c>
      <c r="O22" s="34" t="str">
        <f>IF((H22)=0,"",(N22/H22))</f>
        <v/>
      </c>
    </row>
    <row r="23" spans="2:15">
      <c r="B23" s="35"/>
      <c r="C23" s="24"/>
      <c r="D23" s="25"/>
      <c r="E23" s="26"/>
      <c r="F23" s="27"/>
      <c r="G23" s="28">
        <v>1</v>
      </c>
      <c r="H23" s="29">
        <f t="shared" si="0"/>
        <v>0</v>
      </c>
      <c r="I23" s="30"/>
      <c r="J23" s="31"/>
      <c r="K23" s="32">
        <v>1</v>
      </c>
      <c r="L23" s="29">
        <f t="shared" ref="L23:L36" si="1">K23*J23</f>
        <v>0</v>
      </c>
      <c r="M23" s="30"/>
      <c r="N23" s="33">
        <f t="shared" ref="N23:N37" si="2">L23-H23</f>
        <v>0</v>
      </c>
      <c r="O23" s="34" t="str">
        <f t="shared" ref="O23:O37" si="3">IF((H23)=0,"",(N23/H23))</f>
        <v/>
      </c>
    </row>
    <row r="24" spans="2:15">
      <c r="B24" s="35"/>
      <c r="C24" s="24"/>
      <c r="D24" s="25"/>
      <c r="E24" s="26"/>
      <c r="F24" s="27"/>
      <c r="G24" s="28">
        <v>1</v>
      </c>
      <c r="H24" s="29">
        <f t="shared" si="0"/>
        <v>0</v>
      </c>
      <c r="I24" s="30"/>
      <c r="J24" s="31"/>
      <c r="K24" s="32">
        <v>1</v>
      </c>
      <c r="L24" s="29">
        <f t="shared" si="1"/>
        <v>0</v>
      </c>
      <c r="M24" s="30"/>
      <c r="N24" s="33">
        <f t="shared" si="2"/>
        <v>0</v>
      </c>
      <c r="O24" s="34" t="str">
        <f t="shared" si="3"/>
        <v/>
      </c>
    </row>
    <row r="25" spans="2:15">
      <c r="B25" s="35"/>
      <c r="C25" s="24"/>
      <c r="D25" s="25"/>
      <c r="E25" s="26"/>
      <c r="F25" s="27"/>
      <c r="G25" s="28">
        <v>1</v>
      </c>
      <c r="H25" s="29">
        <f t="shared" si="0"/>
        <v>0</v>
      </c>
      <c r="I25" s="30"/>
      <c r="J25" s="31"/>
      <c r="K25" s="32">
        <v>1</v>
      </c>
      <c r="L25" s="29">
        <f t="shared" si="1"/>
        <v>0</v>
      </c>
      <c r="M25" s="30"/>
      <c r="N25" s="33">
        <f t="shared" si="2"/>
        <v>0</v>
      </c>
      <c r="O25" s="34" t="str">
        <f t="shared" si="3"/>
        <v/>
      </c>
    </row>
    <row r="26" spans="2:15">
      <c r="B26" s="35"/>
      <c r="C26" s="24"/>
      <c r="D26" s="25"/>
      <c r="E26" s="26"/>
      <c r="F26" s="27"/>
      <c r="G26" s="28">
        <v>1</v>
      </c>
      <c r="H26" s="29">
        <f t="shared" si="0"/>
        <v>0</v>
      </c>
      <c r="I26" s="30"/>
      <c r="J26" s="31"/>
      <c r="K26" s="32">
        <v>1</v>
      </c>
      <c r="L26" s="29">
        <f t="shared" si="1"/>
        <v>0</v>
      </c>
      <c r="M26" s="30"/>
      <c r="N26" s="33">
        <f t="shared" si="2"/>
        <v>0</v>
      </c>
      <c r="O26" s="34" t="str">
        <f t="shared" si="3"/>
        <v/>
      </c>
    </row>
    <row r="27" spans="2:15">
      <c r="B27" s="24" t="s">
        <v>22</v>
      </c>
      <c r="C27" s="24"/>
      <c r="D27" s="25" t="s">
        <v>61</v>
      </c>
      <c r="E27" s="26"/>
      <c r="F27" s="27">
        <v>10.136200000000001</v>
      </c>
      <c r="G27" s="28">
        <f>$F16</f>
        <v>0.5</v>
      </c>
      <c r="H27" s="29">
        <f t="shared" si="0"/>
        <v>5.0681000000000003</v>
      </c>
      <c r="I27" s="30"/>
      <c r="J27" s="31">
        <f>+'[1]11. Distribution Rate Schedule'!$E$20</f>
        <v>13.108988014831874</v>
      </c>
      <c r="K27" s="28">
        <f>$F16</f>
        <v>0.5</v>
      </c>
      <c r="L27" s="29">
        <f t="shared" si="1"/>
        <v>6.5544940074159372</v>
      </c>
      <c r="M27" s="30"/>
      <c r="N27" s="33">
        <f t="shared" si="2"/>
        <v>1.486394007415937</v>
      </c>
      <c r="O27" s="34">
        <f t="shared" si="3"/>
        <v>0.29328426972947197</v>
      </c>
    </row>
    <row r="28" spans="2:15">
      <c r="B28" s="36" t="s">
        <v>96</v>
      </c>
      <c r="C28" s="24"/>
      <c r="D28" s="25" t="s">
        <v>61</v>
      </c>
      <c r="E28" s="26"/>
      <c r="F28" s="27">
        <v>-0.26590000000000003</v>
      </c>
      <c r="G28" s="28">
        <f>$F16</f>
        <v>0.5</v>
      </c>
      <c r="H28" s="29">
        <f t="shared" si="0"/>
        <v>-0.13295000000000001</v>
      </c>
      <c r="I28" s="30"/>
      <c r="J28" s="31"/>
      <c r="K28" s="28">
        <f>$F16</f>
        <v>0.5</v>
      </c>
      <c r="L28" s="29">
        <f t="shared" si="1"/>
        <v>0</v>
      </c>
      <c r="M28" s="30"/>
      <c r="N28" s="33">
        <f t="shared" si="2"/>
        <v>0.13295000000000001</v>
      </c>
      <c r="O28" s="34">
        <f t="shared" si="3"/>
        <v>-1</v>
      </c>
    </row>
    <row r="29" spans="2:15">
      <c r="B29" s="24"/>
      <c r="C29" s="24"/>
      <c r="D29" s="25"/>
      <c r="E29" s="26"/>
      <c r="F29" s="150"/>
      <c r="G29" s="28">
        <f>$F16</f>
        <v>0.5</v>
      </c>
      <c r="H29" s="29">
        <f t="shared" si="0"/>
        <v>0</v>
      </c>
      <c r="I29" s="30"/>
      <c r="J29" s="31"/>
      <c r="K29" s="28">
        <f>$F16</f>
        <v>0.5</v>
      </c>
      <c r="L29" s="29">
        <f t="shared" si="1"/>
        <v>0</v>
      </c>
      <c r="M29" s="30"/>
      <c r="N29" s="33">
        <f t="shared" si="2"/>
        <v>0</v>
      </c>
      <c r="O29" s="34" t="str">
        <f t="shared" si="3"/>
        <v/>
      </c>
    </row>
    <row r="30" spans="2:15">
      <c r="B30" s="36"/>
      <c r="C30" s="24"/>
      <c r="D30" s="25"/>
      <c r="E30" s="26"/>
      <c r="F30" s="27"/>
      <c r="G30" s="28">
        <f>$F16</f>
        <v>0.5</v>
      </c>
      <c r="H30" s="29">
        <f t="shared" si="0"/>
        <v>0</v>
      </c>
      <c r="I30" s="30"/>
      <c r="J30" s="31"/>
      <c r="K30" s="28">
        <f>$F16</f>
        <v>0.5</v>
      </c>
      <c r="L30" s="29">
        <f t="shared" si="1"/>
        <v>0</v>
      </c>
      <c r="M30" s="30"/>
      <c r="N30" s="33">
        <f t="shared" si="2"/>
        <v>0</v>
      </c>
      <c r="O30" s="34" t="str">
        <f t="shared" si="3"/>
        <v/>
      </c>
    </row>
    <row r="31" spans="2:15">
      <c r="B31" s="36"/>
      <c r="C31" s="24"/>
      <c r="D31" s="25"/>
      <c r="E31" s="26"/>
      <c r="F31" s="27"/>
      <c r="G31" s="28">
        <f>$F16</f>
        <v>0.5</v>
      </c>
      <c r="H31" s="29">
        <f t="shared" si="0"/>
        <v>0</v>
      </c>
      <c r="I31" s="30"/>
      <c r="J31" s="31"/>
      <c r="K31" s="28">
        <f>$F16</f>
        <v>0.5</v>
      </c>
      <c r="L31" s="29">
        <f t="shared" si="1"/>
        <v>0</v>
      </c>
      <c r="M31" s="30"/>
      <c r="N31" s="33">
        <f t="shared" si="2"/>
        <v>0</v>
      </c>
      <c r="O31" s="34" t="str">
        <f t="shared" si="3"/>
        <v/>
      </c>
    </row>
    <row r="32" spans="2:15">
      <c r="B32" s="36"/>
      <c r="C32" s="24"/>
      <c r="D32" s="25"/>
      <c r="E32" s="26"/>
      <c r="F32" s="27"/>
      <c r="G32" s="28">
        <f>$F16</f>
        <v>0.5</v>
      </c>
      <c r="H32" s="29">
        <f t="shared" si="0"/>
        <v>0</v>
      </c>
      <c r="I32" s="30"/>
      <c r="J32" s="31"/>
      <c r="K32" s="28">
        <f>$F16</f>
        <v>0.5</v>
      </c>
      <c r="L32" s="29">
        <f t="shared" si="1"/>
        <v>0</v>
      </c>
      <c r="M32" s="30"/>
      <c r="N32" s="33">
        <f t="shared" si="2"/>
        <v>0</v>
      </c>
      <c r="O32" s="34" t="str">
        <f t="shared" si="3"/>
        <v/>
      </c>
    </row>
    <row r="33" spans="2:15">
      <c r="B33" s="36"/>
      <c r="C33" s="24"/>
      <c r="D33" s="25"/>
      <c r="E33" s="26"/>
      <c r="F33" s="27"/>
      <c r="G33" s="28">
        <f>$F16</f>
        <v>0.5</v>
      </c>
      <c r="H33" s="29">
        <f t="shared" si="0"/>
        <v>0</v>
      </c>
      <c r="I33" s="30"/>
      <c r="J33" s="31"/>
      <c r="K33" s="28">
        <f>$F16</f>
        <v>0.5</v>
      </c>
      <c r="L33" s="29">
        <f t="shared" si="1"/>
        <v>0</v>
      </c>
      <c r="M33" s="30"/>
      <c r="N33" s="33">
        <f t="shared" si="2"/>
        <v>0</v>
      </c>
      <c r="O33" s="34" t="str">
        <f t="shared" si="3"/>
        <v/>
      </c>
    </row>
    <row r="34" spans="2:15">
      <c r="B34" s="36"/>
      <c r="C34" s="24"/>
      <c r="D34" s="25"/>
      <c r="E34" s="26"/>
      <c r="F34" s="27"/>
      <c r="G34" s="28">
        <f>$F16</f>
        <v>0.5</v>
      </c>
      <c r="H34" s="29">
        <f t="shared" si="0"/>
        <v>0</v>
      </c>
      <c r="I34" s="30"/>
      <c r="J34" s="31"/>
      <c r="K34" s="28">
        <f>$F16</f>
        <v>0.5</v>
      </c>
      <c r="L34" s="29">
        <f t="shared" si="1"/>
        <v>0</v>
      </c>
      <c r="M34" s="30"/>
      <c r="N34" s="33">
        <f t="shared" si="2"/>
        <v>0</v>
      </c>
      <c r="O34" s="34" t="str">
        <f t="shared" si="3"/>
        <v/>
      </c>
    </row>
    <row r="35" spans="2:15">
      <c r="B35" s="36"/>
      <c r="C35" s="24"/>
      <c r="D35" s="25"/>
      <c r="E35" s="26"/>
      <c r="F35" s="27"/>
      <c r="G35" s="28">
        <f>$F16</f>
        <v>0.5</v>
      </c>
      <c r="H35" s="29">
        <f t="shared" si="0"/>
        <v>0</v>
      </c>
      <c r="I35" s="30"/>
      <c r="J35" s="31"/>
      <c r="K35" s="28">
        <f>$F16</f>
        <v>0.5</v>
      </c>
      <c r="L35" s="29">
        <f t="shared" si="1"/>
        <v>0</v>
      </c>
      <c r="M35" s="30"/>
      <c r="N35" s="33">
        <f t="shared" si="2"/>
        <v>0</v>
      </c>
      <c r="O35" s="34" t="str">
        <f t="shared" si="3"/>
        <v/>
      </c>
    </row>
    <row r="36" spans="2:15">
      <c r="B36" s="36"/>
      <c r="C36" s="24"/>
      <c r="D36" s="25"/>
      <c r="E36" s="26"/>
      <c r="F36" s="27"/>
      <c r="G36" s="28">
        <f>$F16</f>
        <v>0.5</v>
      </c>
      <c r="H36" s="29">
        <f t="shared" si="0"/>
        <v>0</v>
      </c>
      <c r="I36" s="30"/>
      <c r="J36" s="31"/>
      <c r="K36" s="28">
        <f>$F16</f>
        <v>0.5</v>
      </c>
      <c r="L36" s="29">
        <f t="shared" si="1"/>
        <v>0</v>
      </c>
      <c r="M36" s="30"/>
      <c r="N36" s="33">
        <f t="shared" si="2"/>
        <v>0</v>
      </c>
      <c r="O36" s="34" t="str">
        <f t="shared" si="3"/>
        <v/>
      </c>
    </row>
    <row r="37" spans="2:15" s="48" customFormat="1">
      <c r="B37" s="37" t="s">
        <v>25</v>
      </c>
      <c r="C37" s="38"/>
      <c r="D37" s="39"/>
      <c r="E37" s="38"/>
      <c r="F37" s="40"/>
      <c r="G37" s="41"/>
      <c r="H37" s="42">
        <f>SUM(H21:H36)</f>
        <v>8.0751500000000007</v>
      </c>
      <c r="I37" s="43"/>
      <c r="J37" s="44"/>
      <c r="K37" s="41"/>
      <c r="L37" s="42">
        <f>SUM(L21:L36)</f>
        <v>10.518452486408407</v>
      </c>
      <c r="M37" s="43"/>
      <c r="N37" s="46">
        <f t="shared" si="2"/>
        <v>2.4433024864084061</v>
      </c>
      <c r="O37" s="47">
        <f t="shared" si="3"/>
        <v>0.30257053880217777</v>
      </c>
    </row>
    <row r="38" spans="2:15" ht="25.5">
      <c r="B38" s="49" t="s">
        <v>58</v>
      </c>
      <c r="C38" s="24"/>
      <c r="D38" s="25" t="s">
        <v>61</v>
      </c>
      <c r="E38" s="26"/>
      <c r="F38" s="27">
        <v>-0.37630000000000002</v>
      </c>
      <c r="G38" s="28">
        <f>$F16</f>
        <v>0.5</v>
      </c>
      <c r="H38" s="29">
        <f>G38*F38</f>
        <v>-0.18815000000000001</v>
      </c>
      <c r="I38" s="30"/>
      <c r="J38" s="31">
        <f>+F38</f>
        <v>-0.37630000000000002</v>
      </c>
      <c r="K38" s="28">
        <f>$F16</f>
        <v>0.5</v>
      </c>
      <c r="L38" s="29">
        <f>K38*J38</f>
        <v>-0.18815000000000001</v>
      </c>
      <c r="M38" s="30"/>
      <c r="N38" s="33">
        <f>L38-H38</f>
        <v>0</v>
      </c>
      <c r="O38" s="34">
        <f>IF((H38)=0,"",(N38/H38))</f>
        <v>0</v>
      </c>
    </row>
    <row r="39" spans="2:15" ht="25.5">
      <c r="B39" s="49" t="s">
        <v>59</v>
      </c>
      <c r="C39" s="24"/>
      <c r="D39" s="25" t="s">
        <v>61</v>
      </c>
      <c r="E39" s="26"/>
      <c r="F39" s="27">
        <v>0</v>
      </c>
      <c r="G39" s="28">
        <f>$F16</f>
        <v>0.5</v>
      </c>
      <c r="H39" s="29">
        <f t="shared" ref="H39:H41" si="4">G39*F39</f>
        <v>0</v>
      </c>
      <c r="I39" s="50"/>
      <c r="J39" s="31">
        <f>+'[3]6. Rate Rider Calculations'!$F$28</f>
        <v>-0.40044795344301681</v>
      </c>
      <c r="K39" s="28">
        <f>$F16</f>
        <v>0.5</v>
      </c>
      <c r="L39" s="29">
        <f t="shared" ref="L39:L41" si="5">K39*J39</f>
        <v>-0.20022397672150841</v>
      </c>
      <c r="M39" s="51"/>
      <c r="N39" s="33">
        <f t="shared" ref="N39:N41" si="6">L39-H39</f>
        <v>-0.20022397672150841</v>
      </c>
      <c r="O39" s="34" t="str">
        <f t="shared" ref="O39:O41" si="7">IF((H39)=0,"",(N39/H39))</f>
        <v/>
      </c>
    </row>
    <row r="40" spans="2:15">
      <c r="B40" s="49"/>
      <c r="C40" s="24"/>
      <c r="D40" s="25" t="s">
        <v>61</v>
      </c>
      <c r="E40" s="26"/>
      <c r="F40" s="27"/>
      <c r="G40" s="28">
        <f>$F16</f>
        <v>0.5</v>
      </c>
      <c r="H40" s="29">
        <f t="shared" si="4"/>
        <v>0</v>
      </c>
      <c r="I40" s="50"/>
      <c r="J40" s="31"/>
      <c r="K40" s="28">
        <f>$F16</f>
        <v>0.5</v>
      </c>
      <c r="L40" s="29">
        <f t="shared" si="5"/>
        <v>0</v>
      </c>
      <c r="M40" s="51"/>
      <c r="N40" s="33">
        <f t="shared" si="6"/>
        <v>0</v>
      </c>
      <c r="O40" s="34" t="str">
        <f t="shared" si="7"/>
        <v/>
      </c>
    </row>
    <row r="41" spans="2:15" ht="25.5">
      <c r="B41" s="49" t="s">
        <v>75</v>
      </c>
      <c r="C41" s="24"/>
      <c r="D41" s="25" t="s">
        <v>61</v>
      </c>
      <c r="E41" s="26"/>
      <c r="F41" s="27">
        <v>0</v>
      </c>
      <c r="G41" s="28">
        <f>$F16</f>
        <v>0.5</v>
      </c>
      <c r="H41" s="29">
        <f t="shared" si="4"/>
        <v>0</v>
      </c>
      <c r="I41" s="50"/>
      <c r="J41" s="31">
        <f>+'[3]6. Rate Rider Calculations'!$F$54</f>
        <v>0</v>
      </c>
      <c r="K41" s="28">
        <f>$F16</f>
        <v>0.5</v>
      </c>
      <c r="L41" s="29">
        <f t="shared" si="5"/>
        <v>0</v>
      </c>
      <c r="M41" s="51"/>
      <c r="N41" s="33">
        <f t="shared" si="6"/>
        <v>0</v>
      </c>
      <c r="O41" s="34" t="str">
        <f t="shared" si="7"/>
        <v/>
      </c>
    </row>
    <row r="42" spans="2:15">
      <c r="B42" s="49"/>
      <c r="C42" s="24"/>
      <c r="D42" s="25"/>
      <c r="E42" s="26"/>
      <c r="F42" s="27"/>
      <c r="G42" s="28">
        <f>$F16</f>
        <v>0.5</v>
      </c>
      <c r="H42" s="29">
        <f>G42*F42</f>
        <v>0</v>
      </c>
      <c r="I42" s="30"/>
      <c r="J42" s="31"/>
      <c r="K42" s="28">
        <f>$F16</f>
        <v>0.5</v>
      </c>
      <c r="L42" s="29">
        <f>K42*J42</f>
        <v>0</v>
      </c>
      <c r="M42" s="30"/>
      <c r="N42" s="33">
        <f>L42-H42</f>
        <v>0</v>
      </c>
      <c r="O42" s="34" t="str">
        <f>IF((H42)=0,"",(N42/H42))</f>
        <v/>
      </c>
    </row>
    <row r="43" spans="2:15">
      <c r="B43" s="49"/>
      <c r="C43" s="24"/>
      <c r="D43" s="25"/>
      <c r="E43" s="26"/>
      <c r="F43" s="53"/>
      <c r="G43" s="54"/>
      <c r="H43" s="55"/>
      <c r="I43" s="30"/>
      <c r="J43" s="31"/>
      <c r="K43" s="28">
        <f>$F16</f>
        <v>0.5</v>
      </c>
      <c r="L43" s="29">
        <f>K43*J43</f>
        <v>0</v>
      </c>
      <c r="M43" s="30"/>
      <c r="N43" s="33">
        <f>L43-H43</f>
        <v>0</v>
      </c>
      <c r="O43" s="34"/>
    </row>
    <row r="44" spans="2:15" ht="25.5">
      <c r="B44" s="56" t="s">
        <v>26</v>
      </c>
      <c r="C44" s="57"/>
      <c r="D44" s="57"/>
      <c r="E44" s="57"/>
      <c r="F44" s="58"/>
      <c r="G44" s="59"/>
      <c r="H44" s="60">
        <f>SUM(H38:H42)+H37</f>
        <v>7.8870000000000005</v>
      </c>
      <c r="I44" s="43"/>
      <c r="J44" s="59"/>
      <c r="K44" s="61"/>
      <c r="L44" s="60">
        <f>SUM(L38:L42)+L37</f>
        <v>10.130078509686898</v>
      </c>
      <c r="M44" s="43"/>
      <c r="N44" s="46">
        <f t="shared" ref="N44:N62" si="8">L44-H44</f>
        <v>2.2430785096868977</v>
      </c>
      <c r="O44" s="47">
        <f t="shared" ref="O44:O62" si="9">IF((H44)=0,"",(N44/H44))</f>
        <v>0.28440199184568249</v>
      </c>
    </row>
    <row r="45" spans="2:15">
      <c r="B45" s="30" t="s">
        <v>27</v>
      </c>
      <c r="C45" s="30"/>
      <c r="D45" s="62" t="s">
        <v>61</v>
      </c>
      <c r="E45" s="63"/>
      <c r="F45" s="31">
        <v>2.0206</v>
      </c>
      <c r="G45" s="64">
        <f>F16</f>
        <v>0.5</v>
      </c>
      <c r="H45" s="29">
        <f>G45*F45</f>
        <v>1.0103</v>
      </c>
      <c r="I45" s="30"/>
      <c r="J45" s="31">
        <f>+'[4]13. Final 2013 RTS Rates'!$F$34</f>
        <v>2.0396120654416663</v>
      </c>
      <c r="K45" s="65">
        <f>F16</f>
        <v>0.5</v>
      </c>
      <c r="L45" s="29">
        <f>K45*J45</f>
        <v>1.0198060327208331</v>
      </c>
      <c r="M45" s="30"/>
      <c r="N45" s="33">
        <f t="shared" si="8"/>
        <v>9.5060327208331685E-3</v>
      </c>
      <c r="O45" s="34">
        <f t="shared" si="9"/>
        <v>9.4091187972217844E-3</v>
      </c>
    </row>
    <row r="46" spans="2:15" ht="30">
      <c r="B46" s="66" t="s">
        <v>28</v>
      </c>
      <c r="C46" s="30"/>
      <c r="D46" s="62" t="s">
        <v>61</v>
      </c>
      <c r="E46" s="63"/>
      <c r="F46" s="31">
        <v>1.514</v>
      </c>
      <c r="G46" s="64">
        <f>G45</f>
        <v>0.5</v>
      </c>
      <c r="H46" s="29">
        <f>G46*F46</f>
        <v>0.75700000000000001</v>
      </c>
      <c r="I46" s="30"/>
      <c r="J46" s="31">
        <f>+'[4]13. Final 2013 RTS Rates'!$H$34</f>
        <v>1.5659183331181865</v>
      </c>
      <c r="K46" s="65">
        <f>K45</f>
        <v>0.5</v>
      </c>
      <c r="L46" s="29">
        <f>K46*J46</f>
        <v>0.78295916655909326</v>
      </c>
      <c r="M46" s="30"/>
      <c r="N46" s="33">
        <f t="shared" si="8"/>
        <v>2.595916655909325E-2</v>
      </c>
      <c r="O46" s="34">
        <f t="shared" si="9"/>
        <v>3.4292161901047884E-2</v>
      </c>
    </row>
    <row r="47" spans="2:15" ht="25.5">
      <c r="B47" s="56" t="s">
        <v>29</v>
      </c>
      <c r="C47" s="38"/>
      <c r="D47" s="38"/>
      <c r="E47" s="38"/>
      <c r="F47" s="67"/>
      <c r="G47" s="59"/>
      <c r="H47" s="60">
        <f>SUM(H44:H46)</f>
        <v>9.654300000000001</v>
      </c>
      <c r="I47" s="68"/>
      <c r="J47" s="69"/>
      <c r="K47" s="70"/>
      <c r="L47" s="60">
        <f>SUM(L44:L46)</f>
        <v>11.932843708966825</v>
      </c>
      <c r="M47" s="68"/>
      <c r="N47" s="46">
        <f t="shared" si="8"/>
        <v>2.2785437089668239</v>
      </c>
      <c r="O47" s="47">
        <f t="shared" si="9"/>
        <v>0.23601335249234265</v>
      </c>
    </row>
    <row r="48" spans="2:15" ht="30">
      <c r="B48" s="71" t="s">
        <v>30</v>
      </c>
      <c r="C48" s="24"/>
      <c r="D48" s="25" t="s">
        <v>57</v>
      </c>
      <c r="E48" s="26"/>
      <c r="F48" s="72">
        <v>5.1999999999999998E-3</v>
      </c>
      <c r="G48" s="64">
        <f>F17*F65</f>
        <v>187.36199999999999</v>
      </c>
      <c r="H48" s="73">
        <f t="shared" ref="H48:H56" si="10">G48*F48</f>
        <v>0.97428239999999988</v>
      </c>
      <c r="I48" s="30"/>
      <c r="J48" s="74">
        <f>+F48</f>
        <v>5.1999999999999998E-3</v>
      </c>
      <c r="K48" s="65">
        <f>F17*J65</f>
        <v>186.29999999999998</v>
      </c>
      <c r="L48" s="73">
        <f t="shared" ref="L48:L56" si="11">K48*J48</f>
        <v>0.96875999999999984</v>
      </c>
      <c r="M48" s="30"/>
      <c r="N48" s="33">
        <f t="shared" si="8"/>
        <v>-5.5224000000000384E-3</v>
      </c>
      <c r="O48" s="75">
        <f t="shared" si="9"/>
        <v>-5.6681717744260177E-3</v>
      </c>
    </row>
    <row r="49" spans="2:15" ht="30">
      <c r="B49" s="71" t="s">
        <v>31</v>
      </c>
      <c r="C49" s="24"/>
      <c r="D49" s="25" t="s">
        <v>57</v>
      </c>
      <c r="E49" s="26"/>
      <c r="F49" s="72">
        <v>1.1000000000000001E-3</v>
      </c>
      <c r="G49" s="64">
        <f>G48</f>
        <v>187.36199999999999</v>
      </c>
      <c r="H49" s="73">
        <f t="shared" si="10"/>
        <v>0.20609820000000001</v>
      </c>
      <c r="I49" s="30"/>
      <c r="J49" s="74">
        <f t="shared" ref="J49:J51" si="12">+F49</f>
        <v>1.1000000000000001E-3</v>
      </c>
      <c r="K49" s="65">
        <f>K48</f>
        <v>186.29999999999998</v>
      </c>
      <c r="L49" s="73">
        <f t="shared" si="11"/>
        <v>0.20493</v>
      </c>
      <c r="M49" s="30"/>
      <c r="N49" s="33">
        <f t="shared" si="8"/>
        <v>-1.1682000000000081E-3</v>
      </c>
      <c r="O49" s="75">
        <f t="shared" si="9"/>
        <v>-5.6681717744260169E-3</v>
      </c>
    </row>
    <row r="50" spans="2:15">
      <c r="B50" s="24" t="s">
        <v>32</v>
      </c>
      <c r="C50" s="24"/>
      <c r="D50" s="25" t="s">
        <v>56</v>
      </c>
      <c r="E50" s="26"/>
      <c r="F50" s="72">
        <v>0.25</v>
      </c>
      <c r="G50" s="28">
        <v>1</v>
      </c>
      <c r="H50" s="73">
        <f t="shared" si="10"/>
        <v>0.25</v>
      </c>
      <c r="I50" s="30"/>
      <c r="J50" s="74">
        <f t="shared" si="12"/>
        <v>0.25</v>
      </c>
      <c r="K50" s="32">
        <v>1</v>
      </c>
      <c r="L50" s="73">
        <f t="shared" si="11"/>
        <v>0.25</v>
      </c>
      <c r="M50" s="30"/>
      <c r="N50" s="33">
        <f t="shared" si="8"/>
        <v>0</v>
      </c>
      <c r="O50" s="75">
        <f t="shared" si="9"/>
        <v>0</v>
      </c>
    </row>
    <row r="51" spans="2:15">
      <c r="B51" s="24" t="s">
        <v>33</v>
      </c>
      <c r="C51" s="24"/>
      <c r="D51" s="25" t="s">
        <v>57</v>
      </c>
      <c r="E51" s="26"/>
      <c r="F51" s="72">
        <v>7.0000000000000001E-3</v>
      </c>
      <c r="G51" s="64">
        <f>F17</f>
        <v>180</v>
      </c>
      <c r="H51" s="73">
        <f t="shared" si="10"/>
        <v>1.26</v>
      </c>
      <c r="I51" s="30"/>
      <c r="J51" s="74">
        <f t="shared" si="12"/>
        <v>7.0000000000000001E-3</v>
      </c>
      <c r="K51" s="65">
        <f>F17</f>
        <v>180</v>
      </c>
      <c r="L51" s="73">
        <f t="shared" si="11"/>
        <v>1.26</v>
      </c>
      <c r="M51" s="30"/>
      <c r="N51" s="33">
        <f t="shared" si="8"/>
        <v>0</v>
      </c>
      <c r="O51" s="75">
        <f t="shared" si="9"/>
        <v>0</v>
      </c>
    </row>
    <row r="52" spans="2:15">
      <c r="B52" s="52"/>
      <c r="C52" s="24"/>
      <c r="D52" s="25"/>
      <c r="E52" s="26"/>
      <c r="F52" s="76"/>
      <c r="G52" s="64"/>
      <c r="H52" s="73">
        <f>G52*F52</f>
        <v>0</v>
      </c>
      <c r="I52" s="30"/>
      <c r="J52" s="72"/>
      <c r="K52" s="64"/>
      <c r="L52" s="73">
        <f>K52*J52</f>
        <v>0</v>
      </c>
      <c r="M52" s="30"/>
      <c r="N52" s="33">
        <f t="shared" si="8"/>
        <v>0</v>
      </c>
      <c r="O52" s="75" t="str">
        <f t="shared" si="9"/>
        <v/>
      </c>
    </row>
    <row r="53" spans="2:15">
      <c r="B53" s="169" t="s">
        <v>87</v>
      </c>
      <c r="C53" s="169"/>
      <c r="D53" s="170" t="s">
        <v>57</v>
      </c>
      <c r="E53" s="169"/>
      <c r="F53" s="144">
        <v>7.8770000000000007E-2</v>
      </c>
      <c r="G53" s="145">
        <f>+G48</f>
        <v>187.36199999999999</v>
      </c>
      <c r="H53" s="146">
        <f>G53*F53</f>
        <v>14.758504740000001</v>
      </c>
      <c r="I53" s="147"/>
      <c r="J53" s="144">
        <f>+F53</f>
        <v>7.8770000000000007E-2</v>
      </c>
      <c r="K53" s="145">
        <f>+K48</f>
        <v>186.29999999999998</v>
      </c>
      <c r="L53" s="146">
        <f>K53*J53</f>
        <v>14.674851</v>
      </c>
      <c r="M53" s="147"/>
      <c r="N53" s="148">
        <f t="shared" si="8"/>
        <v>-8.3653740000000809E-2</v>
      </c>
      <c r="O53" s="149">
        <f t="shared" si="9"/>
        <v>-5.6681717744260316E-3</v>
      </c>
    </row>
    <row r="54" spans="2:15">
      <c r="B54" s="52"/>
      <c r="C54" s="24"/>
      <c r="D54" s="25"/>
      <c r="E54" s="26"/>
      <c r="F54" s="76"/>
      <c r="G54" s="77">
        <f>0.64*$F$16*$F$65</f>
        <v>0.333088</v>
      </c>
      <c r="H54" s="73">
        <f t="shared" si="10"/>
        <v>0</v>
      </c>
      <c r="I54" s="30"/>
      <c r="J54" s="72"/>
      <c r="K54" s="78">
        <f>0.64*$F$16*$J$65</f>
        <v>0.33119999999999999</v>
      </c>
      <c r="L54" s="73">
        <f t="shared" si="11"/>
        <v>0</v>
      </c>
      <c r="M54" s="30"/>
      <c r="N54" s="33">
        <f t="shared" si="8"/>
        <v>0</v>
      </c>
      <c r="O54" s="75" t="str">
        <f t="shared" si="9"/>
        <v/>
      </c>
    </row>
    <row r="55" spans="2:15">
      <c r="B55" s="52"/>
      <c r="C55" s="24"/>
      <c r="D55" s="25"/>
      <c r="E55" s="26"/>
      <c r="F55" s="76"/>
      <c r="G55" s="77">
        <f>0.18*$F$16*$F$65</f>
        <v>9.3680999999999987E-2</v>
      </c>
      <c r="H55" s="73">
        <f t="shared" si="10"/>
        <v>0</v>
      </c>
      <c r="I55" s="30"/>
      <c r="J55" s="72"/>
      <c r="K55" s="78">
        <f>0.18*$F$16*$J$65</f>
        <v>9.3149999999999983E-2</v>
      </c>
      <c r="L55" s="73">
        <f t="shared" si="11"/>
        <v>0</v>
      </c>
      <c r="M55" s="30"/>
      <c r="N55" s="33">
        <f t="shared" si="8"/>
        <v>0</v>
      </c>
      <c r="O55" s="75" t="str">
        <f t="shared" si="9"/>
        <v/>
      </c>
    </row>
    <row r="56" spans="2:15" ht="15.75" thickBot="1">
      <c r="B56" s="14"/>
      <c r="C56" s="24"/>
      <c r="D56" s="25"/>
      <c r="E56" s="26"/>
      <c r="F56" s="76"/>
      <c r="G56" s="77">
        <f>0.18*$F$16*$F$65</f>
        <v>9.3680999999999987E-2</v>
      </c>
      <c r="H56" s="73">
        <f t="shared" si="10"/>
        <v>0</v>
      </c>
      <c r="I56" s="30"/>
      <c r="J56" s="72"/>
      <c r="K56" s="78">
        <f>0.18*$F$16*$J$65</f>
        <v>9.3149999999999983E-2</v>
      </c>
      <c r="L56" s="73">
        <f t="shared" si="11"/>
        <v>0</v>
      </c>
      <c r="M56" s="30"/>
      <c r="N56" s="33">
        <f t="shared" si="8"/>
        <v>0</v>
      </c>
      <c r="O56" s="75" t="str">
        <f t="shared" si="9"/>
        <v/>
      </c>
    </row>
    <row r="57" spans="2:15" ht="15.75" thickBot="1">
      <c r="B57" s="79"/>
      <c r="C57" s="80"/>
      <c r="D57" s="81"/>
      <c r="E57" s="80"/>
      <c r="F57" s="125"/>
      <c r="G57" s="126"/>
      <c r="H57" s="127"/>
      <c r="I57" s="128"/>
      <c r="J57" s="125"/>
      <c r="K57" s="83"/>
      <c r="L57" s="129"/>
      <c r="M57" s="85"/>
      <c r="N57" s="130"/>
      <c r="O57" s="88"/>
    </row>
    <row r="58" spans="2:15">
      <c r="B58" s="89" t="s">
        <v>44</v>
      </c>
      <c r="C58" s="24"/>
      <c r="D58" s="24"/>
      <c r="E58" s="24"/>
      <c r="F58" s="90"/>
      <c r="G58" s="91"/>
      <c r="H58" s="92">
        <f>SUM(H47:H53,H54:H56)</f>
        <v>27.103185340000003</v>
      </c>
      <c r="I58" s="93"/>
      <c r="J58" s="94"/>
      <c r="K58" s="94"/>
      <c r="L58" s="131">
        <f>SUM(L47:L53,L54:L56)</f>
        <v>29.291384708966824</v>
      </c>
      <c r="M58" s="96"/>
      <c r="N58" s="97">
        <f t="shared" ref="N58" si="13">L58-H58</f>
        <v>2.1881993689668207</v>
      </c>
      <c r="O58" s="98">
        <f t="shared" ref="O58" si="14">IF((H58)=0,"",(N58/H58))</f>
        <v>8.07358744559587E-2</v>
      </c>
    </row>
    <row r="59" spans="2:15">
      <c r="B59" s="99" t="s">
        <v>40</v>
      </c>
      <c r="C59" s="24"/>
      <c r="D59" s="24"/>
      <c r="E59" s="24"/>
      <c r="F59" s="100">
        <v>0.13</v>
      </c>
      <c r="G59" s="111"/>
      <c r="H59" s="101">
        <f>H58*F59</f>
        <v>3.5234140942000005</v>
      </c>
      <c r="I59" s="102"/>
      <c r="J59" s="132">
        <v>0.13</v>
      </c>
      <c r="K59" s="102"/>
      <c r="L59" s="105">
        <f>L58*J59</f>
        <v>3.8078800121656871</v>
      </c>
      <c r="M59" s="106"/>
      <c r="N59" s="107">
        <f t="shared" si="8"/>
        <v>0.28446591796568654</v>
      </c>
      <c r="O59" s="108">
        <f t="shared" si="9"/>
        <v>8.0735874455958659E-2</v>
      </c>
    </row>
    <row r="60" spans="2:15">
      <c r="B60" s="109" t="s">
        <v>41</v>
      </c>
      <c r="C60" s="24"/>
      <c r="D60" s="24"/>
      <c r="E60" s="24"/>
      <c r="F60" s="110"/>
      <c r="G60" s="111"/>
      <c r="H60" s="101">
        <f>H58+H59</f>
        <v>30.626599434200003</v>
      </c>
      <c r="I60" s="102"/>
      <c r="J60" s="102"/>
      <c r="K60" s="102"/>
      <c r="L60" s="105">
        <f>L58+L59</f>
        <v>33.099264721132514</v>
      </c>
      <c r="M60" s="106"/>
      <c r="N60" s="107">
        <f t="shared" si="8"/>
        <v>2.4726652869325108</v>
      </c>
      <c r="O60" s="108">
        <f t="shared" si="9"/>
        <v>8.0735874455958812E-2</v>
      </c>
    </row>
    <row r="61" spans="2:15">
      <c r="B61" s="303" t="s">
        <v>42</v>
      </c>
      <c r="C61" s="303"/>
      <c r="D61" s="303"/>
      <c r="E61" s="24"/>
      <c r="F61" s="110"/>
      <c r="G61" s="111"/>
      <c r="H61" s="112">
        <v>0</v>
      </c>
      <c r="I61" s="102"/>
      <c r="J61" s="102"/>
      <c r="K61" s="102"/>
      <c r="L61" s="113">
        <v>0</v>
      </c>
      <c r="M61" s="106"/>
      <c r="N61" s="114">
        <f t="shared" si="8"/>
        <v>0</v>
      </c>
      <c r="O61" s="115" t="str">
        <f t="shared" si="9"/>
        <v/>
      </c>
    </row>
    <row r="62" spans="2:15" ht="15.75" thickBot="1">
      <c r="B62" s="304" t="s">
        <v>45</v>
      </c>
      <c r="C62" s="304"/>
      <c r="D62" s="304"/>
      <c r="E62" s="116"/>
      <c r="F62" s="133"/>
      <c r="G62" s="134"/>
      <c r="H62" s="135">
        <f>H60+H61</f>
        <v>30.626599434200003</v>
      </c>
      <c r="I62" s="136"/>
      <c r="J62" s="136"/>
      <c r="K62" s="136"/>
      <c r="L62" s="137">
        <f>L60+L61</f>
        <v>33.099264721132514</v>
      </c>
      <c r="M62" s="138"/>
      <c r="N62" s="139">
        <f t="shared" si="8"/>
        <v>2.4726652869325108</v>
      </c>
      <c r="O62" s="140">
        <f t="shared" si="9"/>
        <v>8.0735874455958812E-2</v>
      </c>
    </row>
    <row r="63" spans="2:15" ht="15.75" thickBot="1">
      <c r="B63" s="79"/>
      <c r="C63" s="80"/>
      <c r="D63" s="81"/>
      <c r="E63" s="80"/>
      <c r="F63" s="125"/>
      <c r="G63" s="126"/>
      <c r="H63" s="127"/>
      <c r="I63" s="128"/>
      <c r="J63" s="125"/>
      <c r="K63" s="83"/>
      <c r="L63" s="129"/>
      <c r="M63" s="85"/>
      <c r="N63" s="130"/>
      <c r="O63" s="88"/>
    </row>
    <row r="64" spans="2:15">
      <c r="L64" s="141"/>
    </row>
    <row r="65" spans="1:15">
      <c r="B65" s="15" t="s">
        <v>69</v>
      </c>
      <c r="F65" s="151">
        <v>1.0408999999999999</v>
      </c>
      <c r="J65" s="151">
        <v>1.0349999999999999</v>
      </c>
    </row>
    <row r="67" spans="1:15">
      <c r="A67" s="142" t="s">
        <v>46</v>
      </c>
    </row>
    <row r="69" spans="1:15">
      <c r="A69" s="10" t="s">
        <v>47</v>
      </c>
    </row>
    <row r="70" spans="1:15">
      <c r="A70" s="10" t="s">
        <v>48</v>
      </c>
    </row>
    <row r="72" spans="1:15" ht="15.75">
      <c r="B72" s="11" t="s">
        <v>8</v>
      </c>
      <c r="D72" s="311" t="s">
        <v>66</v>
      </c>
      <c r="E72" s="311"/>
      <c r="F72" s="311"/>
      <c r="G72" s="311"/>
      <c r="H72" s="311"/>
      <c r="I72" s="311"/>
      <c r="J72" s="311"/>
      <c r="K72" s="311"/>
      <c r="L72" s="311"/>
      <c r="M72" s="311"/>
      <c r="N72" s="311"/>
      <c r="O72" s="311"/>
    </row>
    <row r="73" spans="1:15" ht="7.5" customHeight="1">
      <c r="B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5">
      <c r="B74" s="14"/>
      <c r="D74" s="15" t="s">
        <v>9</v>
      </c>
      <c r="E74" s="15"/>
      <c r="F74" s="16">
        <v>0.01</v>
      </c>
      <c r="G74" s="15" t="s">
        <v>60</v>
      </c>
    </row>
    <row r="75" spans="1:15">
      <c r="B75" s="14"/>
      <c r="F75" s="16">
        <v>100</v>
      </c>
      <c r="G75" s="15" t="s">
        <v>10</v>
      </c>
    </row>
    <row r="76" spans="1:15">
      <c r="B76" s="14"/>
      <c r="D76" s="17"/>
      <c r="E76" s="17"/>
      <c r="F76" s="312" t="s">
        <v>11</v>
      </c>
      <c r="G76" s="313"/>
      <c r="H76" s="314"/>
      <c r="J76" s="312" t="s">
        <v>12</v>
      </c>
      <c r="K76" s="313"/>
      <c r="L76" s="314"/>
      <c r="N76" s="312" t="s">
        <v>13</v>
      </c>
      <c r="O76" s="314"/>
    </row>
    <row r="77" spans="1:15">
      <c r="B77" s="14"/>
      <c r="D77" s="305" t="s">
        <v>14</v>
      </c>
      <c r="E77" s="18"/>
      <c r="F77" s="19" t="s">
        <v>15</v>
      </c>
      <c r="G77" s="19" t="s">
        <v>16</v>
      </c>
      <c r="H77" s="20" t="s">
        <v>17</v>
      </c>
      <c r="J77" s="19" t="s">
        <v>15</v>
      </c>
      <c r="K77" s="21" t="s">
        <v>16</v>
      </c>
      <c r="L77" s="20" t="s">
        <v>17</v>
      </c>
      <c r="N77" s="307" t="s">
        <v>18</v>
      </c>
      <c r="O77" s="309" t="s">
        <v>19</v>
      </c>
    </row>
    <row r="78" spans="1:15">
      <c r="B78" s="14"/>
      <c r="D78" s="306"/>
      <c r="E78" s="18"/>
      <c r="F78" s="22" t="s">
        <v>20</v>
      </c>
      <c r="G78" s="22"/>
      <c r="H78" s="23" t="s">
        <v>20</v>
      </c>
      <c r="J78" s="22" t="s">
        <v>20</v>
      </c>
      <c r="K78" s="23"/>
      <c r="L78" s="23" t="s">
        <v>20</v>
      </c>
      <c r="N78" s="308"/>
      <c r="O78" s="310"/>
    </row>
    <row r="79" spans="1:15">
      <c r="B79" s="24" t="s">
        <v>21</v>
      </c>
      <c r="C79" s="24"/>
      <c r="D79" s="25" t="s">
        <v>56</v>
      </c>
      <c r="E79" s="26"/>
      <c r="F79" s="153">
        <v>3.14</v>
      </c>
      <c r="G79" s="28">
        <v>1</v>
      </c>
      <c r="H79" s="29">
        <f>G79*F79</f>
        <v>3.14</v>
      </c>
      <c r="I79" s="30"/>
      <c r="J79" s="156">
        <f>+'[1]11. Distribution Rate Schedule'!$C$20</f>
        <v>3.9639584789924687</v>
      </c>
      <c r="K79" s="32">
        <v>1</v>
      </c>
      <c r="L79" s="29">
        <f>K79*J79</f>
        <v>3.9639584789924687</v>
      </c>
      <c r="M79" s="30"/>
      <c r="N79" s="33">
        <f>L79-H79</f>
        <v>0.82395847899246855</v>
      </c>
      <c r="O79" s="34">
        <f>IF((H79)=0,"",(N79/H79))</f>
        <v>0.26240715891479888</v>
      </c>
    </row>
    <row r="80" spans="1:15">
      <c r="B80" s="36"/>
      <c r="C80" s="24"/>
      <c r="D80" s="25" t="s">
        <v>56</v>
      </c>
      <c r="E80" s="26"/>
      <c r="F80" s="27"/>
      <c r="G80" s="28">
        <v>1</v>
      </c>
      <c r="H80" s="29">
        <f t="shared" ref="H80:H94" si="15">G80*F80</f>
        <v>0</v>
      </c>
      <c r="I80" s="30"/>
      <c r="J80" s="31"/>
      <c r="K80" s="32">
        <v>1</v>
      </c>
      <c r="L80" s="29">
        <f>K80*J80</f>
        <v>0</v>
      </c>
      <c r="M80" s="30"/>
      <c r="N80" s="33">
        <f>L80-H80</f>
        <v>0</v>
      </c>
      <c r="O80" s="34" t="str">
        <f>IF((H80)=0,"",(N80/H80))</f>
        <v/>
      </c>
    </row>
    <row r="81" spans="2:15">
      <c r="B81" s="35"/>
      <c r="C81" s="24"/>
      <c r="D81" s="25"/>
      <c r="E81" s="26"/>
      <c r="F81" s="27"/>
      <c r="G81" s="28">
        <v>1</v>
      </c>
      <c r="H81" s="29">
        <f t="shared" si="15"/>
        <v>0</v>
      </c>
      <c r="I81" s="30"/>
      <c r="J81" s="31"/>
      <c r="K81" s="32">
        <v>1</v>
      </c>
      <c r="L81" s="29">
        <f t="shared" ref="L81:L94" si="16">K81*J81</f>
        <v>0</v>
      </c>
      <c r="M81" s="30"/>
      <c r="N81" s="33">
        <f t="shared" ref="N81:N95" si="17">L81-H81</f>
        <v>0</v>
      </c>
      <c r="O81" s="34" t="str">
        <f t="shared" ref="O81:O95" si="18">IF((H81)=0,"",(N81/H81))</f>
        <v/>
      </c>
    </row>
    <row r="82" spans="2:15">
      <c r="B82" s="35"/>
      <c r="C82" s="24"/>
      <c r="D82" s="25"/>
      <c r="E82" s="26"/>
      <c r="F82" s="27"/>
      <c r="G82" s="28">
        <v>1</v>
      </c>
      <c r="H82" s="29">
        <f t="shared" si="15"/>
        <v>0</v>
      </c>
      <c r="I82" s="30"/>
      <c r="J82" s="31"/>
      <c r="K82" s="32">
        <v>1</v>
      </c>
      <c r="L82" s="29">
        <f t="shared" si="16"/>
        <v>0</v>
      </c>
      <c r="M82" s="30"/>
      <c r="N82" s="33">
        <f t="shared" si="17"/>
        <v>0</v>
      </c>
      <c r="O82" s="34" t="str">
        <f t="shared" si="18"/>
        <v/>
      </c>
    </row>
    <row r="83" spans="2:15">
      <c r="B83" s="35"/>
      <c r="C83" s="24"/>
      <c r="D83" s="25"/>
      <c r="E83" s="26"/>
      <c r="F83" s="27"/>
      <c r="G83" s="28">
        <v>1</v>
      </c>
      <c r="H83" s="29">
        <f t="shared" si="15"/>
        <v>0</v>
      </c>
      <c r="I83" s="30"/>
      <c r="J83" s="31"/>
      <c r="K83" s="32">
        <v>1</v>
      </c>
      <c r="L83" s="29">
        <f t="shared" si="16"/>
        <v>0</v>
      </c>
      <c r="M83" s="30"/>
      <c r="N83" s="33">
        <f t="shared" si="17"/>
        <v>0</v>
      </c>
      <c r="O83" s="34" t="str">
        <f t="shared" si="18"/>
        <v/>
      </c>
    </row>
    <row r="84" spans="2:15">
      <c r="B84" s="35"/>
      <c r="C84" s="24"/>
      <c r="D84" s="25"/>
      <c r="E84" s="26"/>
      <c r="F84" s="27"/>
      <c r="G84" s="28">
        <v>1</v>
      </c>
      <c r="H84" s="29">
        <f t="shared" si="15"/>
        <v>0</v>
      </c>
      <c r="I84" s="30"/>
      <c r="J84" s="31"/>
      <c r="K84" s="32">
        <v>1</v>
      </c>
      <c r="L84" s="29">
        <f t="shared" si="16"/>
        <v>0</v>
      </c>
      <c r="M84" s="30"/>
      <c r="N84" s="33">
        <f t="shared" si="17"/>
        <v>0</v>
      </c>
      <c r="O84" s="34" t="str">
        <f t="shared" si="18"/>
        <v/>
      </c>
    </row>
    <row r="85" spans="2:15">
      <c r="B85" s="24" t="s">
        <v>22</v>
      </c>
      <c r="C85" s="24"/>
      <c r="D85" s="25" t="s">
        <v>61</v>
      </c>
      <c r="E85" s="26"/>
      <c r="F85" s="27">
        <v>10.136200000000001</v>
      </c>
      <c r="G85" s="28">
        <f>$F74</f>
        <v>0.01</v>
      </c>
      <c r="H85" s="29">
        <f t="shared" si="15"/>
        <v>0.10136200000000001</v>
      </c>
      <c r="I85" s="30"/>
      <c r="J85" s="31">
        <f>+'[1]11. Distribution Rate Schedule'!$E$20</f>
        <v>13.108988014831874</v>
      </c>
      <c r="K85" s="28">
        <f>$F74</f>
        <v>0.01</v>
      </c>
      <c r="L85" s="29">
        <f t="shared" si="16"/>
        <v>0.13108988014831874</v>
      </c>
      <c r="M85" s="30"/>
      <c r="N85" s="33">
        <f t="shared" si="17"/>
        <v>2.972788014831873E-2</v>
      </c>
      <c r="O85" s="34">
        <f t="shared" si="18"/>
        <v>0.29328426972947186</v>
      </c>
    </row>
    <row r="86" spans="2:15">
      <c r="B86" s="36" t="s">
        <v>96</v>
      </c>
      <c r="C86" s="24"/>
      <c r="D86" s="25" t="s">
        <v>61</v>
      </c>
      <c r="E86" s="26"/>
      <c r="F86" s="27">
        <v>-0.26590000000000003</v>
      </c>
      <c r="G86" s="28">
        <f>$F74</f>
        <v>0.01</v>
      </c>
      <c r="H86" s="29">
        <f t="shared" si="15"/>
        <v>-2.6590000000000003E-3</v>
      </c>
      <c r="I86" s="30"/>
      <c r="J86" s="31"/>
      <c r="K86" s="28">
        <f>$F74</f>
        <v>0.01</v>
      </c>
      <c r="L86" s="29">
        <f t="shared" si="16"/>
        <v>0</v>
      </c>
      <c r="M86" s="30"/>
      <c r="N86" s="33">
        <f t="shared" si="17"/>
        <v>2.6590000000000003E-3</v>
      </c>
      <c r="O86" s="34">
        <f t="shared" si="18"/>
        <v>-1</v>
      </c>
    </row>
    <row r="87" spans="2:15">
      <c r="B87" s="24"/>
      <c r="C87" s="24"/>
      <c r="D87" s="25"/>
      <c r="E87" s="26"/>
      <c r="F87" s="150"/>
      <c r="G87" s="28">
        <f>$F74</f>
        <v>0.01</v>
      </c>
      <c r="H87" s="29">
        <f t="shared" si="15"/>
        <v>0</v>
      </c>
      <c r="I87" s="30"/>
      <c r="J87" s="31"/>
      <c r="K87" s="28">
        <f>$F74</f>
        <v>0.01</v>
      </c>
      <c r="L87" s="29">
        <f t="shared" si="16"/>
        <v>0</v>
      </c>
      <c r="M87" s="30"/>
      <c r="N87" s="33">
        <f t="shared" si="17"/>
        <v>0</v>
      </c>
      <c r="O87" s="34" t="str">
        <f t="shared" si="18"/>
        <v/>
      </c>
    </row>
    <row r="88" spans="2:15">
      <c r="B88" s="36"/>
      <c r="C88" s="24"/>
      <c r="D88" s="25"/>
      <c r="E88" s="26"/>
      <c r="F88" s="27"/>
      <c r="G88" s="28">
        <f>$F74</f>
        <v>0.01</v>
      </c>
      <c r="H88" s="29">
        <f t="shared" si="15"/>
        <v>0</v>
      </c>
      <c r="I88" s="30"/>
      <c r="J88" s="31"/>
      <c r="K88" s="28">
        <f>$F74</f>
        <v>0.01</v>
      </c>
      <c r="L88" s="29">
        <f t="shared" si="16"/>
        <v>0</v>
      </c>
      <c r="M88" s="30"/>
      <c r="N88" s="33">
        <f t="shared" si="17"/>
        <v>0</v>
      </c>
      <c r="O88" s="34" t="str">
        <f t="shared" si="18"/>
        <v/>
      </c>
    </row>
    <row r="89" spans="2:15">
      <c r="B89" s="36"/>
      <c r="C89" s="24"/>
      <c r="D89" s="25"/>
      <c r="E89" s="26"/>
      <c r="F89" s="27"/>
      <c r="G89" s="28">
        <f>$F74</f>
        <v>0.01</v>
      </c>
      <c r="H89" s="29">
        <f t="shared" si="15"/>
        <v>0</v>
      </c>
      <c r="I89" s="30"/>
      <c r="J89" s="31"/>
      <c r="K89" s="28">
        <f>$F74</f>
        <v>0.01</v>
      </c>
      <c r="L89" s="29">
        <f t="shared" si="16"/>
        <v>0</v>
      </c>
      <c r="M89" s="30"/>
      <c r="N89" s="33">
        <f t="shared" si="17"/>
        <v>0</v>
      </c>
      <c r="O89" s="34" t="str">
        <f t="shared" si="18"/>
        <v/>
      </c>
    </row>
    <row r="90" spans="2:15">
      <c r="B90" s="36"/>
      <c r="C90" s="24"/>
      <c r="D90" s="25"/>
      <c r="E90" s="26"/>
      <c r="F90" s="27"/>
      <c r="G90" s="28">
        <f>$F74</f>
        <v>0.01</v>
      </c>
      <c r="H90" s="29">
        <f t="shared" si="15"/>
        <v>0</v>
      </c>
      <c r="I90" s="30"/>
      <c r="J90" s="31"/>
      <c r="K90" s="28">
        <f>$F74</f>
        <v>0.01</v>
      </c>
      <c r="L90" s="29">
        <f t="shared" si="16"/>
        <v>0</v>
      </c>
      <c r="M90" s="30"/>
      <c r="N90" s="33">
        <f t="shared" si="17"/>
        <v>0</v>
      </c>
      <c r="O90" s="34" t="str">
        <f t="shared" si="18"/>
        <v/>
      </c>
    </row>
    <row r="91" spans="2:15">
      <c r="B91" s="36"/>
      <c r="C91" s="24"/>
      <c r="D91" s="25"/>
      <c r="E91" s="26"/>
      <c r="F91" s="27"/>
      <c r="G91" s="28">
        <f>$F74</f>
        <v>0.01</v>
      </c>
      <c r="H91" s="29">
        <f t="shared" si="15"/>
        <v>0</v>
      </c>
      <c r="I91" s="30"/>
      <c r="J91" s="31"/>
      <c r="K91" s="28">
        <f>$F74</f>
        <v>0.01</v>
      </c>
      <c r="L91" s="29">
        <f t="shared" si="16"/>
        <v>0</v>
      </c>
      <c r="M91" s="30"/>
      <c r="N91" s="33">
        <f t="shared" si="17"/>
        <v>0</v>
      </c>
      <c r="O91" s="34" t="str">
        <f t="shared" si="18"/>
        <v/>
      </c>
    </row>
    <row r="92" spans="2:15">
      <c r="B92" s="36"/>
      <c r="C92" s="24"/>
      <c r="D92" s="25"/>
      <c r="E92" s="26"/>
      <c r="F92" s="27"/>
      <c r="G92" s="28">
        <f>$F74</f>
        <v>0.01</v>
      </c>
      <c r="H92" s="29">
        <f t="shared" si="15"/>
        <v>0</v>
      </c>
      <c r="I92" s="30"/>
      <c r="J92" s="31"/>
      <c r="K92" s="28">
        <f>$F74</f>
        <v>0.01</v>
      </c>
      <c r="L92" s="29">
        <f t="shared" si="16"/>
        <v>0</v>
      </c>
      <c r="M92" s="30"/>
      <c r="N92" s="33">
        <f t="shared" si="17"/>
        <v>0</v>
      </c>
      <c r="O92" s="34" t="str">
        <f t="shared" si="18"/>
        <v/>
      </c>
    </row>
    <row r="93" spans="2:15">
      <c r="B93" s="36"/>
      <c r="C93" s="24"/>
      <c r="D93" s="25"/>
      <c r="E93" s="26"/>
      <c r="F93" s="27"/>
      <c r="G93" s="28">
        <f>$F74</f>
        <v>0.01</v>
      </c>
      <c r="H93" s="29">
        <f t="shared" si="15"/>
        <v>0</v>
      </c>
      <c r="I93" s="30"/>
      <c r="J93" s="31"/>
      <c r="K93" s="28">
        <f>$F74</f>
        <v>0.01</v>
      </c>
      <c r="L93" s="29">
        <f t="shared" si="16"/>
        <v>0</v>
      </c>
      <c r="M93" s="30"/>
      <c r="N93" s="33">
        <f t="shared" si="17"/>
        <v>0</v>
      </c>
      <c r="O93" s="34" t="str">
        <f t="shared" si="18"/>
        <v/>
      </c>
    </row>
    <row r="94" spans="2:15">
      <c r="B94" s="36"/>
      <c r="C94" s="24"/>
      <c r="D94" s="25"/>
      <c r="E94" s="26"/>
      <c r="F94" s="27"/>
      <c r="G94" s="28">
        <f>$F74</f>
        <v>0.01</v>
      </c>
      <c r="H94" s="29">
        <f t="shared" si="15"/>
        <v>0</v>
      </c>
      <c r="I94" s="30"/>
      <c r="J94" s="31"/>
      <c r="K94" s="28">
        <f>$F74</f>
        <v>0.01</v>
      </c>
      <c r="L94" s="29">
        <f t="shared" si="16"/>
        <v>0</v>
      </c>
      <c r="M94" s="30"/>
      <c r="N94" s="33">
        <f t="shared" si="17"/>
        <v>0</v>
      </c>
      <c r="O94" s="34" t="str">
        <f t="shared" si="18"/>
        <v/>
      </c>
    </row>
    <row r="95" spans="2:15" s="48" customFormat="1">
      <c r="B95" s="37" t="s">
        <v>25</v>
      </c>
      <c r="C95" s="38"/>
      <c r="D95" s="39"/>
      <c r="E95" s="38"/>
      <c r="F95" s="40"/>
      <c r="G95" s="41"/>
      <c r="H95" s="42">
        <f>SUM(H79:H94)</f>
        <v>3.2387030000000001</v>
      </c>
      <c r="I95" s="43"/>
      <c r="J95" s="44"/>
      <c r="K95" s="41"/>
      <c r="L95" s="42">
        <f>SUM(L79:L94)</f>
        <v>4.0950483591407876</v>
      </c>
      <c r="M95" s="43"/>
      <c r="N95" s="46">
        <f t="shared" si="17"/>
        <v>0.85634535914078747</v>
      </c>
      <c r="O95" s="47">
        <f t="shared" si="18"/>
        <v>0.26440996878713097</v>
      </c>
    </row>
    <row r="96" spans="2:15" ht="25.5">
      <c r="B96" s="49" t="s">
        <v>58</v>
      </c>
      <c r="C96" s="24"/>
      <c r="D96" s="25" t="s">
        <v>61</v>
      </c>
      <c r="E96" s="26"/>
      <c r="F96" s="27">
        <v>-0.37630000000000002</v>
      </c>
      <c r="G96" s="28">
        <f>$F74</f>
        <v>0.01</v>
      </c>
      <c r="H96" s="29">
        <f>G96*F96</f>
        <v>-3.7630000000000003E-3</v>
      </c>
      <c r="I96" s="30"/>
      <c r="J96" s="31">
        <f>+F96</f>
        <v>-0.37630000000000002</v>
      </c>
      <c r="K96" s="28">
        <f>$F74</f>
        <v>0.01</v>
      </c>
      <c r="L96" s="29">
        <f>K96*J96</f>
        <v>-3.7630000000000003E-3</v>
      </c>
      <c r="M96" s="30"/>
      <c r="N96" s="33">
        <f>L96-H96</f>
        <v>0</v>
      </c>
      <c r="O96" s="34">
        <f>IF((H96)=0,"",(N96/H96))</f>
        <v>0</v>
      </c>
    </row>
    <row r="97" spans="2:15" ht="25.5">
      <c r="B97" s="49" t="s">
        <v>59</v>
      </c>
      <c r="C97" s="24"/>
      <c r="D97" s="25" t="s">
        <v>61</v>
      </c>
      <c r="E97" s="26"/>
      <c r="F97" s="27">
        <v>0</v>
      </c>
      <c r="G97" s="28">
        <f>$F74</f>
        <v>0.01</v>
      </c>
      <c r="H97" s="29">
        <f t="shared" ref="H97:H99" si="19">G97*F97</f>
        <v>0</v>
      </c>
      <c r="I97" s="50"/>
      <c r="J97" s="31">
        <f>+'[3]6. Rate Rider Calculations'!$F$28</f>
        <v>-0.40044795344301681</v>
      </c>
      <c r="K97" s="28">
        <f>$F74</f>
        <v>0.01</v>
      </c>
      <c r="L97" s="29">
        <f t="shared" ref="L97:L99" si="20">K97*J97</f>
        <v>-4.0044795344301685E-3</v>
      </c>
      <c r="M97" s="51"/>
      <c r="N97" s="33">
        <f t="shared" ref="N97:N99" si="21">L97-H97</f>
        <v>-4.0044795344301685E-3</v>
      </c>
      <c r="O97" s="34" t="str">
        <f t="shared" ref="O97:O99" si="22">IF((H97)=0,"",(N97/H97))</f>
        <v/>
      </c>
    </row>
    <row r="98" spans="2:15">
      <c r="B98" s="49"/>
      <c r="C98" s="24"/>
      <c r="D98" s="25" t="s">
        <v>61</v>
      </c>
      <c r="E98" s="26"/>
      <c r="F98" s="27"/>
      <c r="G98" s="28">
        <f>$F74</f>
        <v>0.01</v>
      </c>
      <c r="H98" s="29">
        <f t="shared" si="19"/>
        <v>0</v>
      </c>
      <c r="I98" s="50"/>
      <c r="J98" s="31"/>
      <c r="K98" s="28">
        <f>$F74</f>
        <v>0.01</v>
      </c>
      <c r="L98" s="29">
        <f t="shared" si="20"/>
        <v>0</v>
      </c>
      <c r="M98" s="51"/>
      <c r="N98" s="33">
        <f t="shared" si="21"/>
        <v>0</v>
      </c>
      <c r="O98" s="34" t="str">
        <f t="shared" si="22"/>
        <v/>
      </c>
    </row>
    <row r="99" spans="2:15" ht="25.5">
      <c r="B99" s="49" t="s">
        <v>75</v>
      </c>
      <c r="C99" s="24"/>
      <c r="D99" s="25" t="s">
        <v>61</v>
      </c>
      <c r="E99" s="26"/>
      <c r="F99" s="27">
        <v>0</v>
      </c>
      <c r="G99" s="28">
        <f>$F74</f>
        <v>0.01</v>
      </c>
      <c r="H99" s="29">
        <f t="shared" si="19"/>
        <v>0</v>
      </c>
      <c r="I99" s="50"/>
      <c r="J99" s="31">
        <f>+'[3]6. Rate Rider Calculations'!$F$54</f>
        <v>0</v>
      </c>
      <c r="K99" s="28">
        <f>$F74</f>
        <v>0.01</v>
      </c>
      <c r="L99" s="29">
        <f t="shared" si="20"/>
        <v>0</v>
      </c>
      <c r="M99" s="51"/>
      <c r="N99" s="33">
        <f t="shared" si="21"/>
        <v>0</v>
      </c>
      <c r="O99" s="34" t="str">
        <f t="shared" si="22"/>
        <v/>
      </c>
    </row>
    <row r="100" spans="2:15">
      <c r="B100" s="49"/>
      <c r="C100" s="24"/>
      <c r="D100" s="25"/>
      <c r="E100" s="26"/>
      <c r="F100" s="27"/>
      <c r="G100" s="28">
        <f>$F74</f>
        <v>0.01</v>
      </c>
      <c r="H100" s="29">
        <f>G100*F100</f>
        <v>0</v>
      </c>
      <c r="I100" s="30"/>
      <c r="J100" s="31"/>
      <c r="K100" s="28">
        <f>$F74</f>
        <v>0.01</v>
      </c>
      <c r="L100" s="29">
        <f>K100*J100</f>
        <v>0</v>
      </c>
      <c r="M100" s="30"/>
      <c r="N100" s="33">
        <f>L100-H100</f>
        <v>0</v>
      </c>
      <c r="O100" s="34" t="str">
        <f>IF((H100)=0,"",(N100/H100))</f>
        <v/>
      </c>
    </row>
    <row r="101" spans="2:15">
      <c r="B101" s="49"/>
      <c r="C101" s="24"/>
      <c r="D101" s="25"/>
      <c r="E101" s="26"/>
      <c r="F101" s="53"/>
      <c r="G101" s="54"/>
      <c r="H101" s="55"/>
      <c r="I101" s="30"/>
      <c r="J101" s="31"/>
      <c r="K101" s="28">
        <f>$F74</f>
        <v>0.01</v>
      </c>
      <c r="L101" s="29">
        <f>K101*J101</f>
        <v>0</v>
      </c>
      <c r="M101" s="30"/>
      <c r="N101" s="33">
        <f>L101-H101</f>
        <v>0</v>
      </c>
      <c r="O101" s="34"/>
    </row>
    <row r="102" spans="2:15" ht="25.5">
      <c r="B102" s="56" t="s">
        <v>26</v>
      </c>
      <c r="C102" s="57"/>
      <c r="D102" s="57"/>
      <c r="E102" s="57"/>
      <c r="F102" s="58"/>
      <c r="G102" s="59"/>
      <c r="H102" s="60">
        <f>SUM(H96:H100)+H95</f>
        <v>3.2349399999999999</v>
      </c>
      <c r="I102" s="43"/>
      <c r="J102" s="59"/>
      <c r="K102" s="61"/>
      <c r="L102" s="60">
        <f>SUM(L96:L100)+L95</f>
        <v>4.0872808796063573</v>
      </c>
      <c r="M102" s="43"/>
      <c r="N102" s="46">
        <f t="shared" ref="N102:N114" si="23">L102-H102</f>
        <v>0.8523408796063574</v>
      </c>
      <c r="O102" s="47">
        <f t="shared" ref="O102:O114" si="24">IF((H102)=0,"",(N102/H102))</f>
        <v>0.26347965637889958</v>
      </c>
    </row>
    <row r="103" spans="2:15">
      <c r="B103" s="30" t="s">
        <v>27</v>
      </c>
      <c r="C103" s="30"/>
      <c r="D103" s="62" t="s">
        <v>61</v>
      </c>
      <c r="E103" s="63"/>
      <c r="F103" s="31">
        <v>2.0206</v>
      </c>
      <c r="G103" s="199">
        <f>F74</f>
        <v>0.01</v>
      </c>
      <c r="H103" s="29">
        <f>G103*F103</f>
        <v>2.0205999999999998E-2</v>
      </c>
      <c r="I103" s="30"/>
      <c r="J103" s="31">
        <f>+'[4]13. Final 2013 RTS Rates'!$F$34</f>
        <v>2.0396120654416663</v>
      </c>
      <c r="K103" s="200">
        <f>F74</f>
        <v>0.01</v>
      </c>
      <c r="L103" s="29">
        <f>K103*J103</f>
        <v>2.0396120654416663E-2</v>
      </c>
      <c r="M103" s="30"/>
      <c r="N103" s="33">
        <f t="shared" si="23"/>
        <v>1.9012065441666517E-4</v>
      </c>
      <c r="O103" s="34">
        <f t="shared" si="24"/>
        <v>9.4091187972218746E-3</v>
      </c>
    </row>
    <row r="104" spans="2:15" ht="30">
      <c r="B104" s="66" t="s">
        <v>28</v>
      </c>
      <c r="C104" s="30"/>
      <c r="D104" s="62" t="s">
        <v>61</v>
      </c>
      <c r="E104" s="63"/>
      <c r="F104" s="31">
        <v>1.514</v>
      </c>
      <c r="G104" s="199">
        <f>G103</f>
        <v>0.01</v>
      </c>
      <c r="H104" s="29">
        <f>G104*F104</f>
        <v>1.5140000000000001E-2</v>
      </c>
      <c r="I104" s="30"/>
      <c r="J104" s="31">
        <f>+'[4]13. Final 2013 RTS Rates'!$H$34</f>
        <v>1.5659183331181865</v>
      </c>
      <c r="K104" s="200">
        <f>K103</f>
        <v>0.01</v>
      </c>
      <c r="L104" s="29">
        <f>K104*J104</f>
        <v>1.5659183331181867E-2</v>
      </c>
      <c r="M104" s="30"/>
      <c r="N104" s="33">
        <f t="shared" si="23"/>
        <v>5.191833311818661E-4</v>
      </c>
      <c r="O104" s="34">
        <f t="shared" si="24"/>
        <v>3.429216190104796E-2</v>
      </c>
    </row>
    <row r="105" spans="2:15" ht="25.5">
      <c r="B105" s="56" t="s">
        <v>29</v>
      </c>
      <c r="C105" s="38"/>
      <c r="D105" s="38"/>
      <c r="E105" s="38"/>
      <c r="F105" s="67"/>
      <c r="G105" s="59"/>
      <c r="H105" s="60">
        <f>SUM(H102:H104)</f>
        <v>3.270286</v>
      </c>
      <c r="I105" s="68"/>
      <c r="J105" s="69"/>
      <c r="K105" s="70"/>
      <c r="L105" s="60">
        <f>SUM(L102:L104)</f>
        <v>4.123336183591956</v>
      </c>
      <c r="M105" s="68"/>
      <c r="N105" s="46">
        <f t="shared" si="23"/>
        <v>0.85305018359195595</v>
      </c>
      <c r="O105" s="47">
        <f t="shared" si="24"/>
        <v>0.26084880147851164</v>
      </c>
    </row>
    <row r="106" spans="2:15" ht="30">
      <c r="B106" s="71" t="s">
        <v>30</v>
      </c>
      <c r="C106" s="24"/>
      <c r="D106" s="25" t="s">
        <v>57</v>
      </c>
      <c r="E106" s="26"/>
      <c r="F106" s="72">
        <v>5.1999999999999998E-3</v>
      </c>
      <c r="G106" s="64">
        <f>F75*F123</f>
        <v>104.08999999999999</v>
      </c>
      <c r="H106" s="73">
        <f t="shared" ref="H106:H109" si="25">G106*F106</f>
        <v>0.54126799999999997</v>
      </c>
      <c r="I106" s="30"/>
      <c r="J106" s="74">
        <f>+F106</f>
        <v>5.1999999999999998E-3</v>
      </c>
      <c r="K106" s="65">
        <f>F75*J123</f>
        <v>103.49999999999999</v>
      </c>
      <c r="L106" s="73">
        <f t="shared" ref="L106:L109" si="26">K106*J106</f>
        <v>0.5381999999999999</v>
      </c>
      <c r="M106" s="30"/>
      <c r="N106" s="33">
        <f t="shared" si="23"/>
        <v>-3.0680000000000707E-3</v>
      </c>
      <c r="O106" s="75">
        <f t="shared" si="24"/>
        <v>-5.6681717744261088E-3</v>
      </c>
    </row>
    <row r="107" spans="2:15" ht="30">
      <c r="B107" s="71" t="s">
        <v>31</v>
      </c>
      <c r="C107" s="24"/>
      <c r="D107" s="25" t="s">
        <v>57</v>
      </c>
      <c r="E107" s="26"/>
      <c r="F107" s="72">
        <v>1.1000000000000001E-3</v>
      </c>
      <c r="G107" s="64">
        <f>G106</f>
        <v>104.08999999999999</v>
      </c>
      <c r="H107" s="73">
        <f t="shared" si="25"/>
        <v>0.11449899999999999</v>
      </c>
      <c r="I107" s="30"/>
      <c r="J107" s="74">
        <f t="shared" ref="J107:J109" si="27">+F107</f>
        <v>1.1000000000000001E-3</v>
      </c>
      <c r="K107" s="65">
        <f>K106</f>
        <v>103.49999999999999</v>
      </c>
      <c r="L107" s="73">
        <f t="shared" si="26"/>
        <v>0.11384999999999999</v>
      </c>
      <c r="M107" s="30"/>
      <c r="N107" s="33">
        <f t="shared" si="23"/>
        <v>-6.489999999999968E-4</v>
      </c>
      <c r="O107" s="75">
        <f t="shared" si="24"/>
        <v>-5.6681717744259501E-3</v>
      </c>
    </row>
    <row r="108" spans="2:15">
      <c r="B108" s="24" t="s">
        <v>32</v>
      </c>
      <c r="C108" s="24"/>
      <c r="D108" s="25" t="s">
        <v>56</v>
      </c>
      <c r="E108" s="26"/>
      <c r="F108" s="72">
        <v>0.25</v>
      </c>
      <c r="G108" s="28">
        <v>1</v>
      </c>
      <c r="H108" s="73">
        <f t="shared" si="25"/>
        <v>0.25</v>
      </c>
      <c r="I108" s="30"/>
      <c r="J108" s="74">
        <f t="shared" si="27"/>
        <v>0.25</v>
      </c>
      <c r="K108" s="32">
        <v>1</v>
      </c>
      <c r="L108" s="73">
        <f t="shared" si="26"/>
        <v>0.25</v>
      </c>
      <c r="M108" s="30"/>
      <c r="N108" s="33">
        <f t="shared" si="23"/>
        <v>0</v>
      </c>
      <c r="O108" s="75">
        <f t="shared" si="24"/>
        <v>0</v>
      </c>
    </row>
    <row r="109" spans="2:15">
      <c r="B109" s="24" t="s">
        <v>33</v>
      </c>
      <c r="C109" s="24"/>
      <c r="D109" s="25" t="s">
        <v>57</v>
      </c>
      <c r="E109" s="26"/>
      <c r="F109" s="72">
        <v>7.0000000000000001E-3</v>
      </c>
      <c r="G109" s="64">
        <f>F75</f>
        <v>100</v>
      </c>
      <c r="H109" s="73">
        <f t="shared" si="25"/>
        <v>0.70000000000000007</v>
      </c>
      <c r="I109" s="30"/>
      <c r="J109" s="74">
        <f t="shared" si="27"/>
        <v>7.0000000000000001E-3</v>
      </c>
      <c r="K109" s="65">
        <f>F75</f>
        <v>100</v>
      </c>
      <c r="L109" s="73">
        <f t="shared" si="26"/>
        <v>0.70000000000000007</v>
      </c>
      <c r="M109" s="30"/>
      <c r="N109" s="33">
        <f t="shared" si="23"/>
        <v>0</v>
      </c>
      <c r="O109" s="75">
        <f t="shared" si="24"/>
        <v>0</v>
      </c>
    </row>
    <row r="110" spans="2:15">
      <c r="B110" s="52"/>
      <c r="C110" s="24"/>
      <c r="D110" s="25"/>
      <c r="E110" s="26"/>
      <c r="F110" s="76"/>
      <c r="G110" s="64"/>
      <c r="H110" s="73">
        <f>G110*F110</f>
        <v>0</v>
      </c>
      <c r="I110" s="30"/>
      <c r="J110" s="72"/>
      <c r="K110" s="64"/>
      <c r="L110" s="73">
        <f>K110*J110</f>
        <v>0</v>
      </c>
      <c r="M110" s="30"/>
      <c r="N110" s="33">
        <f t="shared" si="23"/>
        <v>0</v>
      </c>
      <c r="O110" s="75" t="str">
        <f t="shared" si="24"/>
        <v/>
      </c>
    </row>
    <row r="111" spans="2:15">
      <c r="B111" s="169" t="s">
        <v>87</v>
      </c>
      <c r="C111" s="169"/>
      <c r="D111" s="170" t="s">
        <v>57</v>
      </c>
      <c r="E111" s="169"/>
      <c r="F111" s="144">
        <v>7.8770000000000007E-2</v>
      </c>
      <c r="G111" s="145">
        <f>+G106</f>
        <v>104.08999999999999</v>
      </c>
      <c r="H111" s="146">
        <f>G111*F111</f>
        <v>8.1991692999999994</v>
      </c>
      <c r="I111" s="147"/>
      <c r="J111" s="144">
        <f>+F111</f>
        <v>7.8770000000000007E-2</v>
      </c>
      <c r="K111" s="145">
        <f>+K106</f>
        <v>103.49999999999999</v>
      </c>
      <c r="L111" s="146">
        <f>K111*J111</f>
        <v>8.1526949999999996</v>
      </c>
      <c r="M111" s="147"/>
      <c r="N111" s="148">
        <f t="shared" si="23"/>
        <v>-4.6474299999999857E-2</v>
      </c>
      <c r="O111" s="149">
        <f t="shared" si="24"/>
        <v>-5.6681717744259605E-3</v>
      </c>
    </row>
    <row r="112" spans="2:15">
      <c r="B112" s="52"/>
      <c r="C112" s="24"/>
      <c r="D112" s="25"/>
      <c r="E112" s="26"/>
      <c r="F112" s="76"/>
      <c r="G112" s="77">
        <f>0.64*$F$16*$F$65</f>
        <v>0.333088</v>
      </c>
      <c r="H112" s="73">
        <f t="shared" ref="H112:H114" si="28">G112*F112</f>
        <v>0</v>
      </c>
      <c r="I112" s="30"/>
      <c r="J112" s="72"/>
      <c r="K112" s="78">
        <f>0.64*$F$16*$J$65</f>
        <v>0.33119999999999999</v>
      </c>
      <c r="L112" s="73">
        <f t="shared" ref="L112:L114" si="29">K112*J112</f>
        <v>0</v>
      </c>
      <c r="M112" s="30"/>
      <c r="N112" s="33">
        <f t="shared" si="23"/>
        <v>0</v>
      </c>
      <c r="O112" s="75" t="str">
        <f t="shared" si="24"/>
        <v/>
      </c>
    </row>
    <row r="113" spans="2:15">
      <c r="B113" s="52"/>
      <c r="C113" s="24"/>
      <c r="D113" s="25"/>
      <c r="E113" s="26"/>
      <c r="F113" s="76"/>
      <c r="G113" s="77">
        <f>0.18*$F$16*$F$65</f>
        <v>9.3680999999999987E-2</v>
      </c>
      <c r="H113" s="73">
        <f t="shared" si="28"/>
        <v>0</v>
      </c>
      <c r="I113" s="30"/>
      <c r="J113" s="72"/>
      <c r="K113" s="78">
        <f>0.18*$F$16*$J$65</f>
        <v>9.3149999999999983E-2</v>
      </c>
      <c r="L113" s="73">
        <f t="shared" si="29"/>
        <v>0</v>
      </c>
      <c r="M113" s="30"/>
      <c r="N113" s="33">
        <f t="shared" si="23"/>
        <v>0</v>
      </c>
      <c r="O113" s="75" t="str">
        <f t="shared" si="24"/>
        <v/>
      </c>
    </row>
    <row r="114" spans="2:15" ht="15.75" thickBot="1">
      <c r="B114" s="14"/>
      <c r="C114" s="24"/>
      <c r="D114" s="25"/>
      <c r="E114" s="26"/>
      <c r="F114" s="76"/>
      <c r="G114" s="77">
        <f>0.18*$F$16*$F$65</f>
        <v>9.3680999999999987E-2</v>
      </c>
      <c r="H114" s="73">
        <f t="shared" si="28"/>
        <v>0</v>
      </c>
      <c r="I114" s="30"/>
      <c r="J114" s="72"/>
      <c r="K114" s="78">
        <f>0.18*$F$16*$J$65</f>
        <v>9.3149999999999983E-2</v>
      </c>
      <c r="L114" s="73">
        <f t="shared" si="29"/>
        <v>0</v>
      </c>
      <c r="M114" s="30"/>
      <c r="N114" s="33">
        <f t="shared" si="23"/>
        <v>0</v>
      </c>
      <c r="O114" s="75" t="str">
        <f t="shared" si="24"/>
        <v/>
      </c>
    </row>
    <row r="115" spans="2:15" ht="15.75" thickBot="1">
      <c r="B115" s="79"/>
      <c r="C115" s="80"/>
      <c r="D115" s="81"/>
      <c r="E115" s="80"/>
      <c r="F115" s="125"/>
      <c r="G115" s="126"/>
      <c r="H115" s="127"/>
      <c r="I115" s="128"/>
      <c r="J115" s="125"/>
      <c r="K115" s="83"/>
      <c r="L115" s="129"/>
      <c r="M115" s="85"/>
      <c r="N115" s="130"/>
      <c r="O115" s="88"/>
    </row>
    <row r="116" spans="2:15">
      <c r="B116" s="89" t="s">
        <v>44</v>
      </c>
      <c r="C116" s="24"/>
      <c r="D116" s="24"/>
      <c r="E116" s="24"/>
      <c r="F116" s="90"/>
      <c r="G116" s="91"/>
      <c r="H116" s="92">
        <f>SUM(H105:H111,H112:H114)</f>
        <v>13.0752223</v>
      </c>
      <c r="I116" s="93"/>
      <c r="J116" s="94"/>
      <c r="K116" s="94"/>
      <c r="L116" s="131">
        <f>SUM(L105:L111,L112:L114)</f>
        <v>13.878081183591956</v>
      </c>
      <c r="M116" s="96"/>
      <c r="N116" s="97">
        <f t="shared" ref="N116:N120" si="30">L116-H116</f>
        <v>0.80285888359195567</v>
      </c>
      <c r="O116" s="98">
        <f t="shared" ref="O116:O120" si="31">IF((H116)=0,"",(N116/H116))</f>
        <v>6.1403077146302568E-2</v>
      </c>
    </row>
    <row r="117" spans="2:15">
      <c r="B117" s="99" t="s">
        <v>40</v>
      </c>
      <c r="C117" s="24"/>
      <c r="D117" s="24"/>
      <c r="E117" s="24"/>
      <c r="F117" s="100">
        <v>0.13</v>
      </c>
      <c r="G117" s="111"/>
      <c r="H117" s="101">
        <f>H116*F117</f>
        <v>1.699778899</v>
      </c>
      <c r="I117" s="102"/>
      <c r="J117" s="132">
        <v>0.13</v>
      </c>
      <c r="K117" s="102"/>
      <c r="L117" s="105">
        <f>L116*J117</f>
        <v>1.8041505538669542</v>
      </c>
      <c r="M117" s="106"/>
      <c r="N117" s="107">
        <f t="shared" si="30"/>
        <v>0.10437165486695421</v>
      </c>
      <c r="O117" s="108">
        <f t="shared" si="31"/>
        <v>6.1403077146302547E-2</v>
      </c>
    </row>
    <row r="118" spans="2:15">
      <c r="B118" s="109" t="s">
        <v>41</v>
      </c>
      <c r="C118" s="24"/>
      <c r="D118" s="24"/>
      <c r="E118" s="24"/>
      <c r="F118" s="110"/>
      <c r="G118" s="111"/>
      <c r="H118" s="101">
        <f>H116+H117</f>
        <v>14.775001199</v>
      </c>
      <c r="I118" s="102"/>
      <c r="J118" s="102"/>
      <c r="K118" s="102"/>
      <c r="L118" s="105">
        <f>L116+L117</f>
        <v>15.68223173745891</v>
      </c>
      <c r="M118" s="106"/>
      <c r="N118" s="107">
        <f t="shared" si="30"/>
        <v>0.90723053845890966</v>
      </c>
      <c r="O118" s="108">
        <f t="shared" si="31"/>
        <v>6.1403077146302547E-2</v>
      </c>
    </row>
    <row r="119" spans="2:15">
      <c r="B119" s="303" t="s">
        <v>42</v>
      </c>
      <c r="C119" s="303"/>
      <c r="D119" s="303"/>
      <c r="E119" s="24"/>
      <c r="F119" s="110"/>
      <c r="G119" s="111"/>
      <c r="H119" s="112">
        <v>0</v>
      </c>
      <c r="I119" s="102"/>
      <c r="J119" s="102"/>
      <c r="K119" s="102"/>
      <c r="L119" s="113">
        <v>0</v>
      </c>
      <c r="M119" s="106"/>
      <c r="N119" s="114">
        <f t="shared" si="30"/>
        <v>0</v>
      </c>
      <c r="O119" s="115" t="str">
        <f t="shared" si="31"/>
        <v/>
      </c>
    </row>
    <row r="120" spans="2:15" ht="15.75" thickBot="1">
      <c r="B120" s="304" t="s">
        <v>45</v>
      </c>
      <c r="C120" s="304"/>
      <c r="D120" s="304"/>
      <c r="E120" s="116"/>
      <c r="F120" s="133"/>
      <c r="G120" s="134"/>
      <c r="H120" s="135">
        <f>H118+H119</f>
        <v>14.775001199</v>
      </c>
      <c r="I120" s="136"/>
      <c r="J120" s="136"/>
      <c r="K120" s="136"/>
      <c r="L120" s="137">
        <f>L118+L119</f>
        <v>15.68223173745891</v>
      </c>
      <c r="M120" s="138"/>
      <c r="N120" s="139">
        <f t="shared" si="30"/>
        <v>0.90723053845890966</v>
      </c>
      <c r="O120" s="140">
        <f t="shared" si="31"/>
        <v>6.1403077146302547E-2</v>
      </c>
    </row>
    <row r="121" spans="2:15" ht="15.75" thickBot="1">
      <c r="B121" s="79"/>
      <c r="C121" s="80"/>
      <c r="D121" s="81"/>
      <c r="E121" s="80"/>
      <c r="F121" s="125"/>
      <c r="G121" s="126"/>
      <c r="H121" s="127"/>
      <c r="I121" s="128"/>
      <c r="J121" s="125"/>
      <c r="K121" s="83"/>
      <c r="L121" s="129"/>
      <c r="M121" s="85"/>
      <c r="N121" s="130"/>
      <c r="O121" s="88"/>
    </row>
    <row r="122" spans="2:15">
      <c r="L122" s="141"/>
    </row>
    <row r="123" spans="2:15">
      <c r="B123" s="15" t="s">
        <v>69</v>
      </c>
      <c r="F123" s="151">
        <v>1.0408999999999999</v>
      </c>
      <c r="J123" s="151">
        <v>1.0349999999999999</v>
      </c>
    </row>
    <row r="126" spans="2:15" ht="15.75">
      <c r="B126" s="11" t="s">
        <v>8</v>
      </c>
      <c r="D126" s="311" t="s">
        <v>66</v>
      </c>
      <c r="E126" s="311"/>
      <c r="F126" s="311"/>
      <c r="G126" s="311"/>
      <c r="H126" s="311"/>
      <c r="I126" s="311"/>
      <c r="J126" s="311"/>
      <c r="K126" s="311"/>
      <c r="L126" s="311"/>
      <c r="M126" s="311"/>
      <c r="N126" s="311"/>
      <c r="O126" s="311"/>
    </row>
    <row r="127" spans="2:15" ht="7.5" customHeight="1">
      <c r="B127" s="12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2:15">
      <c r="B128" s="14"/>
      <c r="D128" s="15" t="s">
        <v>9</v>
      </c>
      <c r="E128" s="15"/>
      <c r="F128" s="16">
        <v>3</v>
      </c>
      <c r="G128" s="15" t="s">
        <v>60</v>
      </c>
    </row>
    <row r="129" spans="2:15">
      <c r="B129" s="14"/>
      <c r="F129" s="16">
        <v>1000</v>
      </c>
      <c r="G129" s="15" t="s">
        <v>10</v>
      </c>
    </row>
    <row r="130" spans="2:15">
      <c r="B130" s="14"/>
      <c r="D130" s="17"/>
      <c r="E130" s="17"/>
      <c r="F130" s="312" t="s">
        <v>11</v>
      </c>
      <c r="G130" s="313"/>
      <c r="H130" s="314"/>
      <c r="J130" s="312" t="s">
        <v>12</v>
      </c>
      <c r="K130" s="313"/>
      <c r="L130" s="314"/>
      <c r="N130" s="312" t="s">
        <v>13</v>
      </c>
      <c r="O130" s="314"/>
    </row>
    <row r="131" spans="2:15">
      <c r="B131" s="14"/>
      <c r="D131" s="305" t="s">
        <v>14</v>
      </c>
      <c r="E131" s="18"/>
      <c r="F131" s="19" t="s">
        <v>15</v>
      </c>
      <c r="G131" s="19" t="s">
        <v>16</v>
      </c>
      <c r="H131" s="20" t="s">
        <v>17</v>
      </c>
      <c r="J131" s="19" t="s">
        <v>15</v>
      </c>
      <c r="K131" s="21" t="s">
        <v>16</v>
      </c>
      <c r="L131" s="20" t="s">
        <v>17</v>
      </c>
      <c r="N131" s="307" t="s">
        <v>18</v>
      </c>
      <c r="O131" s="309" t="s">
        <v>19</v>
      </c>
    </row>
    <row r="132" spans="2:15">
      <c r="B132" s="14"/>
      <c r="D132" s="306"/>
      <c r="E132" s="18"/>
      <c r="F132" s="22" t="s">
        <v>20</v>
      </c>
      <c r="G132" s="22"/>
      <c r="H132" s="23" t="s">
        <v>20</v>
      </c>
      <c r="J132" s="22" t="s">
        <v>20</v>
      </c>
      <c r="K132" s="23"/>
      <c r="L132" s="23" t="s">
        <v>20</v>
      </c>
      <c r="N132" s="308"/>
      <c r="O132" s="310"/>
    </row>
    <row r="133" spans="2:15">
      <c r="B133" s="24" t="s">
        <v>21</v>
      </c>
      <c r="C133" s="24"/>
      <c r="D133" s="25" t="s">
        <v>56</v>
      </c>
      <c r="E133" s="26"/>
      <c r="F133" s="153">
        <v>3.14</v>
      </c>
      <c r="G133" s="28">
        <v>1</v>
      </c>
      <c r="H133" s="29">
        <f>G133*F133</f>
        <v>3.14</v>
      </c>
      <c r="I133" s="30"/>
      <c r="J133" s="156">
        <f>+'[1]11. Distribution Rate Schedule'!$C$20</f>
        <v>3.9639584789924687</v>
      </c>
      <c r="K133" s="32">
        <v>1</v>
      </c>
      <c r="L133" s="29">
        <f>K133*J133</f>
        <v>3.9639584789924687</v>
      </c>
      <c r="M133" s="30"/>
      <c r="N133" s="33">
        <f>L133-H133</f>
        <v>0.82395847899246855</v>
      </c>
      <c r="O133" s="34">
        <f>IF((H133)=0,"",(N133/H133))</f>
        <v>0.26240715891479888</v>
      </c>
    </row>
    <row r="134" spans="2:15">
      <c r="B134" s="36"/>
      <c r="C134" s="24"/>
      <c r="D134" s="25" t="s">
        <v>56</v>
      </c>
      <c r="E134" s="26"/>
      <c r="F134" s="27"/>
      <c r="G134" s="28">
        <v>1</v>
      </c>
      <c r="H134" s="29">
        <f t="shared" ref="H134:H148" si="32">G134*F134</f>
        <v>0</v>
      </c>
      <c r="I134" s="30"/>
      <c r="J134" s="31"/>
      <c r="K134" s="32">
        <v>1</v>
      </c>
      <c r="L134" s="29">
        <f>K134*J134</f>
        <v>0</v>
      </c>
      <c r="M134" s="30"/>
      <c r="N134" s="33">
        <f>L134-H134</f>
        <v>0</v>
      </c>
      <c r="O134" s="34" t="str">
        <f>IF((H134)=0,"",(N134/H134))</f>
        <v/>
      </c>
    </row>
    <row r="135" spans="2:15">
      <c r="B135" s="35"/>
      <c r="C135" s="24"/>
      <c r="D135" s="25"/>
      <c r="E135" s="26"/>
      <c r="F135" s="27"/>
      <c r="G135" s="28">
        <v>1</v>
      </c>
      <c r="H135" s="29">
        <f t="shared" si="32"/>
        <v>0</v>
      </c>
      <c r="I135" s="30"/>
      <c r="J135" s="31"/>
      <c r="K135" s="32">
        <v>1</v>
      </c>
      <c r="L135" s="29">
        <f t="shared" ref="L135:L148" si="33">K135*J135</f>
        <v>0</v>
      </c>
      <c r="M135" s="30"/>
      <c r="N135" s="33">
        <f t="shared" ref="N135:N149" si="34">L135-H135</f>
        <v>0</v>
      </c>
      <c r="O135" s="34" t="str">
        <f t="shared" ref="O135:O149" si="35">IF((H135)=0,"",(N135/H135))</f>
        <v/>
      </c>
    </row>
    <row r="136" spans="2:15">
      <c r="B136" s="35"/>
      <c r="C136" s="24"/>
      <c r="D136" s="25"/>
      <c r="E136" s="26"/>
      <c r="F136" s="27"/>
      <c r="G136" s="28">
        <v>1</v>
      </c>
      <c r="H136" s="29">
        <f t="shared" si="32"/>
        <v>0</v>
      </c>
      <c r="I136" s="30"/>
      <c r="J136" s="31"/>
      <c r="K136" s="32">
        <v>1</v>
      </c>
      <c r="L136" s="29">
        <f t="shared" si="33"/>
        <v>0</v>
      </c>
      <c r="M136" s="30"/>
      <c r="N136" s="33">
        <f t="shared" si="34"/>
        <v>0</v>
      </c>
      <c r="O136" s="34" t="str">
        <f t="shared" si="35"/>
        <v/>
      </c>
    </row>
    <row r="137" spans="2:15">
      <c r="B137" s="35"/>
      <c r="C137" s="24"/>
      <c r="D137" s="25"/>
      <c r="E137" s="26"/>
      <c r="F137" s="27"/>
      <c r="G137" s="28">
        <v>1</v>
      </c>
      <c r="H137" s="29">
        <f t="shared" si="32"/>
        <v>0</v>
      </c>
      <c r="I137" s="30"/>
      <c r="J137" s="31"/>
      <c r="K137" s="32">
        <v>1</v>
      </c>
      <c r="L137" s="29">
        <f t="shared" si="33"/>
        <v>0</v>
      </c>
      <c r="M137" s="30"/>
      <c r="N137" s="33">
        <f t="shared" si="34"/>
        <v>0</v>
      </c>
      <c r="O137" s="34" t="str">
        <f t="shared" si="35"/>
        <v/>
      </c>
    </row>
    <row r="138" spans="2:15">
      <c r="B138" s="35"/>
      <c r="C138" s="24"/>
      <c r="D138" s="25"/>
      <c r="E138" s="26"/>
      <c r="F138" s="27"/>
      <c r="G138" s="28">
        <v>1</v>
      </c>
      <c r="H138" s="29">
        <f t="shared" si="32"/>
        <v>0</v>
      </c>
      <c r="I138" s="30"/>
      <c r="J138" s="31"/>
      <c r="K138" s="32">
        <v>1</v>
      </c>
      <c r="L138" s="29">
        <f t="shared" si="33"/>
        <v>0</v>
      </c>
      <c r="M138" s="30"/>
      <c r="N138" s="33">
        <f t="shared" si="34"/>
        <v>0</v>
      </c>
      <c r="O138" s="34" t="str">
        <f t="shared" si="35"/>
        <v/>
      </c>
    </row>
    <row r="139" spans="2:15">
      <c r="B139" s="24" t="s">
        <v>22</v>
      </c>
      <c r="C139" s="24"/>
      <c r="D139" s="25" t="s">
        <v>61</v>
      </c>
      <c r="E139" s="26"/>
      <c r="F139" s="27">
        <v>10.136200000000001</v>
      </c>
      <c r="G139" s="28">
        <f>$F128</f>
        <v>3</v>
      </c>
      <c r="H139" s="29">
        <f t="shared" si="32"/>
        <v>30.4086</v>
      </c>
      <c r="I139" s="30"/>
      <c r="J139" s="31">
        <f>+'[1]11. Distribution Rate Schedule'!$E$20</f>
        <v>13.108988014831874</v>
      </c>
      <c r="K139" s="28">
        <f>$F128</f>
        <v>3</v>
      </c>
      <c r="L139" s="29">
        <f t="shared" si="33"/>
        <v>39.326964044495625</v>
      </c>
      <c r="M139" s="30"/>
      <c r="N139" s="33">
        <f t="shared" si="34"/>
        <v>8.9183640444956254</v>
      </c>
      <c r="O139" s="34">
        <f t="shared" si="35"/>
        <v>0.29328426972947208</v>
      </c>
    </row>
    <row r="140" spans="2:15">
      <c r="B140" s="36" t="s">
        <v>96</v>
      </c>
      <c r="C140" s="24"/>
      <c r="D140" s="25" t="s">
        <v>61</v>
      </c>
      <c r="E140" s="26"/>
      <c r="F140" s="27">
        <v>-0.26590000000000003</v>
      </c>
      <c r="G140" s="28">
        <f>$F128</f>
        <v>3</v>
      </c>
      <c r="H140" s="29">
        <f t="shared" si="32"/>
        <v>-0.79770000000000008</v>
      </c>
      <c r="I140" s="30"/>
      <c r="J140" s="31"/>
      <c r="K140" s="28">
        <f>$F128</f>
        <v>3</v>
      </c>
      <c r="L140" s="29">
        <f t="shared" si="33"/>
        <v>0</v>
      </c>
      <c r="M140" s="30"/>
      <c r="N140" s="33">
        <f t="shared" si="34"/>
        <v>0.79770000000000008</v>
      </c>
      <c r="O140" s="34">
        <f t="shared" si="35"/>
        <v>-1</v>
      </c>
    </row>
    <row r="141" spans="2:15">
      <c r="B141" s="24"/>
      <c r="C141" s="24"/>
      <c r="D141" s="25"/>
      <c r="E141" s="26"/>
      <c r="F141" s="150"/>
      <c r="G141" s="28">
        <f>$F128</f>
        <v>3</v>
      </c>
      <c r="H141" s="29">
        <f t="shared" si="32"/>
        <v>0</v>
      </c>
      <c r="I141" s="30"/>
      <c r="J141" s="31"/>
      <c r="K141" s="28">
        <f>$F128</f>
        <v>3</v>
      </c>
      <c r="L141" s="29">
        <f t="shared" si="33"/>
        <v>0</v>
      </c>
      <c r="M141" s="30"/>
      <c r="N141" s="33">
        <f t="shared" si="34"/>
        <v>0</v>
      </c>
      <c r="O141" s="34" t="str">
        <f t="shared" si="35"/>
        <v/>
      </c>
    </row>
    <row r="142" spans="2:15">
      <c r="B142" s="36"/>
      <c r="C142" s="24"/>
      <c r="D142" s="25"/>
      <c r="E142" s="26"/>
      <c r="F142" s="27"/>
      <c r="G142" s="28">
        <f>$F128</f>
        <v>3</v>
      </c>
      <c r="H142" s="29">
        <f t="shared" si="32"/>
        <v>0</v>
      </c>
      <c r="I142" s="30"/>
      <c r="J142" s="31"/>
      <c r="K142" s="28">
        <f>$F128</f>
        <v>3</v>
      </c>
      <c r="L142" s="29">
        <f t="shared" si="33"/>
        <v>0</v>
      </c>
      <c r="M142" s="30"/>
      <c r="N142" s="33">
        <f t="shared" si="34"/>
        <v>0</v>
      </c>
      <c r="O142" s="34" t="str">
        <f t="shared" si="35"/>
        <v/>
      </c>
    </row>
    <row r="143" spans="2:15">
      <c r="B143" s="36"/>
      <c r="C143" s="24"/>
      <c r="D143" s="25"/>
      <c r="E143" s="26"/>
      <c r="F143" s="27"/>
      <c r="G143" s="28">
        <f>$F128</f>
        <v>3</v>
      </c>
      <c r="H143" s="29">
        <f t="shared" si="32"/>
        <v>0</v>
      </c>
      <c r="I143" s="30"/>
      <c r="J143" s="31"/>
      <c r="K143" s="28">
        <f>$F128</f>
        <v>3</v>
      </c>
      <c r="L143" s="29">
        <f t="shared" si="33"/>
        <v>0</v>
      </c>
      <c r="M143" s="30"/>
      <c r="N143" s="33">
        <f t="shared" si="34"/>
        <v>0</v>
      </c>
      <c r="O143" s="34" t="str">
        <f t="shared" si="35"/>
        <v/>
      </c>
    </row>
    <row r="144" spans="2:15">
      <c r="B144" s="36"/>
      <c r="C144" s="24"/>
      <c r="D144" s="25"/>
      <c r="E144" s="26"/>
      <c r="F144" s="27"/>
      <c r="G144" s="28">
        <f>$F128</f>
        <v>3</v>
      </c>
      <c r="H144" s="29">
        <f t="shared" si="32"/>
        <v>0</v>
      </c>
      <c r="I144" s="30"/>
      <c r="J144" s="31"/>
      <c r="K144" s="28">
        <f>$F128</f>
        <v>3</v>
      </c>
      <c r="L144" s="29">
        <f t="shared" si="33"/>
        <v>0</v>
      </c>
      <c r="M144" s="30"/>
      <c r="N144" s="33">
        <f t="shared" si="34"/>
        <v>0</v>
      </c>
      <c r="O144" s="34" t="str">
        <f t="shared" si="35"/>
        <v/>
      </c>
    </row>
    <row r="145" spans="2:15">
      <c r="B145" s="36"/>
      <c r="C145" s="24"/>
      <c r="D145" s="25"/>
      <c r="E145" s="26"/>
      <c r="F145" s="27"/>
      <c r="G145" s="28">
        <f>$F128</f>
        <v>3</v>
      </c>
      <c r="H145" s="29">
        <f t="shared" si="32"/>
        <v>0</v>
      </c>
      <c r="I145" s="30"/>
      <c r="J145" s="31"/>
      <c r="K145" s="28">
        <f>$F128</f>
        <v>3</v>
      </c>
      <c r="L145" s="29">
        <f t="shared" si="33"/>
        <v>0</v>
      </c>
      <c r="M145" s="30"/>
      <c r="N145" s="33">
        <f t="shared" si="34"/>
        <v>0</v>
      </c>
      <c r="O145" s="34" t="str">
        <f t="shared" si="35"/>
        <v/>
      </c>
    </row>
    <row r="146" spans="2:15">
      <c r="B146" s="36"/>
      <c r="C146" s="24"/>
      <c r="D146" s="25"/>
      <c r="E146" s="26"/>
      <c r="F146" s="27"/>
      <c r="G146" s="28">
        <f>$F128</f>
        <v>3</v>
      </c>
      <c r="H146" s="29">
        <f t="shared" si="32"/>
        <v>0</v>
      </c>
      <c r="I146" s="30"/>
      <c r="J146" s="31"/>
      <c r="K146" s="28">
        <f>$F128</f>
        <v>3</v>
      </c>
      <c r="L146" s="29">
        <f t="shared" si="33"/>
        <v>0</v>
      </c>
      <c r="M146" s="30"/>
      <c r="N146" s="33">
        <f t="shared" si="34"/>
        <v>0</v>
      </c>
      <c r="O146" s="34" t="str">
        <f t="shared" si="35"/>
        <v/>
      </c>
    </row>
    <row r="147" spans="2:15">
      <c r="B147" s="36"/>
      <c r="C147" s="24"/>
      <c r="D147" s="25"/>
      <c r="E147" s="26"/>
      <c r="F147" s="27"/>
      <c r="G147" s="28">
        <f>$F128</f>
        <v>3</v>
      </c>
      <c r="H147" s="29">
        <f t="shared" si="32"/>
        <v>0</v>
      </c>
      <c r="I147" s="30"/>
      <c r="J147" s="31"/>
      <c r="K147" s="28">
        <f>$F128</f>
        <v>3</v>
      </c>
      <c r="L147" s="29">
        <f t="shared" si="33"/>
        <v>0</v>
      </c>
      <c r="M147" s="30"/>
      <c r="N147" s="33">
        <f t="shared" si="34"/>
        <v>0</v>
      </c>
      <c r="O147" s="34" t="str">
        <f t="shared" si="35"/>
        <v/>
      </c>
    </row>
    <row r="148" spans="2:15">
      <c r="B148" s="36"/>
      <c r="C148" s="24"/>
      <c r="D148" s="25"/>
      <c r="E148" s="26"/>
      <c r="F148" s="27"/>
      <c r="G148" s="28">
        <f>$F128</f>
        <v>3</v>
      </c>
      <c r="H148" s="29">
        <f t="shared" si="32"/>
        <v>0</v>
      </c>
      <c r="I148" s="30"/>
      <c r="J148" s="31"/>
      <c r="K148" s="28">
        <f>$F128</f>
        <v>3</v>
      </c>
      <c r="L148" s="29">
        <f t="shared" si="33"/>
        <v>0</v>
      </c>
      <c r="M148" s="30"/>
      <c r="N148" s="33">
        <f t="shared" si="34"/>
        <v>0</v>
      </c>
      <c r="O148" s="34" t="str">
        <f t="shared" si="35"/>
        <v/>
      </c>
    </row>
    <row r="149" spans="2:15" s="48" customFormat="1">
      <c r="B149" s="37" t="s">
        <v>25</v>
      </c>
      <c r="C149" s="38"/>
      <c r="D149" s="39"/>
      <c r="E149" s="38"/>
      <c r="F149" s="40"/>
      <c r="G149" s="41"/>
      <c r="H149" s="42">
        <f>SUM(H133:H148)</f>
        <v>32.750900000000001</v>
      </c>
      <c r="I149" s="43"/>
      <c r="J149" s="44"/>
      <c r="K149" s="41"/>
      <c r="L149" s="42">
        <f>SUM(L133:L148)</f>
        <v>43.290922523488092</v>
      </c>
      <c r="M149" s="43"/>
      <c r="N149" s="46">
        <f t="shared" si="34"/>
        <v>10.540022523488091</v>
      </c>
      <c r="O149" s="47">
        <f t="shared" si="35"/>
        <v>0.32182390479309242</v>
      </c>
    </row>
    <row r="150" spans="2:15" ht="25.5">
      <c r="B150" s="49" t="s">
        <v>58</v>
      </c>
      <c r="C150" s="24"/>
      <c r="D150" s="25" t="s">
        <v>61</v>
      </c>
      <c r="E150" s="26"/>
      <c r="F150" s="27">
        <v>-0.37630000000000002</v>
      </c>
      <c r="G150" s="28">
        <f>$F128</f>
        <v>3</v>
      </c>
      <c r="H150" s="29">
        <f>G150*F150</f>
        <v>-1.1289</v>
      </c>
      <c r="I150" s="30"/>
      <c r="J150" s="31">
        <f>+F150</f>
        <v>-0.37630000000000002</v>
      </c>
      <c r="K150" s="28">
        <f>$F128</f>
        <v>3</v>
      </c>
      <c r="L150" s="29">
        <f>K150*J150</f>
        <v>-1.1289</v>
      </c>
      <c r="M150" s="30"/>
      <c r="N150" s="33">
        <f>L150-H150</f>
        <v>0</v>
      </c>
      <c r="O150" s="34">
        <f>IF((H150)=0,"",(N150/H150))</f>
        <v>0</v>
      </c>
    </row>
    <row r="151" spans="2:15" ht="25.5">
      <c r="B151" s="49" t="s">
        <v>59</v>
      </c>
      <c r="C151" s="24"/>
      <c r="D151" s="25" t="s">
        <v>61</v>
      </c>
      <c r="E151" s="26"/>
      <c r="F151" s="27">
        <v>0</v>
      </c>
      <c r="G151" s="28">
        <f>$F128</f>
        <v>3</v>
      </c>
      <c r="H151" s="29">
        <f t="shared" ref="H151:H153" si="36">G151*F151</f>
        <v>0</v>
      </c>
      <c r="I151" s="50"/>
      <c r="J151" s="31">
        <f>+'[3]6. Rate Rider Calculations'!$F$28</f>
        <v>-0.40044795344301681</v>
      </c>
      <c r="K151" s="28">
        <f>$F128</f>
        <v>3</v>
      </c>
      <c r="L151" s="29">
        <f t="shared" ref="L151:L153" si="37">K151*J151</f>
        <v>-1.2013438603290505</v>
      </c>
      <c r="M151" s="51"/>
      <c r="N151" s="33">
        <f t="shared" ref="N151:N153" si="38">L151-H151</f>
        <v>-1.2013438603290505</v>
      </c>
      <c r="O151" s="34" t="str">
        <f t="shared" ref="O151:O153" si="39">IF((H151)=0,"",(N151/H151))</f>
        <v/>
      </c>
    </row>
    <row r="152" spans="2:15">
      <c r="B152" s="49"/>
      <c r="C152" s="24"/>
      <c r="D152" s="25" t="s">
        <v>61</v>
      </c>
      <c r="E152" s="26"/>
      <c r="F152" s="27"/>
      <c r="G152" s="28">
        <f>$F128</f>
        <v>3</v>
      </c>
      <c r="H152" s="29">
        <f t="shared" si="36"/>
        <v>0</v>
      </c>
      <c r="I152" s="50"/>
      <c r="J152" s="31"/>
      <c r="K152" s="28">
        <f>$F128</f>
        <v>3</v>
      </c>
      <c r="L152" s="29">
        <f t="shared" si="37"/>
        <v>0</v>
      </c>
      <c r="M152" s="51"/>
      <c r="N152" s="33">
        <f t="shared" si="38"/>
        <v>0</v>
      </c>
      <c r="O152" s="34" t="str">
        <f t="shared" si="39"/>
        <v/>
      </c>
    </row>
    <row r="153" spans="2:15" ht="25.5">
      <c r="B153" s="49" t="s">
        <v>75</v>
      </c>
      <c r="C153" s="24"/>
      <c r="D153" s="25" t="s">
        <v>61</v>
      </c>
      <c r="E153" s="26"/>
      <c r="F153" s="27">
        <v>0</v>
      </c>
      <c r="G153" s="28">
        <f>$F128</f>
        <v>3</v>
      </c>
      <c r="H153" s="29">
        <f t="shared" si="36"/>
        <v>0</v>
      </c>
      <c r="I153" s="50"/>
      <c r="J153" s="31">
        <f>+'[3]6. Rate Rider Calculations'!$F$54</f>
        <v>0</v>
      </c>
      <c r="K153" s="28">
        <f>$F128</f>
        <v>3</v>
      </c>
      <c r="L153" s="29">
        <f t="shared" si="37"/>
        <v>0</v>
      </c>
      <c r="M153" s="51"/>
      <c r="N153" s="33">
        <f t="shared" si="38"/>
        <v>0</v>
      </c>
      <c r="O153" s="34" t="str">
        <f t="shared" si="39"/>
        <v/>
      </c>
    </row>
    <row r="154" spans="2:15">
      <c r="B154" s="49"/>
      <c r="C154" s="24"/>
      <c r="D154" s="25"/>
      <c r="E154" s="26"/>
      <c r="F154" s="27"/>
      <c r="G154" s="28">
        <f>$F128</f>
        <v>3</v>
      </c>
      <c r="H154" s="29">
        <f>G154*F154</f>
        <v>0</v>
      </c>
      <c r="I154" s="30"/>
      <c r="J154" s="31"/>
      <c r="K154" s="28">
        <f>$F128</f>
        <v>3</v>
      </c>
      <c r="L154" s="29">
        <f>K154*J154</f>
        <v>0</v>
      </c>
      <c r="M154" s="30"/>
      <c r="N154" s="33">
        <f>L154-H154</f>
        <v>0</v>
      </c>
      <c r="O154" s="34" t="str">
        <f>IF((H154)=0,"",(N154/H154))</f>
        <v/>
      </c>
    </row>
    <row r="155" spans="2:15">
      <c r="B155" s="49"/>
      <c r="C155" s="24"/>
      <c r="D155" s="25"/>
      <c r="E155" s="26"/>
      <c r="F155" s="53"/>
      <c r="G155" s="54"/>
      <c r="H155" s="55"/>
      <c r="I155" s="30"/>
      <c r="J155" s="31"/>
      <c r="K155" s="28">
        <f>$F128</f>
        <v>3</v>
      </c>
      <c r="L155" s="29">
        <f>K155*J155</f>
        <v>0</v>
      </c>
      <c r="M155" s="30"/>
      <c r="N155" s="33">
        <f>L155-H155</f>
        <v>0</v>
      </c>
      <c r="O155" s="34"/>
    </row>
    <row r="156" spans="2:15" ht="25.5">
      <c r="B156" s="56" t="s">
        <v>26</v>
      </c>
      <c r="C156" s="57"/>
      <c r="D156" s="57"/>
      <c r="E156" s="57"/>
      <c r="F156" s="58"/>
      <c r="G156" s="59"/>
      <c r="H156" s="60">
        <f>SUM(H150:H154)+H149</f>
        <v>31.622</v>
      </c>
      <c r="I156" s="43"/>
      <c r="J156" s="59"/>
      <c r="K156" s="61"/>
      <c r="L156" s="60">
        <f>SUM(L150:L154)+L149</f>
        <v>40.960678663159044</v>
      </c>
      <c r="M156" s="43"/>
      <c r="N156" s="46">
        <f t="shared" ref="N156:N168" si="40">L156-H156</f>
        <v>9.3386786631590439</v>
      </c>
      <c r="O156" s="47">
        <f t="shared" ref="O156:O168" si="41">IF((H156)=0,"",(N156/H156))</f>
        <v>0.29532220173167556</v>
      </c>
    </row>
    <row r="157" spans="2:15">
      <c r="B157" s="30" t="s">
        <v>27</v>
      </c>
      <c r="C157" s="30"/>
      <c r="D157" s="62" t="s">
        <v>61</v>
      </c>
      <c r="E157" s="63"/>
      <c r="F157" s="31">
        <v>2.0206</v>
      </c>
      <c r="G157" s="64">
        <f>F128</f>
        <v>3</v>
      </c>
      <c r="H157" s="29">
        <f>G157*F157</f>
        <v>6.0617999999999999</v>
      </c>
      <c r="I157" s="30"/>
      <c r="J157" s="31">
        <f>+'[4]13. Final 2013 RTS Rates'!$F$34</f>
        <v>2.0396120654416663</v>
      </c>
      <c r="K157" s="65">
        <f>F128</f>
        <v>3</v>
      </c>
      <c r="L157" s="29">
        <f>K157*J157</f>
        <v>6.1188361963249989</v>
      </c>
      <c r="M157" s="30"/>
      <c r="N157" s="33">
        <f t="shared" si="40"/>
        <v>5.7036196324999011E-2</v>
      </c>
      <c r="O157" s="34">
        <f t="shared" si="41"/>
        <v>9.4091187972217844E-3</v>
      </c>
    </row>
    <row r="158" spans="2:15" ht="30">
      <c r="B158" s="66" t="s">
        <v>28</v>
      </c>
      <c r="C158" s="30"/>
      <c r="D158" s="62" t="s">
        <v>61</v>
      </c>
      <c r="E158" s="63"/>
      <c r="F158" s="31">
        <v>1.514</v>
      </c>
      <c r="G158" s="64">
        <f>G157</f>
        <v>3</v>
      </c>
      <c r="H158" s="29">
        <f>G158*F158</f>
        <v>4.5419999999999998</v>
      </c>
      <c r="I158" s="30"/>
      <c r="J158" s="31">
        <f>+'[4]13. Final 2013 RTS Rates'!$H$34</f>
        <v>1.5659183331181865</v>
      </c>
      <c r="K158" s="65">
        <f>K157</f>
        <v>3</v>
      </c>
      <c r="L158" s="29">
        <f>K158*J158</f>
        <v>4.6977549993545598</v>
      </c>
      <c r="M158" s="30"/>
      <c r="N158" s="33">
        <f t="shared" si="40"/>
        <v>0.15575499935455994</v>
      </c>
      <c r="O158" s="34">
        <f t="shared" si="41"/>
        <v>3.4292161901047988E-2</v>
      </c>
    </row>
    <row r="159" spans="2:15" ht="25.5">
      <c r="B159" s="56" t="s">
        <v>29</v>
      </c>
      <c r="C159" s="38"/>
      <c r="D159" s="38"/>
      <c r="E159" s="38"/>
      <c r="F159" s="67"/>
      <c r="G159" s="59"/>
      <c r="H159" s="60">
        <f>SUM(H156:H158)</f>
        <v>42.2258</v>
      </c>
      <c r="I159" s="68"/>
      <c r="J159" s="69"/>
      <c r="K159" s="70"/>
      <c r="L159" s="60">
        <f>SUM(L156:L158)</f>
        <v>51.777269858838601</v>
      </c>
      <c r="M159" s="68"/>
      <c r="N159" s="46">
        <f t="shared" si="40"/>
        <v>9.5514698588386011</v>
      </c>
      <c r="O159" s="47">
        <f t="shared" si="41"/>
        <v>0.22619985551105251</v>
      </c>
    </row>
    <row r="160" spans="2:15" ht="30">
      <c r="B160" s="71" t="s">
        <v>30</v>
      </c>
      <c r="C160" s="24"/>
      <c r="D160" s="25" t="s">
        <v>57</v>
      </c>
      <c r="E160" s="26"/>
      <c r="F160" s="72">
        <v>5.1999999999999998E-3</v>
      </c>
      <c r="G160" s="64">
        <f>F129*F177</f>
        <v>1040.8999999999999</v>
      </c>
      <c r="H160" s="73">
        <f t="shared" ref="H160:H163" si="42">G160*F160</f>
        <v>5.412679999999999</v>
      </c>
      <c r="I160" s="30"/>
      <c r="J160" s="74">
        <f>+F160</f>
        <v>5.1999999999999998E-3</v>
      </c>
      <c r="K160" s="65">
        <f>F129*J177</f>
        <v>1035</v>
      </c>
      <c r="L160" s="73">
        <f t="shared" ref="L160:L163" si="43">K160*J160</f>
        <v>5.3819999999999997</v>
      </c>
      <c r="M160" s="30"/>
      <c r="N160" s="33">
        <f t="shared" si="40"/>
        <v>-3.0679999999999374E-2</v>
      </c>
      <c r="O160" s="75">
        <f t="shared" si="41"/>
        <v>-5.6681717744258633E-3</v>
      </c>
    </row>
    <row r="161" spans="2:15" ht="30">
      <c r="B161" s="71" t="s">
        <v>31</v>
      </c>
      <c r="C161" s="24"/>
      <c r="D161" s="25" t="s">
        <v>57</v>
      </c>
      <c r="E161" s="26"/>
      <c r="F161" s="72">
        <v>1.1000000000000001E-3</v>
      </c>
      <c r="G161" s="64">
        <f>G160</f>
        <v>1040.8999999999999</v>
      </c>
      <c r="H161" s="73">
        <f t="shared" si="42"/>
        <v>1.14499</v>
      </c>
      <c r="I161" s="30"/>
      <c r="J161" s="74">
        <f t="shared" ref="J161:J163" si="44">+F161</f>
        <v>1.1000000000000001E-3</v>
      </c>
      <c r="K161" s="65">
        <f>K160</f>
        <v>1035</v>
      </c>
      <c r="L161" s="73">
        <f t="shared" si="43"/>
        <v>1.1385000000000001</v>
      </c>
      <c r="M161" s="30"/>
      <c r="N161" s="33">
        <f t="shared" si="40"/>
        <v>-6.4899999999998847E-3</v>
      </c>
      <c r="O161" s="75">
        <f t="shared" si="41"/>
        <v>-5.6681717744258772E-3</v>
      </c>
    </row>
    <row r="162" spans="2:15">
      <c r="B162" s="24" t="s">
        <v>32</v>
      </c>
      <c r="C162" s="24"/>
      <c r="D162" s="25" t="s">
        <v>56</v>
      </c>
      <c r="E162" s="26"/>
      <c r="F162" s="72">
        <v>0.25</v>
      </c>
      <c r="G162" s="28">
        <v>1</v>
      </c>
      <c r="H162" s="73">
        <f t="shared" si="42"/>
        <v>0.25</v>
      </c>
      <c r="I162" s="30"/>
      <c r="J162" s="74">
        <f t="shared" si="44"/>
        <v>0.25</v>
      </c>
      <c r="K162" s="32">
        <v>1</v>
      </c>
      <c r="L162" s="73">
        <f t="shared" si="43"/>
        <v>0.25</v>
      </c>
      <c r="M162" s="30"/>
      <c r="N162" s="33">
        <f t="shared" si="40"/>
        <v>0</v>
      </c>
      <c r="O162" s="75">
        <f t="shared" si="41"/>
        <v>0</v>
      </c>
    </row>
    <row r="163" spans="2:15">
      <c r="B163" s="24" t="s">
        <v>33</v>
      </c>
      <c r="C163" s="24"/>
      <c r="D163" s="25" t="s">
        <v>57</v>
      </c>
      <c r="E163" s="26"/>
      <c r="F163" s="72">
        <v>7.0000000000000001E-3</v>
      </c>
      <c r="G163" s="64">
        <f>F129</f>
        <v>1000</v>
      </c>
      <c r="H163" s="73">
        <f t="shared" si="42"/>
        <v>7</v>
      </c>
      <c r="I163" s="30"/>
      <c r="J163" s="74">
        <f t="shared" si="44"/>
        <v>7.0000000000000001E-3</v>
      </c>
      <c r="K163" s="65">
        <f>F129</f>
        <v>1000</v>
      </c>
      <c r="L163" s="73">
        <f t="shared" si="43"/>
        <v>7</v>
      </c>
      <c r="M163" s="30"/>
      <c r="N163" s="33">
        <f t="shared" si="40"/>
        <v>0</v>
      </c>
      <c r="O163" s="75">
        <f t="shared" si="41"/>
        <v>0</v>
      </c>
    </row>
    <row r="164" spans="2:15">
      <c r="B164" s="52"/>
      <c r="C164" s="24"/>
      <c r="D164" s="25"/>
      <c r="E164" s="26"/>
      <c r="F164" s="76"/>
      <c r="G164" s="64"/>
      <c r="H164" s="73">
        <f>G164*F164</f>
        <v>0</v>
      </c>
      <c r="I164" s="30"/>
      <c r="J164" s="72"/>
      <c r="K164" s="64"/>
      <c r="L164" s="73">
        <f>K164*J164</f>
        <v>0</v>
      </c>
      <c r="M164" s="30"/>
      <c r="N164" s="33">
        <f t="shared" si="40"/>
        <v>0</v>
      </c>
      <c r="O164" s="75" t="str">
        <f t="shared" si="41"/>
        <v/>
      </c>
    </row>
    <row r="165" spans="2:15">
      <c r="B165" s="169" t="s">
        <v>87</v>
      </c>
      <c r="C165" s="169"/>
      <c r="D165" s="170" t="s">
        <v>57</v>
      </c>
      <c r="E165" s="169"/>
      <c r="F165" s="144">
        <v>7.8770000000000007E-2</v>
      </c>
      <c r="G165" s="145">
        <f>+G160</f>
        <v>1040.8999999999999</v>
      </c>
      <c r="H165" s="146">
        <f>G165*F165</f>
        <v>81.991692999999998</v>
      </c>
      <c r="I165" s="147"/>
      <c r="J165" s="144">
        <f>+F165</f>
        <v>7.8770000000000007E-2</v>
      </c>
      <c r="K165" s="145">
        <f>+K160</f>
        <v>1035</v>
      </c>
      <c r="L165" s="146">
        <f>K165*J165</f>
        <v>81.526950000000014</v>
      </c>
      <c r="M165" s="147"/>
      <c r="N165" s="148">
        <f t="shared" si="40"/>
        <v>-0.46474299999998436</v>
      </c>
      <c r="O165" s="149">
        <f t="shared" si="41"/>
        <v>-5.668171774425787E-3</v>
      </c>
    </row>
    <row r="166" spans="2:15">
      <c r="B166" s="52"/>
      <c r="C166" s="24"/>
      <c r="D166" s="25"/>
      <c r="E166" s="26"/>
      <c r="F166" s="76"/>
      <c r="G166" s="77">
        <f>0.64*$F$16*$F$65</f>
        <v>0.333088</v>
      </c>
      <c r="H166" s="73">
        <f t="shared" ref="H166:H168" si="45">G166*F166</f>
        <v>0</v>
      </c>
      <c r="I166" s="30"/>
      <c r="J166" s="72"/>
      <c r="K166" s="78">
        <f>0.64*$F$16*$J$65</f>
        <v>0.33119999999999999</v>
      </c>
      <c r="L166" s="73">
        <f t="shared" ref="L166:L168" si="46">K166*J166</f>
        <v>0</v>
      </c>
      <c r="M166" s="30"/>
      <c r="N166" s="33">
        <f t="shared" si="40"/>
        <v>0</v>
      </c>
      <c r="O166" s="75" t="str">
        <f t="shared" si="41"/>
        <v/>
      </c>
    </row>
    <row r="167" spans="2:15">
      <c r="B167" s="52"/>
      <c r="C167" s="24"/>
      <c r="D167" s="25"/>
      <c r="E167" s="26"/>
      <c r="F167" s="76"/>
      <c r="G167" s="77">
        <f>0.18*$F$16*$F$65</f>
        <v>9.3680999999999987E-2</v>
      </c>
      <c r="H167" s="73">
        <f t="shared" si="45"/>
        <v>0</v>
      </c>
      <c r="I167" s="30"/>
      <c r="J167" s="72"/>
      <c r="K167" s="78">
        <f>0.18*$F$16*$J$65</f>
        <v>9.3149999999999983E-2</v>
      </c>
      <c r="L167" s="73">
        <f t="shared" si="46"/>
        <v>0</v>
      </c>
      <c r="M167" s="30"/>
      <c r="N167" s="33">
        <f t="shared" si="40"/>
        <v>0</v>
      </c>
      <c r="O167" s="75" t="str">
        <f t="shared" si="41"/>
        <v/>
      </c>
    </row>
    <row r="168" spans="2:15" ht="15.75" thickBot="1">
      <c r="B168" s="14"/>
      <c r="C168" s="24"/>
      <c r="D168" s="25"/>
      <c r="E168" s="26"/>
      <c r="F168" s="76"/>
      <c r="G168" s="77">
        <f>0.18*$F$16*$F$65</f>
        <v>9.3680999999999987E-2</v>
      </c>
      <c r="H168" s="73">
        <f t="shared" si="45"/>
        <v>0</v>
      </c>
      <c r="I168" s="30"/>
      <c r="J168" s="72"/>
      <c r="K168" s="78">
        <f>0.18*$F$16*$J$65</f>
        <v>9.3149999999999983E-2</v>
      </c>
      <c r="L168" s="73">
        <f t="shared" si="46"/>
        <v>0</v>
      </c>
      <c r="M168" s="30"/>
      <c r="N168" s="33">
        <f t="shared" si="40"/>
        <v>0</v>
      </c>
      <c r="O168" s="75" t="str">
        <f t="shared" si="41"/>
        <v/>
      </c>
    </row>
    <row r="169" spans="2:15" ht="15.75" thickBot="1">
      <c r="B169" s="79"/>
      <c r="C169" s="80"/>
      <c r="D169" s="81"/>
      <c r="E169" s="80"/>
      <c r="F169" s="125"/>
      <c r="G169" s="126"/>
      <c r="H169" s="127"/>
      <c r="I169" s="128"/>
      <c r="J169" s="125"/>
      <c r="K169" s="83"/>
      <c r="L169" s="129"/>
      <c r="M169" s="85"/>
      <c r="N169" s="130"/>
      <c r="O169" s="88"/>
    </row>
    <row r="170" spans="2:15">
      <c r="B170" s="89" t="s">
        <v>44</v>
      </c>
      <c r="C170" s="24"/>
      <c r="D170" s="24"/>
      <c r="E170" s="24"/>
      <c r="F170" s="90"/>
      <c r="G170" s="91"/>
      <c r="H170" s="92">
        <f>SUM(H159:H165,H166:H168)</f>
        <v>138.02516299999999</v>
      </c>
      <c r="I170" s="93"/>
      <c r="J170" s="94"/>
      <c r="K170" s="94"/>
      <c r="L170" s="131">
        <f>SUM(L159:L165,L166:L168)</f>
        <v>147.07471985883859</v>
      </c>
      <c r="M170" s="96"/>
      <c r="N170" s="97">
        <f t="shared" ref="N170:N174" si="47">L170-H170</f>
        <v>9.0495568588385993</v>
      </c>
      <c r="O170" s="98">
        <f t="shared" ref="O170:O174" si="48">IF((H170)=0,"",(N170/H170))</f>
        <v>6.5564543900148126E-2</v>
      </c>
    </row>
    <row r="171" spans="2:15">
      <c r="B171" s="99" t="s">
        <v>40</v>
      </c>
      <c r="C171" s="24"/>
      <c r="D171" s="24"/>
      <c r="E171" s="24"/>
      <c r="F171" s="100">
        <v>0.13</v>
      </c>
      <c r="G171" s="111"/>
      <c r="H171" s="101">
        <f>H170*F171</f>
        <v>17.943271190000001</v>
      </c>
      <c r="I171" s="102"/>
      <c r="J171" s="132">
        <v>0.13</v>
      </c>
      <c r="K171" s="102"/>
      <c r="L171" s="105">
        <f>L170*J171</f>
        <v>19.119713581649016</v>
      </c>
      <c r="M171" s="106"/>
      <c r="N171" s="107">
        <f t="shared" si="47"/>
        <v>1.1764423916490152</v>
      </c>
      <c r="O171" s="108">
        <f t="shared" si="48"/>
        <v>6.5564543900147959E-2</v>
      </c>
    </row>
    <row r="172" spans="2:15">
      <c r="B172" s="109" t="s">
        <v>41</v>
      </c>
      <c r="C172" s="24"/>
      <c r="D172" s="24"/>
      <c r="E172" s="24"/>
      <c r="F172" s="110"/>
      <c r="G172" s="111"/>
      <c r="H172" s="101">
        <f>H170+H171</f>
        <v>155.96843418999998</v>
      </c>
      <c r="I172" s="102"/>
      <c r="J172" s="102"/>
      <c r="K172" s="102"/>
      <c r="L172" s="105">
        <f>L170+L171</f>
        <v>166.19443344048761</v>
      </c>
      <c r="M172" s="106"/>
      <c r="N172" s="107">
        <f t="shared" si="47"/>
        <v>10.225999250487632</v>
      </c>
      <c r="O172" s="108">
        <f t="shared" si="48"/>
        <v>6.5564543900148223E-2</v>
      </c>
    </row>
    <row r="173" spans="2:15">
      <c r="B173" s="303" t="s">
        <v>42</v>
      </c>
      <c r="C173" s="303"/>
      <c r="D173" s="303"/>
      <c r="E173" s="24"/>
      <c r="F173" s="110"/>
      <c r="G173" s="111"/>
      <c r="H173" s="112">
        <v>0</v>
      </c>
      <c r="I173" s="102"/>
      <c r="J173" s="102"/>
      <c r="K173" s="102"/>
      <c r="L173" s="113">
        <v>0</v>
      </c>
      <c r="M173" s="106"/>
      <c r="N173" s="114">
        <f t="shared" si="47"/>
        <v>0</v>
      </c>
      <c r="O173" s="115" t="str">
        <f t="shared" si="48"/>
        <v/>
      </c>
    </row>
    <row r="174" spans="2:15" ht="15.75" thickBot="1">
      <c r="B174" s="304" t="s">
        <v>45</v>
      </c>
      <c r="C174" s="304"/>
      <c r="D174" s="304"/>
      <c r="E174" s="116"/>
      <c r="F174" s="133"/>
      <c r="G174" s="134"/>
      <c r="H174" s="135">
        <f>H172+H173</f>
        <v>155.96843418999998</v>
      </c>
      <c r="I174" s="136"/>
      <c r="J174" s="136"/>
      <c r="K174" s="136"/>
      <c r="L174" s="137">
        <f>L172+L173</f>
        <v>166.19443344048761</v>
      </c>
      <c r="M174" s="138"/>
      <c r="N174" s="139">
        <f t="shared" si="47"/>
        <v>10.225999250487632</v>
      </c>
      <c r="O174" s="140">
        <f t="shared" si="48"/>
        <v>6.5564543900148223E-2</v>
      </c>
    </row>
    <row r="175" spans="2:15" ht="15.75" thickBot="1">
      <c r="B175" s="79"/>
      <c r="C175" s="80"/>
      <c r="D175" s="81"/>
      <c r="E175" s="80"/>
      <c r="F175" s="125"/>
      <c r="G175" s="126"/>
      <c r="H175" s="127"/>
      <c r="I175" s="128"/>
      <c r="J175" s="125"/>
      <c r="K175" s="83"/>
      <c r="L175" s="129"/>
      <c r="M175" s="85"/>
      <c r="N175" s="130"/>
      <c r="O175" s="88"/>
    </row>
    <row r="176" spans="2:15">
      <c r="L176" s="141"/>
    </row>
    <row r="177" spans="2:15">
      <c r="B177" s="15" t="s">
        <v>69</v>
      </c>
      <c r="F177" s="151">
        <v>1.0408999999999999</v>
      </c>
      <c r="J177" s="151">
        <v>1.0349999999999999</v>
      </c>
    </row>
    <row r="180" spans="2:15" ht="15.75">
      <c r="B180" s="11" t="s">
        <v>8</v>
      </c>
      <c r="D180" s="311" t="s">
        <v>66</v>
      </c>
      <c r="E180" s="311"/>
      <c r="F180" s="311"/>
      <c r="G180" s="311"/>
      <c r="H180" s="311"/>
      <c r="I180" s="311"/>
      <c r="J180" s="311"/>
      <c r="K180" s="311"/>
      <c r="L180" s="311"/>
      <c r="M180" s="311"/>
      <c r="N180" s="311"/>
      <c r="O180" s="311"/>
    </row>
    <row r="181" spans="2:15" ht="7.5" customHeight="1">
      <c r="B181" s="12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</row>
    <row r="182" spans="2:15">
      <c r="B182" s="14"/>
      <c r="D182" s="15" t="s">
        <v>9</v>
      </c>
      <c r="E182" s="15"/>
      <c r="F182" s="16">
        <v>54</v>
      </c>
      <c r="G182" s="15" t="s">
        <v>60</v>
      </c>
    </row>
    <row r="183" spans="2:15">
      <c r="B183" s="14"/>
      <c r="F183" s="16">
        <v>19400</v>
      </c>
      <c r="G183" s="15" t="s">
        <v>10</v>
      </c>
    </row>
    <row r="184" spans="2:15">
      <c r="B184" s="14"/>
      <c r="D184" s="17"/>
      <c r="E184" s="17"/>
      <c r="F184" s="312" t="s">
        <v>11</v>
      </c>
      <c r="G184" s="313"/>
      <c r="H184" s="314"/>
      <c r="J184" s="312" t="s">
        <v>12</v>
      </c>
      <c r="K184" s="313"/>
      <c r="L184" s="314"/>
      <c r="N184" s="312" t="s">
        <v>13</v>
      </c>
      <c r="O184" s="314"/>
    </row>
    <row r="185" spans="2:15">
      <c r="B185" s="14"/>
      <c r="D185" s="305" t="s">
        <v>14</v>
      </c>
      <c r="E185" s="18"/>
      <c r="F185" s="19" t="s">
        <v>15</v>
      </c>
      <c r="G185" s="19" t="s">
        <v>16</v>
      </c>
      <c r="H185" s="20" t="s">
        <v>17</v>
      </c>
      <c r="J185" s="19" t="s">
        <v>15</v>
      </c>
      <c r="K185" s="21" t="s">
        <v>16</v>
      </c>
      <c r="L185" s="20" t="s">
        <v>17</v>
      </c>
      <c r="N185" s="307" t="s">
        <v>18</v>
      </c>
      <c r="O185" s="309" t="s">
        <v>19</v>
      </c>
    </row>
    <row r="186" spans="2:15">
      <c r="B186" s="14"/>
      <c r="D186" s="306"/>
      <c r="E186" s="18"/>
      <c r="F186" s="22" t="s">
        <v>20</v>
      </c>
      <c r="G186" s="22"/>
      <c r="H186" s="23" t="s">
        <v>20</v>
      </c>
      <c r="J186" s="22" t="s">
        <v>20</v>
      </c>
      <c r="K186" s="23"/>
      <c r="L186" s="23" t="s">
        <v>20</v>
      </c>
      <c r="N186" s="308"/>
      <c r="O186" s="310"/>
    </row>
    <row r="187" spans="2:15">
      <c r="B187" s="24" t="s">
        <v>21</v>
      </c>
      <c r="C187" s="24"/>
      <c r="D187" s="25" t="s">
        <v>56</v>
      </c>
      <c r="E187" s="26"/>
      <c r="F187" s="153">
        <v>3.14</v>
      </c>
      <c r="G187" s="28">
        <v>1</v>
      </c>
      <c r="H187" s="29">
        <f>G187*F187</f>
        <v>3.14</v>
      </c>
      <c r="I187" s="30"/>
      <c r="J187" s="156">
        <f>+'[1]11. Distribution Rate Schedule'!$C$20</f>
        <v>3.9639584789924687</v>
      </c>
      <c r="K187" s="32">
        <v>1</v>
      </c>
      <c r="L187" s="29">
        <f>K187*J187</f>
        <v>3.9639584789924687</v>
      </c>
      <c r="M187" s="30"/>
      <c r="N187" s="33">
        <f>L187-H187</f>
        <v>0.82395847899246855</v>
      </c>
      <c r="O187" s="34">
        <f>IF((H187)=0,"",(N187/H187))</f>
        <v>0.26240715891479888</v>
      </c>
    </row>
    <row r="188" spans="2:15">
      <c r="B188" s="36"/>
      <c r="C188" s="24"/>
      <c r="D188" s="25" t="s">
        <v>56</v>
      </c>
      <c r="E188" s="26"/>
      <c r="F188" s="27"/>
      <c r="G188" s="28">
        <v>1</v>
      </c>
      <c r="H188" s="29">
        <f t="shared" ref="H188:H202" si="49">G188*F188</f>
        <v>0</v>
      </c>
      <c r="I188" s="30"/>
      <c r="J188" s="31"/>
      <c r="K188" s="32">
        <v>1</v>
      </c>
      <c r="L188" s="29">
        <f>K188*J188</f>
        <v>0</v>
      </c>
      <c r="M188" s="30"/>
      <c r="N188" s="33">
        <f>L188-H188</f>
        <v>0</v>
      </c>
      <c r="O188" s="34" t="str">
        <f>IF((H188)=0,"",(N188/H188))</f>
        <v/>
      </c>
    </row>
    <row r="189" spans="2:15">
      <c r="B189" s="35"/>
      <c r="C189" s="24"/>
      <c r="D189" s="25"/>
      <c r="E189" s="26"/>
      <c r="F189" s="27"/>
      <c r="G189" s="28">
        <v>1</v>
      </c>
      <c r="H189" s="29">
        <f t="shared" si="49"/>
        <v>0</v>
      </c>
      <c r="I189" s="30"/>
      <c r="J189" s="31"/>
      <c r="K189" s="32">
        <v>1</v>
      </c>
      <c r="L189" s="29">
        <f t="shared" ref="L189:L202" si="50">K189*J189</f>
        <v>0</v>
      </c>
      <c r="M189" s="30"/>
      <c r="N189" s="33">
        <f t="shared" ref="N189:N203" si="51">L189-H189</f>
        <v>0</v>
      </c>
      <c r="O189" s="34" t="str">
        <f t="shared" ref="O189:O203" si="52">IF((H189)=0,"",(N189/H189))</f>
        <v/>
      </c>
    </row>
    <row r="190" spans="2:15">
      <c r="B190" s="35"/>
      <c r="C190" s="24"/>
      <c r="D190" s="25"/>
      <c r="E190" s="26"/>
      <c r="F190" s="27"/>
      <c r="G190" s="28">
        <v>1</v>
      </c>
      <c r="H190" s="29">
        <f t="shared" si="49"/>
        <v>0</v>
      </c>
      <c r="I190" s="30"/>
      <c r="J190" s="31"/>
      <c r="K190" s="32">
        <v>1</v>
      </c>
      <c r="L190" s="29">
        <f t="shared" si="50"/>
        <v>0</v>
      </c>
      <c r="M190" s="30"/>
      <c r="N190" s="33">
        <f t="shared" si="51"/>
        <v>0</v>
      </c>
      <c r="O190" s="34" t="str">
        <f t="shared" si="52"/>
        <v/>
      </c>
    </row>
    <row r="191" spans="2:15">
      <c r="B191" s="35"/>
      <c r="C191" s="24"/>
      <c r="D191" s="25"/>
      <c r="E191" s="26"/>
      <c r="F191" s="27"/>
      <c r="G191" s="28">
        <v>1</v>
      </c>
      <c r="H191" s="29">
        <f t="shared" si="49"/>
        <v>0</v>
      </c>
      <c r="I191" s="30"/>
      <c r="J191" s="31"/>
      <c r="K191" s="32">
        <v>1</v>
      </c>
      <c r="L191" s="29">
        <f t="shared" si="50"/>
        <v>0</v>
      </c>
      <c r="M191" s="30"/>
      <c r="N191" s="33">
        <f t="shared" si="51"/>
        <v>0</v>
      </c>
      <c r="O191" s="34" t="str">
        <f t="shared" si="52"/>
        <v/>
      </c>
    </row>
    <row r="192" spans="2:15">
      <c r="B192" s="35"/>
      <c r="C192" s="24"/>
      <c r="D192" s="25"/>
      <c r="E192" s="26"/>
      <c r="F192" s="27"/>
      <c r="G192" s="28">
        <v>1</v>
      </c>
      <c r="H192" s="29">
        <f t="shared" si="49"/>
        <v>0</v>
      </c>
      <c r="I192" s="30"/>
      <c r="J192" s="31"/>
      <c r="K192" s="32">
        <v>1</v>
      </c>
      <c r="L192" s="29">
        <f t="shared" si="50"/>
        <v>0</v>
      </c>
      <c r="M192" s="30"/>
      <c r="N192" s="33">
        <f t="shared" si="51"/>
        <v>0</v>
      </c>
      <c r="O192" s="34" t="str">
        <f t="shared" si="52"/>
        <v/>
      </c>
    </row>
    <row r="193" spans="2:15">
      <c r="B193" s="24" t="s">
        <v>22</v>
      </c>
      <c r="C193" s="24"/>
      <c r="D193" s="25" t="s">
        <v>61</v>
      </c>
      <c r="E193" s="26"/>
      <c r="F193" s="27">
        <v>10.136200000000001</v>
      </c>
      <c r="G193" s="28">
        <f>$F182</f>
        <v>54</v>
      </c>
      <c r="H193" s="29">
        <f t="shared" si="49"/>
        <v>547.35480000000007</v>
      </c>
      <c r="I193" s="30"/>
      <c r="J193" s="31">
        <f>+'[1]11. Distribution Rate Schedule'!$E$20</f>
        <v>13.108988014831874</v>
      </c>
      <c r="K193" s="28">
        <f>$F182</f>
        <v>54</v>
      </c>
      <c r="L193" s="29">
        <f t="shared" si="50"/>
        <v>707.88535280092117</v>
      </c>
      <c r="M193" s="30"/>
      <c r="N193" s="33">
        <f t="shared" si="51"/>
        <v>160.5305528009211</v>
      </c>
      <c r="O193" s="34">
        <f t="shared" si="52"/>
        <v>0.2932842697294718</v>
      </c>
    </row>
    <row r="194" spans="2:15">
      <c r="B194" s="36" t="s">
        <v>96</v>
      </c>
      <c r="C194" s="24"/>
      <c r="D194" s="25" t="s">
        <v>61</v>
      </c>
      <c r="E194" s="26"/>
      <c r="F194" s="27">
        <v>-0.26590000000000003</v>
      </c>
      <c r="G194" s="28">
        <f>$F182</f>
        <v>54</v>
      </c>
      <c r="H194" s="29">
        <f t="shared" si="49"/>
        <v>-14.358600000000001</v>
      </c>
      <c r="I194" s="30"/>
      <c r="J194" s="31"/>
      <c r="K194" s="28">
        <f>$F182</f>
        <v>54</v>
      </c>
      <c r="L194" s="29">
        <f t="shared" si="50"/>
        <v>0</v>
      </c>
      <c r="M194" s="30"/>
      <c r="N194" s="33">
        <f t="shared" si="51"/>
        <v>14.358600000000001</v>
      </c>
      <c r="O194" s="34">
        <f t="shared" si="52"/>
        <v>-1</v>
      </c>
    </row>
    <row r="195" spans="2:15">
      <c r="B195" s="24"/>
      <c r="C195" s="24"/>
      <c r="D195" s="25"/>
      <c r="E195" s="26"/>
      <c r="F195" s="150"/>
      <c r="G195" s="28">
        <f>$F182</f>
        <v>54</v>
      </c>
      <c r="H195" s="29">
        <f t="shared" si="49"/>
        <v>0</v>
      </c>
      <c r="I195" s="30"/>
      <c r="J195" s="31"/>
      <c r="K195" s="28">
        <f>$F182</f>
        <v>54</v>
      </c>
      <c r="L195" s="29">
        <f t="shared" si="50"/>
        <v>0</v>
      </c>
      <c r="M195" s="30"/>
      <c r="N195" s="33">
        <f t="shared" si="51"/>
        <v>0</v>
      </c>
      <c r="O195" s="34" t="str">
        <f t="shared" si="52"/>
        <v/>
      </c>
    </row>
    <row r="196" spans="2:15">
      <c r="B196" s="36"/>
      <c r="C196" s="24"/>
      <c r="D196" s="25"/>
      <c r="E196" s="26"/>
      <c r="F196" s="27"/>
      <c r="G196" s="28">
        <f>$F182</f>
        <v>54</v>
      </c>
      <c r="H196" s="29">
        <f t="shared" si="49"/>
        <v>0</v>
      </c>
      <c r="I196" s="30"/>
      <c r="J196" s="31"/>
      <c r="K196" s="28">
        <f>$F182</f>
        <v>54</v>
      </c>
      <c r="L196" s="29">
        <f t="shared" si="50"/>
        <v>0</v>
      </c>
      <c r="M196" s="30"/>
      <c r="N196" s="33">
        <f t="shared" si="51"/>
        <v>0</v>
      </c>
      <c r="O196" s="34" t="str">
        <f t="shared" si="52"/>
        <v/>
      </c>
    </row>
    <row r="197" spans="2:15">
      <c r="B197" s="36"/>
      <c r="C197" s="24"/>
      <c r="D197" s="25"/>
      <c r="E197" s="26"/>
      <c r="F197" s="27"/>
      <c r="G197" s="28">
        <f>$F182</f>
        <v>54</v>
      </c>
      <c r="H197" s="29">
        <f t="shared" si="49"/>
        <v>0</v>
      </c>
      <c r="I197" s="30"/>
      <c r="J197" s="31"/>
      <c r="K197" s="28">
        <f>$F182</f>
        <v>54</v>
      </c>
      <c r="L197" s="29">
        <f t="shared" si="50"/>
        <v>0</v>
      </c>
      <c r="M197" s="30"/>
      <c r="N197" s="33">
        <f t="shared" si="51"/>
        <v>0</v>
      </c>
      <c r="O197" s="34" t="str">
        <f t="shared" si="52"/>
        <v/>
      </c>
    </row>
    <row r="198" spans="2:15">
      <c r="B198" s="36"/>
      <c r="C198" s="24"/>
      <c r="D198" s="25"/>
      <c r="E198" s="26"/>
      <c r="F198" s="27"/>
      <c r="G198" s="28">
        <f>$F182</f>
        <v>54</v>
      </c>
      <c r="H198" s="29">
        <f t="shared" si="49"/>
        <v>0</v>
      </c>
      <c r="I198" s="30"/>
      <c r="J198" s="31"/>
      <c r="K198" s="28">
        <f>$F182</f>
        <v>54</v>
      </c>
      <c r="L198" s="29">
        <f t="shared" si="50"/>
        <v>0</v>
      </c>
      <c r="M198" s="30"/>
      <c r="N198" s="33">
        <f t="shared" si="51"/>
        <v>0</v>
      </c>
      <c r="O198" s="34" t="str">
        <f t="shared" si="52"/>
        <v/>
      </c>
    </row>
    <row r="199" spans="2:15">
      <c r="B199" s="36"/>
      <c r="C199" s="24"/>
      <c r="D199" s="25"/>
      <c r="E199" s="26"/>
      <c r="F199" s="27"/>
      <c r="G199" s="28">
        <f>$F182</f>
        <v>54</v>
      </c>
      <c r="H199" s="29">
        <f t="shared" si="49"/>
        <v>0</v>
      </c>
      <c r="I199" s="30"/>
      <c r="J199" s="31"/>
      <c r="K199" s="28">
        <f>$F182</f>
        <v>54</v>
      </c>
      <c r="L199" s="29">
        <f t="shared" si="50"/>
        <v>0</v>
      </c>
      <c r="M199" s="30"/>
      <c r="N199" s="33">
        <f t="shared" si="51"/>
        <v>0</v>
      </c>
      <c r="O199" s="34" t="str">
        <f t="shared" si="52"/>
        <v/>
      </c>
    </row>
    <row r="200" spans="2:15">
      <c r="B200" s="36"/>
      <c r="C200" s="24"/>
      <c r="D200" s="25"/>
      <c r="E200" s="26"/>
      <c r="F200" s="27"/>
      <c r="G200" s="28">
        <f>$F182</f>
        <v>54</v>
      </c>
      <c r="H200" s="29">
        <f t="shared" si="49"/>
        <v>0</v>
      </c>
      <c r="I200" s="30"/>
      <c r="J200" s="31"/>
      <c r="K200" s="28">
        <f>$F182</f>
        <v>54</v>
      </c>
      <c r="L200" s="29">
        <f t="shared" si="50"/>
        <v>0</v>
      </c>
      <c r="M200" s="30"/>
      <c r="N200" s="33">
        <f t="shared" si="51"/>
        <v>0</v>
      </c>
      <c r="O200" s="34" t="str">
        <f t="shared" si="52"/>
        <v/>
      </c>
    </row>
    <row r="201" spans="2:15">
      <c r="B201" s="36"/>
      <c r="C201" s="24"/>
      <c r="D201" s="25"/>
      <c r="E201" s="26"/>
      <c r="F201" s="27"/>
      <c r="G201" s="28">
        <f>$F182</f>
        <v>54</v>
      </c>
      <c r="H201" s="29">
        <f t="shared" si="49"/>
        <v>0</v>
      </c>
      <c r="I201" s="30"/>
      <c r="J201" s="31"/>
      <c r="K201" s="28">
        <f>$F182</f>
        <v>54</v>
      </c>
      <c r="L201" s="29">
        <f t="shared" si="50"/>
        <v>0</v>
      </c>
      <c r="M201" s="30"/>
      <c r="N201" s="33">
        <f t="shared" si="51"/>
        <v>0</v>
      </c>
      <c r="O201" s="34" t="str">
        <f t="shared" si="52"/>
        <v/>
      </c>
    </row>
    <row r="202" spans="2:15">
      <c r="B202" s="36"/>
      <c r="C202" s="24"/>
      <c r="D202" s="25"/>
      <c r="E202" s="26"/>
      <c r="F202" s="27"/>
      <c r="G202" s="28">
        <f>$F182</f>
        <v>54</v>
      </c>
      <c r="H202" s="29">
        <f t="shared" si="49"/>
        <v>0</v>
      </c>
      <c r="I202" s="30"/>
      <c r="J202" s="31"/>
      <c r="K202" s="28">
        <f>$F182</f>
        <v>54</v>
      </c>
      <c r="L202" s="29">
        <f t="shared" si="50"/>
        <v>0</v>
      </c>
      <c r="M202" s="30"/>
      <c r="N202" s="33">
        <f t="shared" si="51"/>
        <v>0</v>
      </c>
      <c r="O202" s="34" t="str">
        <f t="shared" si="52"/>
        <v/>
      </c>
    </row>
    <row r="203" spans="2:15" s="48" customFormat="1">
      <c r="B203" s="37" t="s">
        <v>25</v>
      </c>
      <c r="C203" s="38"/>
      <c r="D203" s="39"/>
      <c r="E203" s="38"/>
      <c r="F203" s="40"/>
      <c r="G203" s="41"/>
      <c r="H203" s="42">
        <f>SUM(H187:H202)</f>
        <v>536.13620000000003</v>
      </c>
      <c r="I203" s="43"/>
      <c r="J203" s="44"/>
      <c r="K203" s="41"/>
      <c r="L203" s="42">
        <f>SUM(L187:L202)</f>
        <v>711.84931127991365</v>
      </c>
      <c r="M203" s="43"/>
      <c r="N203" s="46">
        <f t="shared" si="51"/>
        <v>175.71311127991362</v>
      </c>
      <c r="O203" s="47">
        <f t="shared" si="52"/>
        <v>0.32773968868342335</v>
      </c>
    </row>
    <row r="204" spans="2:15" ht="25.5">
      <c r="B204" s="49" t="s">
        <v>58</v>
      </c>
      <c r="C204" s="24"/>
      <c r="D204" s="25" t="s">
        <v>61</v>
      </c>
      <c r="E204" s="26"/>
      <c r="F204" s="27">
        <v>-0.37630000000000002</v>
      </c>
      <c r="G204" s="28">
        <f>$F182</f>
        <v>54</v>
      </c>
      <c r="H204" s="29">
        <f>G204*F204</f>
        <v>-20.3202</v>
      </c>
      <c r="I204" s="30"/>
      <c r="J204" s="31">
        <f>+F204</f>
        <v>-0.37630000000000002</v>
      </c>
      <c r="K204" s="28">
        <f>$F182</f>
        <v>54</v>
      </c>
      <c r="L204" s="29">
        <f>K204*J204</f>
        <v>-20.3202</v>
      </c>
      <c r="M204" s="30"/>
      <c r="N204" s="33">
        <f>L204-H204</f>
        <v>0</v>
      </c>
      <c r="O204" s="34">
        <f>IF((H204)=0,"",(N204/H204))</f>
        <v>0</v>
      </c>
    </row>
    <row r="205" spans="2:15" ht="25.5">
      <c r="B205" s="49" t="s">
        <v>59</v>
      </c>
      <c r="C205" s="24"/>
      <c r="D205" s="25" t="s">
        <v>61</v>
      </c>
      <c r="E205" s="26"/>
      <c r="F205" s="27">
        <v>0</v>
      </c>
      <c r="G205" s="28">
        <f>$F182</f>
        <v>54</v>
      </c>
      <c r="H205" s="29">
        <f t="shared" ref="H205:H207" si="53">G205*F205</f>
        <v>0</v>
      </c>
      <c r="I205" s="50"/>
      <c r="J205" s="31">
        <f>+'[3]6. Rate Rider Calculations'!$F$28</f>
        <v>-0.40044795344301681</v>
      </c>
      <c r="K205" s="28">
        <f>$F182</f>
        <v>54</v>
      </c>
      <c r="L205" s="29">
        <f t="shared" ref="L205:L207" si="54">K205*J205</f>
        <v>-21.624189485922908</v>
      </c>
      <c r="M205" s="51"/>
      <c r="N205" s="33">
        <f t="shared" ref="N205:N207" si="55">L205-H205</f>
        <v>-21.624189485922908</v>
      </c>
      <c r="O205" s="34" t="str">
        <f t="shared" ref="O205:O207" si="56">IF((H205)=0,"",(N205/H205))</f>
        <v/>
      </c>
    </row>
    <row r="206" spans="2:15">
      <c r="B206" s="49"/>
      <c r="C206" s="24"/>
      <c r="D206" s="25" t="s">
        <v>61</v>
      </c>
      <c r="E206" s="26"/>
      <c r="F206" s="27"/>
      <c r="G206" s="28">
        <f>$F182</f>
        <v>54</v>
      </c>
      <c r="H206" s="29">
        <f t="shared" si="53"/>
        <v>0</v>
      </c>
      <c r="I206" s="50"/>
      <c r="J206" s="31"/>
      <c r="K206" s="28">
        <f>$F182</f>
        <v>54</v>
      </c>
      <c r="L206" s="29">
        <f t="shared" si="54"/>
        <v>0</v>
      </c>
      <c r="M206" s="51"/>
      <c r="N206" s="33">
        <f t="shared" si="55"/>
        <v>0</v>
      </c>
      <c r="O206" s="34" t="str">
        <f t="shared" si="56"/>
        <v/>
      </c>
    </row>
    <row r="207" spans="2:15" ht="25.5">
      <c r="B207" s="49" t="s">
        <v>75</v>
      </c>
      <c r="C207" s="24"/>
      <c r="D207" s="25" t="s">
        <v>61</v>
      </c>
      <c r="E207" s="26"/>
      <c r="F207" s="27">
        <v>0</v>
      </c>
      <c r="G207" s="28">
        <f>$F182</f>
        <v>54</v>
      </c>
      <c r="H207" s="29">
        <f t="shared" si="53"/>
        <v>0</v>
      </c>
      <c r="I207" s="50"/>
      <c r="J207" s="31">
        <f>+'[3]6. Rate Rider Calculations'!$F$54</f>
        <v>0</v>
      </c>
      <c r="K207" s="28">
        <f>$F182</f>
        <v>54</v>
      </c>
      <c r="L207" s="29">
        <f t="shared" si="54"/>
        <v>0</v>
      </c>
      <c r="M207" s="51"/>
      <c r="N207" s="33">
        <f t="shared" si="55"/>
        <v>0</v>
      </c>
      <c r="O207" s="34" t="str">
        <f t="shared" si="56"/>
        <v/>
      </c>
    </row>
    <row r="208" spans="2:15">
      <c r="B208" s="49"/>
      <c r="C208" s="24"/>
      <c r="D208" s="25"/>
      <c r="E208" s="26"/>
      <c r="F208" s="27"/>
      <c r="G208" s="28">
        <f>$F182</f>
        <v>54</v>
      </c>
      <c r="H208" s="29">
        <f>G208*F208</f>
        <v>0</v>
      </c>
      <c r="I208" s="30"/>
      <c r="J208" s="31"/>
      <c r="K208" s="28">
        <f>$F182</f>
        <v>54</v>
      </c>
      <c r="L208" s="29">
        <f>K208*J208</f>
        <v>0</v>
      </c>
      <c r="M208" s="30"/>
      <c r="N208" s="33">
        <f>L208-H208</f>
        <v>0</v>
      </c>
      <c r="O208" s="34" t="str">
        <f>IF((H208)=0,"",(N208/H208))</f>
        <v/>
      </c>
    </row>
    <row r="209" spans="2:15">
      <c r="B209" s="49"/>
      <c r="C209" s="24"/>
      <c r="D209" s="25"/>
      <c r="E209" s="26"/>
      <c r="F209" s="53"/>
      <c r="G209" s="54"/>
      <c r="H209" s="55"/>
      <c r="I209" s="30"/>
      <c r="J209" s="31"/>
      <c r="K209" s="28">
        <f>$F182</f>
        <v>54</v>
      </c>
      <c r="L209" s="29">
        <f>K209*J209</f>
        <v>0</v>
      </c>
      <c r="M209" s="30"/>
      <c r="N209" s="33">
        <f>L209-H209</f>
        <v>0</v>
      </c>
      <c r="O209" s="34"/>
    </row>
    <row r="210" spans="2:15" ht="25.5">
      <c r="B210" s="56" t="s">
        <v>26</v>
      </c>
      <c r="C210" s="57"/>
      <c r="D210" s="57"/>
      <c r="E210" s="57"/>
      <c r="F210" s="58"/>
      <c r="G210" s="59"/>
      <c r="H210" s="60">
        <f>SUM(H204:H208)+H203</f>
        <v>515.81600000000003</v>
      </c>
      <c r="I210" s="43"/>
      <c r="J210" s="59"/>
      <c r="K210" s="61"/>
      <c r="L210" s="60">
        <f>SUM(L204:L208)+L203</f>
        <v>669.90492179399075</v>
      </c>
      <c r="M210" s="43"/>
      <c r="N210" s="46">
        <f t="shared" ref="N210:N222" si="57">L210-H210</f>
        <v>154.08892179399072</v>
      </c>
      <c r="O210" s="47">
        <f t="shared" ref="O210:O222" si="58">IF((H210)=0,"",(N210/H210))</f>
        <v>0.29872846478975201</v>
      </c>
    </row>
    <row r="211" spans="2:15">
      <c r="B211" s="30" t="s">
        <v>27</v>
      </c>
      <c r="C211" s="30"/>
      <c r="D211" s="62" t="s">
        <v>61</v>
      </c>
      <c r="E211" s="63"/>
      <c r="F211" s="31">
        <v>2.0206</v>
      </c>
      <c r="G211" s="64">
        <f>F182</f>
        <v>54</v>
      </c>
      <c r="H211" s="29">
        <f>G211*F211</f>
        <v>109.11239999999999</v>
      </c>
      <c r="I211" s="30"/>
      <c r="J211" s="31">
        <f>+'[4]13. Final 2013 RTS Rates'!$F$34</f>
        <v>2.0396120654416663</v>
      </c>
      <c r="K211" s="65">
        <f>F182</f>
        <v>54</v>
      </c>
      <c r="L211" s="29">
        <f>K211*J211</f>
        <v>110.13905153384998</v>
      </c>
      <c r="M211" s="30"/>
      <c r="N211" s="33">
        <f t="shared" si="57"/>
        <v>1.0266515338499858</v>
      </c>
      <c r="O211" s="34">
        <f t="shared" si="58"/>
        <v>9.4091187972218174E-3</v>
      </c>
    </row>
    <row r="212" spans="2:15" ht="30">
      <c r="B212" s="66" t="s">
        <v>28</v>
      </c>
      <c r="C212" s="30"/>
      <c r="D212" s="62" t="s">
        <v>61</v>
      </c>
      <c r="E212" s="63"/>
      <c r="F212" s="31">
        <v>1.514</v>
      </c>
      <c r="G212" s="64">
        <f>G211</f>
        <v>54</v>
      </c>
      <c r="H212" s="29">
        <f>G212*F212</f>
        <v>81.756</v>
      </c>
      <c r="I212" s="30"/>
      <c r="J212" s="31">
        <f>+'[4]13. Final 2013 RTS Rates'!$H$34</f>
        <v>1.5659183331181865</v>
      </c>
      <c r="K212" s="65">
        <f>K211</f>
        <v>54</v>
      </c>
      <c r="L212" s="29">
        <f>K212*J212</f>
        <v>84.559589988382072</v>
      </c>
      <c r="M212" s="30"/>
      <c r="N212" s="33">
        <f t="shared" si="57"/>
        <v>2.8035899883820719</v>
      </c>
      <c r="O212" s="34">
        <f t="shared" si="58"/>
        <v>3.4292161901047898E-2</v>
      </c>
    </row>
    <row r="213" spans="2:15" ht="25.5">
      <c r="B213" s="56" t="s">
        <v>29</v>
      </c>
      <c r="C213" s="38"/>
      <c r="D213" s="38"/>
      <c r="E213" s="38"/>
      <c r="F213" s="67"/>
      <c r="G213" s="59"/>
      <c r="H213" s="60">
        <f>SUM(H210:H212)</f>
        <v>706.68439999999998</v>
      </c>
      <c r="I213" s="68"/>
      <c r="J213" s="69"/>
      <c r="K213" s="70"/>
      <c r="L213" s="60">
        <f>SUM(L210:L212)</f>
        <v>864.60356331622279</v>
      </c>
      <c r="M213" s="68"/>
      <c r="N213" s="46">
        <f t="shared" si="57"/>
        <v>157.91916331622281</v>
      </c>
      <c r="O213" s="47">
        <f t="shared" si="58"/>
        <v>0.22346490642247488</v>
      </c>
    </row>
    <row r="214" spans="2:15" ht="30">
      <c r="B214" s="71" t="s">
        <v>30</v>
      </c>
      <c r="C214" s="24"/>
      <c r="D214" s="25" t="s">
        <v>57</v>
      </c>
      <c r="E214" s="26"/>
      <c r="F214" s="72">
        <v>5.1999999999999998E-3</v>
      </c>
      <c r="G214" s="64">
        <f>F183*F231</f>
        <v>20193.46</v>
      </c>
      <c r="H214" s="73">
        <f t="shared" ref="H214:H217" si="59">G214*F214</f>
        <v>105.00599199999999</v>
      </c>
      <c r="I214" s="30"/>
      <c r="J214" s="74">
        <f>+F214</f>
        <v>5.1999999999999998E-3</v>
      </c>
      <c r="K214" s="65">
        <f>F183*J231</f>
        <v>20079</v>
      </c>
      <c r="L214" s="73">
        <f t="shared" ref="L214:L217" si="60">K214*J214</f>
        <v>104.41079999999999</v>
      </c>
      <c r="M214" s="30"/>
      <c r="N214" s="33">
        <f t="shared" si="57"/>
        <v>-0.59519199999999728</v>
      </c>
      <c r="O214" s="75">
        <f t="shared" si="58"/>
        <v>-5.6681717744259518E-3</v>
      </c>
    </row>
    <row r="215" spans="2:15" ht="30">
      <c r="B215" s="71" t="s">
        <v>31</v>
      </c>
      <c r="C215" s="24"/>
      <c r="D215" s="25" t="s">
        <v>57</v>
      </c>
      <c r="E215" s="26"/>
      <c r="F215" s="72">
        <v>1.1000000000000001E-3</v>
      </c>
      <c r="G215" s="64">
        <f>G214</f>
        <v>20193.46</v>
      </c>
      <c r="H215" s="73">
        <f t="shared" si="59"/>
        <v>22.212806</v>
      </c>
      <c r="I215" s="30"/>
      <c r="J215" s="74">
        <f t="shared" ref="J215:J217" si="61">+F215</f>
        <v>1.1000000000000001E-3</v>
      </c>
      <c r="K215" s="65">
        <f>K214</f>
        <v>20079</v>
      </c>
      <c r="L215" s="73">
        <f t="shared" si="60"/>
        <v>22.0869</v>
      </c>
      <c r="M215" s="30"/>
      <c r="N215" s="33">
        <f t="shared" si="57"/>
        <v>-0.12590600000000052</v>
      </c>
      <c r="O215" s="75">
        <f t="shared" si="58"/>
        <v>-5.6681717744260004E-3</v>
      </c>
    </row>
    <row r="216" spans="2:15">
      <c r="B216" s="24" t="s">
        <v>32</v>
      </c>
      <c r="C216" s="24"/>
      <c r="D216" s="25" t="s">
        <v>56</v>
      </c>
      <c r="E216" s="26"/>
      <c r="F216" s="72">
        <v>0.25</v>
      </c>
      <c r="G216" s="28">
        <v>1</v>
      </c>
      <c r="H216" s="73">
        <f t="shared" si="59"/>
        <v>0.25</v>
      </c>
      <c r="I216" s="30"/>
      <c r="J216" s="74">
        <f t="shared" si="61"/>
        <v>0.25</v>
      </c>
      <c r="K216" s="32">
        <v>1</v>
      </c>
      <c r="L216" s="73">
        <f t="shared" si="60"/>
        <v>0.25</v>
      </c>
      <c r="M216" s="30"/>
      <c r="N216" s="33">
        <f t="shared" si="57"/>
        <v>0</v>
      </c>
      <c r="O216" s="75">
        <f t="shared" si="58"/>
        <v>0</v>
      </c>
    </row>
    <row r="217" spans="2:15">
      <c r="B217" s="24" t="s">
        <v>33</v>
      </c>
      <c r="C217" s="24"/>
      <c r="D217" s="25" t="s">
        <v>57</v>
      </c>
      <c r="E217" s="26"/>
      <c r="F217" s="72">
        <v>7.0000000000000001E-3</v>
      </c>
      <c r="G217" s="64">
        <f>F183</f>
        <v>19400</v>
      </c>
      <c r="H217" s="73">
        <f t="shared" si="59"/>
        <v>135.80000000000001</v>
      </c>
      <c r="I217" s="30"/>
      <c r="J217" s="74">
        <f t="shared" si="61"/>
        <v>7.0000000000000001E-3</v>
      </c>
      <c r="K217" s="65">
        <f>F183</f>
        <v>19400</v>
      </c>
      <c r="L217" s="73">
        <f t="shared" si="60"/>
        <v>135.80000000000001</v>
      </c>
      <c r="M217" s="30"/>
      <c r="N217" s="33">
        <f t="shared" si="57"/>
        <v>0</v>
      </c>
      <c r="O217" s="75">
        <f t="shared" si="58"/>
        <v>0</v>
      </c>
    </row>
    <row r="218" spans="2:15">
      <c r="B218" s="52"/>
      <c r="C218" s="24"/>
      <c r="D218" s="25"/>
      <c r="E218" s="26"/>
      <c r="F218" s="76"/>
      <c r="G218" s="64"/>
      <c r="H218" s="73">
        <f>G218*F218</f>
        <v>0</v>
      </c>
      <c r="I218" s="30"/>
      <c r="J218" s="72"/>
      <c r="K218" s="64"/>
      <c r="L218" s="73">
        <f>K218*J218</f>
        <v>0</v>
      </c>
      <c r="M218" s="30"/>
      <c r="N218" s="33">
        <f t="shared" si="57"/>
        <v>0</v>
      </c>
      <c r="O218" s="75" t="str">
        <f t="shared" si="58"/>
        <v/>
      </c>
    </row>
    <row r="219" spans="2:15">
      <c r="B219" s="169" t="s">
        <v>87</v>
      </c>
      <c r="C219" s="169"/>
      <c r="D219" s="170" t="s">
        <v>57</v>
      </c>
      <c r="E219" s="169"/>
      <c r="F219" s="144">
        <v>7.8770000000000007E-2</v>
      </c>
      <c r="G219" s="145">
        <f>+G214</f>
        <v>20193.46</v>
      </c>
      <c r="H219" s="146">
        <f>G219*F219</f>
        <v>1590.6388442</v>
      </c>
      <c r="I219" s="147"/>
      <c r="J219" s="144">
        <f>+F219</f>
        <v>7.8770000000000007E-2</v>
      </c>
      <c r="K219" s="145">
        <f>+K214</f>
        <v>20079</v>
      </c>
      <c r="L219" s="146">
        <f>K219*J219</f>
        <v>1581.62283</v>
      </c>
      <c r="M219" s="147"/>
      <c r="N219" s="148">
        <f t="shared" si="57"/>
        <v>-9.0160141999999723</v>
      </c>
      <c r="O219" s="149">
        <f t="shared" si="58"/>
        <v>-5.6681717744259605E-3</v>
      </c>
    </row>
    <row r="220" spans="2:15">
      <c r="B220" s="52"/>
      <c r="C220" s="24"/>
      <c r="D220" s="25"/>
      <c r="E220" s="26"/>
      <c r="F220" s="76"/>
      <c r="G220" s="77">
        <f>0.64*$F$16*$F$65</f>
        <v>0.333088</v>
      </c>
      <c r="H220" s="73">
        <f t="shared" ref="H220:H222" si="62">G220*F220</f>
        <v>0</v>
      </c>
      <c r="I220" s="30"/>
      <c r="J220" s="72"/>
      <c r="K220" s="78">
        <f>0.64*$F$16*$J$65</f>
        <v>0.33119999999999999</v>
      </c>
      <c r="L220" s="73">
        <f t="shared" ref="L220:L222" si="63">K220*J220</f>
        <v>0</v>
      </c>
      <c r="M220" s="30"/>
      <c r="N220" s="33">
        <f t="shared" si="57"/>
        <v>0</v>
      </c>
      <c r="O220" s="75" t="str">
        <f t="shared" si="58"/>
        <v/>
      </c>
    </row>
    <row r="221" spans="2:15">
      <c r="B221" s="52"/>
      <c r="C221" s="24"/>
      <c r="D221" s="25"/>
      <c r="E221" s="26"/>
      <c r="F221" s="76"/>
      <c r="G221" s="77">
        <f>0.18*$F$16*$F$65</f>
        <v>9.3680999999999987E-2</v>
      </c>
      <c r="H221" s="73">
        <f t="shared" si="62"/>
        <v>0</v>
      </c>
      <c r="I221" s="30"/>
      <c r="J221" s="72"/>
      <c r="K221" s="78">
        <f>0.18*$F$16*$J$65</f>
        <v>9.3149999999999983E-2</v>
      </c>
      <c r="L221" s="73">
        <f t="shared" si="63"/>
        <v>0</v>
      </c>
      <c r="M221" s="30"/>
      <c r="N221" s="33">
        <f t="shared" si="57"/>
        <v>0</v>
      </c>
      <c r="O221" s="75" t="str">
        <f t="shared" si="58"/>
        <v/>
      </c>
    </row>
    <row r="222" spans="2:15" ht="15.75" thickBot="1">
      <c r="B222" s="14"/>
      <c r="C222" s="24"/>
      <c r="D222" s="25"/>
      <c r="E222" s="26"/>
      <c r="F222" s="76"/>
      <c r="G222" s="77">
        <f>0.18*$F$16*$F$65</f>
        <v>9.3680999999999987E-2</v>
      </c>
      <c r="H222" s="73">
        <f t="shared" si="62"/>
        <v>0</v>
      </c>
      <c r="I222" s="30"/>
      <c r="J222" s="72"/>
      <c r="K222" s="78">
        <f>0.18*$F$16*$J$65</f>
        <v>9.3149999999999983E-2</v>
      </c>
      <c r="L222" s="73">
        <f t="shared" si="63"/>
        <v>0</v>
      </c>
      <c r="M222" s="30"/>
      <c r="N222" s="33">
        <f t="shared" si="57"/>
        <v>0</v>
      </c>
      <c r="O222" s="75" t="str">
        <f t="shared" si="58"/>
        <v/>
      </c>
    </row>
    <row r="223" spans="2:15" ht="15.75" thickBot="1">
      <c r="B223" s="79"/>
      <c r="C223" s="80"/>
      <c r="D223" s="81"/>
      <c r="E223" s="80"/>
      <c r="F223" s="125"/>
      <c r="G223" s="126"/>
      <c r="H223" s="127"/>
      <c r="I223" s="128"/>
      <c r="J223" s="125"/>
      <c r="K223" s="83"/>
      <c r="L223" s="129"/>
      <c r="M223" s="85"/>
      <c r="N223" s="130"/>
      <c r="O223" s="88"/>
    </row>
    <row r="224" spans="2:15">
      <c r="B224" s="89" t="s">
        <v>44</v>
      </c>
      <c r="C224" s="24"/>
      <c r="D224" s="24"/>
      <c r="E224" s="24"/>
      <c r="F224" s="90"/>
      <c r="G224" s="91"/>
      <c r="H224" s="92">
        <f>SUM(H213:H219,H220:H222)</f>
        <v>2560.5920421999999</v>
      </c>
      <c r="I224" s="93"/>
      <c r="J224" s="94"/>
      <c r="K224" s="94"/>
      <c r="L224" s="131">
        <f>SUM(L213:L219,L220:L222)</f>
        <v>2708.7740933162231</v>
      </c>
      <c r="M224" s="96"/>
      <c r="N224" s="97">
        <f t="shared" ref="N224:N228" si="64">L224-H224</f>
        <v>148.18205111622319</v>
      </c>
      <c r="O224" s="98">
        <f t="shared" ref="O224:O228" si="65">IF((H224)=0,"",(N224/H224))</f>
        <v>5.787023027256958E-2</v>
      </c>
    </row>
    <row r="225" spans="2:15">
      <c r="B225" s="99" t="s">
        <v>40</v>
      </c>
      <c r="C225" s="24"/>
      <c r="D225" s="24"/>
      <c r="E225" s="24"/>
      <c r="F225" s="100">
        <v>0.13</v>
      </c>
      <c r="G225" s="111"/>
      <c r="H225" s="101">
        <f>H224*F225</f>
        <v>332.87696548600002</v>
      </c>
      <c r="I225" s="102"/>
      <c r="J225" s="132">
        <v>0.13</v>
      </c>
      <c r="K225" s="102"/>
      <c r="L225" s="105">
        <f>L224*J225</f>
        <v>352.14063213110904</v>
      </c>
      <c r="M225" s="106"/>
      <c r="N225" s="107">
        <f t="shared" si="64"/>
        <v>19.263666645109026</v>
      </c>
      <c r="O225" s="108">
        <f t="shared" si="65"/>
        <v>5.7870230272569607E-2</v>
      </c>
    </row>
    <row r="226" spans="2:15">
      <c r="B226" s="109" t="s">
        <v>41</v>
      </c>
      <c r="C226" s="24"/>
      <c r="D226" s="24"/>
      <c r="E226" s="24"/>
      <c r="F226" s="110"/>
      <c r="G226" s="111"/>
      <c r="H226" s="101">
        <f>H224+H225</f>
        <v>2893.4690076859997</v>
      </c>
      <c r="I226" s="102"/>
      <c r="J226" s="102"/>
      <c r="K226" s="102"/>
      <c r="L226" s="105">
        <f>L224+L225</f>
        <v>3060.9147254473323</v>
      </c>
      <c r="M226" s="106"/>
      <c r="N226" s="107">
        <f t="shared" si="64"/>
        <v>167.44571776133262</v>
      </c>
      <c r="O226" s="108">
        <f t="shared" si="65"/>
        <v>5.7870230272569725E-2</v>
      </c>
    </row>
    <row r="227" spans="2:15">
      <c r="B227" s="303" t="s">
        <v>42</v>
      </c>
      <c r="C227" s="303"/>
      <c r="D227" s="303"/>
      <c r="E227" s="24"/>
      <c r="F227" s="110"/>
      <c r="G227" s="111"/>
      <c r="H227" s="112">
        <v>0</v>
      </c>
      <c r="I227" s="102"/>
      <c r="J227" s="102"/>
      <c r="K227" s="102"/>
      <c r="L227" s="113">
        <v>0</v>
      </c>
      <c r="M227" s="106"/>
      <c r="N227" s="114">
        <f t="shared" si="64"/>
        <v>0</v>
      </c>
      <c r="O227" s="115" t="str">
        <f t="shared" si="65"/>
        <v/>
      </c>
    </row>
    <row r="228" spans="2:15" ht="15.75" thickBot="1">
      <c r="B228" s="304" t="s">
        <v>45</v>
      </c>
      <c r="C228" s="304"/>
      <c r="D228" s="304"/>
      <c r="E228" s="116"/>
      <c r="F228" s="133"/>
      <c r="G228" s="134"/>
      <c r="H228" s="135">
        <f>H226+H227</f>
        <v>2893.4690076859997</v>
      </c>
      <c r="I228" s="136"/>
      <c r="J228" s="136"/>
      <c r="K228" s="136"/>
      <c r="L228" s="137">
        <f>L226+L227</f>
        <v>3060.9147254473323</v>
      </c>
      <c r="M228" s="138"/>
      <c r="N228" s="139">
        <f t="shared" si="64"/>
        <v>167.44571776133262</v>
      </c>
      <c r="O228" s="140">
        <f t="shared" si="65"/>
        <v>5.7870230272569725E-2</v>
      </c>
    </row>
    <row r="229" spans="2:15" ht="15.75" thickBot="1">
      <c r="B229" s="79"/>
      <c r="C229" s="80"/>
      <c r="D229" s="81"/>
      <c r="E229" s="80"/>
      <c r="F229" s="125"/>
      <c r="G229" s="126"/>
      <c r="H229" s="127"/>
      <c r="I229" s="128"/>
      <c r="J229" s="125"/>
      <c r="K229" s="83"/>
      <c r="L229" s="129"/>
      <c r="M229" s="85"/>
      <c r="N229" s="130"/>
      <c r="O229" s="88"/>
    </row>
    <row r="230" spans="2:15">
      <c r="L230" s="141"/>
    </row>
    <row r="231" spans="2:15">
      <c r="B231" s="15" t="s">
        <v>69</v>
      </c>
      <c r="F231" s="151">
        <v>1.0408999999999999</v>
      </c>
      <c r="J231" s="151">
        <v>1.0349999999999999</v>
      </c>
    </row>
  </sheetData>
  <mergeCells count="39">
    <mergeCell ref="A3:K3"/>
    <mergeCell ref="B10:O10"/>
    <mergeCell ref="B11:O11"/>
    <mergeCell ref="D14:O14"/>
    <mergeCell ref="F18:H18"/>
    <mergeCell ref="J18:L18"/>
    <mergeCell ref="N18:O18"/>
    <mergeCell ref="D19:D20"/>
    <mergeCell ref="N19:N20"/>
    <mergeCell ref="O19:O20"/>
    <mergeCell ref="B61:D61"/>
    <mergeCell ref="B62:D62"/>
    <mergeCell ref="D72:O72"/>
    <mergeCell ref="F76:H76"/>
    <mergeCell ref="J76:L76"/>
    <mergeCell ref="N76:O76"/>
    <mergeCell ref="D77:D78"/>
    <mergeCell ref="N77:N78"/>
    <mergeCell ref="O77:O78"/>
    <mergeCell ref="B119:D119"/>
    <mergeCell ref="B120:D120"/>
    <mergeCell ref="D126:O126"/>
    <mergeCell ref="F130:H130"/>
    <mergeCell ref="J130:L130"/>
    <mergeCell ref="N130:O130"/>
    <mergeCell ref="D131:D132"/>
    <mergeCell ref="N131:N132"/>
    <mergeCell ref="O131:O132"/>
    <mergeCell ref="B173:D173"/>
    <mergeCell ref="B174:D174"/>
    <mergeCell ref="B227:D227"/>
    <mergeCell ref="B228:D228"/>
    <mergeCell ref="D180:O180"/>
    <mergeCell ref="F184:H184"/>
    <mergeCell ref="J184:L184"/>
    <mergeCell ref="N184:O184"/>
    <mergeCell ref="D185:D186"/>
    <mergeCell ref="N185:N186"/>
    <mergeCell ref="O185:O186"/>
  </mergeCells>
  <dataValidations count="2">
    <dataValidation type="list" allowBlank="1" showInputMessage="1" showErrorMessage="1" sqref="E45:E46 E21:E36 E63 E38:E43 E48:E57 E103:E104 E79:E94 E121 E96:E101 E106:E115 E157:E158 E133:E148 E175 E150:E155 E160:E169 E211:E212 E187:E202 E229 E204:E209 E214:E223">
      <formula1>#REF!</formula1>
    </dataValidation>
    <dataValidation type="list" allowBlank="1" showInputMessage="1" showErrorMessage="1" prompt="Select Charge Unit - monthly, per kWh, per kW" sqref="D45:D46 D48:D57 D63 D38:D43 D21:D36 D103:D104 D106:D115 D121 D96:D101 D79:D94 D157:D158 D160:D169 D175 D150:D155 D133:D148 D211:D212 D214:D223 D229 D204:D209 D187:D202">
      <formula1>"Monthly, per kWh, per kW"</formula1>
    </dataValidation>
  </dataValidations>
  <pageMargins left="0.25" right="0.25" top="0.75" bottom="0.75" header="0.3" footer="0.3"/>
  <pageSetup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6</xdr:col>
                    <xdr:colOff>466725</xdr:colOff>
                    <xdr:row>14</xdr:row>
                    <xdr:rowOff>66675</xdr:rowOff>
                  </from>
                  <to>
                    <xdr:col>10</xdr:col>
                    <xdr:colOff>28575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9</xdr:col>
                    <xdr:colOff>333375</xdr:colOff>
                    <xdr:row>14</xdr:row>
                    <xdr:rowOff>66675</xdr:rowOff>
                  </from>
                  <to>
                    <xdr:col>16</xdr:col>
                    <xdr:colOff>381000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6" name="Option Button 25">
              <controlPr defaultSize="0" autoFill="0" autoLine="0" autoPict="0">
                <anchor moveWithCells="1">
                  <from>
                    <xdr:col>6</xdr:col>
                    <xdr:colOff>466725</xdr:colOff>
                    <xdr:row>72</xdr:row>
                    <xdr:rowOff>66675</xdr:rowOff>
                  </from>
                  <to>
                    <xdr:col>10</xdr:col>
                    <xdr:colOff>28575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7" name="Option Button 26">
              <controlPr defaultSize="0" autoFill="0" autoLine="0" autoPict="0">
                <anchor moveWithCells="1">
                  <from>
                    <xdr:col>9</xdr:col>
                    <xdr:colOff>333375</xdr:colOff>
                    <xdr:row>72</xdr:row>
                    <xdr:rowOff>66675</xdr:rowOff>
                  </from>
                  <to>
                    <xdr:col>16</xdr:col>
                    <xdr:colOff>381000</xdr:colOff>
                    <xdr:row>74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8" name="Option Button 43">
              <controlPr defaultSize="0" autoFill="0" autoLine="0" autoPict="0">
                <anchor moveWithCells="1">
                  <from>
                    <xdr:col>6</xdr:col>
                    <xdr:colOff>466725</xdr:colOff>
                    <xdr:row>126</xdr:row>
                    <xdr:rowOff>66675</xdr:rowOff>
                  </from>
                  <to>
                    <xdr:col>10</xdr:col>
                    <xdr:colOff>28575</xdr:colOff>
                    <xdr:row>128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9" name="Option Button 44">
              <controlPr defaultSize="0" autoFill="0" autoLine="0" autoPict="0">
                <anchor moveWithCells="1">
                  <from>
                    <xdr:col>9</xdr:col>
                    <xdr:colOff>333375</xdr:colOff>
                    <xdr:row>126</xdr:row>
                    <xdr:rowOff>66675</xdr:rowOff>
                  </from>
                  <to>
                    <xdr:col>16</xdr:col>
                    <xdr:colOff>381000</xdr:colOff>
                    <xdr:row>128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10" name="Option Button 61">
              <controlPr defaultSize="0" autoFill="0" autoLine="0" autoPict="0">
                <anchor moveWithCells="1">
                  <from>
                    <xdr:col>6</xdr:col>
                    <xdr:colOff>466725</xdr:colOff>
                    <xdr:row>180</xdr:row>
                    <xdr:rowOff>66675</xdr:rowOff>
                  </from>
                  <to>
                    <xdr:col>10</xdr:col>
                    <xdr:colOff>28575</xdr:colOff>
                    <xdr:row>182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11" name="Option Button 62">
              <controlPr defaultSize="0" autoFill="0" autoLine="0" autoPict="0">
                <anchor moveWithCells="1">
                  <from>
                    <xdr:col>9</xdr:col>
                    <xdr:colOff>333375</xdr:colOff>
                    <xdr:row>180</xdr:row>
                    <xdr:rowOff>66675</xdr:rowOff>
                  </from>
                  <to>
                    <xdr:col>16</xdr:col>
                    <xdr:colOff>381000</xdr:colOff>
                    <xdr:row>182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0"/>
  <sheetViews>
    <sheetView zoomScale="90" zoomScaleNormal="90" workbookViewId="0">
      <selection activeCell="B4" sqref="B4"/>
    </sheetView>
  </sheetViews>
  <sheetFormatPr defaultColWidth="9.140625" defaultRowHeight="15"/>
  <cols>
    <col min="1" max="1" width="1.28515625" style="10" customWidth="1"/>
    <col min="2" max="2" width="26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3.7109375" style="10" customWidth="1"/>
    <col min="7" max="7" width="8.5703125" style="10" customWidth="1"/>
    <col min="8" max="8" width="17.570312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18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0" style="10" hidden="1" customWidth="1"/>
    <col min="21" max="16384" width="9.140625" style="10"/>
  </cols>
  <sheetData>
    <row r="1" spans="1:20" s="2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+'USL  2013'!O1</f>
        <v>EB-2012-0146</v>
      </c>
      <c r="P1"/>
      <c r="T1" s="2">
        <v>1</v>
      </c>
    </row>
    <row r="2" spans="1:20" s="2" customFormat="1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>
        <v>9</v>
      </c>
      <c r="P2"/>
    </row>
    <row r="3" spans="1:20" s="2" customFormat="1" ht="15" customHeight="1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N3" s="3" t="s">
        <v>2</v>
      </c>
      <c r="O3" s="6"/>
      <c r="P3"/>
    </row>
    <row r="4" spans="1:20" s="2" customFormat="1" ht="15" customHeight="1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>
      <c r="C5" s="8"/>
      <c r="D5" s="8"/>
      <c r="E5" s="8"/>
      <c r="N5" s="3" t="s">
        <v>4</v>
      </c>
      <c r="O5" s="9">
        <v>10</v>
      </c>
      <c r="P5"/>
    </row>
    <row r="6" spans="1:20" s="2" customFormat="1" ht="9" customHeight="1">
      <c r="N6" s="3"/>
      <c r="O6" s="4"/>
      <c r="P6"/>
    </row>
    <row r="7" spans="1:20" s="2" customFormat="1">
      <c r="N7" s="3" t="s">
        <v>5</v>
      </c>
      <c r="O7" s="182">
        <v>41517</v>
      </c>
      <c r="P7"/>
    </row>
    <row r="8" spans="1:20" s="2" customFormat="1" ht="15" customHeight="1">
      <c r="N8" s="10"/>
      <c r="O8"/>
      <c r="P8"/>
    </row>
    <row r="9" spans="1:20" ht="7.5" customHeight="1">
      <c r="L9"/>
      <c r="M9"/>
      <c r="N9"/>
      <c r="O9"/>
      <c r="P9"/>
    </row>
    <row r="10" spans="1:20" ht="18.75" customHeight="1">
      <c r="B10" s="316" t="s">
        <v>6</v>
      </c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/>
    </row>
    <row r="11" spans="1:20" ht="18.75" customHeight="1">
      <c r="B11" s="316" t="s">
        <v>7</v>
      </c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/>
    </row>
    <row r="12" spans="1:20" ht="7.5" customHeight="1">
      <c r="L12"/>
      <c r="M12"/>
      <c r="N12"/>
      <c r="O12"/>
      <c r="P12"/>
    </row>
    <row r="13" spans="1:20" ht="7.5" customHeight="1">
      <c r="L13"/>
      <c r="M13"/>
      <c r="N13"/>
      <c r="O13"/>
      <c r="P13"/>
    </row>
    <row r="14" spans="1:20" ht="15.75">
      <c r="B14" s="11" t="s">
        <v>8</v>
      </c>
      <c r="D14" s="311" t="s">
        <v>67</v>
      </c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</row>
    <row r="15" spans="1:20" ht="7.5" customHeight="1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>
      <c r="B16" s="14"/>
      <c r="D16" s="15" t="s">
        <v>9</v>
      </c>
      <c r="E16" s="15"/>
      <c r="F16" s="16">
        <v>0.1</v>
      </c>
      <c r="G16" s="15" t="s">
        <v>60</v>
      </c>
    </row>
    <row r="17" spans="2:15">
      <c r="B17" s="14"/>
      <c r="F17" s="16">
        <v>37</v>
      </c>
      <c r="G17" s="15" t="s">
        <v>10</v>
      </c>
    </row>
    <row r="18" spans="2:15">
      <c r="B18" s="14"/>
      <c r="D18" s="17"/>
      <c r="E18" s="17"/>
      <c r="F18" s="312" t="s">
        <v>11</v>
      </c>
      <c r="G18" s="313"/>
      <c r="H18" s="314"/>
      <c r="J18" s="312" t="s">
        <v>12</v>
      </c>
      <c r="K18" s="313"/>
      <c r="L18" s="314"/>
      <c r="N18" s="312" t="s">
        <v>13</v>
      </c>
      <c r="O18" s="314"/>
    </row>
    <row r="19" spans="2:15">
      <c r="B19" s="14"/>
      <c r="D19" s="305" t="s">
        <v>14</v>
      </c>
      <c r="E19" s="18"/>
      <c r="F19" s="19" t="s">
        <v>15</v>
      </c>
      <c r="G19" s="19" t="s">
        <v>16</v>
      </c>
      <c r="H19" s="20" t="s">
        <v>17</v>
      </c>
      <c r="J19" s="19" t="s">
        <v>15</v>
      </c>
      <c r="K19" s="21" t="s">
        <v>16</v>
      </c>
      <c r="L19" s="20" t="s">
        <v>17</v>
      </c>
      <c r="N19" s="307" t="s">
        <v>18</v>
      </c>
      <c r="O19" s="309" t="s">
        <v>19</v>
      </c>
    </row>
    <row r="20" spans="2:15">
      <c r="B20" s="14"/>
      <c r="D20" s="306"/>
      <c r="E20" s="18"/>
      <c r="F20" s="22" t="s">
        <v>20</v>
      </c>
      <c r="G20" s="22"/>
      <c r="H20" s="23" t="s">
        <v>20</v>
      </c>
      <c r="J20" s="22" t="s">
        <v>20</v>
      </c>
      <c r="K20" s="23"/>
      <c r="L20" s="23" t="s">
        <v>20</v>
      </c>
      <c r="N20" s="308"/>
      <c r="O20" s="310"/>
    </row>
    <row r="21" spans="2:15">
      <c r="B21" s="24" t="s">
        <v>21</v>
      </c>
      <c r="C21" s="24"/>
      <c r="D21" s="25" t="s">
        <v>56</v>
      </c>
      <c r="E21" s="26"/>
      <c r="F21" s="153">
        <v>1.39</v>
      </c>
      <c r="G21" s="28">
        <v>1</v>
      </c>
      <c r="H21" s="29">
        <f>G21*F21</f>
        <v>1.39</v>
      </c>
      <c r="I21" s="30"/>
      <c r="J21" s="156">
        <f>+'[1]11. Distribution Rate Schedule'!$C$19</f>
        <v>1.7748009358315793</v>
      </c>
      <c r="K21" s="32">
        <v>1</v>
      </c>
      <c r="L21" s="29">
        <f>K21*J21</f>
        <v>1.7748009358315793</v>
      </c>
      <c r="M21" s="30"/>
      <c r="N21" s="33">
        <f>L21-H21</f>
        <v>0.38480093583157937</v>
      </c>
      <c r="O21" s="34">
        <f>IF((H21)=0,"",(N21/H21))</f>
        <v>0.27683520563422981</v>
      </c>
    </row>
    <row r="22" spans="2:15">
      <c r="B22" s="35"/>
      <c r="C22" s="24"/>
      <c r="D22" s="25" t="s">
        <v>56</v>
      </c>
      <c r="E22" s="26"/>
      <c r="F22" s="27"/>
      <c r="G22" s="28">
        <v>1</v>
      </c>
      <c r="H22" s="29">
        <f t="shared" ref="H22:H36" si="0">G22*F22</f>
        <v>0</v>
      </c>
      <c r="I22" s="30"/>
      <c r="J22" s="31"/>
      <c r="K22" s="32">
        <v>1</v>
      </c>
      <c r="L22" s="29">
        <f>K22*J22</f>
        <v>0</v>
      </c>
      <c r="M22" s="30"/>
      <c r="N22" s="33">
        <f>L22-H22</f>
        <v>0</v>
      </c>
      <c r="O22" s="34" t="str">
        <f>IF((H22)=0,"",(N22/H22))</f>
        <v/>
      </c>
    </row>
    <row r="23" spans="2:15">
      <c r="B23" s="35"/>
      <c r="C23" s="24"/>
      <c r="D23" s="25"/>
      <c r="E23" s="26"/>
      <c r="F23" s="27"/>
      <c r="G23" s="28">
        <v>1</v>
      </c>
      <c r="H23" s="29">
        <f t="shared" si="0"/>
        <v>0</v>
      </c>
      <c r="I23" s="30"/>
      <c r="J23" s="31"/>
      <c r="K23" s="32">
        <v>1</v>
      </c>
      <c r="L23" s="29">
        <f t="shared" ref="L23:L36" si="1">K23*J23</f>
        <v>0</v>
      </c>
      <c r="M23" s="30"/>
      <c r="N23" s="33">
        <f t="shared" ref="N23:N37" si="2">L23-H23</f>
        <v>0</v>
      </c>
      <c r="O23" s="34" t="str">
        <f t="shared" ref="O23:O37" si="3">IF((H23)=0,"",(N23/H23))</f>
        <v/>
      </c>
    </row>
    <row r="24" spans="2:15">
      <c r="B24" s="35"/>
      <c r="C24" s="24"/>
      <c r="D24" s="25"/>
      <c r="E24" s="26"/>
      <c r="F24" s="27"/>
      <c r="G24" s="28">
        <v>1</v>
      </c>
      <c r="H24" s="29">
        <f t="shared" si="0"/>
        <v>0</v>
      </c>
      <c r="I24" s="30"/>
      <c r="J24" s="31"/>
      <c r="K24" s="32">
        <v>1</v>
      </c>
      <c r="L24" s="29">
        <f t="shared" si="1"/>
        <v>0</v>
      </c>
      <c r="M24" s="30"/>
      <c r="N24" s="33">
        <f t="shared" si="2"/>
        <v>0</v>
      </c>
      <c r="O24" s="34" t="str">
        <f t="shared" si="3"/>
        <v/>
      </c>
    </row>
    <row r="25" spans="2:15">
      <c r="B25" s="35"/>
      <c r="C25" s="24"/>
      <c r="D25" s="25"/>
      <c r="E25" s="26"/>
      <c r="F25" s="27"/>
      <c r="G25" s="28">
        <v>1</v>
      </c>
      <c r="H25" s="29">
        <f t="shared" si="0"/>
        <v>0</v>
      </c>
      <c r="I25" s="30"/>
      <c r="J25" s="31"/>
      <c r="K25" s="32">
        <v>1</v>
      </c>
      <c r="L25" s="29">
        <f t="shared" si="1"/>
        <v>0</v>
      </c>
      <c r="M25" s="30"/>
      <c r="N25" s="33">
        <f t="shared" si="2"/>
        <v>0</v>
      </c>
      <c r="O25" s="34" t="str">
        <f t="shared" si="3"/>
        <v/>
      </c>
    </row>
    <row r="26" spans="2:15">
      <c r="B26" s="35"/>
      <c r="C26" s="24"/>
      <c r="D26" s="25"/>
      <c r="E26" s="26"/>
      <c r="F26" s="27"/>
      <c r="G26" s="28">
        <v>1</v>
      </c>
      <c r="H26" s="29">
        <f t="shared" si="0"/>
        <v>0</v>
      </c>
      <c r="I26" s="30"/>
      <c r="J26" s="31"/>
      <c r="K26" s="32">
        <v>1</v>
      </c>
      <c r="L26" s="29">
        <f t="shared" si="1"/>
        <v>0</v>
      </c>
      <c r="M26" s="30"/>
      <c r="N26" s="33">
        <f t="shared" si="2"/>
        <v>0</v>
      </c>
      <c r="O26" s="34" t="str">
        <f t="shared" si="3"/>
        <v/>
      </c>
    </row>
    <row r="27" spans="2:15">
      <c r="B27" s="24" t="s">
        <v>22</v>
      </c>
      <c r="C27" s="24"/>
      <c r="D27" s="25" t="s">
        <v>61</v>
      </c>
      <c r="E27" s="26"/>
      <c r="F27" s="27">
        <v>7.1101999999999999</v>
      </c>
      <c r="G27" s="28">
        <f>$F$16</f>
        <v>0.1</v>
      </c>
      <c r="H27" s="29">
        <f t="shared" si="0"/>
        <v>0.71101999999999999</v>
      </c>
      <c r="I27" s="30"/>
      <c r="J27" s="31">
        <f>+'[1]11. Distribution Rate Schedule'!$E$19</f>
        <v>9.1809656853647024</v>
      </c>
      <c r="K27" s="28">
        <f>$F$16</f>
        <v>0.1</v>
      </c>
      <c r="L27" s="29">
        <f t="shared" si="1"/>
        <v>0.91809656853647026</v>
      </c>
      <c r="M27" s="30"/>
      <c r="N27" s="33">
        <f t="shared" si="2"/>
        <v>0.20707656853647027</v>
      </c>
      <c r="O27" s="34">
        <f t="shared" si="3"/>
        <v>0.29123873946790563</v>
      </c>
    </row>
    <row r="28" spans="2:15">
      <c r="B28" s="36" t="s">
        <v>96</v>
      </c>
      <c r="C28" s="24"/>
      <c r="D28" s="25" t="s">
        <v>61</v>
      </c>
      <c r="E28" s="26"/>
      <c r="F28" s="27">
        <v>-1.8919999999999999E-2</v>
      </c>
      <c r="G28" s="28">
        <f t="shared" ref="G28" si="4">$F$16</f>
        <v>0.1</v>
      </c>
      <c r="H28" s="29">
        <f t="shared" si="0"/>
        <v>-1.892E-3</v>
      </c>
      <c r="I28" s="30"/>
      <c r="J28" s="31"/>
      <c r="K28" s="28">
        <f t="shared" ref="K28:K43" si="5">$F$16</f>
        <v>0.1</v>
      </c>
      <c r="L28" s="29">
        <f t="shared" si="1"/>
        <v>0</v>
      </c>
      <c r="M28" s="30"/>
      <c r="N28" s="33">
        <f t="shared" si="2"/>
        <v>1.892E-3</v>
      </c>
      <c r="O28" s="34">
        <f t="shared" si="3"/>
        <v>-1</v>
      </c>
    </row>
    <row r="29" spans="2:15">
      <c r="B29" s="24" t="s">
        <v>24</v>
      </c>
      <c r="C29" s="24"/>
      <c r="D29" s="25"/>
      <c r="E29" s="26"/>
      <c r="F29" s="150"/>
      <c r="G29" s="28">
        <f>$F$16</f>
        <v>0.1</v>
      </c>
      <c r="H29" s="29">
        <f t="shared" si="0"/>
        <v>0</v>
      </c>
      <c r="I29" s="30"/>
      <c r="J29" s="31"/>
      <c r="K29" s="28">
        <f t="shared" si="5"/>
        <v>0.1</v>
      </c>
      <c r="L29" s="29">
        <f t="shared" si="1"/>
        <v>0</v>
      </c>
      <c r="M29" s="30"/>
      <c r="N29" s="33">
        <f t="shared" si="2"/>
        <v>0</v>
      </c>
      <c r="O29" s="34" t="str">
        <f t="shared" si="3"/>
        <v/>
      </c>
    </row>
    <row r="30" spans="2:15">
      <c r="B30" s="36"/>
      <c r="C30" s="24"/>
      <c r="D30" s="25"/>
      <c r="E30" s="26"/>
      <c r="F30" s="27"/>
      <c r="G30" s="28">
        <f t="shared" ref="G30:G36" si="6">$F$16</f>
        <v>0.1</v>
      </c>
      <c r="H30" s="29">
        <f t="shared" si="0"/>
        <v>0</v>
      </c>
      <c r="I30" s="30"/>
      <c r="J30" s="31"/>
      <c r="K30" s="28">
        <f t="shared" si="5"/>
        <v>0.1</v>
      </c>
      <c r="L30" s="29">
        <f t="shared" si="1"/>
        <v>0</v>
      </c>
      <c r="M30" s="30"/>
      <c r="N30" s="33">
        <f t="shared" si="2"/>
        <v>0</v>
      </c>
      <c r="O30" s="34" t="str">
        <f t="shared" si="3"/>
        <v/>
      </c>
    </row>
    <row r="31" spans="2:15">
      <c r="B31" s="36"/>
      <c r="C31" s="24"/>
      <c r="D31" s="25"/>
      <c r="E31" s="26"/>
      <c r="F31" s="27"/>
      <c r="G31" s="28">
        <f t="shared" si="6"/>
        <v>0.1</v>
      </c>
      <c r="H31" s="29">
        <f t="shared" si="0"/>
        <v>0</v>
      </c>
      <c r="I31" s="30"/>
      <c r="J31" s="31"/>
      <c r="K31" s="28">
        <f t="shared" si="5"/>
        <v>0.1</v>
      </c>
      <c r="L31" s="29">
        <f t="shared" si="1"/>
        <v>0</v>
      </c>
      <c r="M31" s="30"/>
      <c r="N31" s="33">
        <f t="shared" si="2"/>
        <v>0</v>
      </c>
      <c r="O31" s="34" t="str">
        <f t="shared" si="3"/>
        <v/>
      </c>
    </row>
    <row r="32" spans="2:15">
      <c r="B32" s="36"/>
      <c r="C32" s="24"/>
      <c r="D32" s="25"/>
      <c r="E32" s="26"/>
      <c r="F32" s="27"/>
      <c r="G32" s="28">
        <f t="shared" si="6"/>
        <v>0.1</v>
      </c>
      <c r="H32" s="29">
        <f t="shared" si="0"/>
        <v>0</v>
      </c>
      <c r="I32" s="30"/>
      <c r="J32" s="31"/>
      <c r="K32" s="28">
        <f t="shared" si="5"/>
        <v>0.1</v>
      </c>
      <c r="L32" s="29">
        <f t="shared" si="1"/>
        <v>0</v>
      </c>
      <c r="M32" s="30"/>
      <c r="N32" s="33">
        <f t="shared" si="2"/>
        <v>0</v>
      </c>
      <c r="O32" s="34" t="str">
        <f t="shared" si="3"/>
        <v/>
      </c>
    </row>
    <row r="33" spans="2:15">
      <c r="B33" s="36"/>
      <c r="C33" s="24"/>
      <c r="D33" s="25"/>
      <c r="E33" s="26"/>
      <c r="F33" s="27"/>
      <c r="G33" s="28">
        <f t="shared" si="6"/>
        <v>0.1</v>
      </c>
      <c r="H33" s="29">
        <f t="shared" si="0"/>
        <v>0</v>
      </c>
      <c r="I33" s="30"/>
      <c r="J33" s="31"/>
      <c r="K33" s="28">
        <f t="shared" si="5"/>
        <v>0.1</v>
      </c>
      <c r="L33" s="29">
        <f t="shared" si="1"/>
        <v>0</v>
      </c>
      <c r="M33" s="30"/>
      <c r="N33" s="33">
        <f t="shared" si="2"/>
        <v>0</v>
      </c>
      <c r="O33" s="34" t="str">
        <f t="shared" si="3"/>
        <v/>
      </c>
    </row>
    <row r="34" spans="2:15">
      <c r="B34" s="36"/>
      <c r="C34" s="24"/>
      <c r="D34" s="25"/>
      <c r="E34" s="26"/>
      <c r="F34" s="27"/>
      <c r="G34" s="28">
        <f t="shared" si="6"/>
        <v>0.1</v>
      </c>
      <c r="H34" s="29">
        <f t="shared" si="0"/>
        <v>0</v>
      </c>
      <c r="I34" s="30"/>
      <c r="J34" s="31"/>
      <c r="K34" s="28">
        <f t="shared" si="5"/>
        <v>0.1</v>
      </c>
      <c r="L34" s="29">
        <f t="shared" si="1"/>
        <v>0</v>
      </c>
      <c r="M34" s="30"/>
      <c r="N34" s="33">
        <f t="shared" si="2"/>
        <v>0</v>
      </c>
      <c r="O34" s="34" t="str">
        <f t="shared" si="3"/>
        <v/>
      </c>
    </row>
    <row r="35" spans="2:15">
      <c r="B35" s="36"/>
      <c r="C35" s="24"/>
      <c r="D35" s="25"/>
      <c r="E35" s="26"/>
      <c r="F35" s="27"/>
      <c r="G35" s="28">
        <f t="shared" si="6"/>
        <v>0.1</v>
      </c>
      <c r="H35" s="29">
        <f t="shared" si="0"/>
        <v>0</v>
      </c>
      <c r="I35" s="30"/>
      <c r="J35" s="31"/>
      <c r="K35" s="28">
        <f t="shared" si="5"/>
        <v>0.1</v>
      </c>
      <c r="L35" s="29">
        <f t="shared" si="1"/>
        <v>0</v>
      </c>
      <c r="M35" s="30"/>
      <c r="N35" s="33">
        <f t="shared" si="2"/>
        <v>0</v>
      </c>
      <c r="O35" s="34" t="str">
        <f t="shared" si="3"/>
        <v/>
      </c>
    </row>
    <row r="36" spans="2:15">
      <c r="B36" s="36"/>
      <c r="C36" s="24"/>
      <c r="D36" s="25"/>
      <c r="E36" s="26"/>
      <c r="F36" s="27"/>
      <c r="G36" s="28">
        <f t="shared" si="6"/>
        <v>0.1</v>
      </c>
      <c r="H36" s="29">
        <f t="shared" si="0"/>
        <v>0</v>
      </c>
      <c r="I36" s="30"/>
      <c r="J36" s="31"/>
      <c r="K36" s="28">
        <f t="shared" si="5"/>
        <v>0.1</v>
      </c>
      <c r="L36" s="29">
        <f t="shared" si="1"/>
        <v>0</v>
      </c>
      <c r="M36" s="30"/>
      <c r="N36" s="33">
        <f t="shared" si="2"/>
        <v>0</v>
      </c>
      <c r="O36" s="34" t="str">
        <f t="shared" si="3"/>
        <v/>
      </c>
    </row>
    <row r="37" spans="2:15" s="48" customFormat="1">
      <c r="B37" s="37" t="s">
        <v>25</v>
      </c>
      <c r="C37" s="38"/>
      <c r="D37" s="39"/>
      <c r="E37" s="38"/>
      <c r="F37" s="40"/>
      <c r="G37" s="41"/>
      <c r="H37" s="42">
        <f>SUM(H21:H36)</f>
        <v>2.0991280000000003</v>
      </c>
      <c r="I37" s="43"/>
      <c r="J37" s="44"/>
      <c r="K37" s="45"/>
      <c r="L37" s="42">
        <f>SUM(L21:L36)</f>
        <v>2.6928975043680494</v>
      </c>
      <c r="M37" s="43"/>
      <c r="N37" s="46">
        <f t="shared" si="2"/>
        <v>0.59376950436804909</v>
      </c>
      <c r="O37" s="47">
        <f t="shared" si="3"/>
        <v>0.2828648392894807</v>
      </c>
    </row>
    <row r="38" spans="2:15" ht="25.5">
      <c r="B38" s="49" t="s">
        <v>58</v>
      </c>
      <c r="C38" s="24"/>
      <c r="D38" s="25" t="s">
        <v>61</v>
      </c>
      <c r="E38" s="26"/>
      <c r="F38" s="27">
        <v>-0.35360000000000003</v>
      </c>
      <c r="G38" s="28">
        <f>$F$16</f>
        <v>0.1</v>
      </c>
      <c r="H38" s="29">
        <f>G38*F38</f>
        <v>-3.5360000000000003E-2</v>
      </c>
      <c r="I38" s="30"/>
      <c r="J38" s="31">
        <f>+F38</f>
        <v>-0.35360000000000003</v>
      </c>
      <c r="K38" s="28">
        <f>$F$16</f>
        <v>0.1</v>
      </c>
      <c r="L38" s="29">
        <f>K38*J38</f>
        <v>-3.5360000000000003E-2</v>
      </c>
      <c r="M38" s="30"/>
      <c r="N38" s="33">
        <f>L38-H38</f>
        <v>0</v>
      </c>
      <c r="O38" s="34">
        <f>IF((H38)=0,"",(N38/H38))</f>
        <v>0</v>
      </c>
    </row>
    <row r="39" spans="2:15" ht="25.5">
      <c r="B39" s="49" t="s">
        <v>59</v>
      </c>
      <c r="C39" s="24"/>
      <c r="D39" s="25" t="s">
        <v>61</v>
      </c>
      <c r="E39" s="26"/>
      <c r="F39" s="27">
        <v>0</v>
      </c>
      <c r="G39" s="28">
        <f t="shared" ref="G39:G42" si="7">$F$16</f>
        <v>0.1</v>
      </c>
      <c r="H39" s="29">
        <f t="shared" ref="H39:H41" si="8">G39*F39</f>
        <v>0</v>
      </c>
      <c r="I39" s="50"/>
      <c r="J39" s="31">
        <f>+'[3]6. Rate Rider Calculations'!$F$27</f>
        <v>-0.38419602513622053</v>
      </c>
      <c r="K39" s="28">
        <f t="shared" ref="K39:K42" si="9">$F$16</f>
        <v>0.1</v>
      </c>
      <c r="L39" s="29">
        <f t="shared" ref="L39:L41" si="10">K39*J39</f>
        <v>-3.8419602513622059E-2</v>
      </c>
      <c r="M39" s="51"/>
      <c r="N39" s="33">
        <f t="shared" ref="N39:N41" si="11">L39-H39</f>
        <v>-3.8419602513622059E-2</v>
      </c>
      <c r="O39" s="34" t="str">
        <f t="shared" ref="O39:O41" si="12">IF((H39)=0,"",(N39/H39))</f>
        <v/>
      </c>
    </row>
    <row r="40" spans="2:15" ht="25.5">
      <c r="B40" s="49" t="s">
        <v>74</v>
      </c>
      <c r="C40" s="24"/>
      <c r="D40" s="25" t="s">
        <v>61</v>
      </c>
      <c r="E40" s="26"/>
      <c r="F40" s="27">
        <v>-0.1343</v>
      </c>
      <c r="G40" s="28">
        <f t="shared" si="7"/>
        <v>0.1</v>
      </c>
      <c r="H40" s="29">
        <f t="shared" si="8"/>
        <v>-1.3430000000000001E-2</v>
      </c>
      <c r="I40" s="50"/>
      <c r="J40" s="31">
        <f>+F40</f>
        <v>-0.1343</v>
      </c>
      <c r="K40" s="28">
        <f t="shared" si="9"/>
        <v>0.1</v>
      </c>
      <c r="L40" s="29">
        <f t="shared" si="10"/>
        <v>-1.3430000000000001E-2</v>
      </c>
      <c r="M40" s="51"/>
      <c r="N40" s="33">
        <f t="shared" si="11"/>
        <v>0</v>
      </c>
      <c r="O40" s="34">
        <f t="shared" si="12"/>
        <v>0</v>
      </c>
    </row>
    <row r="41" spans="2:15" ht="25.5">
      <c r="B41" s="49" t="s">
        <v>75</v>
      </c>
      <c r="C41" s="24"/>
      <c r="D41" s="25" t="s">
        <v>61</v>
      </c>
      <c r="E41" s="26"/>
      <c r="F41" s="27">
        <v>0</v>
      </c>
      <c r="G41" s="28">
        <f t="shared" si="7"/>
        <v>0.1</v>
      </c>
      <c r="H41" s="29">
        <f t="shared" si="8"/>
        <v>0</v>
      </c>
      <c r="I41" s="50"/>
      <c r="J41" s="31">
        <f>+'[3]6. Rate Rider Calculations'!$F$53</f>
        <v>0</v>
      </c>
      <c r="K41" s="28">
        <f t="shared" si="9"/>
        <v>0.1</v>
      </c>
      <c r="L41" s="29">
        <f t="shared" si="10"/>
        <v>0</v>
      </c>
      <c r="M41" s="51"/>
      <c r="N41" s="33">
        <f t="shared" si="11"/>
        <v>0</v>
      </c>
      <c r="O41" s="34" t="str">
        <f t="shared" si="12"/>
        <v/>
      </c>
    </row>
    <row r="42" spans="2:15">
      <c r="B42" s="49"/>
      <c r="C42" s="24"/>
      <c r="D42" s="25"/>
      <c r="E42" s="26"/>
      <c r="F42" s="27"/>
      <c r="G42" s="28">
        <f t="shared" si="7"/>
        <v>0.1</v>
      </c>
      <c r="H42" s="29">
        <f>G42*F42</f>
        <v>0</v>
      </c>
      <c r="I42" s="30"/>
      <c r="J42" s="31"/>
      <c r="K42" s="28">
        <f t="shared" si="9"/>
        <v>0.1</v>
      </c>
      <c r="L42" s="29">
        <f>K42*J42</f>
        <v>0</v>
      </c>
      <c r="M42" s="30"/>
      <c r="N42" s="33">
        <f>L42-H42</f>
        <v>0</v>
      </c>
      <c r="O42" s="34" t="str">
        <f>IF((H42)=0,"",(N42/H42))</f>
        <v/>
      </c>
    </row>
    <row r="43" spans="2:15">
      <c r="B43" s="49"/>
      <c r="C43" s="24"/>
      <c r="D43" s="25"/>
      <c r="E43" s="26"/>
      <c r="F43" s="53"/>
      <c r="G43" s="54"/>
      <c r="H43" s="55"/>
      <c r="I43" s="30"/>
      <c r="J43" s="31"/>
      <c r="K43" s="28">
        <f t="shared" si="5"/>
        <v>0.1</v>
      </c>
      <c r="L43" s="29">
        <f>K43*J43</f>
        <v>0</v>
      </c>
      <c r="M43" s="30"/>
      <c r="N43" s="33">
        <f>L43-H43</f>
        <v>0</v>
      </c>
      <c r="O43" s="34"/>
    </row>
    <row r="44" spans="2:15" ht="25.5">
      <c r="B44" s="56" t="s">
        <v>26</v>
      </c>
      <c r="C44" s="57"/>
      <c r="D44" s="57"/>
      <c r="E44" s="57"/>
      <c r="F44" s="58"/>
      <c r="G44" s="59"/>
      <c r="H44" s="60">
        <f>SUM(H38:H42)+H37</f>
        <v>2.0503380000000004</v>
      </c>
      <c r="I44" s="43"/>
      <c r="J44" s="59"/>
      <c r="K44" s="61"/>
      <c r="L44" s="60">
        <f>SUM(L38:L42)+L37</f>
        <v>2.6056879018544272</v>
      </c>
      <c r="M44" s="43"/>
      <c r="N44" s="46">
        <f t="shared" ref="N44:N62" si="13">L44-H44</f>
        <v>0.55534990185442679</v>
      </c>
      <c r="O44" s="47">
        <f t="shared" ref="O44:O62" si="14">IF((H44)=0,"",(N44/H44))</f>
        <v>0.27085773265404373</v>
      </c>
    </row>
    <row r="45" spans="2:15">
      <c r="B45" s="30" t="s">
        <v>27</v>
      </c>
      <c r="C45" s="30"/>
      <c r="D45" s="62" t="s">
        <v>61</v>
      </c>
      <c r="E45" s="63"/>
      <c r="F45" s="31">
        <v>2.0179</v>
      </c>
      <c r="G45" s="64">
        <f>F16</f>
        <v>0.1</v>
      </c>
      <c r="H45" s="29">
        <f>G45*F45</f>
        <v>0.20179000000000002</v>
      </c>
      <c r="I45" s="30"/>
      <c r="J45" s="31">
        <f>+'[4]13. Final 2013 RTS Rates'!$F$33</f>
        <v>2.036886660820914</v>
      </c>
      <c r="K45" s="65">
        <f>F16</f>
        <v>0.1</v>
      </c>
      <c r="L45" s="29">
        <f>K45*J45</f>
        <v>0.20368866608209141</v>
      </c>
      <c r="M45" s="30"/>
      <c r="N45" s="33">
        <f t="shared" si="13"/>
        <v>1.8986660820913825E-3</v>
      </c>
      <c r="O45" s="34">
        <f t="shared" si="14"/>
        <v>9.4091187972217775E-3</v>
      </c>
    </row>
    <row r="46" spans="2:15" ht="30">
      <c r="B46" s="66" t="s">
        <v>28</v>
      </c>
      <c r="C46" s="30"/>
      <c r="D46" s="62" t="s">
        <v>61</v>
      </c>
      <c r="E46" s="63"/>
      <c r="F46" s="31">
        <v>1.5121</v>
      </c>
      <c r="G46" s="64">
        <f>G45</f>
        <v>0.1</v>
      </c>
      <c r="H46" s="29">
        <f>G46*F46</f>
        <v>0.15121000000000001</v>
      </c>
      <c r="I46" s="30"/>
      <c r="J46" s="31">
        <f>+'[4]13. Final 2013 RTS Rates'!$H$33</f>
        <v>1.5639531780105747</v>
      </c>
      <c r="K46" s="65">
        <f>K45</f>
        <v>0.1</v>
      </c>
      <c r="L46" s="29">
        <f>K46*J46</f>
        <v>0.15639531780105748</v>
      </c>
      <c r="M46" s="30"/>
      <c r="N46" s="33">
        <f t="shared" si="13"/>
        <v>5.1853178010574652E-3</v>
      </c>
      <c r="O46" s="34">
        <f t="shared" si="14"/>
        <v>3.4292161901047981E-2</v>
      </c>
    </row>
    <row r="47" spans="2:15" ht="25.5">
      <c r="B47" s="56" t="s">
        <v>29</v>
      </c>
      <c r="C47" s="38"/>
      <c r="D47" s="38"/>
      <c r="E47" s="38"/>
      <c r="F47" s="67"/>
      <c r="G47" s="59"/>
      <c r="H47" s="60">
        <f>SUM(H44:H46)</f>
        <v>2.4033380000000002</v>
      </c>
      <c r="I47" s="68"/>
      <c r="J47" s="69"/>
      <c r="K47" s="70"/>
      <c r="L47" s="60">
        <f>SUM(L44:L46)</f>
        <v>2.9657718857375759</v>
      </c>
      <c r="M47" s="68"/>
      <c r="N47" s="46">
        <f t="shared" si="13"/>
        <v>0.56243388573757569</v>
      </c>
      <c r="O47" s="47">
        <f t="shared" si="14"/>
        <v>0.23402196683844537</v>
      </c>
    </row>
    <row r="48" spans="2:15" ht="30">
      <c r="B48" s="71" t="s">
        <v>30</v>
      </c>
      <c r="C48" s="24"/>
      <c r="D48" s="25" t="s">
        <v>57</v>
      </c>
      <c r="E48" s="26"/>
      <c r="F48" s="72">
        <v>5.1999999999999998E-3</v>
      </c>
      <c r="G48" s="64">
        <f>F17*F65</f>
        <v>38.513300000000001</v>
      </c>
      <c r="H48" s="73">
        <f t="shared" ref="H48:H56" si="15">G48*F48</f>
        <v>0.20026916</v>
      </c>
      <c r="I48" s="30"/>
      <c r="J48" s="74">
        <f>+F48</f>
        <v>5.1999999999999998E-3</v>
      </c>
      <c r="K48" s="65">
        <f>F17*J65</f>
        <v>38.294999999999995</v>
      </c>
      <c r="L48" s="73">
        <f t="shared" ref="L48:L56" si="16">K48*J48</f>
        <v>0.19913399999999995</v>
      </c>
      <c r="M48" s="30"/>
      <c r="N48" s="33">
        <f t="shared" si="13"/>
        <v>-1.1351600000000517E-3</v>
      </c>
      <c r="O48" s="75">
        <f t="shared" si="14"/>
        <v>-5.6681717744262354E-3</v>
      </c>
    </row>
    <row r="49" spans="2:15" ht="30">
      <c r="B49" s="71" t="s">
        <v>31</v>
      </c>
      <c r="C49" s="24"/>
      <c r="D49" s="25" t="s">
        <v>57</v>
      </c>
      <c r="E49" s="26"/>
      <c r="F49" s="72">
        <v>1.1000000000000001E-3</v>
      </c>
      <c r="G49" s="64">
        <f>G48</f>
        <v>38.513300000000001</v>
      </c>
      <c r="H49" s="73">
        <f t="shared" si="15"/>
        <v>4.236463E-2</v>
      </c>
      <c r="I49" s="30"/>
      <c r="J49" s="74">
        <f t="shared" ref="J49:J51" si="17">+F49</f>
        <v>1.1000000000000001E-3</v>
      </c>
      <c r="K49" s="65">
        <f>K48</f>
        <v>38.294999999999995</v>
      </c>
      <c r="L49" s="73">
        <f t="shared" si="16"/>
        <v>4.2124499999999995E-2</v>
      </c>
      <c r="M49" s="30"/>
      <c r="N49" s="33">
        <f t="shared" si="13"/>
        <v>-2.4013000000000506E-4</v>
      </c>
      <c r="O49" s="75">
        <f t="shared" si="14"/>
        <v>-5.6681717744260967E-3</v>
      </c>
    </row>
    <row r="50" spans="2:15">
      <c r="B50" s="24" t="s">
        <v>32</v>
      </c>
      <c r="C50" s="24"/>
      <c r="D50" s="25" t="s">
        <v>56</v>
      </c>
      <c r="E50" s="26"/>
      <c r="F50" s="72">
        <v>0.25</v>
      </c>
      <c r="G50" s="28">
        <v>1</v>
      </c>
      <c r="H50" s="73">
        <f t="shared" si="15"/>
        <v>0.25</v>
      </c>
      <c r="I50" s="30"/>
      <c r="J50" s="74">
        <f t="shared" si="17"/>
        <v>0.25</v>
      </c>
      <c r="K50" s="32">
        <v>1</v>
      </c>
      <c r="L50" s="73">
        <f t="shared" si="16"/>
        <v>0.25</v>
      </c>
      <c r="M50" s="30"/>
      <c r="N50" s="33">
        <f t="shared" si="13"/>
        <v>0</v>
      </c>
      <c r="O50" s="75">
        <f t="shared" si="14"/>
        <v>0</v>
      </c>
    </row>
    <row r="51" spans="2:15">
      <c r="B51" s="24" t="s">
        <v>33</v>
      </c>
      <c r="C51" s="24"/>
      <c r="D51" s="25" t="s">
        <v>57</v>
      </c>
      <c r="E51" s="26"/>
      <c r="F51" s="72">
        <v>7.0000000000000001E-3</v>
      </c>
      <c r="G51" s="64">
        <f>F17</f>
        <v>37</v>
      </c>
      <c r="H51" s="73">
        <f t="shared" si="15"/>
        <v>0.25900000000000001</v>
      </c>
      <c r="I51" s="30"/>
      <c r="J51" s="74">
        <f t="shared" si="17"/>
        <v>7.0000000000000001E-3</v>
      </c>
      <c r="K51" s="65">
        <f>F17</f>
        <v>37</v>
      </c>
      <c r="L51" s="73">
        <f t="shared" si="16"/>
        <v>0.25900000000000001</v>
      </c>
      <c r="M51" s="30"/>
      <c r="N51" s="33">
        <f t="shared" si="13"/>
        <v>0</v>
      </c>
      <c r="O51" s="75">
        <f t="shared" si="14"/>
        <v>0</v>
      </c>
    </row>
    <row r="52" spans="2:15">
      <c r="B52" s="52"/>
      <c r="C52" s="24"/>
      <c r="D52" s="25"/>
      <c r="E52" s="26"/>
      <c r="F52" s="76"/>
      <c r="G52" s="64"/>
      <c r="H52" s="73">
        <f>G52*F52</f>
        <v>0</v>
      </c>
      <c r="I52" s="30"/>
      <c r="J52" s="72"/>
      <c r="K52" s="64"/>
      <c r="L52" s="73">
        <f>K52*J52</f>
        <v>0</v>
      </c>
      <c r="M52" s="30"/>
      <c r="N52" s="33">
        <f t="shared" si="13"/>
        <v>0</v>
      </c>
      <c r="O52" s="75" t="str">
        <f t="shared" si="14"/>
        <v/>
      </c>
    </row>
    <row r="53" spans="2:15">
      <c r="B53" s="169" t="s">
        <v>87</v>
      </c>
      <c r="C53" s="169"/>
      <c r="D53" s="170" t="s">
        <v>57</v>
      </c>
      <c r="E53" s="169"/>
      <c r="F53" s="181">
        <v>7.8770000000000007E-2</v>
      </c>
      <c r="G53" s="145">
        <f>+G48</f>
        <v>38.513300000000001</v>
      </c>
      <c r="H53" s="146">
        <f>G53*F53</f>
        <v>3.0336926410000005</v>
      </c>
      <c r="I53" s="147"/>
      <c r="J53" s="181">
        <f>+F53</f>
        <v>7.8770000000000007E-2</v>
      </c>
      <c r="K53" s="145">
        <f>+K48</f>
        <v>38.294999999999995</v>
      </c>
      <c r="L53" s="146">
        <f>K53*J53</f>
        <v>3.0164971499999997</v>
      </c>
      <c r="M53" s="147"/>
      <c r="N53" s="148">
        <f t="shared" si="13"/>
        <v>-1.7195491000000729E-2</v>
      </c>
      <c r="O53" s="149">
        <f t="shared" si="14"/>
        <v>-5.6681717744262172E-3</v>
      </c>
    </row>
    <row r="54" spans="2:15">
      <c r="B54" s="52"/>
      <c r="C54" s="24"/>
      <c r="D54" s="25"/>
      <c r="E54" s="26"/>
      <c r="F54" s="76"/>
      <c r="G54" s="77">
        <f>0.64*$F$16*$F$65</f>
        <v>6.6617599999999999E-2</v>
      </c>
      <c r="H54" s="73">
        <f t="shared" si="15"/>
        <v>0</v>
      </c>
      <c r="I54" s="30"/>
      <c r="J54" s="72"/>
      <c r="K54" s="78">
        <f>0.64*$F$16*$J$65</f>
        <v>6.6239999999999993E-2</v>
      </c>
      <c r="L54" s="73">
        <f t="shared" si="16"/>
        <v>0</v>
      </c>
      <c r="M54" s="30"/>
      <c r="N54" s="33">
        <f t="shared" si="13"/>
        <v>0</v>
      </c>
      <c r="O54" s="75" t="str">
        <f t="shared" si="14"/>
        <v/>
      </c>
    </row>
    <row r="55" spans="2:15">
      <c r="B55" s="52"/>
      <c r="C55" s="24"/>
      <c r="D55" s="25"/>
      <c r="E55" s="26"/>
      <c r="F55" s="76"/>
      <c r="G55" s="77">
        <f>0.18*$F$16*$F$65</f>
        <v>1.8736199999999998E-2</v>
      </c>
      <c r="H55" s="73">
        <f t="shared" si="15"/>
        <v>0</v>
      </c>
      <c r="I55" s="30"/>
      <c r="J55" s="72"/>
      <c r="K55" s="78">
        <f>0.18*$F$16*$J$65</f>
        <v>1.8629999999999997E-2</v>
      </c>
      <c r="L55" s="73">
        <f t="shared" si="16"/>
        <v>0</v>
      </c>
      <c r="M55" s="30"/>
      <c r="N55" s="33">
        <f t="shared" si="13"/>
        <v>0</v>
      </c>
      <c r="O55" s="75" t="str">
        <f t="shared" si="14"/>
        <v/>
      </c>
    </row>
    <row r="56" spans="2:15" ht="15.75" thickBot="1">
      <c r="B56" s="14"/>
      <c r="C56" s="24"/>
      <c r="D56" s="25"/>
      <c r="E56" s="26"/>
      <c r="F56" s="76"/>
      <c r="G56" s="77">
        <f>0.18*$F$16*$F$65</f>
        <v>1.8736199999999998E-2</v>
      </c>
      <c r="H56" s="73">
        <f t="shared" si="15"/>
        <v>0</v>
      </c>
      <c r="I56" s="30"/>
      <c r="J56" s="72"/>
      <c r="K56" s="78">
        <f>0.18*$F$16*$J$65</f>
        <v>1.8629999999999997E-2</v>
      </c>
      <c r="L56" s="73">
        <f t="shared" si="16"/>
        <v>0</v>
      </c>
      <c r="M56" s="30"/>
      <c r="N56" s="33">
        <f t="shared" si="13"/>
        <v>0</v>
      </c>
      <c r="O56" s="75" t="str">
        <f t="shared" si="14"/>
        <v/>
      </c>
    </row>
    <row r="57" spans="2:15" ht="15.75" thickBot="1">
      <c r="B57" s="79"/>
      <c r="C57" s="80"/>
      <c r="D57" s="81"/>
      <c r="E57" s="80"/>
      <c r="F57" s="125"/>
      <c r="G57" s="126"/>
      <c r="H57" s="127"/>
      <c r="I57" s="128"/>
      <c r="J57" s="125"/>
      <c r="K57" s="83"/>
      <c r="L57" s="129"/>
      <c r="M57" s="85"/>
      <c r="N57" s="130"/>
      <c r="O57" s="88"/>
    </row>
    <row r="58" spans="2:15">
      <c r="B58" s="89" t="s">
        <v>44</v>
      </c>
      <c r="C58" s="24"/>
      <c r="D58" s="24"/>
      <c r="E58" s="24"/>
      <c r="F58" s="90"/>
      <c r="G58" s="91"/>
      <c r="H58" s="92">
        <f>SUM(H47:H53,H54:H56)</f>
        <v>6.1886644310000003</v>
      </c>
      <c r="I58" s="93"/>
      <c r="J58" s="94"/>
      <c r="K58" s="94"/>
      <c r="L58" s="131">
        <f>SUM(L47:L53,L54:L56)</f>
        <v>6.7325275357375753</v>
      </c>
      <c r="M58" s="96"/>
      <c r="N58" s="97">
        <f t="shared" ref="N58" si="18">L58-H58</f>
        <v>0.54386310473757504</v>
      </c>
      <c r="O58" s="98">
        <f t="shared" ref="O58" si="19">IF((H58)=0,"",(N58/H58))</f>
        <v>8.7880529119219744E-2</v>
      </c>
    </row>
    <row r="59" spans="2:15">
      <c r="B59" s="99" t="s">
        <v>40</v>
      </c>
      <c r="C59" s="24"/>
      <c r="D59" s="24"/>
      <c r="E59" s="24"/>
      <c r="F59" s="100">
        <v>0.13</v>
      </c>
      <c r="G59" s="111"/>
      <c r="H59" s="101">
        <f>H58*F59</f>
        <v>0.8045263760300001</v>
      </c>
      <c r="I59" s="102"/>
      <c r="J59" s="132">
        <v>0.13</v>
      </c>
      <c r="K59" s="102"/>
      <c r="L59" s="105">
        <f>L58*J59</f>
        <v>0.87522857964588485</v>
      </c>
      <c r="M59" s="106"/>
      <c r="N59" s="107">
        <f t="shared" si="13"/>
        <v>7.0702203615884751E-2</v>
      </c>
      <c r="O59" s="108">
        <f t="shared" si="14"/>
        <v>8.788052911921973E-2</v>
      </c>
    </row>
    <row r="60" spans="2:15">
      <c r="B60" s="109" t="s">
        <v>41</v>
      </c>
      <c r="C60" s="24"/>
      <c r="D60" s="24"/>
      <c r="E60" s="24"/>
      <c r="F60" s="110"/>
      <c r="G60" s="111"/>
      <c r="H60" s="101">
        <f>H58+H59</f>
        <v>6.9931908070300004</v>
      </c>
      <c r="I60" s="102"/>
      <c r="J60" s="102"/>
      <c r="K60" s="102"/>
      <c r="L60" s="105">
        <f>L58+L59</f>
        <v>7.6077561153834603</v>
      </c>
      <c r="M60" s="106"/>
      <c r="N60" s="107">
        <f t="shared" si="13"/>
        <v>0.6145653083534599</v>
      </c>
      <c r="O60" s="108">
        <f t="shared" si="14"/>
        <v>8.7880529119219758E-2</v>
      </c>
    </row>
    <row r="61" spans="2:15">
      <c r="B61" s="303" t="s">
        <v>42</v>
      </c>
      <c r="C61" s="303"/>
      <c r="D61" s="303"/>
      <c r="E61" s="24"/>
      <c r="F61" s="110"/>
      <c r="G61" s="111"/>
      <c r="H61" s="112">
        <v>0</v>
      </c>
      <c r="I61" s="102"/>
      <c r="J61" s="102"/>
      <c r="K61" s="102"/>
      <c r="L61" s="113">
        <v>0</v>
      </c>
      <c r="M61" s="106"/>
      <c r="N61" s="114">
        <f t="shared" si="13"/>
        <v>0</v>
      </c>
      <c r="O61" s="115" t="str">
        <f t="shared" si="14"/>
        <v/>
      </c>
    </row>
    <row r="62" spans="2:15" ht="15.75" thickBot="1">
      <c r="B62" s="304" t="s">
        <v>45</v>
      </c>
      <c r="C62" s="304"/>
      <c r="D62" s="304"/>
      <c r="E62" s="116"/>
      <c r="F62" s="133"/>
      <c r="G62" s="134"/>
      <c r="H62" s="135">
        <f>H60+H61</f>
        <v>6.9931908070300004</v>
      </c>
      <c r="I62" s="136"/>
      <c r="J62" s="136"/>
      <c r="K62" s="136"/>
      <c r="L62" s="137">
        <f>L60+L61</f>
        <v>7.6077561153834603</v>
      </c>
      <c r="M62" s="138"/>
      <c r="N62" s="139">
        <f t="shared" si="13"/>
        <v>0.6145653083534599</v>
      </c>
      <c r="O62" s="140">
        <f t="shared" si="14"/>
        <v>8.7880529119219758E-2</v>
      </c>
    </row>
    <row r="63" spans="2:15" ht="15.75" thickBot="1">
      <c r="B63" s="79"/>
      <c r="C63" s="80"/>
      <c r="D63" s="81"/>
      <c r="E63" s="80"/>
      <c r="F63" s="125"/>
      <c r="G63" s="126"/>
      <c r="H63" s="127"/>
      <c r="I63" s="128"/>
      <c r="J63" s="125"/>
      <c r="K63" s="83"/>
      <c r="L63" s="129"/>
      <c r="M63" s="85"/>
      <c r="N63" s="130"/>
      <c r="O63" s="88"/>
    </row>
    <row r="64" spans="2:15">
      <c r="L64" s="141"/>
    </row>
    <row r="65" spans="1:10">
      <c r="B65" s="15" t="s">
        <v>69</v>
      </c>
      <c r="F65" s="151">
        <v>1.0408999999999999</v>
      </c>
      <c r="J65" s="151">
        <v>1.0349999999999999</v>
      </c>
    </row>
    <row r="67" spans="1:10">
      <c r="A67" s="142" t="s">
        <v>46</v>
      </c>
    </row>
    <row r="69" spans="1:10">
      <c r="A69" s="10" t="s">
        <v>47</v>
      </c>
    </row>
    <row r="70" spans="1:10">
      <c r="A70" s="10" t="s">
        <v>48</v>
      </c>
    </row>
  </sheetData>
  <mergeCells count="12">
    <mergeCell ref="A3:K3"/>
    <mergeCell ref="B10:O10"/>
    <mergeCell ref="B11:O11"/>
    <mergeCell ref="D14:O14"/>
    <mergeCell ref="F18:H18"/>
    <mergeCell ref="J18:L18"/>
    <mergeCell ref="N18:O18"/>
    <mergeCell ref="D19:D20"/>
    <mergeCell ref="N19:N20"/>
    <mergeCell ref="O19:O20"/>
    <mergeCell ref="B61:D61"/>
    <mergeCell ref="B62:D62"/>
  </mergeCells>
  <dataValidations count="2">
    <dataValidation type="list" allowBlank="1" showInputMessage="1" showErrorMessage="1" prompt="Select Charge Unit - monthly, per kWh, per kW" sqref="D45:D46 D48:D57 D63 D38:D43 D21:D36">
      <formula1>"Monthly, per kWh, per kW"</formula1>
    </dataValidation>
    <dataValidation type="list" allowBlank="1" showInputMessage="1" showErrorMessage="1" sqref="E45:E46 E21:E36 E63 E38:E43 E48:E57">
      <formula1>#REF!</formula1>
    </dataValidation>
  </dataValidations>
  <pageMargins left="0.25" right="0.25" top="0.75" bottom="0.75" header="0.3" footer="0.3"/>
  <pageSetup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Option Button 1">
              <controlPr defaultSize="0" autoFill="0" autoLine="0" autoPict="0">
                <anchor moveWithCells="1">
                  <from>
                    <xdr:col>6</xdr:col>
                    <xdr:colOff>466725</xdr:colOff>
                    <xdr:row>14</xdr:row>
                    <xdr:rowOff>66675</xdr:rowOff>
                  </from>
                  <to>
                    <xdr:col>10</xdr:col>
                    <xdr:colOff>28575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Option Button 2">
              <controlPr defaultSize="0" autoFill="0" autoLine="0" autoPict="0">
                <anchor moveWithCells="1">
                  <from>
                    <xdr:col>9</xdr:col>
                    <xdr:colOff>333375</xdr:colOff>
                    <xdr:row>14</xdr:row>
                    <xdr:rowOff>66675</xdr:rowOff>
                  </from>
                  <to>
                    <xdr:col>16</xdr:col>
                    <xdr:colOff>381000</xdr:colOff>
                    <xdr:row>16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Residential </vt:lpstr>
      <vt:lpstr>GS&lt; 50 </vt:lpstr>
      <vt:lpstr>GS&gt; 50 Interval</vt:lpstr>
      <vt:lpstr>GS&gt; 50 Non Interval</vt:lpstr>
      <vt:lpstr>GS Co Generation</vt:lpstr>
      <vt:lpstr>Large User</vt:lpstr>
      <vt:lpstr>USL  2013</vt:lpstr>
      <vt:lpstr>Sentinel Lighting</vt:lpstr>
      <vt:lpstr>Street Light 2013</vt:lpstr>
      <vt:lpstr>BI SUM</vt:lpstr>
      <vt:lpstr>Summary</vt:lpstr>
      <vt:lpstr>BkUpPower</vt:lpstr>
      <vt:lpstr>Sheet1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Chase, Mike</dc:creator>
  <cp:lastModifiedBy>Chase, Mike</cp:lastModifiedBy>
  <cp:lastPrinted>2012-09-24T18:30:30Z</cp:lastPrinted>
  <dcterms:created xsi:type="dcterms:W3CDTF">2012-08-22T12:39:43Z</dcterms:created>
  <dcterms:modified xsi:type="dcterms:W3CDTF">2012-11-09T16:33:20Z</dcterms:modified>
</cp:coreProperties>
</file>