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20" yWindow="120" windowWidth="15180" windowHeight="8520" firstSheet="5" activeTab="5"/>
  </bookViews>
  <sheets>
    <sheet name="1. 2001 Approved Rate Schedule" sheetId="1" r:id="rId1"/>
    <sheet name="2. PBR Adjusted Rate Schedule" sheetId="2" r:id="rId2"/>
    <sheet name="3. 1999 Data &amp; add 2002 MARR" sheetId="3" r:id="rId3"/>
    <sheet name="4. 2002MARR Base Rate Schedule" sheetId="4" r:id="rId4"/>
    <sheet name="5. Bill Impact 1" sheetId="7" r:id="rId5"/>
    <sheet name="6. 2001PILs DefAcct Adder Calc" sheetId="5" r:id="rId6"/>
    <sheet name="7. 2001 PILs DefAcct Adder Sch" sheetId="6" r:id="rId7"/>
    <sheet name="8. 2002PILs Proxy Adder Calc" sheetId="18" r:id="rId8"/>
    <sheet name="9. 2002PILs Proxy Adder Sch" sheetId="19" r:id="rId9"/>
    <sheet name="10. Bill Impact 2" sheetId="20" r:id="rId10"/>
    <sheet name="11. Z-Factor Adder Calc" sheetId="21" r:id="rId11"/>
    <sheet name="12. Z-Factor Adder Sch" sheetId="22" r:id="rId12"/>
    <sheet name="13. Transition Cost Adder Calc" sheetId="25" r:id="rId13"/>
    <sheet name="14. Transition Cost Adder Sch" sheetId="26" r:id="rId14"/>
    <sheet name="15. Bill Impact 3 (Final)" sheetId="23" r:id="rId15"/>
    <sheet name="16. Final 2002 Rate Schedule " sheetId="24" r:id="rId16"/>
  </sheets>
  <calcPr calcId="145621" iterate="1"/>
</workbook>
</file>

<file path=xl/calcChain.xml><?xml version="1.0" encoding="utf-8"?>
<calcChain xmlns="http://schemas.openxmlformats.org/spreadsheetml/2006/main">
  <c r="E129" i="20" l="1"/>
  <c r="D129" i="20"/>
  <c r="I129" i="20"/>
  <c r="E120" i="20"/>
  <c r="J120" i="20"/>
  <c r="D120" i="20"/>
  <c r="I120" i="20"/>
  <c r="K120" i="20"/>
  <c r="E111" i="20"/>
  <c r="J111" i="20"/>
  <c r="D111" i="20"/>
  <c r="E102" i="20"/>
  <c r="J102" i="20"/>
  <c r="D102" i="20"/>
  <c r="I102" i="20"/>
  <c r="K102" i="20"/>
  <c r="E79" i="20"/>
  <c r="J79" i="20"/>
  <c r="D79" i="20"/>
  <c r="I79" i="20"/>
  <c r="K79" i="20"/>
  <c r="E70" i="20"/>
  <c r="J70" i="20"/>
  <c r="D70" i="20"/>
  <c r="I70" i="20"/>
  <c r="K70" i="20"/>
  <c r="E61" i="20"/>
  <c r="J61" i="20"/>
  <c r="D61" i="20"/>
  <c r="E52" i="20"/>
  <c r="J52" i="20"/>
  <c r="D52" i="20"/>
  <c r="I52" i="20"/>
  <c r="K52" i="20"/>
  <c r="E43" i="20"/>
  <c r="J43" i="20"/>
  <c r="D43" i="20"/>
  <c r="I43" i="20"/>
  <c r="K43" i="20"/>
  <c r="E34" i="20"/>
  <c r="J34" i="20"/>
  <c r="I34" i="20"/>
  <c r="K34" i="20"/>
  <c r="H4" i="20"/>
  <c r="H3" i="20"/>
  <c r="C7" i="20"/>
  <c r="C6" i="20"/>
  <c r="C5" i="20"/>
  <c r="C4" i="20"/>
  <c r="C3" i="20"/>
  <c r="F348" i="20"/>
  <c r="E347" i="20"/>
  <c r="E346" i="20"/>
  <c r="E343" i="20"/>
  <c r="F343" i="20"/>
  <c r="E342" i="20"/>
  <c r="F342" i="20"/>
  <c r="F334" i="20"/>
  <c r="E333" i="20"/>
  <c r="E332" i="20"/>
  <c r="E329" i="20"/>
  <c r="E328" i="20"/>
  <c r="I342" i="20"/>
  <c r="I343" i="20"/>
  <c r="J343" i="20"/>
  <c r="I346" i="20"/>
  <c r="J346" i="20"/>
  <c r="K346" i="20"/>
  <c r="I347" i="20"/>
  <c r="J347" i="20"/>
  <c r="K347" i="20"/>
  <c r="F346" i="20"/>
  <c r="F347" i="20"/>
  <c r="F350" i="20"/>
  <c r="I328" i="20"/>
  <c r="I329" i="20"/>
  <c r="I332" i="20"/>
  <c r="I333" i="20"/>
  <c r="K333" i="20"/>
  <c r="J333" i="20"/>
  <c r="F328" i="20"/>
  <c r="F333" i="20"/>
  <c r="E313" i="20"/>
  <c r="J313" i="20"/>
  <c r="E312" i="20"/>
  <c r="E309" i="20"/>
  <c r="F314" i="20"/>
  <c r="E308" i="20"/>
  <c r="F300" i="20"/>
  <c r="E299" i="20"/>
  <c r="E298" i="20"/>
  <c r="E295" i="20"/>
  <c r="E294" i="20"/>
  <c r="I308" i="20"/>
  <c r="I309" i="20"/>
  <c r="K309" i="20"/>
  <c r="J309" i="20"/>
  <c r="I312" i="20"/>
  <c r="J312" i="20"/>
  <c r="K312" i="20"/>
  <c r="I313" i="20"/>
  <c r="K313" i="20"/>
  <c r="F308" i="20"/>
  <c r="F309" i="20"/>
  <c r="F312" i="20"/>
  <c r="F313" i="20"/>
  <c r="I294" i="20"/>
  <c r="I295" i="20"/>
  <c r="J295" i="20"/>
  <c r="K295" i="20"/>
  <c r="I298" i="20"/>
  <c r="I299" i="20"/>
  <c r="K299" i="20"/>
  <c r="J299" i="20"/>
  <c r="F294" i="20"/>
  <c r="F295" i="20"/>
  <c r="F299" i="20"/>
  <c r="I274" i="20"/>
  <c r="I275" i="20"/>
  <c r="E275" i="20"/>
  <c r="J275" i="20"/>
  <c r="K275" i="20"/>
  <c r="I278" i="20"/>
  <c r="E278" i="20"/>
  <c r="J278" i="20"/>
  <c r="K278" i="20"/>
  <c r="I279" i="20"/>
  <c r="E279" i="20"/>
  <c r="J279" i="20"/>
  <c r="K279" i="20"/>
  <c r="E274" i="20"/>
  <c r="F274" i="20"/>
  <c r="F275" i="20"/>
  <c r="F278" i="20"/>
  <c r="F282" i="20"/>
  <c r="F279" i="20"/>
  <c r="F280" i="20"/>
  <c r="E265" i="20"/>
  <c r="E264" i="20"/>
  <c r="F264" i="20"/>
  <c r="J264" i="20"/>
  <c r="E261" i="20"/>
  <c r="J261" i="20"/>
  <c r="K261" i="20"/>
  <c r="F266" i="20"/>
  <c r="E260" i="20"/>
  <c r="I260" i="20"/>
  <c r="I261" i="20"/>
  <c r="I264" i="20"/>
  <c r="I265" i="20"/>
  <c r="F260" i="20"/>
  <c r="F261" i="20"/>
  <c r="F79" i="20"/>
  <c r="E78" i="20"/>
  <c r="F78" i="20"/>
  <c r="F77" i="20"/>
  <c r="F70" i="20"/>
  <c r="E69" i="20"/>
  <c r="F69" i="20"/>
  <c r="F68" i="20"/>
  <c r="E60" i="20"/>
  <c r="F60" i="20"/>
  <c r="F59" i="20"/>
  <c r="F52" i="20"/>
  <c r="E51" i="20"/>
  <c r="F51" i="20"/>
  <c r="F50" i="20"/>
  <c r="F43" i="20"/>
  <c r="E42" i="20"/>
  <c r="F42" i="20"/>
  <c r="F41" i="20"/>
  <c r="F34" i="20"/>
  <c r="E33" i="20"/>
  <c r="F33" i="20"/>
  <c r="F32" i="20"/>
  <c r="F23" i="20"/>
  <c r="I245" i="20"/>
  <c r="D246" i="20"/>
  <c r="I246" i="20"/>
  <c r="E246" i="20"/>
  <c r="I247" i="20"/>
  <c r="E247" i="20"/>
  <c r="F244" i="20"/>
  <c r="E245" i="20"/>
  <c r="F245" i="20"/>
  <c r="I235" i="20"/>
  <c r="D236" i="20"/>
  <c r="I236" i="20"/>
  <c r="E236" i="20"/>
  <c r="I237" i="20"/>
  <c r="E237" i="20"/>
  <c r="F234" i="20"/>
  <c r="E235" i="20"/>
  <c r="F235" i="20"/>
  <c r="I225" i="20"/>
  <c r="D226" i="20"/>
  <c r="I226" i="20"/>
  <c r="E226" i="20"/>
  <c r="I227" i="20"/>
  <c r="E227" i="20"/>
  <c r="F224" i="20"/>
  <c r="E225" i="20"/>
  <c r="F225" i="20"/>
  <c r="I215" i="20"/>
  <c r="D216" i="20"/>
  <c r="I216" i="20"/>
  <c r="E216" i="20"/>
  <c r="I217" i="20"/>
  <c r="E217" i="20"/>
  <c r="F214" i="20"/>
  <c r="E215" i="20"/>
  <c r="F215" i="20"/>
  <c r="I205" i="20"/>
  <c r="D206" i="20"/>
  <c r="I206" i="20"/>
  <c r="E206" i="20"/>
  <c r="I207" i="20"/>
  <c r="E207" i="20"/>
  <c r="F204" i="20"/>
  <c r="E205" i="20"/>
  <c r="F205" i="20"/>
  <c r="I195" i="20"/>
  <c r="D196" i="20"/>
  <c r="I196" i="20"/>
  <c r="E196" i="20"/>
  <c r="I197" i="20"/>
  <c r="E197" i="20"/>
  <c r="F194" i="20"/>
  <c r="E195" i="20"/>
  <c r="F195" i="20"/>
  <c r="I185" i="20"/>
  <c r="D186" i="20"/>
  <c r="I186" i="20"/>
  <c r="E186" i="20"/>
  <c r="I187" i="20"/>
  <c r="E187" i="20"/>
  <c r="F184" i="20"/>
  <c r="E185" i="20"/>
  <c r="F185" i="20"/>
  <c r="I175" i="20"/>
  <c r="D176" i="20"/>
  <c r="I176" i="20"/>
  <c r="E176" i="20"/>
  <c r="I177" i="20"/>
  <c r="E177" i="20"/>
  <c r="F174" i="20"/>
  <c r="E175" i="20"/>
  <c r="F175" i="20"/>
  <c r="I164" i="20"/>
  <c r="D165" i="20"/>
  <c r="I165" i="20"/>
  <c r="E165" i="20"/>
  <c r="I166" i="20"/>
  <c r="E166" i="20"/>
  <c r="F163" i="20"/>
  <c r="E164" i="20"/>
  <c r="F164" i="20"/>
  <c r="I153" i="20"/>
  <c r="D154" i="20"/>
  <c r="I154" i="20"/>
  <c r="E154" i="20"/>
  <c r="I155" i="20"/>
  <c r="E155" i="20"/>
  <c r="F152" i="20"/>
  <c r="E153" i="20"/>
  <c r="F153" i="20"/>
  <c r="E145" i="20"/>
  <c r="J145" i="20"/>
  <c r="I145" i="20"/>
  <c r="E144" i="20"/>
  <c r="J144" i="20"/>
  <c r="E143" i="20"/>
  <c r="F142" i="20"/>
  <c r="D144" i="20"/>
  <c r="K145" i="20"/>
  <c r="I143" i="20"/>
  <c r="F143" i="20"/>
  <c r="F145" i="20"/>
  <c r="I128" i="20"/>
  <c r="F127" i="20"/>
  <c r="E128" i="20"/>
  <c r="F128" i="20"/>
  <c r="I119" i="20"/>
  <c r="F118" i="20"/>
  <c r="E119" i="20"/>
  <c r="F119" i="20"/>
  <c r="F120" i="20"/>
  <c r="F122" i="20"/>
  <c r="I110" i="20"/>
  <c r="F109" i="20"/>
  <c r="E110" i="20"/>
  <c r="F110" i="20"/>
  <c r="I101" i="20"/>
  <c r="F100" i="20"/>
  <c r="E101" i="20"/>
  <c r="F101" i="20"/>
  <c r="F102" i="20"/>
  <c r="F104" i="20"/>
  <c r="E93" i="20"/>
  <c r="E92" i="20"/>
  <c r="F92" i="20"/>
  <c r="D93" i="20"/>
  <c r="F91" i="20"/>
  <c r="I92" i="20"/>
  <c r="J93" i="20"/>
  <c r="I78" i="20"/>
  <c r="I69" i="20"/>
  <c r="I60" i="20"/>
  <c r="I51" i="20"/>
  <c r="I42" i="20"/>
  <c r="I33" i="20"/>
  <c r="E25" i="20"/>
  <c r="J25" i="20"/>
  <c r="E24" i="20"/>
  <c r="I24" i="20"/>
  <c r="I25" i="20"/>
  <c r="K25" i="20"/>
  <c r="F24" i="20"/>
  <c r="F72" i="20"/>
  <c r="F36" i="20"/>
  <c r="F8" i="2"/>
  <c r="F10" i="2"/>
  <c r="G17" i="3"/>
  <c r="G36" i="3"/>
  <c r="E35" i="3"/>
  <c r="F31" i="3"/>
  <c r="C166" i="3"/>
  <c r="C174" i="3"/>
  <c r="G35" i="5"/>
  <c r="E35" i="5"/>
  <c r="B166" i="5"/>
  <c r="C166" i="5"/>
  <c r="C174" i="5"/>
  <c r="G35" i="18"/>
  <c r="E31" i="18"/>
  <c r="E26" i="18"/>
  <c r="E27" i="18"/>
  <c r="E28" i="18"/>
  <c r="E29" i="18"/>
  <c r="E30" i="18"/>
  <c r="E32" i="18"/>
  <c r="E33" i="18"/>
  <c r="E35" i="18"/>
  <c r="F27" i="18"/>
  <c r="B166" i="18"/>
  <c r="C166" i="18"/>
  <c r="D31" i="18"/>
  <c r="C174" i="18"/>
  <c r="B89" i="2"/>
  <c r="F30" i="3"/>
  <c r="C141" i="3"/>
  <c r="C149" i="3"/>
  <c r="B141" i="5"/>
  <c r="C141" i="5"/>
  <c r="C149" i="5"/>
  <c r="B141" i="18"/>
  <c r="C141" i="18"/>
  <c r="D30" i="18"/>
  <c r="C149" i="18"/>
  <c r="B172" i="3"/>
  <c r="B172" i="5"/>
  <c r="B31" i="18"/>
  <c r="B172" i="18"/>
  <c r="B147" i="3"/>
  <c r="B147" i="5"/>
  <c r="B30" i="18"/>
  <c r="B147" i="18"/>
  <c r="F29" i="3"/>
  <c r="C117" i="3"/>
  <c r="C124" i="3"/>
  <c r="B117" i="5"/>
  <c r="C117" i="5"/>
  <c r="C124" i="5"/>
  <c r="F29" i="18"/>
  <c r="G29" i="18"/>
  <c r="D119" i="18"/>
  <c r="B117" i="18"/>
  <c r="C117" i="18"/>
  <c r="D29" i="18"/>
  <c r="C124" i="18"/>
  <c r="B74" i="2"/>
  <c r="B122" i="3"/>
  <c r="B122" i="5"/>
  <c r="B29" i="18"/>
  <c r="B122" i="18"/>
  <c r="F26" i="3"/>
  <c r="B50" i="3"/>
  <c r="B45" i="5"/>
  <c r="C45" i="5"/>
  <c r="C26" i="5"/>
  <c r="F26" i="18"/>
  <c r="G26" i="18"/>
  <c r="D47" i="18"/>
  <c r="B45" i="18"/>
  <c r="C45" i="3"/>
  <c r="C52" i="3"/>
  <c r="D26" i="5"/>
  <c r="C52" i="5"/>
  <c r="C45" i="18"/>
  <c r="D26" i="18"/>
  <c r="C52" i="18"/>
  <c r="F27" i="3"/>
  <c r="B74" i="3"/>
  <c r="B69" i="5"/>
  <c r="B74" i="5"/>
  <c r="G27" i="18"/>
  <c r="D71" i="18"/>
  <c r="B69" i="18"/>
  <c r="C27" i="18"/>
  <c r="B74" i="18"/>
  <c r="B41" i="2"/>
  <c r="C69" i="3"/>
  <c r="C76" i="3"/>
  <c r="C69" i="5"/>
  <c r="D27" i="5"/>
  <c r="C76" i="5"/>
  <c r="D27" i="18"/>
  <c r="C76" i="18"/>
  <c r="B62" i="2"/>
  <c r="F28" i="3"/>
  <c r="G28" i="3"/>
  <c r="D95" i="3"/>
  <c r="B98" i="3"/>
  <c r="B93" i="5"/>
  <c r="C93" i="5"/>
  <c r="B98" i="5"/>
  <c r="F28" i="18"/>
  <c r="G28" i="18"/>
  <c r="D95" i="18"/>
  <c r="B93" i="18"/>
  <c r="C93" i="18"/>
  <c r="B28" i="18"/>
  <c r="B98" i="18"/>
  <c r="B64" i="2"/>
  <c r="C93" i="3"/>
  <c r="C100" i="3"/>
  <c r="C100" i="5"/>
  <c r="D28" i="18"/>
  <c r="C100" i="18"/>
  <c r="E33" i="21"/>
  <c r="E27" i="21"/>
  <c r="E28" i="21"/>
  <c r="E30" i="21"/>
  <c r="E31" i="21"/>
  <c r="E32" i="21"/>
  <c r="B216" i="21"/>
  <c r="B191" i="21"/>
  <c r="B166" i="21"/>
  <c r="B141" i="21"/>
  <c r="B117" i="21"/>
  <c r="B93" i="21"/>
  <c r="B45" i="21"/>
  <c r="C45" i="21"/>
  <c r="B69" i="21"/>
  <c r="D28" i="21"/>
  <c r="D29" i="21"/>
  <c r="C124" i="21"/>
  <c r="D30" i="21"/>
  <c r="C149" i="21"/>
  <c r="D31" i="21"/>
  <c r="D32" i="21"/>
  <c r="D33" i="21"/>
  <c r="C27" i="21"/>
  <c r="B74" i="21"/>
  <c r="B33" i="21"/>
  <c r="B32" i="21"/>
  <c r="B31" i="21"/>
  <c r="B172" i="21"/>
  <c r="B30" i="21"/>
  <c r="B147" i="21"/>
  <c r="B29" i="21"/>
  <c r="B28" i="21"/>
  <c r="G35" i="21"/>
  <c r="G4" i="21"/>
  <c r="G3" i="21"/>
  <c r="B7" i="21"/>
  <c r="B6" i="21"/>
  <c r="B5" i="21"/>
  <c r="B4" i="21"/>
  <c r="B3" i="21"/>
  <c r="C224" i="21"/>
  <c r="B222" i="21"/>
  <c r="C199" i="21"/>
  <c r="B197" i="21"/>
  <c r="C216" i="21"/>
  <c r="D216" i="21"/>
  <c r="C174" i="21"/>
  <c r="B122" i="21"/>
  <c r="C141" i="21"/>
  <c r="D141" i="21"/>
  <c r="C117" i="21"/>
  <c r="D117" i="21"/>
  <c r="C100" i="21"/>
  <c r="B98" i="21"/>
  <c r="C69" i="21"/>
  <c r="D69" i="21"/>
  <c r="E26" i="21"/>
  <c r="E29" i="21"/>
  <c r="C26" i="21"/>
  <c r="B50" i="21"/>
  <c r="D26" i="21"/>
  <c r="C52" i="21"/>
  <c r="D27" i="21"/>
  <c r="C76" i="21"/>
  <c r="C151" i="22"/>
  <c r="B151" i="22"/>
  <c r="B139" i="22"/>
  <c r="C129" i="22"/>
  <c r="B129" i="22"/>
  <c r="B117" i="22"/>
  <c r="C107" i="22"/>
  <c r="D107" i="22"/>
  <c r="E107" i="22"/>
  <c r="F107" i="22"/>
  <c r="G107" i="22"/>
  <c r="B107" i="22"/>
  <c r="G94" i="22"/>
  <c r="F94" i="22"/>
  <c r="E94" i="22"/>
  <c r="D94" i="22"/>
  <c r="C94" i="22"/>
  <c r="B94" i="22"/>
  <c r="G81" i="22"/>
  <c r="F81" i="22"/>
  <c r="E81" i="22"/>
  <c r="D81" i="22"/>
  <c r="C81" i="22"/>
  <c r="B81" i="22"/>
  <c r="B68" i="22"/>
  <c r="B66" i="22"/>
  <c r="E56" i="22"/>
  <c r="D56" i="22"/>
  <c r="C56" i="22"/>
  <c r="B56" i="22"/>
  <c r="B43" i="22"/>
  <c r="F4" i="22"/>
  <c r="F3" i="22"/>
  <c r="B7" i="22"/>
  <c r="B6" i="22"/>
  <c r="B5" i="22"/>
  <c r="B4" i="22"/>
  <c r="B3" i="22"/>
  <c r="E33" i="22"/>
  <c r="D33" i="22"/>
  <c r="C33" i="22"/>
  <c r="B33" i="22"/>
  <c r="B20" i="22"/>
  <c r="B147" i="2"/>
  <c r="F33" i="3"/>
  <c r="G33" i="3"/>
  <c r="D219" i="3"/>
  <c r="C216" i="3"/>
  <c r="C219" i="3"/>
  <c r="C230" i="3"/>
  <c r="B147" i="4"/>
  <c r="C224" i="3"/>
  <c r="F33" i="5"/>
  <c r="G33" i="5"/>
  <c r="D219" i="5"/>
  <c r="B216" i="5"/>
  <c r="C216" i="5"/>
  <c r="C224" i="5"/>
  <c r="F33" i="18"/>
  <c r="G33" i="18"/>
  <c r="D219" i="18"/>
  <c r="B216" i="18"/>
  <c r="C216" i="18"/>
  <c r="D33" i="18"/>
  <c r="C224" i="18"/>
  <c r="B137" i="2"/>
  <c r="B115" i="2"/>
  <c r="F32" i="3"/>
  <c r="G32" i="3"/>
  <c r="D194" i="3"/>
  <c r="C191" i="3"/>
  <c r="C199" i="3"/>
  <c r="B191" i="5"/>
  <c r="C191" i="5"/>
  <c r="C199" i="5"/>
  <c r="F32" i="18"/>
  <c r="G32" i="18"/>
  <c r="D194" i="18"/>
  <c r="B191" i="18"/>
  <c r="C191" i="18"/>
  <c r="D32" i="18"/>
  <c r="C199" i="18"/>
  <c r="B125" i="2"/>
  <c r="B135" i="2"/>
  <c r="B219" i="3"/>
  <c r="B226" i="3"/>
  <c r="B33" i="3"/>
  <c r="B222" i="3"/>
  <c r="B135" i="4"/>
  <c r="B222" i="5"/>
  <c r="B33" i="18"/>
  <c r="B222" i="18"/>
  <c r="B145" i="2"/>
  <c r="B145" i="4"/>
  <c r="B26" i="2"/>
  <c r="B113" i="2"/>
  <c r="B197" i="3"/>
  <c r="B197" i="5"/>
  <c r="B32" i="18"/>
  <c r="B197" i="18"/>
  <c r="B123" i="2"/>
  <c r="B28" i="2"/>
  <c r="B51" i="2"/>
  <c r="B49" i="2"/>
  <c r="W22" i="25"/>
  <c r="E49" i="25"/>
  <c r="E43" i="25"/>
  <c r="E44" i="25"/>
  <c r="E46" i="25"/>
  <c r="E47" i="25"/>
  <c r="E48" i="25"/>
  <c r="B232" i="25"/>
  <c r="B207" i="25"/>
  <c r="B182" i="25"/>
  <c r="B157" i="25"/>
  <c r="C157" i="25"/>
  <c r="B133" i="25"/>
  <c r="B109" i="25"/>
  <c r="B61" i="25"/>
  <c r="B85" i="25"/>
  <c r="C85" i="25"/>
  <c r="D85" i="25"/>
  <c r="D44" i="25"/>
  <c r="D45" i="25"/>
  <c r="D46" i="25"/>
  <c r="C165" i="25"/>
  <c r="D47" i="25"/>
  <c r="C190" i="25"/>
  <c r="D48" i="25"/>
  <c r="D49" i="25"/>
  <c r="C43" i="25"/>
  <c r="B90" i="25"/>
  <c r="B49" i="25"/>
  <c r="B48" i="25"/>
  <c r="B47" i="25"/>
  <c r="B46" i="25"/>
  <c r="B163" i="25"/>
  <c r="B45" i="25"/>
  <c r="B138" i="25"/>
  <c r="B44" i="25"/>
  <c r="G51" i="25"/>
  <c r="G4" i="25"/>
  <c r="G3" i="25"/>
  <c r="B7" i="25"/>
  <c r="B6" i="25"/>
  <c r="B5" i="25"/>
  <c r="B4" i="25"/>
  <c r="B3" i="25"/>
  <c r="C240" i="25"/>
  <c r="B238" i="25"/>
  <c r="C215" i="25"/>
  <c r="B213" i="25"/>
  <c r="C232" i="25"/>
  <c r="D232" i="25"/>
  <c r="C207" i="25"/>
  <c r="B188" i="25"/>
  <c r="C140" i="25"/>
  <c r="D157" i="25"/>
  <c r="C133" i="25"/>
  <c r="D133" i="25"/>
  <c r="C116" i="25"/>
  <c r="B114" i="25"/>
  <c r="C109" i="25"/>
  <c r="E42" i="25"/>
  <c r="E45" i="25"/>
  <c r="C42" i="25"/>
  <c r="B66" i="25"/>
  <c r="D42" i="25"/>
  <c r="C68" i="25"/>
  <c r="D43" i="25"/>
  <c r="C92" i="25"/>
  <c r="C151" i="26"/>
  <c r="B151" i="26"/>
  <c r="B139" i="26"/>
  <c r="C129" i="26"/>
  <c r="B129" i="26"/>
  <c r="B117" i="26"/>
  <c r="C107" i="26"/>
  <c r="D107" i="26"/>
  <c r="E107" i="26"/>
  <c r="F107" i="26"/>
  <c r="G107" i="26"/>
  <c r="B107" i="26"/>
  <c r="G94" i="26"/>
  <c r="F94" i="26"/>
  <c r="E94" i="26"/>
  <c r="D94" i="26"/>
  <c r="C94" i="26"/>
  <c r="B94" i="26"/>
  <c r="G81" i="26"/>
  <c r="F81" i="26"/>
  <c r="E81" i="26"/>
  <c r="D81" i="26"/>
  <c r="C81" i="26"/>
  <c r="B81" i="26"/>
  <c r="B68" i="26"/>
  <c r="B66" i="26"/>
  <c r="E56" i="26"/>
  <c r="D56" i="26"/>
  <c r="C56" i="26"/>
  <c r="B56" i="26"/>
  <c r="B43" i="26"/>
  <c r="F4" i="26"/>
  <c r="F3" i="26"/>
  <c r="B7" i="26"/>
  <c r="B6" i="26"/>
  <c r="B5" i="26"/>
  <c r="B4" i="26"/>
  <c r="B3" i="26"/>
  <c r="E33" i="26"/>
  <c r="D33" i="26"/>
  <c r="C33" i="26"/>
  <c r="B33" i="26"/>
  <c r="B20" i="26"/>
  <c r="E129" i="23"/>
  <c r="J129" i="23"/>
  <c r="D129" i="23"/>
  <c r="I129" i="23"/>
  <c r="K129" i="23"/>
  <c r="E120" i="23"/>
  <c r="J120" i="23"/>
  <c r="D120" i="23"/>
  <c r="I120" i="23"/>
  <c r="K120" i="23"/>
  <c r="E111" i="23"/>
  <c r="J111" i="23"/>
  <c r="D111" i="23"/>
  <c r="I111" i="23"/>
  <c r="K111" i="23"/>
  <c r="E102" i="23"/>
  <c r="J102" i="23"/>
  <c r="K102" i="23"/>
  <c r="D102" i="23"/>
  <c r="I102" i="23"/>
  <c r="E79" i="23"/>
  <c r="J79" i="23"/>
  <c r="D79" i="23"/>
  <c r="I79" i="23"/>
  <c r="E70" i="23"/>
  <c r="J70" i="23"/>
  <c r="D70" i="23"/>
  <c r="E61" i="23"/>
  <c r="J61" i="23"/>
  <c r="D61" i="23"/>
  <c r="I61" i="23"/>
  <c r="K61" i="23"/>
  <c r="E52" i="23"/>
  <c r="J52" i="23"/>
  <c r="D52" i="23"/>
  <c r="I52" i="23"/>
  <c r="K52" i="23"/>
  <c r="E43" i="23"/>
  <c r="J43" i="23"/>
  <c r="D43" i="23"/>
  <c r="I43" i="23"/>
  <c r="K43" i="23"/>
  <c r="E34" i="23"/>
  <c r="J34" i="23"/>
  <c r="I34" i="23"/>
  <c r="K34" i="23"/>
  <c r="H4" i="23"/>
  <c r="H3" i="23"/>
  <c r="C7" i="23"/>
  <c r="C6" i="23"/>
  <c r="C5" i="23"/>
  <c r="C4" i="23"/>
  <c r="C3" i="23"/>
  <c r="F348" i="23"/>
  <c r="E347" i="23"/>
  <c r="E346" i="23"/>
  <c r="E343" i="23"/>
  <c r="F343" i="23"/>
  <c r="E342" i="23"/>
  <c r="F342" i="23"/>
  <c r="F334" i="23"/>
  <c r="E333" i="23"/>
  <c r="E332" i="23"/>
  <c r="E329" i="23"/>
  <c r="J329" i="23"/>
  <c r="K329" i="23"/>
  <c r="E328" i="23"/>
  <c r="I342" i="23"/>
  <c r="I343" i="23"/>
  <c r="J343" i="23"/>
  <c r="I346" i="23"/>
  <c r="J346" i="23"/>
  <c r="K346" i="23"/>
  <c r="I347" i="23"/>
  <c r="J347" i="23"/>
  <c r="K347" i="23"/>
  <c r="F346" i="23"/>
  <c r="F347" i="23"/>
  <c r="F350" i="23"/>
  <c r="I328" i="23"/>
  <c r="I329" i="23"/>
  <c r="I332" i="23"/>
  <c r="I333" i="23"/>
  <c r="K333" i="23"/>
  <c r="J333" i="23"/>
  <c r="F328" i="23"/>
  <c r="F329" i="23"/>
  <c r="F333" i="23"/>
  <c r="E313" i="23"/>
  <c r="J313" i="23"/>
  <c r="E312" i="23"/>
  <c r="E309" i="23"/>
  <c r="F314" i="23"/>
  <c r="E308" i="23"/>
  <c r="F308" i="23"/>
  <c r="F300" i="23"/>
  <c r="E299" i="23"/>
  <c r="E298" i="23"/>
  <c r="E295" i="23"/>
  <c r="E294" i="23"/>
  <c r="I308" i="23"/>
  <c r="I309" i="23"/>
  <c r="K309" i="23"/>
  <c r="J309" i="23"/>
  <c r="I312" i="23"/>
  <c r="J312" i="23"/>
  <c r="K312" i="23"/>
  <c r="I313" i="23"/>
  <c r="K313" i="23"/>
  <c r="F309" i="23"/>
  <c r="F312" i="23"/>
  <c r="F313" i="23"/>
  <c r="I294" i="23"/>
  <c r="I295" i="23"/>
  <c r="J295" i="23"/>
  <c r="K295" i="23"/>
  <c r="I298" i="23"/>
  <c r="I299" i="23"/>
  <c r="K299" i="23"/>
  <c r="J299" i="23"/>
  <c r="F294" i="23"/>
  <c r="F295" i="23"/>
  <c r="F299" i="23"/>
  <c r="I274" i="23"/>
  <c r="I275" i="23"/>
  <c r="E275" i="23"/>
  <c r="J275" i="23"/>
  <c r="K275" i="23"/>
  <c r="I278" i="23"/>
  <c r="E278" i="23"/>
  <c r="J278" i="23"/>
  <c r="K278" i="23"/>
  <c r="I279" i="23"/>
  <c r="E279" i="23"/>
  <c r="J279" i="23"/>
  <c r="K279" i="23"/>
  <c r="E274" i="23"/>
  <c r="F274" i="23"/>
  <c r="F275" i="23"/>
  <c r="F278" i="23"/>
  <c r="F279" i="23"/>
  <c r="F280" i="23"/>
  <c r="F282" i="23"/>
  <c r="E265" i="23"/>
  <c r="E264" i="23"/>
  <c r="J264" i="23"/>
  <c r="E261" i="23"/>
  <c r="F266" i="23"/>
  <c r="E260" i="23"/>
  <c r="I260" i="23"/>
  <c r="I261" i="23"/>
  <c r="I264" i="23"/>
  <c r="K264" i="23"/>
  <c r="I265" i="23"/>
  <c r="F260" i="23"/>
  <c r="F264" i="23"/>
  <c r="E78" i="23"/>
  <c r="F78" i="23"/>
  <c r="F77" i="23"/>
  <c r="E69" i="23"/>
  <c r="F69" i="23"/>
  <c r="F68" i="23"/>
  <c r="E60" i="23"/>
  <c r="F60" i="23"/>
  <c r="F59" i="23"/>
  <c r="F52" i="23"/>
  <c r="E51" i="23"/>
  <c r="F51" i="23"/>
  <c r="F50" i="23"/>
  <c r="F43" i="23"/>
  <c r="E42" i="23"/>
  <c r="F42" i="23"/>
  <c r="F41" i="23"/>
  <c r="F34" i="23"/>
  <c r="E33" i="23"/>
  <c r="F33" i="23"/>
  <c r="F32" i="23"/>
  <c r="F23" i="23"/>
  <c r="I245" i="23"/>
  <c r="D246" i="23"/>
  <c r="I246" i="23"/>
  <c r="E246" i="23"/>
  <c r="I247" i="23"/>
  <c r="E247" i="23"/>
  <c r="F244" i="23"/>
  <c r="E245" i="23"/>
  <c r="F245" i="23"/>
  <c r="I235" i="23"/>
  <c r="D236" i="23"/>
  <c r="I236" i="23"/>
  <c r="E236" i="23"/>
  <c r="I237" i="23"/>
  <c r="E237" i="23"/>
  <c r="F234" i="23"/>
  <c r="E235" i="23"/>
  <c r="F235" i="23"/>
  <c r="I225" i="23"/>
  <c r="D226" i="23"/>
  <c r="I226" i="23"/>
  <c r="E226" i="23"/>
  <c r="I227" i="23"/>
  <c r="E227" i="23"/>
  <c r="F224" i="23"/>
  <c r="E225" i="23"/>
  <c r="F225" i="23"/>
  <c r="I215" i="23"/>
  <c r="D216" i="23"/>
  <c r="I216" i="23"/>
  <c r="E216" i="23"/>
  <c r="I217" i="23"/>
  <c r="E217" i="23"/>
  <c r="F214" i="23"/>
  <c r="E215" i="23"/>
  <c r="F215" i="23"/>
  <c r="I205" i="23"/>
  <c r="D206" i="23"/>
  <c r="I206" i="23"/>
  <c r="E206" i="23"/>
  <c r="I207" i="23"/>
  <c r="E207" i="23"/>
  <c r="F204" i="23"/>
  <c r="E205" i="23"/>
  <c r="F205" i="23"/>
  <c r="I195" i="23"/>
  <c r="D196" i="23"/>
  <c r="I196" i="23"/>
  <c r="E196" i="23"/>
  <c r="I197" i="23"/>
  <c r="E197" i="23"/>
  <c r="F194" i="23"/>
  <c r="E195" i="23"/>
  <c r="F195" i="23"/>
  <c r="I185" i="23"/>
  <c r="D186" i="23"/>
  <c r="I186" i="23"/>
  <c r="E186" i="23"/>
  <c r="I187" i="23"/>
  <c r="E187" i="23"/>
  <c r="F184" i="23"/>
  <c r="E185" i="23"/>
  <c r="F185" i="23"/>
  <c r="I175" i="23"/>
  <c r="D176" i="23"/>
  <c r="I176" i="23"/>
  <c r="E176" i="23"/>
  <c r="I177" i="23"/>
  <c r="E177" i="23"/>
  <c r="F174" i="23"/>
  <c r="E175" i="23"/>
  <c r="F175" i="23"/>
  <c r="I164" i="23"/>
  <c r="D165" i="23"/>
  <c r="I165" i="23"/>
  <c r="E165" i="23"/>
  <c r="I166" i="23"/>
  <c r="E166" i="23"/>
  <c r="J166" i="23"/>
  <c r="F163" i="23"/>
  <c r="E164" i="23"/>
  <c r="F164" i="23"/>
  <c r="F166" i="23"/>
  <c r="I153" i="23"/>
  <c r="D154" i="23"/>
  <c r="I154" i="23"/>
  <c r="K154" i="23"/>
  <c r="E154" i="23"/>
  <c r="J154" i="23"/>
  <c r="I155" i="23"/>
  <c r="K155" i="23"/>
  <c r="E155" i="23"/>
  <c r="J155" i="23"/>
  <c r="F152" i="23"/>
  <c r="F157" i="23"/>
  <c r="E153" i="23"/>
  <c r="F153" i="23"/>
  <c r="F154" i="23"/>
  <c r="F155" i="23"/>
  <c r="E145" i="23"/>
  <c r="I145" i="23"/>
  <c r="E144" i="23"/>
  <c r="E143" i="23"/>
  <c r="F143" i="23"/>
  <c r="F142" i="23"/>
  <c r="J144" i="23"/>
  <c r="D144" i="23"/>
  <c r="I144" i="23"/>
  <c r="K144" i="23"/>
  <c r="I143" i="23"/>
  <c r="F144" i="23"/>
  <c r="I128" i="23"/>
  <c r="F127" i="23"/>
  <c r="F131" i="23"/>
  <c r="E128" i="23"/>
  <c r="F128" i="23"/>
  <c r="F129" i="23"/>
  <c r="I119" i="23"/>
  <c r="F118" i="23"/>
  <c r="E119" i="23"/>
  <c r="F119" i="23"/>
  <c r="F120" i="23"/>
  <c r="I110" i="23"/>
  <c r="F109" i="23"/>
  <c r="E110" i="23"/>
  <c r="F110" i="23"/>
  <c r="F111" i="23"/>
  <c r="I101" i="23"/>
  <c r="F100" i="23"/>
  <c r="E101" i="23"/>
  <c r="F101" i="23"/>
  <c r="F104" i="23"/>
  <c r="F102" i="23"/>
  <c r="E93" i="23"/>
  <c r="J93" i="23"/>
  <c r="E92" i="23"/>
  <c r="F92" i="23"/>
  <c r="D93" i="23"/>
  <c r="F91" i="23"/>
  <c r="I92" i="23"/>
  <c r="I93" i="23"/>
  <c r="F93" i="23"/>
  <c r="F95" i="23"/>
  <c r="I78" i="23"/>
  <c r="I69" i="23"/>
  <c r="I60" i="23"/>
  <c r="I51" i="23"/>
  <c r="I42" i="23"/>
  <c r="I33" i="23"/>
  <c r="E25" i="23"/>
  <c r="F25" i="23"/>
  <c r="E24" i="23"/>
  <c r="F24" i="23"/>
  <c r="I24" i="23"/>
  <c r="I25" i="23"/>
  <c r="F54" i="23"/>
  <c r="F45" i="23"/>
  <c r="F36" i="23"/>
  <c r="D1" i="24"/>
  <c r="D56" i="24"/>
  <c r="F28" i="24"/>
  <c r="F72" i="24"/>
  <c r="F65" i="24"/>
  <c r="F55" i="24"/>
  <c r="F48" i="24"/>
  <c r="F47" i="24"/>
  <c r="F46" i="24"/>
  <c r="F45" i="24"/>
  <c r="F44" i="24"/>
  <c r="F43" i="24"/>
  <c r="F36" i="24"/>
  <c r="F35" i="24"/>
  <c r="F21" i="24"/>
  <c r="C151" i="2"/>
  <c r="B151" i="2"/>
  <c r="C129" i="2"/>
  <c r="B129" i="2"/>
  <c r="G107" i="2"/>
  <c r="F107" i="2"/>
  <c r="E107" i="2"/>
  <c r="D107" i="2"/>
  <c r="C107" i="2"/>
  <c r="B107" i="2"/>
  <c r="G94" i="2"/>
  <c r="F94" i="2"/>
  <c r="E94" i="2"/>
  <c r="D94" i="2"/>
  <c r="C94" i="2"/>
  <c r="B94" i="2"/>
  <c r="G81" i="2"/>
  <c r="F81" i="2"/>
  <c r="E81" i="2"/>
  <c r="D81" i="2"/>
  <c r="C81" i="2"/>
  <c r="B81" i="2"/>
  <c r="F4" i="2"/>
  <c r="F3" i="2"/>
  <c r="B7" i="2"/>
  <c r="B6" i="2"/>
  <c r="B5" i="2"/>
  <c r="B4" i="2"/>
  <c r="B3" i="2"/>
  <c r="B139" i="2"/>
  <c r="B117" i="2"/>
  <c r="B68" i="2"/>
  <c r="B66" i="2"/>
  <c r="E56" i="2"/>
  <c r="D56" i="2"/>
  <c r="C56" i="2"/>
  <c r="B56" i="2"/>
  <c r="B43" i="2"/>
  <c r="E33" i="2"/>
  <c r="D33" i="2"/>
  <c r="C33" i="2"/>
  <c r="B33" i="2"/>
  <c r="B20" i="2"/>
  <c r="G19" i="3"/>
  <c r="F35" i="3"/>
  <c r="G4" i="3"/>
  <c r="G3" i="3"/>
  <c r="B7" i="3"/>
  <c r="B6" i="3"/>
  <c r="B5" i="3"/>
  <c r="B4" i="3"/>
  <c r="B3" i="3"/>
  <c r="D191" i="3"/>
  <c r="D216" i="3"/>
  <c r="D166" i="3"/>
  <c r="D141" i="3"/>
  <c r="D117" i="3"/>
  <c r="D93" i="3"/>
  <c r="D69" i="3"/>
  <c r="D45" i="3"/>
  <c r="C151" i="4"/>
  <c r="B151" i="4"/>
  <c r="B139" i="4"/>
  <c r="C129" i="4"/>
  <c r="B129" i="4"/>
  <c r="B117" i="4"/>
  <c r="G107" i="4"/>
  <c r="F107" i="4"/>
  <c r="E107" i="4"/>
  <c r="D107" i="4"/>
  <c r="C107" i="4"/>
  <c r="B107" i="4"/>
  <c r="G94" i="4"/>
  <c r="F94" i="4"/>
  <c r="E94" i="4"/>
  <c r="D94" i="4"/>
  <c r="C94" i="4"/>
  <c r="B94" i="4"/>
  <c r="G81" i="4"/>
  <c r="F81" i="4"/>
  <c r="E81" i="4"/>
  <c r="D81" i="4"/>
  <c r="C81" i="4"/>
  <c r="B81" i="4"/>
  <c r="B68" i="4"/>
  <c r="B66" i="4"/>
  <c r="E56" i="4"/>
  <c r="D56" i="4"/>
  <c r="C56" i="4"/>
  <c r="B56" i="4"/>
  <c r="F4" i="4"/>
  <c r="F3" i="4"/>
  <c r="B7" i="4"/>
  <c r="B6" i="4"/>
  <c r="B5" i="4"/>
  <c r="B4" i="4"/>
  <c r="B3" i="4"/>
  <c r="B20" i="4"/>
  <c r="B43" i="4"/>
  <c r="E33" i="4"/>
  <c r="D33" i="4"/>
  <c r="C33" i="4"/>
  <c r="B33" i="4"/>
  <c r="H4" i="7"/>
  <c r="H3" i="7"/>
  <c r="C7" i="7"/>
  <c r="C6" i="7"/>
  <c r="C5" i="7"/>
  <c r="C4" i="7"/>
  <c r="C3" i="7"/>
  <c r="F348" i="7"/>
  <c r="E347" i="7"/>
  <c r="J347" i="7"/>
  <c r="E346" i="7"/>
  <c r="E343" i="7"/>
  <c r="E342" i="7"/>
  <c r="F342" i="7"/>
  <c r="F334" i="7"/>
  <c r="E333" i="7"/>
  <c r="F333" i="7"/>
  <c r="E332" i="7"/>
  <c r="E329" i="7"/>
  <c r="E328" i="7"/>
  <c r="I342" i="7"/>
  <c r="I343" i="7"/>
  <c r="J343" i="7"/>
  <c r="K343" i="7"/>
  <c r="I346" i="7"/>
  <c r="J346" i="7"/>
  <c r="K346" i="7"/>
  <c r="I347" i="7"/>
  <c r="K347" i="7"/>
  <c r="F343" i="7"/>
  <c r="F346" i="7"/>
  <c r="I328" i="7"/>
  <c r="I329" i="7"/>
  <c r="J329" i="7"/>
  <c r="K329" i="7"/>
  <c r="I332" i="7"/>
  <c r="K332" i="7"/>
  <c r="J332" i="7"/>
  <c r="I333" i="7"/>
  <c r="J333" i="7"/>
  <c r="F328" i="7"/>
  <c r="F336" i="7"/>
  <c r="F329" i="7"/>
  <c r="F332" i="7"/>
  <c r="E313" i="7"/>
  <c r="E312" i="7"/>
  <c r="E309" i="7"/>
  <c r="F309" i="7"/>
  <c r="F314" i="7"/>
  <c r="E308" i="7"/>
  <c r="F300" i="7"/>
  <c r="E299" i="7"/>
  <c r="F299" i="7"/>
  <c r="E298" i="7"/>
  <c r="E295" i="7"/>
  <c r="E294" i="7"/>
  <c r="F294" i="7"/>
  <c r="F302" i="7"/>
  <c r="I308" i="7"/>
  <c r="I309" i="7"/>
  <c r="J309" i="7"/>
  <c r="K309" i="7"/>
  <c r="I312" i="7"/>
  <c r="I313" i="7"/>
  <c r="K313" i="7"/>
  <c r="J313" i="7"/>
  <c r="F308" i="7"/>
  <c r="F313" i="7"/>
  <c r="I294" i="7"/>
  <c r="I295" i="7"/>
  <c r="J295" i="7"/>
  <c r="K295" i="7"/>
  <c r="I298" i="7"/>
  <c r="K298" i="7"/>
  <c r="J298" i="7"/>
  <c r="I299" i="7"/>
  <c r="K299" i="7"/>
  <c r="J299" i="7"/>
  <c r="F295" i="7"/>
  <c r="F298" i="7"/>
  <c r="I274" i="7"/>
  <c r="I275" i="7"/>
  <c r="E275" i="7"/>
  <c r="J275" i="7"/>
  <c r="K275" i="7"/>
  <c r="I278" i="7"/>
  <c r="E278" i="7"/>
  <c r="J278" i="7"/>
  <c r="K278" i="7"/>
  <c r="I279" i="7"/>
  <c r="E279" i="7"/>
  <c r="J279" i="7"/>
  <c r="K279" i="7"/>
  <c r="E274" i="7"/>
  <c r="F274" i="7"/>
  <c r="F282" i="7"/>
  <c r="F275" i="7"/>
  <c r="F278" i="7"/>
  <c r="F279" i="7"/>
  <c r="F280" i="7"/>
  <c r="E265" i="7"/>
  <c r="J265" i="7"/>
  <c r="E264" i="7"/>
  <c r="E261" i="7"/>
  <c r="J261" i="7"/>
  <c r="F266" i="7"/>
  <c r="E260" i="7"/>
  <c r="I260" i="7"/>
  <c r="I261" i="7"/>
  <c r="K261" i="7"/>
  <c r="I264" i="7"/>
  <c r="I265" i="7"/>
  <c r="F260" i="7"/>
  <c r="F261" i="7"/>
  <c r="F265" i="7"/>
  <c r="E79" i="7"/>
  <c r="D79" i="7"/>
  <c r="I79" i="7"/>
  <c r="F79" i="7"/>
  <c r="E78" i="7"/>
  <c r="F78" i="7"/>
  <c r="F77" i="7"/>
  <c r="E70" i="7"/>
  <c r="D70" i="7"/>
  <c r="E69" i="7"/>
  <c r="F69" i="7"/>
  <c r="F68" i="7"/>
  <c r="E61" i="7"/>
  <c r="D61" i="7"/>
  <c r="I61" i="7"/>
  <c r="K61" i="7"/>
  <c r="E60" i="7"/>
  <c r="F60" i="7"/>
  <c r="F59" i="7"/>
  <c r="E52" i="7"/>
  <c r="D52" i="7"/>
  <c r="E51" i="7"/>
  <c r="F51" i="7"/>
  <c r="F50" i="7"/>
  <c r="E43" i="7"/>
  <c r="D43" i="7"/>
  <c r="I43" i="7"/>
  <c r="K43" i="7"/>
  <c r="F43" i="7"/>
  <c r="E42" i="7"/>
  <c r="F42" i="7"/>
  <c r="F41" i="7"/>
  <c r="E34" i="7"/>
  <c r="E33" i="7"/>
  <c r="F33" i="7"/>
  <c r="F32" i="7"/>
  <c r="F23" i="7"/>
  <c r="I245" i="7"/>
  <c r="D246" i="7"/>
  <c r="I246" i="7"/>
  <c r="K246" i="7"/>
  <c r="E246" i="7"/>
  <c r="J246" i="7"/>
  <c r="I247" i="7"/>
  <c r="K247" i="7"/>
  <c r="E247" i="7"/>
  <c r="J247" i="7"/>
  <c r="F244" i="7"/>
  <c r="F249" i="7"/>
  <c r="E245" i="7"/>
  <c r="F245" i="7"/>
  <c r="F246" i="7"/>
  <c r="F247" i="7"/>
  <c r="I235" i="7"/>
  <c r="D236" i="7"/>
  <c r="I236" i="7"/>
  <c r="K236" i="7"/>
  <c r="E236" i="7"/>
  <c r="J236" i="7"/>
  <c r="I237" i="7"/>
  <c r="K237" i="7"/>
  <c r="E237" i="7"/>
  <c r="J237" i="7"/>
  <c r="F234" i="7"/>
  <c r="E235" i="7"/>
  <c r="F235" i="7"/>
  <c r="F236" i="7"/>
  <c r="F237" i="7"/>
  <c r="I225" i="7"/>
  <c r="D226" i="7"/>
  <c r="I226" i="7"/>
  <c r="K226" i="7"/>
  <c r="E226" i="7"/>
  <c r="J226" i="7"/>
  <c r="I227" i="7"/>
  <c r="E227" i="7"/>
  <c r="J227" i="7"/>
  <c r="K227" i="7"/>
  <c r="F224" i="7"/>
  <c r="E225" i="7"/>
  <c r="F225" i="7"/>
  <c r="F226" i="7"/>
  <c r="F227" i="7"/>
  <c r="I215" i="7"/>
  <c r="D216" i="7"/>
  <c r="I216" i="7"/>
  <c r="K216" i="7"/>
  <c r="E216" i="7"/>
  <c r="J216" i="7"/>
  <c r="I217" i="7"/>
  <c r="K217" i="7"/>
  <c r="E217" i="7"/>
  <c r="J217" i="7"/>
  <c r="F214" i="7"/>
  <c r="F219" i="7"/>
  <c r="E215" i="7"/>
  <c r="F215" i="7"/>
  <c r="F216" i="7"/>
  <c r="F217" i="7"/>
  <c r="I205" i="7"/>
  <c r="D206" i="7"/>
  <c r="I206" i="7"/>
  <c r="K206" i="7"/>
  <c r="E206" i="7"/>
  <c r="J206" i="7"/>
  <c r="I207" i="7"/>
  <c r="K207" i="7"/>
  <c r="E207" i="7"/>
  <c r="J207" i="7"/>
  <c r="F204" i="7"/>
  <c r="F209" i="7"/>
  <c r="E205" i="7"/>
  <c r="F205" i="7"/>
  <c r="F206" i="7"/>
  <c r="F207" i="7"/>
  <c r="I195" i="7"/>
  <c r="D196" i="7"/>
  <c r="I196" i="7"/>
  <c r="K196" i="7"/>
  <c r="E196" i="7"/>
  <c r="J196" i="7"/>
  <c r="I197" i="7"/>
  <c r="K197" i="7"/>
  <c r="E197" i="7"/>
  <c r="J197" i="7"/>
  <c r="F194" i="7"/>
  <c r="E195" i="7"/>
  <c r="F195" i="7"/>
  <c r="F196" i="7"/>
  <c r="F197" i="7"/>
  <c r="I185" i="7"/>
  <c r="D186" i="7"/>
  <c r="I186" i="7"/>
  <c r="K186" i="7"/>
  <c r="E186" i="7"/>
  <c r="J186" i="7"/>
  <c r="I187" i="7"/>
  <c r="E187" i="7"/>
  <c r="J187" i="7"/>
  <c r="K187" i="7"/>
  <c r="F184" i="7"/>
  <c r="E185" i="7"/>
  <c r="F185" i="7"/>
  <c r="F186" i="7"/>
  <c r="F187" i="7"/>
  <c r="I175" i="7"/>
  <c r="D176" i="7"/>
  <c r="I176" i="7"/>
  <c r="K176" i="7"/>
  <c r="E176" i="7"/>
  <c r="J176" i="7"/>
  <c r="I177" i="7"/>
  <c r="K177" i="7"/>
  <c r="E177" i="7"/>
  <c r="J177" i="7"/>
  <c r="F174" i="7"/>
  <c r="E175" i="7"/>
  <c r="F175" i="7"/>
  <c r="F176" i="7"/>
  <c r="F177" i="7"/>
  <c r="I164" i="7"/>
  <c r="D165" i="7"/>
  <c r="I165" i="7"/>
  <c r="K165" i="7"/>
  <c r="E165" i="7"/>
  <c r="J165" i="7"/>
  <c r="I166" i="7"/>
  <c r="K166" i="7"/>
  <c r="E166" i="7"/>
  <c r="J166" i="7"/>
  <c r="F163" i="7"/>
  <c r="F168" i="7"/>
  <c r="E164" i="7"/>
  <c r="F164" i="7"/>
  <c r="F165" i="7"/>
  <c r="F166" i="7"/>
  <c r="I153" i="7"/>
  <c r="D154" i="7"/>
  <c r="I154" i="7"/>
  <c r="K154" i="7"/>
  <c r="E154" i="7"/>
  <c r="J154" i="7"/>
  <c r="I155" i="7"/>
  <c r="K155" i="7"/>
  <c r="E155" i="7"/>
  <c r="J155" i="7"/>
  <c r="F152" i="7"/>
  <c r="E153" i="7"/>
  <c r="F153" i="7"/>
  <c r="F154" i="7"/>
  <c r="F155" i="7"/>
  <c r="E145" i="7"/>
  <c r="J145" i="7"/>
  <c r="I145" i="7"/>
  <c r="E144" i="7"/>
  <c r="E143" i="7"/>
  <c r="F142" i="7"/>
  <c r="J144" i="7"/>
  <c r="D144" i="7"/>
  <c r="I144" i="7"/>
  <c r="K144" i="7"/>
  <c r="K145" i="7"/>
  <c r="I143" i="7"/>
  <c r="F143" i="7"/>
  <c r="F144" i="7"/>
  <c r="F145" i="7"/>
  <c r="I128" i="7"/>
  <c r="D129" i="7"/>
  <c r="I129" i="7"/>
  <c r="K129" i="7"/>
  <c r="E129" i="7"/>
  <c r="J129" i="7"/>
  <c r="F127" i="7"/>
  <c r="E128" i="7"/>
  <c r="F128" i="7"/>
  <c r="F129" i="7"/>
  <c r="F131" i="7"/>
  <c r="I119" i="7"/>
  <c r="D120" i="7"/>
  <c r="I120" i="7"/>
  <c r="E120" i="7"/>
  <c r="F118" i="7"/>
  <c r="E119" i="7"/>
  <c r="F119" i="7"/>
  <c r="I110" i="7"/>
  <c r="D111" i="7"/>
  <c r="I111" i="7"/>
  <c r="K111" i="7"/>
  <c r="E111" i="7"/>
  <c r="F111" i="7"/>
  <c r="J111" i="7"/>
  <c r="F109" i="7"/>
  <c r="E110" i="7"/>
  <c r="F110" i="7"/>
  <c r="F113" i="7"/>
  <c r="I101" i="7"/>
  <c r="D102" i="7"/>
  <c r="I102" i="7"/>
  <c r="K102" i="7"/>
  <c r="E102" i="7"/>
  <c r="J102" i="7"/>
  <c r="F100" i="7"/>
  <c r="E101" i="7"/>
  <c r="F101" i="7"/>
  <c r="E93" i="7"/>
  <c r="E92" i="7"/>
  <c r="F92" i="7"/>
  <c r="F95" i="7"/>
  <c r="D93" i="7"/>
  <c r="F91" i="7"/>
  <c r="I92" i="7"/>
  <c r="I93" i="7"/>
  <c r="K93" i="7"/>
  <c r="J93" i="7"/>
  <c r="F93" i="7"/>
  <c r="J79" i="7"/>
  <c r="K79" i="7"/>
  <c r="I78" i="7"/>
  <c r="I70" i="7"/>
  <c r="I69" i="7"/>
  <c r="J61" i="7"/>
  <c r="I60" i="7"/>
  <c r="I52" i="7"/>
  <c r="I51" i="7"/>
  <c r="J43" i="7"/>
  <c r="I42" i="7"/>
  <c r="I34" i="7"/>
  <c r="I33" i="7"/>
  <c r="E25" i="7"/>
  <c r="E24" i="7"/>
  <c r="I24" i="7"/>
  <c r="J25" i="7"/>
  <c r="I25" i="7"/>
  <c r="K25" i="7"/>
  <c r="F24" i="7"/>
  <c r="F25" i="7"/>
  <c r="F27" i="7"/>
  <c r="G4" i="5"/>
  <c r="G3" i="5"/>
  <c r="B7" i="5"/>
  <c r="B6" i="5"/>
  <c r="B5" i="5"/>
  <c r="B4" i="5"/>
  <c r="B3" i="5"/>
  <c r="D216" i="5"/>
  <c r="D191" i="5"/>
  <c r="D166" i="5"/>
  <c r="D141" i="5"/>
  <c r="D117" i="5"/>
  <c r="D93" i="5"/>
  <c r="D69" i="5"/>
  <c r="D45" i="5"/>
  <c r="C151" i="6"/>
  <c r="B151" i="6"/>
  <c r="B139" i="6"/>
  <c r="C129" i="6"/>
  <c r="B129" i="6"/>
  <c r="B117" i="6"/>
  <c r="C107" i="6"/>
  <c r="D107" i="6"/>
  <c r="E107" i="6"/>
  <c r="F107" i="6"/>
  <c r="G107" i="6"/>
  <c r="B107" i="6"/>
  <c r="G94" i="6"/>
  <c r="F94" i="6"/>
  <c r="E94" i="6"/>
  <c r="D94" i="6"/>
  <c r="C94" i="6"/>
  <c r="B94" i="6"/>
  <c r="G81" i="6"/>
  <c r="F81" i="6"/>
  <c r="E81" i="6"/>
  <c r="D81" i="6"/>
  <c r="C81" i="6"/>
  <c r="B81" i="6"/>
  <c r="B68" i="6"/>
  <c r="B66" i="6"/>
  <c r="E56" i="6"/>
  <c r="D56" i="6"/>
  <c r="C56" i="6"/>
  <c r="B56" i="6"/>
  <c r="B43" i="6"/>
  <c r="F4" i="6"/>
  <c r="F3" i="6"/>
  <c r="B7" i="6"/>
  <c r="B6" i="6"/>
  <c r="B5" i="6"/>
  <c r="B4" i="6"/>
  <c r="B3" i="6"/>
  <c r="E33" i="6"/>
  <c r="D33" i="6"/>
  <c r="C33" i="6"/>
  <c r="B33" i="6"/>
  <c r="B20" i="6"/>
  <c r="G4" i="18"/>
  <c r="G3" i="18"/>
  <c r="B7" i="18"/>
  <c r="B6" i="18"/>
  <c r="B5" i="18"/>
  <c r="B4" i="18"/>
  <c r="B3" i="18"/>
  <c r="D216" i="18"/>
  <c r="D191" i="18"/>
  <c r="D166" i="18"/>
  <c r="D141" i="18"/>
  <c r="D117" i="18"/>
  <c r="D93" i="18"/>
  <c r="D45" i="18"/>
  <c r="C151" i="19"/>
  <c r="B151" i="19"/>
  <c r="B139" i="19"/>
  <c r="C129" i="19"/>
  <c r="B129" i="19"/>
  <c r="B117" i="19"/>
  <c r="C107" i="19"/>
  <c r="D107" i="19"/>
  <c r="E107" i="19"/>
  <c r="F107" i="19"/>
  <c r="G107" i="19"/>
  <c r="B107" i="19"/>
  <c r="G94" i="19"/>
  <c r="F94" i="19"/>
  <c r="E94" i="19"/>
  <c r="D94" i="19"/>
  <c r="C94" i="19"/>
  <c r="B94" i="19"/>
  <c r="G81" i="19"/>
  <c r="F81" i="19"/>
  <c r="E81" i="19"/>
  <c r="D81" i="19"/>
  <c r="C81" i="19"/>
  <c r="B81" i="19"/>
  <c r="B68" i="19"/>
  <c r="B66" i="19"/>
  <c r="E56" i="19"/>
  <c r="D56" i="19"/>
  <c r="C56" i="19"/>
  <c r="B56" i="19"/>
  <c r="B43" i="19"/>
  <c r="F4" i="19"/>
  <c r="F3" i="19"/>
  <c r="B7" i="19"/>
  <c r="B6" i="19"/>
  <c r="B5" i="19"/>
  <c r="B4" i="19"/>
  <c r="B3" i="19"/>
  <c r="E33" i="19"/>
  <c r="D33" i="19"/>
  <c r="C33" i="19"/>
  <c r="B33" i="19"/>
  <c r="B20" i="19"/>
  <c r="F350" i="7"/>
  <c r="F122" i="7"/>
  <c r="F179" i="7"/>
  <c r="J312" i="7"/>
  <c r="K312" i="7"/>
  <c r="F312" i="7"/>
  <c r="F316" i="7"/>
  <c r="J120" i="7"/>
  <c r="K120" i="7"/>
  <c r="F120" i="7"/>
  <c r="F36" i="7"/>
  <c r="C69" i="18"/>
  <c r="D69" i="18"/>
  <c r="F102" i="7"/>
  <c r="F104" i="7"/>
  <c r="F157" i="7"/>
  <c r="F199" i="7"/>
  <c r="F239" i="7"/>
  <c r="J70" i="7"/>
  <c r="K70" i="7"/>
  <c r="F70" i="7"/>
  <c r="F72" i="7"/>
  <c r="K265" i="7"/>
  <c r="K333" i="7"/>
  <c r="F113" i="23"/>
  <c r="B137" i="4"/>
  <c r="B137" i="6"/>
  <c r="F147" i="7"/>
  <c r="F34" i="7"/>
  <c r="J34" i="7"/>
  <c r="K34" i="7"/>
  <c r="J264" i="7"/>
  <c r="K264" i="7"/>
  <c r="F264" i="7"/>
  <c r="F268" i="7"/>
  <c r="J145" i="23"/>
  <c r="K145" i="23"/>
  <c r="F145" i="23"/>
  <c r="F147" i="23"/>
  <c r="J186" i="23"/>
  <c r="F186" i="23"/>
  <c r="F189" i="23"/>
  <c r="J247" i="23"/>
  <c r="F247" i="23"/>
  <c r="F70" i="23"/>
  <c r="F72" i="23"/>
  <c r="I70" i="23"/>
  <c r="K70" i="23"/>
  <c r="F45" i="7"/>
  <c r="J226" i="23"/>
  <c r="F226" i="23"/>
  <c r="F229" i="23"/>
  <c r="F189" i="7"/>
  <c r="F229" i="7"/>
  <c r="J52" i="7"/>
  <c r="K52" i="7"/>
  <c r="F52" i="7"/>
  <c r="F54" i="7"/>
  <c r="F61" i="7"/>
  <c r="F63" i="7"/>
  <c r="F81" i="7"/>
  <c r="F347" i="7"/>
  <c r="K93" i="23"/>
  <c r="J207" i="23"/>
  <c r="K207" i="23"/>
  <c r="F207" i="23"/>
  <c r="C194" i="3"/>
  <c r="C205" i="3"/>
  <c r="B194" i="3"/>
  <c r="B201" i="3"/>
  <c r="K166" i="23"/>
  <c r="J196" i="23"/>
  <c r="K196" i="23"/>
  <c r="F196" i="23"/>
  <c r="J217" i="23"/>
  <c r="K217" i="23"/>
  <c r="F217" i="23"/>
  <c r="J236" i="23"/>
  <c r="K236" i="23"/>
  <c r="F236" i="23"/>
  <c r="F316" i="23"/>
  <c r="D182" i="25"/>
  <c r="C182" i="25"/>
  <c r="J25" i="23"/>
  <c r="K25" i="23"/>
  <c r="J165" i="23"/>
  <c r="F165" i="23"/>
  <c r="J187" i="23"/>
  <c r="K187" i="23"/>
  <c r="F187" i="23"/>
  <c r="J206" i="23"/>
  <c r="F206" i="23"/>
  <c r="F209" i="23"/>
  <c r="J227" i="23"/>
  <c r="K227" i="23"/>
  <c r="F227" i="23"/>
  <c r="J246" i="23"/>
  <c r="F246" i="23"/>
  <c r="F27" i="23"/>
  <c r="F61" i="23"/>
  <c r="F63" i="23"/>
  <c r="F302" i="23"/>
  <c r="F298" i="23"/>
  <c r="J298" i="23"/>
  <c r="K298" i="23"/>
  <c r="C219" i="5"/>
  <c r="C230" i="5"/>
  <c r="B147" i="6"/>
  <c r="B147" i="19"/>
  <c r="B219" i="5"/>
  <c r="B226" i="5"/>
  <c r="B145" i="6"/>
  <c r="B145" i="19"/>
  <c r="B95" i="18"/>
  <c r="B102" i="18"/>
  <c r="C95" i="18"/>
  <c r="C106" i="18"/>
  <c r="J154" i="20"/>
  <c r="F154" i="20"/>
  <c r="F157" i="20"/>
  <c r="F122" i="23"/>
  <c r="F168" i="23"/>
  <c r="J177" i="23"/>
  <c r="F177" i="23"/>
  <c r="J261" i="23"/>
  <c r="K261" i="23"/>
  <c r="F261" i="23"/>
  <c r="C61" i="25"/>
  <c r="D61" i="25"/>
  <c r="J176" i="23"/>
  <c r="F176" i="23"/>
  <c r="F179" i="23"/>
  <c r="J197" i="23"/>
  <c r="F197" i="23"/>
  <c r="J216" i="23"/>
  <c r="F216" i="23"/>
  <c r="F219" i="23"/>
  <c r="J237" i="23"/>
  <c r="F237" i="23"/>
  <c r="F79" i="23"/>
  <c r="F81" i="23"/>
  <c r="K79" i="23"/>
  <c r="C194" i="18"/>
  <c r="C205" i="18"/>
  <c r="B194" i="18"/>
  <c r="B201" i="18"/>
  <c r="F31" i="5"/>
  <c r="F30" i="5"/>
  <c r="F29" i="5"/>
  <c r="G29" i="5"/>
  <c r="D119" i="5"/>
  <c r="F27" i="5"/>
  <c r="G27" i="5"/>
  <c r="D71" i="5"/>
  <c r="F26" i="5"/>
  <c r="F28" i="5"/>
  <c r="G28" i="5"/>
  <c r="D95" i="5"/>
  <c r="F32" i="5"/>
  <c r="G32" i="5"/>
  <c r="D194" i="5"/>
  <c r="I144" i="20"/>
  <c r="K144" i="20"/>
  <c r="F144" i="20"/>
  <c r="F147" i="20"/>
  <c r="J236" i="20"/>
  <c r="K236" i="20"/>
  <c r="F236" i="20"/>
  <c r="K165" i="23"/>
  <c r="K177" i="23"/>
  <c r="K186" i="23"/>
  <c r="K197" i="23"/>
  <c r="K206" i="23"/>
  <c r="K226" i="23"/>
  <c r="K237" i="23"/>
  <c r="K246" i="23"/>
  <c r="J265" i="23"/>
  <c r="F265" i="23"/>
  <c r="F268" i="23"/>
  <c r="D109" i="25"/>
  <c r="D207" i="25"/>
  <c r="C219" i="18"/>
  <c r="C230" i="18"/>
  <c r="B219" i="18"/>
  <c r="B226" i="18"/>
  <c r="D45" i="21"/>
  <c r="B95" i="3"/>
  <c r="B102" i="3"/>
  <c r="B62" i="4"/>
  <c r="C95" i="3"/>
  <c r="C106" i="3"/>
  <c r="B64" i="4"/>
  <c r="J166" i="20"/>
  <c r="K166" i="20"/>
  <c r="F166" i="20"/>
  <c r="J177" i="20"/>
  <c r="F177" i="20"/>
  <c r="K176" i="23"/>
  <c r="K216" i="23"/>
  <c r="K247" i="23"/>
  <c r="K265" i="23"/>
  <c r="K343" i="23"/>
  <c r="F332" i="23"/>
  <c r="F336" i="23"/>
  <c r="J332" i="23"/>
  <c r="K332" i="23"/>
  <c r="E51" i="25"/>
  <c r="F42" i="25"/>
  <c r="C166" i="21"/>
  <c r="D166" i="21"/>
  <c r="F31" i="21"/>
  <c r="F33" i="21"/>
  <c r="G33" i="21"/>
  <c r="D219" i="21"/>
  <c r="B47" i="18"/>
  <c r="B54" i="18"/>
  <c r="C47" i="18"/>
  <c r="C58" i="18"/>
  <c r="J226" i="20"/>
  <c r="K226" i="20"/>
  <c r="F226" i="20"/>
  <c r="F229" i="20"/>
  <c r="J247" i="20"/>
  <c r="F247" i="20"/>
  <c r="F298" i="20"/>
  <c r="F302" i="20"/>
  <c r="J298" i="20"/>
  <c r="K298" i="20"/>
  <c r="J329" i="20"/>
  <c r="K329" i="20"/>
  <c r="F329" i="20"/>
  <c r="I61" i="20"/>
  <c r="K61" i="20"/>
  <c r="F61" i="20"/>
  <c r="F63" i="20"/>
  <c r="G31" i="21"/>
  <c r="D169" i="21"/>
  <c r="C93" i="21"/>
  <c r="D93" i="21"/>
  <c r="C191" i="21"/>
  <c r="D191" i="21"/>
  <c r="F189" i="20"/>
  <c r="J186" i="20"/>
  <c r="F186" i="20"/>
  <c r="J207" i="20"/>
  <c r="F207" i="20"/>
  <c r="J217" i="20"/>
  <c r="F217" i="20"/>
  <c r="I111" i="20"/>
  <c r="K111" i="20"/>
  <c r="F111" i="20"/>
  <c r="E35" i="21"/>
  <c r="J196" i="20"/>
  <c r="F196" i="20"/>
  <c r="F199" i="20"/>
  <c r="F268" i="20"/>
  <c r="B71" i="18"/>
  <c r="B78" i="18"/>
  <c r="C71" i="18"/>
  <c r="C82" i="18"/>
  <c r="G30" i="3"/>
  <c r="D144" i="3"/>
  <c r="G29" i="3"/>
  <c r="D119" i="3"/>
  <c r="G26" i="3"/>
  <c r="G31" i="3"/>
  <c r="D169" i="3"/>
  <c r="G27" i="3"/>
  <c r="D71" i="3"/>
  <c r="I93" i="20"/>
  <c r="K93" i="20"/>
  <c r="F93" i="20"/>
  <c r="F95" i="20"/>
  <c r="F113" i="20"/>
  <c r="J165" i="20"/>
  <c r="K165" i="20"/>
  <c r="F165" i="20"/>
  <c r="F168" i="20"/>
  <c r="J187" i="20"/>
  <c r="K187" i="20"/>
  <c r="F187" i="20"/>
  <c r="J206" i="20"/>
  <c r="K206" i="20"/>
  <c r="F206" i="20"/>
  <c r="J227" i="20"/>
  <c r="K227" i="20"/>
  <c r="F227" i="20"/>
  <c r="J246" i="20"/>
  <c r="K246" i="20"/>
  <c r="F246" i="20"/>
  <c r="F27" i="20"/>
  <c r="K264" i="20"/>
  <c r="J265" i="20"/>
  <c r="K265" i="20"/>
  <c r="F265" i="20"/>
  <c r="B50" i="5"/>
  <c r="C26" i="18"/>
  <c r="B50" i="18"/>
  <c r="C119" i="18"/>
  <c r="C130" i="18"/>
  <c r="B119" i="18"/>
  <c r="B126" i="18"/>
  <c r="F31" i="18"/>
  <c r="G31" i="18"/>
  <c r="D169" i="18"/>
  <c r="B100" i="2"/>
  <c r="B87" i="2"/>
  <c r="B76" i="2"/>
  <c r="B39" i="2"/>
  <c r="B102" i="2"/>
  <c r="B16" i="2"/>
  <c r="B18" i="2"/>
  <c r="J155" i="20"/>
  <c r="K155" i="20"/>
  <c r="F155" i="20"/>
  <c r="J176" i="20"/>
  <c r="F176" i="20"/>
  <c r="F179" i="20"/>
  <c r="J197" i="20"/>
  <c r="K197" i="20"/>
  <c r="F197" i="20"/>
  <c r="J216" i="20"/>
  <c r="F216" i="20"/>
  <c r="J237" i="20"/>
  <c r="K237" i="20"/>
  <c r="F237" i="20"/>
  <c r="F239" i="20"/>
  <c r="F316" i="20"/>
  <c r="F30" i="18"/>
  <c r="G31" i="5"/>
  <c r="D169" i="5"/>
  <c r="G30" i="5"/>
  <c r="D144" i="5"/>
  <c r="K177" i="20"/>
  <c r="K186" i="20"/>
  <c r="K217" i="20"/>
  <c r="F45" i="20"/>
  <c r="F54" i="20"/>
  <c r="F81" i="20"/>
  <c r="K343" i="20"/>
  <c r="F332" i="20"/>
  <c r="J332" i="20"/>
  <c r="K332" i="20"/>
  <c r="K154" i="20"/>
  <c r="K176" i="20"/>
  <c r="K196" i="20"/>
  <c r="K207" i="20"/>
  <c r="K216" i="20"/>
  <c r="K247" i="20"/>
  <c r="J129" i="20"/>
  <c r="K129" i="20"/>
  <c r="F129" i="20"/>
  <c r="F131" i="20"/>
  <c r="F25" i="20"/>
  <c r="C219" i="21"/>
  <c r="C230" i="21"/>
  <c r="B147" i="22"/>
  <c r="B219" i="21"/>
  <c r="B226" i="21"/>
  <c r="G23" i="25"/>
  <c r="K23" i="25"/>
  <c r="O23" i="25"/>
  <c r="S23" i="25"/>
  <c r="C23" i="25"/>
  <c r="I23" i="25"/>
  <c r="Q23" i="25"/>
  <c r="E23" i="25"/>
  <c r="M23" i="25"/>
  <c r="U23" i="25"/>
  <c r="B145" i="22"/>
  <c r="C119" i="3"/>
  <c r="C130" i="3"/>
  <c r="B76" i="4"/>
  <c r="B119" i="3"/>
  <c r="B126" i="3"/>
  <c r="B74" i="4"/>
  <c r="F43" i="25"/>
  <c r="J143" i="7"/>
  <c r="K143" i="7"/>
  <c r="J164" i="7"/>
  <c r="K164" i="7"/>
  <c r="J185" i="7"/>
  <c r="K185" i="7"/>
  <c r="J205" i="7"/>
  <c r="K205" i="7"/>
  <c r="J225" i="7"/>
  <c r="K225" i="7"/>
  <c r="J245" i="7"/>
  <c r="K245" i="7"/>
  <c r="J175" i="7"/>
  <c r="K175" i="7"/>
  <c r="J215" i="7"/>
  <c r="K215" i="7"/>
  <c r="J195" i="7"/>
  <c r="K195" i="7"/>
  <c r="J153" i="7"/>
  <c r="K153" i="7"/>
  <c r="J235" i="7"/>
  <c r="K235" i="7"/>
  <c r="C194" i="5"/>
  <c r="C205" i="5"/>
  <c r="B194" i="5"/>
  <c r="B201" i="5"/>
  <c r="C119" i="5"/>
  <c r="C130" i="5"/>
  <c r="B119" i="5"/>
  <c r="B126" i="5"/>
  <c r="F49" i="25"/>
  <c r="C144" i="5"/>
  <c r="C155" i="5"/>
  <c r="B144" i="5"/>
  <c r="B151" i="5"/>
  <c r="B71" i="3"/>
  <c r="B78" i="3"/>
  <c r="B49" i="4"/>
  <c r="C71" i="3"/>
  <c r="C82" i="3"/>
  <c r="C144" i="3"/>
  <c r="C155" i="3"/>
  <c r="B89" i="4"/>
  <c r="B144" i="3"/>
  <c r="B151" i="3"/>
  <c r="B87" i="4"/>
  <c r="F27" i="21"/>
  <c r="G27" i="21"/>
  <c r="D71" i="21"/>
  <c r="F29" i="21"/>
  <c r="G29" i="21"/>
  <c r="D119" i="21"/>
  <c r="F28" i="21"/>
  <c r="G28" i="21"/>
  <c r="D95" i="21"/>
  <c r="F32" i="21"/>
  <c r="G32" i="21"/>
  <c r="D194" i="21"/>
  <c r="F30" i="21"/>
  <c r="G30" i="21"/>
  <c r="D144" i="21"/>
  <c r="F26" i="21"/>
  <c r="C95" i="5"/>
  <c r="C106" i="5"/>
  <c r="B95" i="5"/>
  <c r="B102" i="5"/>
  <c r="B62" i="6"/>
  <c r="B62" i="19"/>
  <c r="B135" i="6"/>
  <c r="B135" i="19"/>
  <c r="B135" i="22"/>
  <c r="F239" i="23"/>
  <c r="F199" i="23"/>
  <c r="B113" i="4"/>
  <c r="B123" i="4"/>
  <c r="B123" i="6"/>
  <c r="B123" i="19"/>
  <c r="C169" i="5"/>
  <c r="C180" i="5"/>
  <c r="B169" i="5"/>
  <c r="B176" i="5"/>
  <c r="C169" i="18"/>
  <c r="C180" i="18"/>
  <c r="B169" i="18"/>
  <c r="B176" i="18"/>
  <c r="C169" i="3"/>
  <c r="C180" i="3"/>
  <c r="B102" i="4"/>
  <c r="B169" i="3"/>
  <c r="B176" i="3"/>
  <c r="B100" i="4"/>
  <c r="C169" i="21"/>
  <c r="C180" i="21"/>
  <c r="B169" i="21"/>
  <c r="B176" i="21"/>
  <c r="F46" i="25"/>
  <c r="F44" i="25"/>
  <c r="F48" i="25"/>
  <c r="G26" i="5"/>
  <c r="F35" i="5"/>
  <c r="F45" i="25"/>
  <c r="B115" i="4"/>
  <c r="B115" i="6"/>
  <c r="B115" i="19"/>
  <c r="B125" i="4"/>
  <c r="G30" i="18"/>
  <c r="F35" i="18"/>
  <c r="F219" i="20"/>
  <c r="F249" i="20"/>
  <c r="F209" i="20"/>
  <c r="D47" i="3"/>
  <c r="G35" i="3"/>
  <c r="F336" i="20"/>
  <c r="B64" i="6"/>
  <c r="B64" i="19"/>
  <c r="K152" i="7"/>
  <c r="K157" i="7"/>
  <c r="K174" i="7"/>
  <c r="K179" i="7"/>
  <c r="K194" i="7"/>
  <c r="K214" i="7"/>
  <c r="K219" i="7"/>
  <c r="K234" i="7"/>
  <c r="K239" i="7"/>
  <c r="K142" i="7"/>
  <c r="K184" i="7"/>
  <c r="K189" i="7"/>
  <c r="K163" i="7"/>
  <c r="K168" i="7"/>
  <c r="K204" i="7"/>
  <c r="K244" i="7"/>
  <c r="K249" i="7"/>
  <c r="K224" i="7"/>
  <c r="B71" i="5"/>
  <c r="B78" i="5"/>
  <c r="C71" i="5"/>
  <c r="C82" i="5"/>
  <c r="F47" i="25"/>
  <c r="F249" i="23"/>
  <c r="B137" i="19"/>
  <c r="B137" i="22"/>
  <c r="B87" i="6"/>
  <c r="J308" i="7"/>
  <c r="K308" i="7"/>
  <c r="K316" i="7"/>
  <c r="J294" i="7"/>
  <c r="K294" i="7"/>
  <c r="K302" i="7"/>
  <c r="B76" i="6"/>
  <c r="B76" i="19"/>
  <c r="K280" i="7"/>
  <c r="K266" i="7"/>
  <c r="B100" i="6"/>
  <c r="B100" i="19"/>
  <c r="J328" i="7"/>
  <c r="K328" i="7"/>
  <c r="K336" i="7"/>
  <c r="J342" i="7"/>
  <c r="K342" i="7"/>
  <c r="K350" i="7"/>
  <c r="B102" i="6"/>
  <c r="B102" i="19"/>
  <c r="K334" i="7"/>
  <c r="K348" i="7"/>
  <c r="J143" i="20"/>
  <c r="K143" i="20"/>
  <c r="J164" i="20"/>
  <c r="K164" i="20"/>
  <c r="J185" i="20"/>
  <c r="K185" i="20"/>
  <c r="J205" i="20"/>
  <c r="K205" i="20"/>
  <c r="J225" i="20"/>
  <c r="K225" i="20"/>
  <c r="J245" i="20"/>
  <c r="K245" i="20"/>
  <c r="J153" i="20"/>
  <c r="K153" i="20"/>
  <c r="J195" i="20"/>
  <c r="K195" i="20"/>
  <c r="J235" i="20"/>
  <c r="K235" i="20"/>
  <c r="J175" i="20"/>
  <c r="K175" i="20"/>
  <c r="J215" i="20"/>
  <c r="K215" i="20"/>
  <c r="N168" i="7"/>
  <c r="M168" i="7"/>
  <c r="K152" i="20"/>
  <c r="K157" i="20"/>
  <c r="K174" i="20"/>
  <c r="K179" i="20"/>
  <c r="K194" i="20"/>
  <c r="K199" i="20"/>
  <c r="K214" i="20"/>
  <c r="K219" i="20"/>
  <c r="K234" i="20"/>
  <c r="K239" i="20"/>
  <c r="K163" i="20"/>
  <c r="K168" i="20"/>
  <c r="K204" i="20"/>
  <c r="K209" i="20"/>
  <c r="K244" i="20"/>
  <c r="K142" i="20"/>
  <c r="K147" i="20"/>
  <c r="K224" i="20"/>
  <c r="K229" i="20"/>
  <c r="K184" i="20"/>
  <c r="K189" i="20"/>
  <c r="E29" i="25"/>
  <c r="D29" i="25"/>
  <c r="I29" i="25"/>
  <c r="H29" i="25"/>
  <c r="M29" i="25"/>
  <c r="L29" i="25"/>
  <c r="Q29" i="25"/>
  <c r="P29" i="25"/>
  <c r="U29" i="25"/>
  <c r="T29" i="25"/>
  <c r="G29" i="25"/>
  <c r="F29" i="25"/>
  <c r="O29" i="25"/>
  <c r="N29" i="25"/>
  <c r="K29" i="25"/>
  <c r="J29" i="25"/>
  <c r="S29" i="25"/>
  <c r="R29" i="25"/>
  <c r="C29" i="25"/>
  <c r="B29" i="25"/>
  <c r="W29" i="25"/>
  <c r="G48" i="25"/>
  <c r="D210" i="25"/>
  <c r="B144" i="21"/>
  <c r="B151" i="21"/>
  <c r="C144" i="21"/>
  <c r="C155" i="21"/>
  <c r="C71" i="21"/>
  <c r="C82" i="21"/>
  <c r="B71" i="21"/>
  <c r="B78" i="21"/>
  <c r="R23" i="25"/>
  <c r="S32" i="25"/>
  <c r="N189" i="7"/>
  <c r="M189" i="7"/>
  <c r="G26" i="25"/>
  <c r="F26" i="25"/>
  <c r="K26" i="25"/>
  <c r="J26" i="25"/>
  <c r="O26" i="25"/>
  <c r="N26" i="25"/>
  <c r="S26" i="25"/>
  <c r="R26" i="25"/>
  <c r="C26" i="25"/>
  <c r="B26" i="25"/>
  <c r="Q26" i="25"/>
  <c r="P26" i="25"/>
  <c r="E26" i="25"/>
  <c r="D26" i="25"/>
  <c r="U26" i="25"/>
  <c r="T26" i="25"/>
  <c r="I26" i="25"/>
  <c r="H26" i="25"/>
  <c r="M26" i="25"/>
  <c r="L26" i="25"/>
  <c r="E25" i="25"/>
  <c r="D25" i="25"/>
  <c r="I25" i="25"/>
  <c r="H25" i="25"/>
  <c r="M25" i="25"/>
  <c r="L25" i="25"/>
  <c r="Q25" i="25"/>
  <c r="P25" i="25"/>
  <c r="U25" i="25"/>
  <c r="T25" i="25"/>
  <c r="K25" i="25"/>
  <c r="J25" i="25"/>
  <c r="S25" i="25"/>
  <c r="R25" i="25"/>
  <c r="G25" i="25"/>
  <c r="F25" i="25"/>
  <c r="O25" i="25"/>
  <c r="N25" i="25"/>
  <c r="C25" i="25"/>
  <c r="B25" i="25"/>
  <c r="B39" i="4"/>
  <c r="C194" i="21"/>
  <c r="C205" i="21"/>
  <c r="B115" i="22"/>
  <c r="B194" i="21"/>
  <c r="B201" i="21"/>
  <c r="B123" i="22"/>
  <c r="T23" i="25"/>
  <c r="H23" i="25"/>
  <c r="N23" i="25"/>
  <c r="C28" i="25"/>
  <c r="B28" i="25"/>
  <c r="E28" i="25"/>
  <c r="D28" i="25"/>
  <c r="I28" i="25"/>
  <c r="H28" i="25"/>
  <c r="M28" i="25"/>
  <c r="L28" i="25"/>
  <c r="Q28" i="25"/>
  <c r="P28" i="25"/>
  <c r="U28" i="25"/>
  <c r="T28" i="25"/>
  <c r="K28" i="25"/>
  <c r="J28" i="25"/>
  <c r="S28" i="25"/>
  <c r="R28" i="25"/>
  <c r="O28" i="25"/>
  <c r="N28" i="25"/>
  <c r="G28" i="25"/>
  <c r="F28" i="25"/>
  <c r="K147" i="7"/>
  <c r="M179" i="7"/>
  <c r="N179" i="7"/>
  <c r="D144" i="18"/>
  <c r="G36" i="18"/>
  <c r="G27" i="25"/>
  <c r="F27" i="25"/>
  <c r="K27" i="25"/>
  <c r="J27" i="25"/>
  <c r="O27" i="25"/>
  <c r="N27" i="25"/>
  <c r="S27" i="25"/>
  <c r="R27" i="25"/>
  <c r="C27" i="25"/>
  <c r="B27" i="25"/>
  <c r="E27" i="25"/>
  <c r="D27" i="25"/>
  <c r="M27" i="25"/>
  <c r="L27" i="25"/>
  <c r="U27" i="25"/>
  <c r="T27" i="25"/>
  <c r="I27" i="25"/>
  <c r="H27" i="25"/>
  <c r="Q27" i="25"/>
  <c r="P27" i="25"/>
  <c r="B95" i="21"/>
  <c r="B102" i="21"/>
  <c r="B62" i="22"/>
  <c r="C95" i="21"/>
  <c r="C106" i="21"/>
  <c r="B64" i="22"/>
  <c r="B89" i="6"/>
  <c r="K300" i="7"/>
  <c r="K314" i="7"/>
  <c r="C24" i="25"/>
  <c r="B24" i="25"/>
  <c r="E24" i="25"/>
  <c r="D24" i="25"/>
  <c r="I24" i="25"/>
  <c r="H24" i="25"/>
  <c r="M24" i="25"/>
  <c r="L24" i="25"/>
  <c r="Q24" i="25"/>
  <c r="P24" i="25"/>
  <c r="U24" i="25"/>
  <c r="T24" i="25"/>
  <c r="G24" i="25"/>
  <c r="F24" i="25"/>
  <c r="O24" i="25"/>
  <c r="N24" i="25"/>
  <c r="K24" i="25"/>
  <c r="J24" i="25"/>
  <c r="S24" i="25"/>
  <c r="R24" i="25"/>
  <c r="L23" i="25"/>
  <c r="F51" i="25"/>
  <c r="J23" i="25"/>
  <c r="M219" i="7"/>
  <c r="N219" i="7"/>
  <c r="B49" i="6"/>
  <c r="B49" i="19"/>
  <c r="B49" i="22"/>
  <c r="P23" i="25"/>
  <c r="K229" i="7"/>
  <c r="K199" i="7"/>
  <c r="B113" i="6"/>
  <c r="B113" i="19"/>
  <c r="G30" i="25"/>
  <c r="F30" i="25"/>
  <c r="K30" i="25"/>
  <c r="J30" i="25"/>
  <c r="O30" i="25"/>
  <c r="N30" i="25"/>
  <c r="S30" i="25"/>
  <c r="R30" i="25"/>
  <c r="C30" i="25"/>
  <c r="B30" i="25"/>
  <c r="E30" i="25"/>
  <c r="D30" i="25"/>
  <c r="U30" i="25"/>
  <c r="T30" i="25"/>
  <c r="I30" i="25"/>
  <c r="H30" i="25"/>
  <c r="M30" i="25"/>
  <c r="L30" i="25"/>
  <c r="Q30" i="25"/>
  <c r="P30" i="25"/>
  <c r="N249" i="7"/>
  <c r="M249" i="7"/>
  <c r="K209" i="7"/>
  <c r="M239" i="7"/>
  <c r="N239" i="7"/>
  <c r="M157" i="7"/>
  <c r="N157" i="7"/>
  <c r="C47" i="3"/>
  <c r="C58" i="3"/>
  <c r="B47" i="3"/>
  <c r="B54" i="3"/>
  <c r="B125" i="6"/>
  <c r="B125" i="19"/>
  <c r="D47" i="5"/>
  <c r="G36" i="5"/>
  <c r="G26" i="21"/>
  <c r="F35" i="21"/>
  <c r="B119" i="21"/>
  <c r="B126" i="21"/>
  <c r="C119" i="21"/>
  <c r="C130" i="21"/>
  <c r="B51" i="4"/>
  <c r="B51" i="6"/>
  <c r="B51" i="19"/>
  <c r="B41" i="4"/>
  <c r="B74" i="6"/>
  <c r="B74" i="19"/>
  <c r="J260" i="7"/>
  <c r="K260" i="7"/>
  <c r="K268" i="7"/>
  <c r="J274" i="7"/>
  <c r="K274" i="7"/>
  <c r="D23" i="25"/>
  <c r="B23" i="25"/>
  <c r="W23" i="25"/>
  <c r="F23" i="25"/>
  <c r="B115" i="26"/>
  <c r="F53" i="24"/>
  <c r="G42" i="25"/>
  <c r="C144" i="18"/>
  <c r="C155" i="18"/>
  <c r="B144" i="18"/>
  <c r="B151" i="18"/>
  <c r="B210" i="25"/>
  <c r="B217" i="25"/>
  <c r="B123" i="26"/>
  <c r="C210" i="25"/>
  <c r="C221" i="25"/>
  <c r="M229" i="20"/>
  <c r="N229" i="20"/>
  <c r="N179" i="20"/>
  <c r="M179" i="20"/>
  <c r="J274" i="20"/>
  <c r="K274" i="20"/>
  <c r="K282" i="20"/>
  <c r="B74" i="22"/>
  <c r="J260" i="20"/>
  <c r="K260" i="20"/>
  <c r="K268" i="20"/>
  <c r="B47" i="5"/>
  <c r="B54" i="5"/>
  <c r="C47" i="5"/>
  <c r="C58" i="5"/>
  <c r="W30" i="25"/>
  <c r="G49" i="25"/>
  <c r="D235" i="25"/>
  <c r="W28" i="25"/>
  <c r="G47" i="25"/>
  <c r="D185" i="25"/>
  <c r="I32" i="25"/>
  <c r="N239" i="20"/>
  <c r="M239" i="20"/>
  <c r="N350" i="7"/>
  <c r="M350" i="7"/>
  <c r="B41" i="6"/>
  <c r="B41" i="19"/>
  <c r="K100" i="7"/>
  <c r="K118" i="7"/>
  <c r="K122" i="7"/>
  <c r="K109" i="7"/>
  <c r="K91" i="7"/>
  <c r="K127" i="7"/>
  <c r="B113" i="22"/>
  <c r="B113" i="26"/>
  <c r="F54" i="24"/>
  <c r="Q32" i="25"/>
  <c r="B89" i="19"/>
  <c r="W27" i="25"/>
  <c r="G46" i="25"/>
  <c r="D160" i="25"/>
  <c r="O32" i="25"/>
  <c r="B39" i="6"/>
  <c r="B39" i="19"/>
  <c r="J92" i="7"/>
  <c r="K92" i="7"/>
  <c r="J110" i="7"/>
  <c r="K110" i="7"/>
  <c r="J128" i="7"/>
  <c r="K128" i="7"/>
  <c r="J119" i="7"/>
  <c r="K119" i="7"/>
  <c r="J101" i="7"/>
  <c r="K101" i="7"/>
  <c r="W26" i="25"/>
  <c r="G45" i="25"/>
  <c r="D135" i="25"/>
  <c r="K249" i="20"/>
  <c r="N219" i="20"/>
  <c r="M219" i="20"/>
  <c r="M336" i="7"/>
  <c r="N336" i="7"/>
  <c r="K280" i="20"/>
  <c r="K266" i="20"/>
  <c r="B76" i="22"/>
  <c r="M268" i="7"/>
  <c r="N268" i="7"/>
  <c r="B28" i="4"/>
  <c r="B28" i="6"/>
  <c r="B28" i="19"/>
  <c r="B18" i="4"/>
  <c r="N229" i="7"/>
  <c r="M229" i="7"/>
  <c r="M168" i="20"/>
  <c r="N168" i="20"/>
  <c r="K334" i="20"/>
  <c r="K348" i="20"/>
  <c r="B102" i="22"/>
  <c r="N316" i="7"/>
  <c r="M316" i="7"/>
  <c r="G32" i="25"/>
  <c r="N209" i="7"/>
  <c r="M209" i="7"/>
  <c r="K32" i="25"/>
  <c r="M32" i="25"/>
  <c r="M147" i="20"/>
  <c r="N147" i="20"/>
  <c r="N157" i="20"/>
  <c r="M157" i="20"/>
  <c r="B87" i="19"/>
  <c r="E32" i="25"/>
  <c r="B125" i="22"/>
  <c r="B125" i="26"/>
  <c r="C32" i="25"/>
  <c r="K282" i="7"/>
  <c r="B51" i="22"/>
  <c r="D47" i="21"/>
  <c r="G36" i="21"/>
  <c r="B26" i="4"/>
  <c r="B26" i="6"/>
  <c r="B26" i="19"/>
  <c r="B16" i="4"/>
  <c r="M199" i="7"/>
  <c r="N199" i="7"/>
  <c r="W24" i="25"/>
  <c r="G43" i="25"/>
  <c r="D87" i="25"/>
  <c r="N147" i="7"/>
  <c r="M147" i="7"/>
  <c r="U32" i="25"/>
  <c r="W25" i="25"/>
  <c r="G44" i="25"/>
  <c r="D111" i="25"/>
  <c r="M189" i="20"/>
  <c r="N189" i="20"/>
  <c r="M209" i="20"/>
  <c r="N209" i="20"/>
  <c r="N199" i="20"/>
  <c r="M199" i="20"/>
  <c r="J342" i="20"/>
  <c r="K342" i="20"/>
  <c r="K350" i="20"/>
  <c r="J328" i="20"/>
  <c r="K328" i="20"/>
  <c r="K336" i="20"/>
  <c r="B100" i="22"/>
  <c r="M302" i="7"/>
  <c r="N302" i="7"/>
  <c r="B47" i="21"/>
  <c r="B54" i="21"/>
  <c r="C47" i="21"/>
  <c r="C58" i="21"/>
  <c r="B28" i="22"/>
  <c r="N336" i="20"/>
  <c r="M336" i="20"/>
  <c r="C111" i="25"/>
  <c r="C122" i="25"/>
  <c r="B64" i="26"/>
  <c r="B111" i="25"/>
  <c r="B118" i="25"/>
  <c r="B62" i="26"/>
  <c r="B87" i="25"/>
  <c r="B94" i="25"/>
  <c r="B49" i="26"/>
  <c r="C87" i="25"/>
  <c r="C98" i="25"/>
  <c r="B26" i="22"/>
  <c r="N282" i="7"/>
  <c r="M282" i="7"/>
  <c r="J308" i="20"/>
  <c r="K308" i="20"/>
  <c r="K316" i="20"/>
  <c r="J294" i="20"/>
  <c r="K294" i="20"/>
  <c r="K302" i="20"/>
  <c r="B87" i="22"/>
  <c r="B87" i="26"/>
  <c r="K314" i="20"/>
  <c r="K300" i="20"/>
  <c r="B89" i="22"/>
  <c r="K95" i="7"/>
  <c r="K118" i="20"/>
  <c r="K109" i="20"/>
  <c r="K113" i="20"/>
  <c r="K100" i="20"/>
  <c r="K127" i="20"/>
  <c r="K131" i="20"/>
  <c r="K91" i="20"/>
  <c r="B41" i="22"/>
  <c r="B41" i="26"/>
  <c r="N282" i="20"/>
  <c r="M282" i="20"/>
  <c r="N350" i="20"/>
  <c r="M350" i="20"/>
  <c r="J128" i="20"/>
  <c r="K128" i="20"/>
  <c r="J92" i="20"/>
  <c r="K92" i="20"/>
  <c r="J101" i="20"/>
  <c r="K101" i="20"/>
  <c r="J119" i="20"/>
  <c r="K119" i="20"/>
  <c r="B39" i="22"/>
  <c r="B39" i="26"/>
  <c r="J110" i="20"/>
  <c r="K110" i="20"/>
  <c r="K113" i="7"/>
  <c r="M249" i="20"/>
  <c r="N249" i="20"/>
  <c r="M122" i="7"/>
  <c r="N122" i="7"/>
  <c r="B185" i="25"/>
  <c r="B192" i="25"/>
  <c r="B100" i="26"/>
  <c r="C185" i="25"/>
  <c r="C196" i="25"/>
  <c r="B102" i="26"/>
  <c r="N268" i="20"/>
  <c r="M268" i="20"/>
  <c r="W33" i="25"/>
  <c r="B16" i="6"/>
  <c r="B16" i="19"/>
  <c r="J69" i="7"/>
  <c r="K69" i="7"/>
  <c r="J51" i="7"/>
  <c r="K51" i="7"/>
  <c r="J33" i="7"/>
  <c r="K33" i="7"/>
  <c r="J60" i="7"/>
  <c r="K60" i="7"/>
  <c r="J24" i="7"/>
  <c r="K24" i="7"/>
  <c r="J42" i="7"/>
  <c r="K42" i="7"/>
  <c r="J78" i="7"/>
  <c r="K78" i="7"/>
  <c r="B51" i="26"/>
  <c r="B18" i="6"/>
  <c r="B18" i="19"/>
  <c r="K77" i="7"/>
  <c r="K81" i="7"/>
  <c r="K59" i="7"/>
  <c r="K41" i="7"/>
  <c r="K23" i="7"/>
  <c r="K27" i="7"/>
  <c r="K68" i="7"/>
  <c r="K72" i="7"/>
  <c r="K32" i="7"/>
  <c r="K36" i="7"/>
  <c r="K50" i="7"/>
  <c r="C135" i="25"/>
  <c r="C146" i="25"/>
  <c r="B76" i="26"/>
  <c r="B135" i="25"/>
  <c r="B142" i="25"/>
  <c r="C160" i="25"/>
  <c r="C171" i="25"/>
  <c r="B160" i="25"/>
  <c r="B167" i="25"/>
  <c r="K131" i="7"/>
  <c r="K104" i="7"/>
  <c r="B235" i="25"/>
  <c r="B242" i="25"/>
  <c r="C235" i="25"/>
  <c r="C246" i="25"/>
  <c r="B74" i="26"/>
  <c r="G52" i="25"/>
  <c r="D63" i="25"/>
  <c r="K280" i="23"/>
  <c r="K266" i="23"/>
  <c r="F40" i="24"/>
  <c r="J328" i="23"/>
  <c r="K328" i="23"/>
  <c r="K336" i="23"/>
  <c r="J342" i="23"/>
  <c r="K342" i="23"/>
  <c r="K350" i="23"/>
  <c r="B28" i="26"/>
  <c r="K334" i="23"/>
  <c r="K348" i="23"/>
  <c r="J260" i="23"/>
  <c r="K260" i="23"/>
  <c r="J274" i="23"/>
  <c r="K274" i="23"/>
  <c r="K282" i="23"/>
  <c r="F41" i="24"/>
  <c r="N81" i="7"/>
  <c r="M81" i="7"/>
  <c r="F26" i="24"/>
  <c r="F70" i="24"/>
  <c r="K100" i="23"/>
  <c r="K91" i="23"/>
  <c r="K95" i="23"/>
  <c r="K109" i="23"/>
  <c r="K118" i="23"/>
  <c r="K122" i="23"/>
  <c r="K127" i="23"/>
  <c r="N113" i="20"/>
  <c r="M113" i="20"/>
  <c r="B63" i="25"/>
  <c r="B70" i="25"/>
  <c r="B26" i="26"/>
  <c r="C63" i="25"/>
  <c r="C74" i="25"/>
  <c r="B145" i="26"/>
  <c r="B135" i="26"/>
  <c r="F64" i="24"/>
  <c r="K54" i="7"/>
  <c r="K45" i="7"/>
  <c r="J24" i="20"/>
  <c r="K24" i="20"/>
  <c r="J33" i="20"/>
  <c r="K33" i="20"/>
  <c r="J51" i="20"/>
  <c r="K51" i="20"/>
  <c r="J69" i="20"/>
  <c r="K69" i="20"/>
  <c r="J42" i="20"/>
  <c r="K42" i="20"/>
  <c r="J60" i="20"/>
  <c r="K60" i="20"/>
  <c r="J78" i="20"/>
  <c r="K78" i="20"/>
  <c r="B16" i="22"/>
  <c r="M131" i="20"/>
  <c r="N131" i="20"/>
  <c r="N95" i="7"/>
  <c r="M95" i="7"/>
  <c r="N316" i="20"/>
  <c r="M316" i="20"/>
  <c r="M104" i="7"/>
  <c r="N104" i="7"/>
  <c r="M36" i="7"/>
  <c r="N36" i="7"/>
  <c r="K63" i="7"/>
  <c r="J128" i="23"/>
  <c r="K128" i="23"/>
  <c r="J119" i="23"/>
  <c r="K119" i="23"/>
  <c r="J92" i="23"/>
  <c r="K92" i="23"/>
  <c r="J110" i="23"/>
  <c r="K110" i="23"/>
  <c r="J101" i="23"/>
  <c r="K101" i="23"/>
  <c r="F27" i="24"/>
  <c r="F71" i="24"/>
  <c r="K104" i="20"/>
  <c r="B89" i="26"/>
  <c r="N131" i="7"/>
  <c r="M131" i="7"/>
  <c r="M72" i="7"/>
  <c r="N72" i="7"/>
  <c r="J308" i="23"/>
  <c r="K308" i="23"/>
  <c r="K316" i="23"/>
  <c r="J294" i="23"/>
  <c r="K294" i="23"/>
  <c r="K302" i="23"/>
  <c r="J153" i="23"/>
  <c r="K153" i="23"/>
  <c r="J164" i="23"/>
  <c r="K164" i="23"/>
  <c r="J235" i="23"/>
  <c r="K235" i="23"/>
  <c r="J245" i="23"/>
  <c r="K245" i="23"/>
  <c r="J175" i="23"/>
  <c r="K175" i="23"/>
  <c r="J185" i="23"/>
  <c r="K185" i="23"/>
  <c r="F34" i="24"/>
  <c r="J225" i="23"/>
  <c r="K225" i="23"/>
  <c r="J143" i="23"/>
  <c r="K143" i="23"/>
  <c r="J215" i="23"/>
  <c r="K215" i="23"/>
  <c r="J195" i="23"/>
  <c r="K195" i="23"/>
  <c r="J205" i="23"/>
  <c r="K205" i="23"/>
  <c r="B147" i="26"/>
  <c r="B137" i="26"/>
  <c r="F63" i="24"/>
  <c r="N27" i="7"/>
  <c r="M27" i="7"/>
  <c r="K23" i="20"/>
  <c r="K41" i="20"/>
  <c r="K45" i="20"/>
  <c r="K59" i="20"/>
  <c r="K77" i="20"/>
  <c r="K32" i="20"/>
  <c r="K36" i="20"/>
  <c r="K50" i="20"/>
  <c r="K54" i="20"/>
  <c r="K68" i="20"/>
  <c r="K72" i="20"/>
  <c r="B18" i="22"/>
  <c r="B18" i="26"/>
  <c r="N113" i="7"/>
  <c r="M113" i="7"/>
  <c r="K95" i="20"/>
  <c r="K122" i="20"/>
  <c r="N302" i="20"/>
  <c r="M302" i="20"/>
  <c r="F33" i="24"/>
  <c r="K204" i="23"/>
  <c r="K214" i="23"/>
  <c r="K219" i="23"/>
  <c r="K142" i="23"/>
  <c r="K152" i="23"/>
  <c r="K157" i="23"/>
  <c r="K224" i="23"/>
  <c r="K234" i="23"/>
  <c r="K239" i="23"/>
  <c r="K184" i="23"/>
  <c r="K174" i="23"/>
  <c r="K179" i="23"/>
  <c r="K244" i="23"/>
  <c r="K194" i="23"/>
  <c r="K199" i="23"/>
  <c r="K163" i="23"/>
  <c r="N199" i="23"/>
  <c r="M199" i="23"/>
  <c r="N239" i="23"/>
  <c r="M239" i="23"/>
  <c r="M54" i="20"/>
  <c r="N54" i="20"/>
  <c r="M45" i="20"/>
  <c r="N45" i="20"/>
  <c r="K314" i="23"/>
  <c r="K300" i="23"/>
  <c r="N179" i="23"/>
  <c r="M179" i="23"/>
  <c r="N157" i="23"/>
  <c r="M157" i="23"/>
  <c r="M122" i="20"/>
  <c r="N122" i="20"/>
  <c r="K41" i="23"/>
  <c r="K50" i="23"/>
  <c r="F19" i="24"/>
  <c r="K59" i="23"/>
  <c r="K68" i="23"/>
  <c r="K23" i="23"/>
  <c r="K32" i="23"/>
  <c r="K77" i="23"/>
  <c r="K81" i="20"/>
  <c r="N302" i="23"/>
  <c r="M302" i="23"/>
  <c r="M95" i="23"/>
  <c r="N95" i="23"/>
  <c r="M336" i="23"/>
  <c r="N336" i="23"/>
  <c r="K168" i="23"/>
  <c r="K189" i="23"/>
  <c r="K147" i="23"/>
  <c r="N95" i="20"/>
  <c r="M95" i="20"/>
  <c r="M72" i="20"/>
  <c r="N72" i="20"/>
  <c r="K63" i="20"/>
  <c r="N316" i="23"/>
  <c r="M316" i="23"/>
  <c r="B16" i="26"/>
  <c r="N45" i="7"/>
  <c r="M45" i="7"/>
  <c r="K131" i="23"/>
  <c r="K104" i="23"/>
  <c r="N219" i="23"/>
  <c r="M219" i="23"/>
  <c r="N63" i="7"/>
  <c r="M63" i="7"/>
  <c r="M54" i="7"/>
  <c r="N54" i="7"/>
  <c r="N122" i="23"/>
  <c r="M122" i="23"/>
  <c r="M282" i="23"/>
  <c r="N282" i="23"/>
  <c r="K249" i="23"/>
  <c r="K229" i="23"/>
  <c r="K209" i="23"/>
  <c r="M36" i="20"/>
  <c r="N36" i="20"/>
  <c r="K27" i="20"/>
  <c r="M104" i="20"/>
  <c r="N104" i="20"/>
  <c r="K113" i="23"/>
  <c r="K268" i="23"/>
  <c r="N350" i="23"/>
  <c r="M350" i="23"/>
  <c r="M268" i="23"/>
  <c r="N268" i="23"/>
  <c r="M229" i="23"/>
  <c r="N229" i="23"/>
  <c r="N104" i="23"/>
  <c r="M104" i="23"/>
  <c r="M113" i="23"/>
  <c r="N113" i="23"/>
  <c r="M131" i="23"/>
  <c r="N131" i="23"/>
  <c r="K72" i="23"/>
  <c r="N168" i="23"/>
  <c r="M168" i="23"/>
  <c r="M27" i="20"/>
  <c r="N27" i="20"/>
  <c r="J69" i="23"/>
  <c r="K69" i="23"/>
  <c r="J78" i="23"/>
  <c r="K78" i="23"/>
  <c r="K81" i="23"/>
  <c r="J24" i="23"/>
  <c r="K24" i="23"/>
  <c r="K27" i="23"/>
  <c r="J60" i="23"/>
  <c r="K60" i="23"/>
  <c r="K63" i="23"/>
  <c r="F20" i="24"/>
  <c r="J42" i="23"/>
  <c r="K42" i="23"/>
  <c r="J33" i="23"/>
  <c r="K33" i="23"/>
  <c r="J51" i="23"/>
  <c r="K51" i="23"/>
  <c r="K54" i="23"/>
  <c r="N147" i="23"/>
  <c r="M147" i="23"/>
  <c r="N249" i="23"/>
  <c r="M249" i="23"/>
  <c r="M189" i="23"/>
  <c r="N189" i="23"/>
  <c r="M81" i="20"/>
  <c r="N81" i="20"/>
  <c r="K45" i="23"/>
  <c r="M209" i="23"/>
  <c r="N209" i="23"/>
  <c r="M63" i="20"/>
  <c r="N63" i="20"/>
  <c r="K36" i="23"/>
  <c r="M27" i="23"/>
  <c r="N27" i="23"/>
  <c r="N81" i="23"/>
  <c r="M81" i="23"/>
  <c r="N54" i="23"/>
  <c r="M54" i="23"/>
  <c r="N63" i="23"/>
  <c r="M63" i="23"/>
  <c r="N36" i="23"/>
  <c r="M36" i="23"/>
  <c r="M45" i="23"/>
  <c r="N45" i="23"/>
  <c r="N72" i="23"/>
  <c r="M72" i="23"/>
</calcChain>
</file>

<file path=xl/comments1.xml><?xml version="1.0" encoding="utf-8"?>
<comments xmlns="http://schemas.openxmlformats.org/spreadsheetml/2006/main">
  <authors>
    <author>Sandra Corrado</author>
  </authors>
  <commentList>
    <comment ref="G15" authorId="0">
      <text>
        <r>
          <rPr>
            <b/>
            <sz val="8"/>
            <color indexed="81"/>
            <rFont val="Tahoma"/>
            <family val="2"/>
          </rPr>
          <t>Sandra Corrado:</t>
        </r>
        <r>
          <rPr>
            <sz val="8"/>
            <color indexed="81"/>
            <rFont val="Tahoma"/>
            <family val="2"/>
          </rPr>
          <t xml:space="preserve">
RUD - December 4, 2001
Sheet 7
Change in Revenue to be Allocated
</t>
        </r>
      </text>
    </comment>
    <comment ref="C26" authorId="0">
      <text>
        <r>
          <rPr>
            <b/>
            <sz val="8"/>
            <color indexed="81"/>
            <rFont val="Tahoma"/>
            <family val="2"/>
          </rPr>
          <t>SandrD</t>
        </r>
        <r>
          <rPr>
            <sz val="8"/>
            <color indexed="81"/>
            <rFont val="Tahoma"/>
            <family val="2"/>
          </rPr>
          <t xml:space="preserve">
RUD - December 4, 2001
Sheet 7
Total KWH sales
</t>
        </r>
      </text>
    </comment>
    <comment ref="D26" authorId="0">
      <text>
        <r>
          <rPr>
            <b/>
            <sz val="8"/>
            <color indexed="81"/>
            <rFont val="Tahoma"/>
            <family val="2"/>
          </rPr>
          <t>Sandra Corrado:</t>
        </r>
        <r>
          <rPr>
            <sz val="8"/>
            <color indexed="81"/>
            <rFont val="Tahoma"/>
            <family val="2"/>
          </rPr>
          <t xml:space="preserve">
RUD - Decenber 4, 2001
Sheet7
Number of customers (year-end 1999)
</t>
        </r>
      </text>
    </comment>
    <comment ref="E26" authorId="0">
      <text>
        <r>
          <rPr>
            <b/>
            <sz val="8"/>
            <color indexed="81"/>
            <rFont val="Tahoma"/>
            <family val="2"/>
          </rPr>
          <t>Sandra Corrado:</t>
        </r>
        <r>
          <rPr>
            <sz val="8"/>
            <color indexed="81"/>
            <rFont val="Tahoma"/>
            <family val="2"/>
          </rPr>
          <t xml:space="preserve">
RUD - December 4, 2001
Sheet 7
Distribution Revenue
</t>
        </r>
      </text>
    </comment>
    <comment ref="B28" authorId="0">
      <text>
        <r>
          <rPr>
            <b/>
            <sz val="8"/>
            <color indexed="81"/>
            <rFont val="Tahoma"/>
            <family val="2"/>
          </rPr>
          <t>Sandra Corrado:</t>
        </r>
        <r>
          <rPr>
            <sz val="8"/>
            <color indexed="81"/>
            <rFont val="Tahoma"/>
            <family val="2"/>
          </rPr>
          <t xml:space="preserve">
RUD - December 4, 2001
Sheet 7
Total KW</t>
        </r>
      </text>
    </comment>
    <comment ref="B45" authorId="0">
      <text>
        <r>
          <rPr>
            <b/>
            <sz val="8"/>
            <color indexed="81"/>
            <rFont val="Tahoma"/>
            <family val="2"/>
          </rPr>
          <t>Sandra Corrado:</t>
        </r>
        <r>
          <rPr>
            <sz val="8"/>
            <color indexed="81"/>
            <rFont val="Tahoma"/>
            <family val="2"/>
          </rPr>
          <t xml:space="preserve">
RUD - December 4, 2001
Sheet #12
Variable revenue %</t>
        </r>
      </text>
    </comment>
  </commentList>
</comments>
</file>

<file path=xl/comments2.xml><?xml version="1.0" encoding="utf-8"?>
<comments xmlns="http://schemas.openxmlformats.org/spreadsheetml/2006/main">
  <authors>
    <author>Sandra Corrado</author>
  </authors>
  <commentList>
    <comment ref="E24" authorId="0">
      <text>
        <r>
          <rPr>
            <b/>
            <sz val="8"/>
            <color indexed="81"/>
            <rFont val="Tahoma"/>
            <family val="2"/>
          </rPr>
          <t>Sandra Corrado:</t>
        </r>
        <r>
          <rPr>
            <sz val="8"/>
            <color indexed="81"/>
            <rFont val="Tahoma"/>
            <family val="2"/>
          </rPr>
          <t xml:space="preserve">
Actual 2001 rates were based on a bundled rate, therefore not able to split distribution revenue, therefore use total revenue.
</t>
        </r>
      </text>
    </comment>
    <comment ref="E26" authorId="0">
      <text>
        <r>
          <rPr>
            <b/>
            <sz val="8"/>
            <color indexed="81"/>
            <rFont val="Tahoma"/>
            <family val="2"/>
          </rPr>
          <t>Sandra Corrado:</t>
        </r>
        <r>
          <rPr>
            <sz val="8"/>
            <color indexed="81"/>
            <rFont val="Tahoma"/>
            <family val="2"/>
          </rPr>
          <t xml:space="preserve">
RUD - December 4, 2001
Sheet 7
Distribution Revenue
</t>
        </r>
      </text>
    </comment>
  </commentList>
</comments>
</file>

<file path=xl/comments3.xml><?xml version="1.0" encoding="utf-8"?>
<comments xmlns="http://schemas.openxmlformats.org/spreadsheetml/2006/main">
  <authors>
    <author>Sandra Corrado</author>
  </authors>
  <commentList>
    <comment ref="B19" authorId="0">
      <text>
        <r>
          <rPr>
            <b/>
            <sz val="8"/>
            <color indexed="81"/>
            <rFont val="Tahoma"/>
            <family val="2"/>
          </rPr>
          <t>Sandra Corrado:</t>
        </r>
        <r>
          <rPr>
            <sz val="8"/>
            <color indexed="81"/>
            <rFont val="Tahoma"/>
            <family val="2"/>
          </rPr>
          <t xml:space="preserve">
See pg 6 of January 18, 2002 OEB letter.
</t>
        </r>
      </text>
    </comment>
  </commentList>
</comments>
</file>

<file path=xl/sharedStrings.xml><?xml version="1.0" encoding="utf-8"?>
<sst xmlns="http://schemas.openxmlformats.org/spreadsheetml/2006/main" count="4776" uniqueCount="357">
  <si>
    <t>NAME OF UTILITY</t>
  </si>
  <si>
    <t>LICENCE NUMBER</t>
  </si>
  <si>
    <t>VERSION NUMBER</t>
  </si>
  <si>
    <t>NAME OF CONTACT</t>
  </si>
  <si>
    <t>PHONE NUMBER</t>
  </si>
  <si>
    <t>INTERMEDIATE USE</t>
  </si>
  <si>
    <t>RESIDENTIAL</t>
  </si>
  <si>
    <t>LARGE USE</t>
  </si>
  <si>
    <t>DISTRIBUTION KWH RATE</t>
  </si>
  <si>
    <t>COST OF POWER KWH RATE</t>
  </si>
  <si>
    <t>RESIDENTIAL (TIME OF USE)</t>
  </si>
  <si>
    <t>COST OF POWER TIME OF USE RATES</t>
  </si>
  <si>
    <t>WINTER PEAK</t>
  </si>
  <si>
    <t>WINTER OFF-</t>
  </si>
  <si>
    <t>SUMMER PEAK</t>
  </si>
  <si>
    <t>SUMMER OFF-</t>
  </si>
  <si>
    <t>PEAK</t>
  </si>
  <si>
    <t>$/KWH</t>
  </si>
  <si>
    <t>GENERAL SERVICE &lt; 50 KW</t>
  </si>
  <si>
    <t>GENERAL SERVICE &lt; 50 KW (TIME OF USE)</t>
  </si>
  <si>
    <t>GENERAL SERVICE &gt; 50 KW (NON TIME OF USE)</t>
  </si>
  <si>
    <t>DISTRIBUTION KW RATE</t>
  </si>
  <si>
    <t>MONTHLY SERVICE CHARGE</t>
  </si>
  <si>
    <t>COST OF POWER KW RATE</t>
  </si>
  <si>
    <t>GENERAL SERVICE &gt; 50 KW (TIME OF USE)</t>
  </si>
  <si>
    <t>$/KW</t>
  </si>
  <si>
    <t>GENERAL SERVICE INTERMEDIATE USE</t>
  </si>
  <si>
    <t>SENTINEL LIGHTS (NON TIME OF USE)</t>
  </si>
  <si>
    <t xml:space="preserve">                              OR</t>
  </si>
  <si>
    <t>SENTINEL LIGHTS (TIME OF USE)</t>
  </si>
  <si>
    <t>STREET LIGHTING  (NON TIME OF USE)</t>
  </si>
  <si>
    <t>STREET LIGHTING (TIME OF USE)</t>
  </si>
  <si>
    <t>MISCELLANEOUS CHARGES</t>
  </si>
  <si>
    <t xml:space="preserve">Change of Occupancy </t>
  </si>
  <si>
    <t>Account History</t>
  </si>
  <si>
    <t xml:space="preserve">                       Administration Fee</t>
  </si>
  <si>
    <t xml:space="preserve">                       Current Year Data</t>
  </si>
  <si>
    <t xml:space="preserve">                       Each Additional Year Data</t>
  </si>
  <si>
    <t>Arrear's Certificate</t>
  </si>
  <si>
    <t xml:space="preserve">Late Payment </t>
  </si>
  <si>
    <t>Returned Cheque</t>
  </si>
  <si>
    <t>Collection of Account Charge</t>
  </si>
  <si>
    <t>Disconnect/Reconnect Charges (non payment of account)</t>
  </si>
  <si>
    <t xml:space="preserve">                    At Meter - During Regular Hours</t>
  </si>
  <si>
    <t xml:space="preserve">                    At Meter - After Hours</t>
  </si>
  <si>
    <t>Temporary Pole Service</t>
  </si>
  <si>
    <t>After Hours High Voltage Station Outage</t>
  </si>
  <si>
    <t xml:space="preserve">Residential Service 2nd Visit to Connect New Service </t>
  </si>
  <si>
    <t xml:space="preserve">Residential Service After Hours Visit to Connect New Service </t>
  </si>
  <si>
    <t>SHEET 1 - 2001 OEB Approved Rate Schedule</t>
  </si>
  <si>
    <t>E- Mail Address</t>
  </si>
  <si>
    <t>Date</t>
  </si>
  <si>
    <t>ADD 2001 OEB APPROVED MISCELLANEOUS CHARGES BELOW.</t>
  </si>
  <si>
    <t>Please enter these charges exactly as they are entered in your current approved rate schedule.</t>
  </si>
  <si>
    <t>Enter the values for your 2001 OEB approved distribution rates in the appropriate areas which are highlighted in yellow.</t>
  </si>
  <si>
    <t>kW</t>
  </si>
  <si>
    <t>kWh</t>
  </si>
  <si>
    <t>Number of Customers</t>
  </si>
  <si>
    <t>Distribution Revenues</t>
  </si>
  <si>
    <t>TOTALS</t>
  </si>
  <si>
    <t>RESIDENTIAL CLASS</t>
  </si>
  <si>
    <t>SENTINEL LIGHTS</t>
  </si>
  <si>
    <t>STREET LIGHTING CLASS</t>
  </si>
  <si>
    <t>LARGE USER CLASS</t>
  </si>
  <si>
    <t>2002 1/3 MARR Allocations</t>
  </si>
  <si>
    <t>-</t>
  </si>
  <si>
    <t>Percentage</t>
  </si>
  <si>
    <t>VARIABLE CHARGE REVENUE</t>
  </si>
  <si>
    <t>SERVICE CHARGE REVENUE</t>
  </si>
  <si>
    <t>(B) RETAIL KWH</t>
  </si>
  <si>
    <t>(C) NUMBER OF CUSTOMERS</t>
  </si>
  <si>
    <t>(D) ADDITIONAL DISTRIBUTION KWH RATE  ($/KWH)  (A)/(B)</t>
  </si>
  <si>
    <t>Enter Your approved Variable Charge/Fixed Charge Split from your approved 2001 RUD Model for this class:</t>
  </si>
  <si>
    <t>(E) ADDITIONAL MONTHLY SERVICE CHARGE (A)/(C)/12</t>
  </si>
  <si>
    <t>Residential Class</t>
  </si>
  <si>
    <t>General Service &lt;50kW Class</t>
  </si>
  <si>
    <t>(this amount is added to the kWh rate shown on Sheet 2 and</t>
  </si>
  <si>
    <t>the total new rate appears on the Rate Schedule on Sheet 4)</t>
  </si>
  <si>
    <t>(this amount is added to the Service Charge shown on Sheet 2 and</t>
  </si>
  <si>
    <t>the total new Service Charge appears on the Rate Schedule on Sheet 4)</t>
  </si>
  <si>
    <t>General Service &gt;50kW Class Non TOU</t>
  </si>
  <si>
    <t xml:space="preserve">      (Total in Cell G26 above)</t>
  </si>
  <si>
    <t>(B) RETAIL KW</t>
  </si>
  <si>
    <t>(D) ADDITIONAL DISTRIBUTION KW RATE  ($/KW)  (A)/(B)</t>
  </si>
  <si>
    <t>General Service &gt;50kW ClassTOU</t>
  </si>
  <si>
    <t xml:space="preserve">      (Total in Cell G27 above)</t>
  </si>
  <si>
    <t>Intermediate Class</t>
  </si>
  <si>
    <t xml:space="preserve">      (Total in Cell G28 above)</t>
  </si>
  <si>
    <t>Large User Class</t>
  </si>
  <si>
    <t xml:space="preserve">      (Total in Cell G29 above)</t>
  </si>
  <si>
    <t>Streetlighting Class</t>
  </si>
  <si>
    <t xml:space="preserve">      (Total in Cell G30 above)</t>
  </si>
  <si>
    <t xml:space="preserve">      (Total in Cell G31 above)</t>
  </si>
  <si>
    <t>(this amount is added to the kW rate shown on Sheet 2 and</t>
  </si>
  <si>
    <t>Enter the 1/3 of incremental MARR used in the RUD Model that your LDC used for approved 2001 rates.</t>
  </si>
  <si>
    <t>2001 Statistics by Class</t>
  </si>
  <si>
    <t>2001 Revenue Shares</t>
  </si>
  <si>
    <t>Sentinel Lighting Class</t>
  </si>
  <si>
    <t>(C) NUMBER OF CUSTOMERS (Connections)</t>
  </si>
  <si>
    <t>Please add your specific charges as necessary.</t>
  </si>
  <si>
    <t>NON-TIME OF USE</t>
  </si>
  <si>
    <t>KWH</t>
  </si>
  <si>
    <t>RATE</t>
  </si>
  <si>
    <t>CHARGE</t>
  </si>
  <si>
    <t>IMPACT</t>
  </si>
  <si>
    <t>$</t>
  </si>
  <si>
    <t>DOLLARS</t>
  </si>
  <si>
    <t>ENTER DESIRED CONSUMPTION LEVEL</t>
  </si>
  <si>
    <t xml:space="preserve"> </t>
  </si>
  <si>
    <t>COST OF POWER</t>
  </si>
  <si>
    <t>DISTRIBUTION KWH</t>
  </si>
  <si>
    <t>TOTAL</t>
  </si>
  <si>
    <t>KW</t>
  </si>
  <si>
    <t>DISTRIBUTION KW</t>
  </si>
  <si>
    <t>GENERAL SERVICE &gt; 50 KW NON TIME OF USE</t>
  </si>
  <si>
    <t>GENERAL SERVICE &gt;50 KW TIME OF USE</t>
  </si>
  <si>
    <t>ENTER DESIRED CONSUMPTION LEVELS</t>
  </si>
  <si>
    <t>WINTER OFF PEAK</t>
  </si>
  <si>
    <t>SUMMER OFF PEAK</t>
  </si>
  <si>
    <t>GENERAL SERVICE - INTERMEDIATE USE</t>
  </si>
  <si>
    <t>CURRENT 2001 BILL</t>
  </si>
  <si>
    <t>(enter)</t>
  </si>
  <si>
    <t>COST OF POWER      KWH</t>
  </si>
  <si>
    <t>Adjusted 2002 BILL</t>
  </si>
  <si>
    <t>n/a</t>
  </si>
  <si>
    <t>%</t>
  </si>
  <si>
    <t>COST OF POWER      KW</t>
  </si>
  <si>
    <r>
      <t xml:space="preserve">COST OF POWER </t>
    </r>
    <r>
      <rPr>
        <b/>
        <sz val="10"/>
        <rFont val="Arial"/>
        <family val="2"/>
      </rPr>
      <t>KWH</t>
    </r>
  </si>
  <si>
    <t xml:space="preserve">The share of class distribution revenue in 2001 is used to allocate this amount to the rate classes. </t>
  </si>
  <si>
    <t>IPI</t>
  </si>
  <si>
    <t>PF</t>
  </si>
  <si>
    <t>Adjustment Factor</t>
  </si>
  <si>
    <r>
      <t xml:space="preserve">MONTHLY SERVICE CHARGE </t>
    </r>
    <r>
      <rPr>
        <sz val="8"/>
        <rFont val="Arial"/>
        <family val="2"/>
      </rPr>
      <t>(Per Customer)</t>
    </r>
  </si>
  <si>
    <r>
      <t>MONTHLY SERVICE CHARGE</t>
    </r>
    <r>
      <rPr>
        <sz val="8"/>
        <rFont val="Arial"/>
        <family val="2"/>
      </rPr>
      <t xml:space="preserve"> (Per Customer)</t>
    </r>
  </si>
  <si>
    <r>
      <t xml:space="preserve">MONTHLY SERVICE CHARGE </t>
    </r>
    <r>
      <rPr>
        <sz val="8"/>
        <rFont val="Arial"/>
        <family val="2"/>
      </rPr>
      <t>(Per Customer</t>
    </r>
    <r>
      <rPr>
        <sz val="10"/>
        <rFont val="Arial"/>
      </rPr>
      <t>)</t>
    </r>
  </si>
  <si>
    <r>
      <t xml:space="preserve">MONTHLY SERVICE CHARGE </t>
    </r>
    <r>
      <rPr>
        <sz val="8"/>
        <rFont val="Arial"/>
        <family val="2"/>
      </rPr>
      <t>(Per Connection)</t>
    </r>
  </si>
  <si>
    <t>or</t>
  </si>
  <si>
    <t>Enter the 1/3 of incremental MARR you will seek to recover in 2003 (should be same as first 1/3 increment)</t>
  </si>
  <si>
    <t xml:space="preserve">The share of class distribution revenue in 1999 is used to allocate the additional 1/3 incremental MARR to the classes for 2002 rates. </t>
  </si>
  <si>
    <t>1999 Statistics by Class</t>
  </si>
  <si>
    <t>1999 Revenue Shares</t>
  </si>
  <si>
    <t>TOTAL 2002 ALLOCATED DISTRIBUTION REVENUE</t>
  </si>
  <si>
    <t xml:space="preserve">If your LDC has other issues that will have a permanent impact on MARR (change in late payment policy or </t>
  </si>
  <si>
    <t>other revenue adjustments) you must justify them and provide evidence in your manager's summary.</t>
  </si>
  <si>
    <t>Use the Table below to enter the 1999 statistics for your LDC.  These should be the same as reported to the OEB in your approved RUD Model used to set current rates.</t>
  </si>
  <si>
    <t>SHEET 4 - 2002 Base Rate Schedule including 2002 1/3 Incremental MARR Adjustment</t>
  </si>
  <si>
    <t>SHEET 2 - 2002 Rate Schedule including 2nd Year PBR Adjustment</t>
  </si>
  <si>
    <t>GENERAL SERVICE &lt;50 KW CLASS</t>
  </si>
  <si>
    <t>GENERAL SERVICE &gt;50 KW NON TIME OF USE</t>
  </si>
  <si>
    <t>MONTHLY CONSUMPTION OF</t>
  </si>
  <si>
    <t>250 kWh</t>
  </si>
  <si>
    <t>100 kWh</t>
  </si>
  <si>
    <t>500 kWh</t>
  </si>
  <si>
    <t>750 kWh</t>
  </si>
  <si>
    <t>1000 kWh</t>
  </si>
  <si>
    <t>1500 kWh</t>
  </si>
  <si>
    <t>2000 kWh</t>
  </si>
  <si>
    <t>MONTHLY CONSUMPTION</t>
  </si>
  <si>
    <t xml:space="preserve">MONTHLY CONSUMPTION </t>
  </si>
  <si>
    <t xml:space="preserve"> 1000 kWh</t>
  </si>
  <si>
    <t xml:space="preserve"> 2000 kWh</t>
  </si>
  <si>
    <t xml:space="preserve"> 5000 kWh</t>
  </si>
  <si>
    <t xml:space="preserve"> 10,000 kWh</t>
  </si>
  <si>
    <t xml:space="preserve"> 20,000 KWh</t>
  </si>
  <si>
    <t>100kW, 30,000kWh</t>
  </si>
  <si>
    <t>100kW, 40,000kWh</t>
  </si>
  <si>
    <t>500kW, 100,000kWh</t>
  </si>
  <si>
    <t>500kW, 250,000kWh</t>
  </si>
  <si>
    <t>1000kW, 400,000kWh</t>
  </si>
  <si>
    <t>1000kW, 500,000kWh</t>
  </si>
  <si>
    <t>3,000kW, 1,000,000kWh</t>
  </si>
  <si>
    <t>3,000kW, 1,500,000kWh</t>
  </si>
  <si>
    <t>4,000kW, 1,200,000kWh</t>
  </si>
  <si>
    <t>4,000kW, 1,800,000kWh</t>
  </si>
  <si>
    <t>WINTER</t>
  </si>
  <si>
    <t>$/kWh</t>
  </si>
  <si>
    <t>$/kW</t>
  </si>
  <si>
    <t>kW COST OF POWER    Demand Charge</t>
  </si>
  <si>
    <t>DISTRIBUTION kW</t>
  </si>
  <si>
    <t>SUMMER</t>
  </si>
  <si>
    <t>2002 BILL (IPI-PF &amp; 2nd Installment 1/3 Incremental MARR)</t>
  </si>
  <si>
    <t>SHEET 5 - Bill Impact Analysis for 2002 Rate Schedule including IPI-PF &amp; 2002 1/3 Incremental MARR Adjustment</t>
  </si>
  <si>
    <r>
      <t xml:space="preserve">Number of Customers </t>
    </r>
    <r>
      <rPr>
        <b/>
        <sz val="8"/>
        <rFont val="Arial"/>
        <family val="2"/>
      </rPr>
      <t>(Connections)</t>
    </r>
  </si>
  <si>
    <t>Diversity Adjustment Credit (per KW)</t>
  </si>
  <si>
    <t>(discontinued at Market Opening)</t>
  </si>
  <si>
    <t>Winter</t>
  </si>
  <si>
    <t>Summer</t>
  </si>
  <si>
    <t>This schedule allows LDCs to input the calculated value for the 2001 PILs Defferal Account.  Use the methodolgy released by the Board on December 21, 2001.</t>
  </si>
  <si>
    <t>Enter the Estimated Value for the 2001 PILs Defferal Account.</t>
  </si>
  <si>
    <t>2001 PILs Deferral Allocations</t>
  </si>
  <si>
    <t xml:space="preserve">(A) ALLOCATED 2002 1/3 MARR REVENUE </t>
  </si>
  <si>
    <t xml:space="preserve">      (Total in Cell G32 above)</t>
  </si>
  <si>
    <t xml:space="preserve">      (Total in Cell G33 above)</t>
  </si>
  <si>
    <t>of current rates.</t>
  </si>
  <si>
    <t>Enter the IPI for 2001 when released by the Board in January.</t>
  </si>
  <si>
    <t>SHEET 6 - 2001 PILs Deferral Account Estimate Adder Calculation</t>
  </si>
  <si>
    <t>(A) ALLOCATED 2001 PILs Estimate</t>
  </si>
  <si>
    <t>SHEET 7 - 2002 Rate Schedule including 2001PILs Deferral Account Estimate Adder</t>
  </si>
  <si>
    <t>4000kW, 1,200,000kWh</t>
  </si>
  <si>
    <t>6000kW, 3,000,000kWh</t>
  </si>
  <si>
    <t>The Table below uses your best estimate of the 2001 statistics for your LDC to allocate the 2001 PILs defferal amount and to create the adders in each class.</t>
  </si>
  <si>
    <t>This schedule includes distribution rates which have been adjusted for the IPI - PF 2nd year PBR rate adjustment.</t>
  </si>
  <si>
    <t>SHEET 3 - Calculating Rate Increases using 1999 LDC Data and adding 2002 Incremental MARR</t>
  </si>
  <si>
    <t xml:space="preserve">  and the addition of the 2nd Installment of 1/3 Incremental MARR.</t>
  </si>
  <si>
    <t xml:space="preserve">This schedule includes the 2002 distribution rates which have been adjusted for the IPI - PF 2nd year PBR rate adjustment </t>
  </si>
  <si>
    <t xml:space="preserve">This schedule requires LDCs to input the 1999 statistics (identical to those in your approved RUD Model) which will be used to allocate </t>
  </si>
  <si>
    <t xml:space="preserve">distribution revenue to rate classes and also used to determine 2002 rate additions to recover the additional 1/3 of incremental MARR. </t>
  </si>
  <si>
    <t>This schedule shows the bill impactsusing the 2002 Base Rate Schedule which includes</t>
  </si>
  <si>
    <t>the IPI - PF 2nd year PBR rate adjustment and the addition of the 2nd Installment of 1/3 Incremental MARR.</t>
  </si>
  <si>
    <r>
      <t xml:space="preserve">This is the </t>
    </r>
    <r>
      <rPr>
        <b/>
        <sz val="11"/>
        <rFont val="Arial"/>
        <family val="2"/>
      </rPr>
      <t>Base Rate Schedule</t>
    </r>
    <r>
      <rPr>
        <sz val="11"/>
        <rFont val="Arial"/>
        <family val="2"/>
      </rPr>
      <t xml:space="preserve"> which will be used as the base for the March 1, 2003 PBR Rate Adjustment.</t>
    </r>
  </si>
  <si>
    <t>Ideally, these statistics should agree with those to be filed by your LDC as part of the PBR filing requirements.</t>
  </si>
  <si>
    <t>When you entered your approved Variable/Fixed Charge Split from your 2001 RUD Model for this class on Sheet 3, it will also appear below:</t>
  </si>
  <si>
    <t>ALLOCATED TOTAL 2001 PILs Estimate REVENUE</t>
  </si>
  <si>
    <t xml:space="preserve">   2nd Installment of 1/3 Incremental MARR and 2001PILs Deferral Account Estimate Adder.</t>
  </si>
  <si>
    <t>This schedule includes the 2002 distribution rates which have been adjusted for the IPI - PF 2nd year PBR rate adjustment, the addition of the</t>
  </si>
  <si>
    <t>When this data was added on Sheet 6, it will also appear in the table below.</t>
  </si>
  <si>
    <t>2002 PILs Estimate Allocations</t>
  </si>
  <si>
    <t>ALLOCATED TOTAL 2002 PILs Estimate REVENUE</t>
  </si>
  <si>
    <t>(this amount is added to the kWh rate shown on Sheet 4 and</t>
  </si>
  <si>
    <t>the total new rate appears on the Rate Schedule on Sheet 7)</t>
  </si>
  <si>
    <t>(this amount is added to the Service Charge shown on Sheet 4 and</t>
  </si>
  <si>
    <t>the total new Service Charge appears on the Rate Schedule on Sheet 7)</t>
  </si>
  <si>
    <t>(this amount is added to the kW rate shown on Sheet 4 and</t>
  </si>
  <si>
    <t>(this amount is added to the kWh rate shown on Sheet 7 and</t>
  </si>
  <si>
    <t>the total new rate appears on the Rate Schedule on Sheet 9)</t>
  </si>
  <si>
    <t>(this amount is added to the Service Charge shown on Sheet 7and</t>
  </si>
  <si>
    <t>the total new Service Charge appears on the Rate Schedule on Sheet 9)</t>
  </si>
  <si>
    <t>(this amount is added to the kW rate shown on Sheet 7 and</t>
  </si>
  <si>
    <t>SHEET 9 - 2002 Rate Schedule including 2001 and 2002 PILs Estimate Adders</t>
  </si>
  <si>
    <t>2nd Installment of 1/3 Incremental MARR, the 2001PILs Deferral Account Estimate Adder, and the 2002 PILs Estimate Adder.</t>
  </si>
  <si>
    <t xml:space="preserve">This schedule includes the 2002 distribution rates which have been adjusted for the IPI - PF 2nd year PBR rate adjustment, the </t>
  </si>
  <si>
    <t>SHEET 10 - Bill Impact Analysis for 2002 Rate Schedule after 2001 and 2002 PILs Adjustments</t>
  </si>
  <si>
    <t xml:space="preserve">This schedule shows the bill impacts using the 2002 Rate Schedule which includes the IPI - PF 2nd year PBR rate adjustment, </t>
  </si>
  <si>
    <t>2002 BILL (IPI-PF, 1/3 Incremental MARR, 2001 &amp; 2002 PILs)</t>
  </si>
  <si>
    <t>the addition of the 2nd Installment of 1/3 Incremental MARR, the 2001 PILs deferral account estimate and the 2002 PILs estimate.</t>
  </si>
  <si>
    <t>SHEET 11 - Z-Factor Adder Calculation</t>
  </si>
  <si>
    <t>Enter the applied for Value for the Z-factor:</t>
  </si>
  <si>
    <t xml:space="preserve">The amount is allocated to the classes in the same manner as the PILs amount added on Sheet 6 and is recovered as a rate adder. </t>
  </si>
  <si>
    <t>The Table below uses the 2001 statistics for your LDC to allocate the Z-Factor amount.</t>
  </si>
  <si>
    <t>2002 Z-Factor for Recovery</t>
  </si>
  <si>
    <t>ALLOCATED Z-Factor Amount for Recovery</t>
  </si>
  <si>
    <t xml:space="preserve">(A) ALLOCATED 2002 PILs </t>
  </si>
  <si>
    <t xml:space="preserve">(A) ALLOCATED 2002 Z-Factor </t>
  </si>
  <si>
    <t>(this amount is added to the kWh rate shown on Sheet 9 and</t>
  </si>
  <si>
    <t>the total new rate appears on the Rate Schedule on Sheet 12)</t>
  </si>
  <si>
    <t>(this amount is added to the Service Charge shown on Sheet 9and</t>
  </si>
  <si>
    <t>the total new Service Charge appears on the Rate Schedule on Sheet 12)</t>
  </si>
  <si>
    <t>(this amount is added to the kW rate shown on Sheet 9 and</t>
  </si>
  <si>
    <t>2nd Installment of 1/3 Incremental MARR, the 2001PILs Deferral Account Estimate Adder, the 2002 PILs Estimate Adder,</t>
  </si>
  <si>
    <t>and the Z-Factor Adder.</t>
  </si>
  <si>
    <t>the addition of the 2nd Installment of 1/3 Incremental MARR, the 2001 PILs deferral account estimate, the 2002 PILs estimate</t>
  </si>
  <si>
    <t>Effective March 1, 2002</t>
  </si>
  <si>
    <t xml:space="preserve">  Winter:  All Hours, October 1 through March 31</t>
  </si>
  <si>
    <t xml:space="preserve">  Summer:  All Hours, April 1 through September 30</t>
  </si>
  <si>
    <t xml:space="preserve">  Peak:  0700 to 2300 hours (local time) Monday to Friday inclusive, except for public holidays</t>
  </si>
  <si>
    <t xml:space="preserve">             including New Year's Day, Good Friday, Victoria Day, Canada Day, Civic Holiday (Toronto)</t>
  </si>
  <si>
    <t xml:space="preserve">  Off Peak:  All Other Hours.</t>
  </si>
  <si>
    <r>
      <t>Time Periods for Time of Use</t>
    </r>
    <r>
      <rPr>
        <u/>
        <sz val="12"/>
        <rFont val="Arial"/>
        <family val="2"/>
      </rPr>
      <t xml:space="preserve"> (Eastern Standard Time)</t>
    </r>
  </si>
  <si>
    <t>Monthly Service Charge</t>
  </si>
  <si>
    <t>Distribution Volumetric Rate</t>
  </si>
  <si>
    <t>Cost of Power Rate</t>
  </si>
  <si>
    <t>(per month)</t>
  </si>
  <si>
    <t>(per kWh)</t>
  </si>
  <si>
    <t>Cost of Power - Winter Peak</t>
  </si>
  <si>
    <t>Cost of Power - Winter Off Peak</t>
  </si>
  <si>
    <t>Cost of Power - Summer Peak</t>
  </si>
  <si>
    <t>Cost of Power - Summer Off Peak</t>
  </si>
  <si>
    <t>GENERAL SERVICE &gt; 50 KW (Non Time of Use)</t>
  </si>
  <si>
    <t>(per kW)</t>
  </si>
  <si>
    <t>Cost of Power Demand Rate</t>
  </si>
  <si>
    <t>Cost of Power Energy Rate</t>
  </si>
  <si>
    <t xml:space="preserve">This schedule allows LDCs to input the Applied for Value for a Z-Factor. </t>
  </si>
  <si>
    <t>SHEET 12 - 2002 Rate Schedule including 2001/2002 PILs Estimate and Z-Factor Adders</t>
  </si>
  <si>
    <t>Transition Cost Category</t>
  </si>
  <si>
    <t>Allocation</t>
  </si>
  <si>
    <t>Total</t>
  </si>
  <si>
    <t>This schedule allows LDCs to input the Applied for Value for Transition Costs by the 10 cost categories shown in Article 480 of the APH Handbook.</t>
  </si>
  <si>
    <t>These categories are:</t>
  </si>
  <si>
    <t>Billing Activities</t>
  </si>
  <si>
    <t>Customer Education Services</t>
  </si>
  <si>
    <t>Wholesale Market Requirements</t>
  </si>
  <si>
    <t>IMO Requirements</t>
  </si>
  <si>
    <t>Retailer/Customer Requirements</t>
  </si>
  <si>
    <t>Staff Adjustment Activities</t>
  </si>
  <si>
    <t>Regulatory Costs</t>
  </si>
  <si>
    <t>Taxes</t>
  </si>
  <si>
    <t>Regulatory Requirements</t>
  </si>
  <si>
    <t>Other</t>
  </si>
  <si>
    <t>2002 Transition Costs for Recovery</t>
  </si>
  <si>
    <t xml:space="preserve">If the Utility would like to allocate the costs on a different basis, allocations can be adjusted manually. </t>
  </si>
  <si>
    <t>Enter the Amounts to be Applied under each category.  The model will allocate the cost under each category to a rate class based on 2001 Distribution Revenue as shown in the 2001 Statistics Table below.</t>
  </si>
  <si>
    <t>Cell G36 will be adjusted by this amount.</t>
  </si>
  <si>
    <t>Enter the 1/3 of incremental MARR you seek to recover in 2002 (should be same as previous entry)</t>
  </si>
  <si>
    <t>Allocated Total for 2002 including adjustments at Cell B13 ==&gt;</t>
  </si>
  <si>
    <t>Enter the permanent revenue adjustment amount here:</t>
  </si>
  <si>
    <r>
      <t xml:space="preserve">Enter the applied for </t>
    </r>
    <r>
      <rPr>
        <u/>
        <sz val="10"/>
        <rFont val="Arial"/>
        <family val="2"/>
      </rPr>
      <t xml:space="preserve">Total </t>
    </r>
    <r>
      <rPr>
        <sz val="10"/>
        <rFont val="Arial"/>
      </rPr>
      <t>Value for Transition Costs:</t>
    </r>
  </si>
  <si>
    <t xml:space="preserve">(A) ALLOCATED 2002 Transition Costs </t>
  </si>
  <si>
    <t xml:space="preserve">      (Total in Cell G42 above)</t>
  </si>
  <si>
    <t>(this amount is added to the kWh rate shown on Sheet 12 and</t>
  </si>
  <si>
    <t>(this amount is added to the Service Charge shown on Sheet 12 and</t>
  </si>
  <si>
    <t xml:space="preserve">      (Total in Cell G49 above)</t>
  </si>
  <si>
    <t xml:space="preserve">      (Total in Cell G48 above)</t>
  </si>
  <si>
    <t xml:space="preserve">      (Total in Cell G47 above)</t>
  </si>
  <si>
    <t xml:space="preserve">      (Total in Cell G46 above)</t>
  </si>
  <si>
    <t xml:space="preserve">      (Total in Cell G45 above)</t>
  </si>
  <si>
    <t xml:space="preserve">      (Total in Cell G44 above)</t>
  </si>
  <si>
    <t xml:space="preserve">      (Total in Cell G43 above)</t>
  </si>
  <si>
    <t>(this amount is added to the kW rate shown on Sheet 12 and</t>
  </si>
  <si>
    <r>
      <t>BILL IMPACT ANALYSIS</t>
    </r>
    <r>
      <rPr>
        <b/>
        <sz val="14"/>
        <rFont val="Arial"/>
        <family val="2"/>
      </rPr>
      <t>:  Current Bill vs. 2002 Bill (including IPI-PF, 1/3 Incremental MARR, 2001 &amp; 2002 PILs)</t>
    </r>
  </si>
  <si>
    <r>
      <t>BILL IMPACT ANALYSIS</t>
    </r>
    <r>
      <rPr>
        <b/>
        <sz val="14"/>
        <rFont val="Arial"/>
        <family val="2"/>
      </rPr>
      <t>:  Current Bill vs. 2002 Base Rate Schedule (including IPI-PF &amp;  1/3 Incremental MARR)</t>
    </r>
  </si>
  <si>
    <t>Z-Factor and Transition Costs)</t>
  </si>
  <si>
    <r>
      <t>BILL IMPACT ANALYSIS</t>
    </r>
    <r>
      <rPr>
        <b/>
        <sz val="14"/>
        <rFont val="Arial"/>
        <family val="2"/>
      </rPr>
      <t xml:space="preserve">:  Current Bill vs. 2002 Bill (including IPI-PF, 1/3 Incremental MARR, 2001 &amp; 2002 PILs, </t>
    </r>
  </si>
  <si>
    <t>SHEET 13 - Transition Cost Adder Calculation</t>
  </si>
  <si>
    <t>SHEET 14 - 2002 Rate Schedule including 2001/2002 PILs Estimate, Z-Factor &amp; Transition Cost Adders</t>
  </si>
  <si>
    <t>the Z-Factor Adder and the Transition Cost Adder.</t>
  </si>
  <si>
    <t>and the impact of the addition of Z-Factor  and Transition Cost amounts.</t>
  </si>
  <si>
    <t>the total new rate appears on the Rate Schedule on Sheet 14)</t>
  </si>
  <si>
    <t>the total new Service Charge appears on the Rate Schedule on Sheet 14)</t>
  </si>
  <si>
    <t>SHEET 15 - Bill Impact Analysis for 2002 Rate Schedule after 2001 &amp; 2002 PILs Adjustments, Z-Factor &amp; Transition Costs</t>
  </si>
  <si>
    <t>2002 BILL (IPI-PF, 1/3 MARR, 2001&amp;2002 PILs, Z-Factor &amp; Transition)</t>
  </si>
  <si>
    <t>If you are not applying to recover any Z-factors or transistion costs for March 1, 2002, this becomes your final 2002 Rate Schedule</t>
  </si>
  <si>
    <t>and will appear at Sheet 16.</t>
  </si>
  <si>
    <t>GENERAL SERVICE &gt; 50 KW (Time of Use)</t>
  </si>
  <si>
    <t>SENTINEL LIGHTS (Non Time of Use)</t>
  </si>
  <si>
    <t>STREET LIGHTING (Non Time of Use)</t>
  </si>
  <si>
    <t>SHEET 8 - 2002 PILs Proxy Estimate Adder Calculation</t>
  </si>
  <si>
    <t>Enter the Estimated Value for the 2002 PILs Proxy</t>
  </si>
  <si>
    <t>This schedule allows LDCs to input the calculated value for the 2002 PILs Proxy Estimate.  Use the methodolgy released by the Board on December 21, 2001.</t>
  </si>
  <si>
    <t>The Table below uses your best estimate of the 2001 statistics for your LDC to allocate the 2002 PILs Proxy Estimate amount and to create the adders in each class.</t>
  </si>
  <si>
    <t>2nd Installment of 1/3 Incremental MARR, the 2001PILs Deferral Account Estimate Adder, the 2002 PILs Proxy Estimate Adder,</t>
  </si>
  <si>
    <t>V2</t>
  </si>
  <si>
    <t>E.L.K. Energy Inc.</t>
  </si>
  <si>
    <t>Sandra Corrado</t>
  </si>
  <si>
    <t>scorrado@elkenergyinc.com</t>
  </si>
  <si>
    <t>(519)776-5291  Ext. 13</t>
  </si>
  <si>
    <t>RESIDENTIAL (TIME OF USE) - N/A</t>
  </si>
  <si>
    <t>GENERAL SERVICE &lt; 50 KW (TIME OF USE) - N/A</t>
  </si>
  <si>
    <t>GENERAL SERVICE INTERMEDIATE USE - N/A</t>
  </si>
  <si>
    <t>LARGE USE - N/A</t>
  </si>
  <si>
    <t>SENTINEL LIGHTS (TIME OF USE) - N/A</t>
  </si>
  <si>
    <t>STREET LIGHTING  (NON TIME OF USE) - N/A</t>
  </si>
  <si>
    <t>Dispute involvement charge</t>
  </si>
  <si>
    <t>Account Setup Charge</t>
  </si>
  <si>
    <t>ED-1999-0070</t>
  </si>
  <si>
    <t>Schedule of Rates and Charges</t>
  </si>
  <si>
    <t>Cost of Power rates are valid only until the opening of the electricity market</t>
  </si>
  <si>
    <t>(per connection)</t>
  </si>
  <si>
    <t>Schedule of Rates and Charges -- Page 2</t>
  </si>
  <si>
    <t>SPECIFIC SERVICE CHARGES</t>
  </si>
  <si>
    <t>RP-2002-0055</t>
  </si>
  <si>
    <t>EB-2002-0064</t>
  </si>
  <si>
    <t xml:space="preserve">             Labour Day, Thanksgiving Day, Christmas Day and Boxing Day.</t>
  </si>
  <si>
    <t>UN-METERED SCATTERED LOAD</t>
  </si>
  <si>
    <t>per annum</t>
  </si>
  <si>
    <t>Arrears Certificate</t>
  </si>
  <si>
    <t>per month</t>
  </si>
  <si>
    <t>Transformation allowance credit, less than 115kV(per kW)</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</si>
</sst>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166" formatCode="&quot;$&quot;#,##0.00_);\(&quot;$&quot;#,##0.00\)"/>
    <numFmt numFmtId="170" formatCode="_(&quot;$&quot;* #,##0.00_);_(&quot;$&quot;* \(#,##0.00\);_(&quot;$&quot;* &quot;-&quot;??_);_(@_)"/>
    <numFmt numFmtId="171" formatCode="_(* #,##0.00_);_(* \(#,##0.00\);_(* &quot;-&quot;??_);_(@_)"/>
    <numFmt numFmtId="172" formatCode="0.0000"/>
    <numFmt numFmtId="173" formatCode="#,##0.000_);\(#,##0.000\)"/>
    <numFmt numFmtId="174" formatCode="0.000"/>
    <numFmt numFmtId="175" formatCode="&quot;$&quot;#,##0.0000_);\(&quot;$&quot;#,##0.0000\)"/>
    <numFmt numFmtId="176" formatCode="&quot;$&quot;#,##0.0000"/>
    <numFmt numFmtId="179" formatCode="&quot;$&quot;#,##0.00"/>
    <numFmt numFmtId="181" formatCode="&quot;$&quot;#,##0.00000"/>
    <numFmt numFmtId="182" formatCode="&quot;$&quot;#,##0.000000"/>
    <numFmt numFmtId="185" formatCode="_(* #,##0_);_(* \(#,##0\);_(* &quot;-&quot;??_);_(@_)"/>
    <numFmt numFmtId="196" formatCode="&quot;$&quot;#,##0.000000_);\(&quot;$&quot;#,##0.000000\)"/>
    <numFmt numFmtId="197" formatCode="&quot;$&quot;#,##0.0000000"/>
    <numFmt numFmtId="198" formatCode="#,##0.0000_);\(#,##0.0000\)"/>
    <numFmt numFmtId="199" formatCode="#,##0.0000"/>
    <numFmt numFmtId="200" formatCode="0.0%"/>
    <numFmt numFmtId="203" formatCode="#,##0.00000_);\(#,##0.00000\)"/>
  </numFmts>
  <fonts count="21" x14ac:knownFonts="1">
    <font>
      <sz val="10"/>
      <name val="Arial"/>
    </font>
    <font>
      <sz val="10"/>
      <name val="Arial"/>
    </font>
    <font>
      <b/>
      <sz val="14"/>
      <name val="Arial"/>
      <family val="2"/>
    </font>
    <font>
      <b/>
      <sz val="12"/>
      <name val="Arial"/>
      <family val="2"/>
    </font>
    <font>
      <b/>
      <sz val="10"/>
      <name val="Arial"/>
      <family val="2"/>
    </font>
    <font>
      <b/>
      <sz val="16"/>
      <name val="Arial"/>
      <family val="2"/>
    </font>
    <font>
      <sz val="12"/>
      <name val="Arial"/>
      <family val="2"/>
    </font>
    <font>
      <b/>
      <u/>
      <sz val="12"/>
      <name val="Arial"/>
      <family val="2"/>
    </font>
    <font>
      <b/>
      <sz val="8"/>
      <name val="Arial"/>
      <family val="2"/>
    </font>
    <font>
      <sz val="14"/>
      <name val="Arial"/>
      <family val="2"/>
    </font>
    <font>
      <sz val="10"/>
      <name val="Arial"/>
      <family val="2"/>
    </font>
    <font>
      <b/>
      <sz val="11"/>
      <name val="Arial"/>
      <family val="2"/>
    </font>
    <font>
      <i/>
      <sz val="12"/>
      <name val="Arial"/>
      <family val="2"/>
    </font>
    <font>
      <b/>
      <u/>
      <sz val="14"/>
      <name val="Arial"/>
      <family val="2"/>
    </font>
    <font>
      <sz val="11"/>
      <name val="Arial"/>
      <family val="2"/>
    </font>
    <font>
      <sz val="8"/>
      <name val="Arial"/>
      <family val="2"/>
    </font>
    <font>
      <u/>
      <sz val="12"/>
      <name val="Arial"/>
      <family val="2"/>
    </font>
    <font>
      <u/>
      <sz val="10"/>
      <name val="Arial"/>
      <family val="2"/>
    </font>
    <font>
      <u/>
      <sz val="7.5"/>
      <color indexed="12"/>
      <name val="Arial"/>
      <family val="2"/>
    </font>
    <font>
      <sz val="8"/>
      <color indexed="81"/>
      <name val="Tahoma"/>
      <family val="2"/>
    </font>
    <font>
      <b/>
      <sz val="8"/>
      <color indexed="81"/>
      <name val="Tahoma"/>
      <family val="2"/>
    </font>
  </fonts>
  <fills count="6">
    <fill>
      <patternFill patternType="none"/>
    </fill>
    <fill>
      <patternFill patternType="gray125"/>
    </fill>
    <fill>
      <patternFill patternType="solid">
        <fgColor indexed="13"/>
        <bgColor indexed="64"/>
      </patternFill>
    </fill>
    <fill>
      <patternFill patternType="solid">
        <fgColor indexed="13"/>
        <bgColor indexed="9"/>
      </patternFill>
    </fill>
    <fill>
      <patternFill patternType="solid">
        <fgColor indexed="45"/>
        <bgColor indexed="64"/>
      </patternFill>
    </fill>
    <fill>
      <patternFill patternType="solid">
        <fgColor indexed="22"/>
        <bgColor indexed="64"/>
      </patternFill>
    </fill>
  </fills>
  <borders count="15">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s>
  <cellStyleXfs count="4">
    <xf numFmtId="0" fontId="0" fillId="0" borderId="0"/>
    <xf numFmtId="171" fontId="1" fillId="0" borderId="0" applyFont="0" applyFill="0" applyBorder="0" applyAlignment="0" applyProtection="0"/>
    <xf numFmtId="170" fontId="1" fillId="0" borderId="0" applyFont="0" applyFill="0" applyBorder="0" applyAlignment="0" applyProtection="0"/>
    <xf numFmtId="0" fontId="18" fillId="0" borderId="0" applyNumberFormat="0" applyFill="0" applyBorder="0" applyAlignment="0" applyProtection="0">
      <alignment vertical="top"/>
      <protection locked="0"/>
    </xf>
  </cellStyleXfs>
  <cellXfs count="225">
    <xf numFmtId="0" fontId="0" fillId="0" borderId="0" xfId="0"/>
    <xf numFmtId="0" fontId="2" fillId="0" borderId="0" xfId="0" applyFont="1" applyProtection="1">
      <protection locked="0"/>
    </xf>
    <xf numFmtId="15" fontId="0" fillId="0" borderId="0" xfId="0" applyNumberFormat="1"/>
    <xf numFmtId="0" fontId="3" fillId="0" borderId="0" xfId="0" applyFont="1" applyFill="1"/>
    <xf numFmtId="0" fontId="0" fillId="0" borderId="0" xfId="0" applyNumberFormat="1" applyFont="1" applyFill="1" applyBorder="1" applyAlignment="1" applyProtection="1"/>
    <xf numFmtId="0" fontId="4" fillId="0" borderId="0" xfId="0" applyFont="1"/>
    <xf numFmtId="170" fontId="0" fillId="0" borderId="0" xfId="2" applyFont="1"/>
    <xf numFmtId="0" fontId="0" fillId="0" borderId="0" xfId="0" applyAlignment="1">
      <alignment wrapText="1"/>
    </xf>
    <xf numFmtId="170" fontId="0" fillId="0" borderId="0" xfId="0" applyNumberFormat="1"/>
    <xf numFmtId="170" fontId="0" fillId="0" borderId="0" xfId="2" applyFont="1" applyFill="1" applyBorder="1"/>
    <xf numFmtId="0" fontId="0" fillId="0" borderId="0" xfId="0" quotePrefix="1"/>
    <xf numFmtId="170" fontId="0" fillId="2" borderId="0" xfId="2" applyFont="1" applyFill="1"/>
    <xf numFmtId="0" fontId="0" fillId="0" borderId="0" xfId="0" applyAlignment="1">
      <alignment horizontal="right"/>
    </xf>
    <xf numFmtId="174" fontId="0" fillId="0" borderId="0" xfId="0" applyNumberFormat="1"/>
    <xf numFmtId="3" fontId="0" fillId="0" borderId="0" xfId="0" applyNumberFormat="1"/>
    <xf numFmtId="175" fontId="0" fillId="0" borderId="0" xfId="2" applyNumberFormat="1" applyFont="1"/>
    <xf numFmtId="176" fontId="0" fillId="0" borderId="0" xfId="0" applyNumberFormat="1"/>
    <xf numFmtId="0" fontId="2" fillId="0" borderId="0" xfId="0" applyFont="1"/>
    <xf numFmtId="176" fontId="0" fillId="0" borderId="0" xfId="0" applyNumberFormat="1" applyAlignment="1">
      <alignment wrapText="1"/>
    </xf>
    <xf numFmtId="179" fontId="0" fillId="0" borderId="0" xfId="0" applyNumberFormat="1"/>
    <xf numFmtId="10" fontId="0" fillId="0" borderId="0" xfId="2" applyNumberFormat="1" applyFont="1"/>
    <xf numFmtId="0" fontId="5" fillId="0" borderId="0" xfId="0" applyFont="1" applyAlignment="1">
      <alignment horizontal="center"/>
    </xf>
    <xf numFmtId="181" fontId="0" fillId="0" borderId="0" xfId="0" applyNumberFormat="1"/>
    <xf numFmtId="182" fontId="0" fillId="0" borderId="0" xfId="0" applyNumberFormat="1"/>
    <xf numFmtId="176" fontId="0" fillId="2" borderId="0" xfId="0" applyNumberFormat="1" applyFill="1"/>
    <xf numFmtId="179" fontId="0" fillId="2" borderId="0" xfId="0" applyNumberFormat="1" applyFill="1"/>
    <xf numFmtId="170" fontId="0" fillId="0" borderId="0" xfId="2" applyFont="1" applyFill="1"/>
    <xf numFmtId="0" fontId="0" fillId="0" borderId="0" xfId="0" applyAlignment="1">
      <alignment horizontal="center" wrapText="1"/>
    </xf>
    <xf numFmtId="0" fontId="0" fillId="0" borderId="0" xfId="0" applyAlignment="1">
      <alignment horizontal="center" vertical="top" wrapText="1"/>
    </xf>
    <xf numFmtId="166" fontId="0" fillId="0" borderId="0" xfId="2" applyNumberFormat="1" applyFont="1"/>
    <xf numFmtId="0" fontId="3" fillId="0" borderId="0" xfId="0" applyFont="1"/>
    <xf numFmtId="37" fontId="0" fillId="0" borderId="0" xfId="2" applyNumberFormat="1" applyFont="1" applyAlignment="1">
      <alignment horizontal="center"/>
    </xf>
    <xf numFmtId="173" fontId="0" fillId="0" borderId="1" xfId="1" applyNumberFormat="1" applyFont="1" applyBorder="1" applyAlignment="1">
      <alignment horizontal="center"/>
    </xf>
    <xf numFmtId="10" fontId="0" fillId="0" borderId="1" xfId="2" applyNumberFormat="1" applyFont="1" applyBorder="1" applyAlignment="1">
      <alignment horizontal="center"/>
    </xf>
    <xf numFmtId="171" fontId="0" fillId="0" borderId="0" xfId="2" applyNumberFormat="1" applyFont="1"/>
    <xf numFmtId="166" fontId="0" fillId="0" borderId="0" xfId="2" applyNumberFormat="1" applyFont="1" applyBorder="1"/>
    <xf numFmtId="0" fontId="6" fillId="0" borderId="0" xfId="0" applyFont="1"/>
    <xf numFmtId="0" fontId="0" fillId="0" borderId="0" xfId="0" applyAlignment="1">
      <alignment horizontal="center"/>
    </xf>
    <xf numFmtId="174" fontId="0" fillId="2" borderId="0" xfId="0" applyNumberFormat="1" applyFill="1" applyAlignment="1">
      <alignment horizontal="center"/>
    </xf>
    <xf numFmtId="9" fontId="0" fillId="0" borderId="0" xfId="0" applyNumberFormat="1" applyAlignment="1">
      <alignment horizontal="center"/>
    </xf>
    <xf numFmtId="185" fontId="0" fillId="0" borderId="0" xfId="0" applyNumberFormat="1"/>
    <xf numFmtId="0" fontId="0" fillId="0" borderId="2" xfId="0" applyBorder="1"/>
    <xf numFmtId="0" fontId="0" fillId="0" borderId="0" xfId="0" applyBorder="1"/>
    <xf numFmtId="0" fontId="0" fillId="0" borderId="0" xfId="0" applyBorder="1" applyAlignment="1">
      <alignment horizontal="right"/>
    </xf>
    <xf numFmtId="0" fontId="0" fillId="0" borderId="3" xfId="0" applyBorder="1"/>
    <xf numFmtId="37" fontId="0" fillId="0" borderId="0" xfId="2" applyNumberFormat="1" applyFont="1" applyBorder="1" applyAlignment="1">
      <alignment horizontal="center"/>
    </xf>
    <xf numFmtId="10" fontId="0" fillId="0" borderId="0" xfId="2" applyNumberFormat="1" applyFont="1" applyBorder="1" applyAlignment="1">
      <alignment horizontal="center"/>
    </xf>
    <xf numFmtId="170" fontId="0" fillId="0" borderId="3" xfId="2" applyFont="1" applyBorder="1"/>
    <xf numFmtId="173" fontId="0" fillId="0" borderId="0" xfId="1" applyNumberFormat="1" applyFont="1" applyBorder="1" applyAlignment="1">
      <alignment horizontal="center"/>
    </xf>
    <xf numFmtId="170" fontId="0" fillId="0" borderId="4" xfId="2" applyFont="1" applyBorder="1"/>
    <xf numFmtId="170" fontId="0" fillId="0" borderId="0" xfId="2" applyFont="1" applyBorder="1"/>
    <xf numFmtId="173" fontId="0" fillId="0" borderId="0" xfId="1" applyNumberFormat="1" applyFont="1" applyBorder="1"/>
    <xf numFmtId="171" fontId="0" fillId="0" borderId="0" xfId="1" applyFont="1" applyBorder="1"/>
    <xf numFmtId="170" fontId="0" fillId="0" borderId="3" xfId="0" applyNumberFormat="1" applyBorder="1"/>
    <xf numFmtId="0" fontId="0" fillId="0" borderId="5" xfId="0" applyBorder="1"/>
    <xf numFmtId="0" fontId="0" fillId="0" borderId="1" xfId="0" applyBorder="1"/>
    <xf numFmtId="0" fontId="0" fillId="0" borderId="4" xfId="0" applyBorder="1"/>
    <xf numFmtId="3" fontId="0" fillId="2" borderId="0" xfId="0" applyNumberFormat="1" applyFill="1" applyBorder="1"/>
    <xf numFmtId="185" fontId="0" fillId="2" borderId="0" xfId="1" applyNumberFormat="1" applyFont="1" applyFill="1" applyBorder="1"/>
    <xf numFmtId="166" fontId="0" fillId="2" borderId="0" xfId="2" applyNumberFormat="1" applyFont="1" applyFill="1" applyBorder="1" applyAlignment="1">
      <alignment horizontal="right"/>
    </xf>
    <xf numFmtId="185" fontId="0" fillId="2" borderId="0" xfId="1" applyNumberFormat="1" applyFont="1" applyFill="1" applyBorder="1" applyAlignment="1">
      <alignment horizontal="left" indent="2"/>
    </xf>
    <xf numFmtId="37" fontId="0" fillId="2" borderId="0" xfId="2" applyNumberFormat="1" applyFont="1" applyFill="1" applyBorder="1"/>
    <xf numFmtId="37" fontId="0" fillId="2" borderId="1" xfId="2" applyNumberFormat="1" applyFont="1" applyFill="1" applyBorder="1"/>
    <xf numFmtId="166" fontId="0" fillId="2" borderId="0" xfId="2" applyNumberFormat="1" applyFont="1" applyFill="1" applyBorder="1"/>
    <xf numFmtId="185" fontId="0" fillId="2" borderId="1" xfId="1" applyNumberFormat="1" applyFont="1" applyFill="1" applyBorder="1"/>
    <xf numFmtId="166" fontId="0" fillId="2" borderId="1" xfId="2" applyNumberFormat="1" applyFont="1" applyFill="1" applyBorder="1"/>
    <xf numFmtId="0" fontId="3" fillId="0" borderId="6" xfId="0" applyFont="1" applyBorder="1"/>
    <xf numFmtId="0" fontId="4" fillId="0" borderId="7" xfId="0" applyFont="1" applyBorder="1" applyAlignment="1">
      <alignment horizontal="center" wrapText="1"/>
    </xf>
    <xf numFmtId="0" fontId="4" fillId="0" borderId="7" xfId="0" applyFont="1" applyBorder="1" applyAlignment="1">
      <alignment horizontal="center" vertical="top" wrapText="1"/>
    </xf>
    <xf numFmtId="0" fontId="4" fillId="0" borderId="8" xfId="0" applyFont="1" applyBorder="1" applyAlignment="1">
      <alignment horizontal="center" vertical="top" wrapText="1"/>
    </xf>
    <xf numFmtId="0" fontId="4" fillId="0" borderId="2" xfId="0" applyFont="1" applyBorder="1"/>
    <xf numFmtId="196" fontId="0" fillId="0" borderId="0" xfId="2" applyNumberFormat="1" applyFont="1"/>
    <xf numFmtId="0" fontId="7" fillId="0" borderId="0" xfId="0" applyFont="1"/>
    <xf numFmtId="0" fontId="8" fillId="0" borderId="0" xfId="0" applyFont="1"/>
    <xf numFmtId="10" fontId="0" fillId="2" borderId="0" xfId="2" applyNumberFormat="1" applyFont="1" applyFill="1"/>
    <xf numFmtId="170" fontId="1" fillId="2" borderId="0" xfId="2" applyFill="1"/>
    <xf numFmtId="170" fontId="1" fillId="0" borderId="0" xfId="2" applyFill="1"/>
    <xf numFmtId="170" fontId="1" fillId="0" borderId="0" xfId="2"/>
    <xf numFmtId="37" fontId="1" fillId="0" borderId="0" xfId="2" applyNumberFormat="1" applyFont="1" applyBorder="1" applyAlignment="1">
      <alignment horizontal="center"/>
    </xf>
    <xf numFmtId="185" fontId="1" fillId="2" borderId="0" xfId="1" applyNumberFormat="1" applyFill="1" applyBorder="1"/>
    <xf numFmtId="166" fontId="1" fillId="2" borderId="0" xfId="2" applyNumberFormat="1" applyFill="1" applyBorder="1" applyAlignment="1">
      <alignment horizontal="right"/>
    </xf>
    <xf numFmtId="10" fontId="1" fillId="0" borderId="0" xfId="2" applyNumberFormat="1" applyBorder="1" applyAlignment="1">
      <alignment horizontal="center"/>
    </xf>
    <xf numFmtId="170" fontId="1" fillId="0" borderId="3" xfId="2" applyBorder="1"/>
    <xf numFmtId="166" fontId="1" fillId="0" borderId="0" xfId="2" applyNumberFormat="1"/>
    <xf numFmtId="185" fontId="1" fillId="2" borderId="0" xfId="1" applyNumberFormat="1" applyFill="1" applyBorder="1" applyAlignment="1">
      <alignment horizontal="left" indent="2"/>
    </xf>
    <xf numFmtId="37" fontId="1" fillId="2" borderId="0" xfId="2" applyNumberFormat="1" applyFill="1" applyBorder="1"/>
    <xf numFmtId="173" fontId="1" fillId="0" borderId="0" xfId="1" applyNumberFormat="1" applyFont="1" applyBorder="1" applyAlignment="1">
      <alignment horizontal="center"/>
    </xf>
    <xf numFmtId="37" fontId="1" fillId="0" borderId="0" xfId="2" applyNumberFormat="1" applyFont="1" applyAlignment="1">
      <alignment horizontal="center"/>
    </xf>
    <xf numFmtId="37" fontId="1" fillId="2" borderId="1" xfId="2" applyNumberFormat="1" applyFill="1" applyBorder="1"/>
    <xf numFmtId="173" fontId="1" fillId="0" borderId="1" xfId="1" applyNumberFormat="1" applyFont="1" applyBorder="1" applyAlignment="1">
      <alignment horizontal="center"/>
    </xf>
    <xf numFmtId="185" fontId="1" fillId="2" borderId="1" xfId="1" applyNumberFormat="1" applyFill="1" applyBorder="1"/>
    <xf numFmtId="10" fontId="1" fillId="0" borderId="1" xfId="2" applyNumberFormat="1" applyBorder="1" applyAlignment="1">
      <alignment horizontal="center"/>
    </xf>
    <xf numFmtId="170" fontId="1" fillId="0" borderId="4" xfId="2" applyBorder="1"/>
    <xf numFmtId="166" fontId="1" fillId="0" borderId="0" xfId="2" applyNumberFormat="1" applyBorder="1"/>
    <xf numFmtId="170" fontId="1" fillId="0" borderId="0" xfId="2" applyBorder="1"/>
    <xf numFmtId="173" fontId="1" fillId="0" borderId="0" xfId="1" applyNumberFormat="1" applyBorder="1"/>
    <xf numFmtId="171" fontId="1" fillId="0" borderId="0" xfId="1" applyBorder="1"/>
    <xf numFmtId="171" fontId="1" fillId="0" borderId="3" xfId="1" applyBorder="1"/>
    <xf numFmtId="171" fontId="1" fillId="0" borderId="0" xfId="2" applyNumberFormat="1"/>
    <xf numFmtId="196" fontId="1" fillId="0" borderId="0" xfId="2" applyNumberFormat="1"/>
    <xf numFmtId="175" fontId="1" fillId="0" borderId="0" xfId="2" applyNumberFormat="1"/>
    <xf numFmtId="197" fontId="0" fillId="0" borderId="0" xfId="0" applyNumberFormat="1"/>
    <xf numFmtId="0" fontId="9" fillId="0" borderId="0" xfId="0" applyFont="1"/>
    <xf numFmtId="2" fontId="0" fillId="0" borderId="0" xfId="0" applyNumberFormat="1"/>
    <xf numFmtId="0" fontId="10" fillId="0" borderId="0" xfId="0" applyFont="1"/>
    <xf numFmtId="198" fontId="0" fillId="0" borderId="0" xfId="2" applyNumberFormat="1" applyFont="1"/>
    <xf numFmtId="199" fontId="0" fillId="0" borderId="0" xfId="0" applyNumberFormat="1"/>
    <xf numFmtId="200" fontId="0" fillId="0" borderId="0" xfId="0" applyNumberFormat="1"/>
    <xf numFmtId="172" fontId="0" fillId="0" borderId="0" xfId="0" applyNumberFormat="1"/>
    <xf numFmtId="170" fontId="0" fillId="0" borderId="9" xfId="2" applyFont="1" applyBorder="1"/>
    <xf numFmtId="200" fontId="0" fillId="0" borderId="9" xfId="0" applyNumberFormat="1" applyBorder="1"/>
    <xf numFmtId="2" fontId="0" fillId="0" borderId="1" xfId="0" applyNumberFormat="1" applyBorder="1"/>
    <xf numFmtId="0" fontId="4" fillId="0" borderId="0" xfId="0" applyFont="1" applyAlignment="1">
      <alignment horizontal="center"/>
    </xf>
    <xf numFmtId="2" fontId="4" fillId="0" borderId="0" xfId="0" applyNumberFormat="1" applyFont="1"/>
    <xf numFmtId="0" fontId="4" fillId="0" borderId="0" xfId="0" quotePrefix="1" applyFont="1" applyAlignment="1">
      <alignment horizontal="center"/>
    </xf>
    <xf numFmtId="2" fontId="4" fillId="0" borderId="0" xfId="0" applyNumberFormat="1" applyFont="1" applyAlignment="1">
      <alignment horizontal="center"/>
    </xf>
    <xf numFmtId="200" fontId="0" fillId="0" borderId="0" xfId="0" applyNumberFormat="1" applyBorder="1"/>
    <xf numFmtId="203" fontId="0" fillId="0" borderId="0" xfId="2" applyNumberFormat="1" applyFont="1"/>
    <xf numFmtId="0" fontId="11" fillId="0" borderId="5" xfId="0" applyFont="1" applyBorder="1"/>
    <xf numFmtId="0" fontId="12" fillId="0" borderId="0" xfId="0" applyFont="1"/>
    <xf numFmtId="0" fontId="11" fillId="0" borderId="0" xfId="0" applyFont="1"/>
    <xf numFmtId="0" fontId="13" fillId="0" borderId="0" xfId="0" applyFont="1"/>
    <xf numFmtId="176" fontId="0" fillId="0" borderId="0" xfId="0" applyNumberFormat="1" applyFill="1"/>
    <xf numFmtId="176" fontId="0" fillId="0" borderId="0" xfId="0" applyNumberFormat="1" applyAlignment="1">
      <alignment horizontal="center"/>
    </xf>
    <xf numFmtId="179" fontId="0" fillId="0" borderId="0" xfId="0" applyNumberFormat="1" applyAlignment="1">
      <alignment horizontal="center"/>
    </xf>
    <xf numFmtId="176" fontId="0" fillId="2" borderId="0" xfId="0" applyNumberFormat="1" applyFill="1" applyAlignment="1">
      <alignment horizontal="center"/>
    </xf>
    <xf numFmtId="0" fontId="13" fillId="0" borderId="0" xfId="0" applyFont="1" applyAlignment="1"/>
    <xf numFmtId="170" fontId="1" fillId="0" borderId="0" xfId="2" applyFont="1"/>
    <xf numFmtId="203" fontId="1" fillId="0" borderId="0" xfId="2" applyNumberFormat="1"/>
    <xf numFmtId="198" fontId="1" fillId="0" borderId="0" xfId="2" applyNumberFormat="1"/>
    <xf numFmtId="170" fontId="1" fillId="0" borderId="9" xfId="2" applyBorder="1"/>
    <xf numFmtId="0" fontId="0" fillId="2" borderId="0" xfId="0" applyFill="1"/>
    <xf numFmtId="0" fontId="2" fillId="2" borderId="0" xfId="0" applyFont="1" applyFill="1"/>
    <xf numFmtId="0" fontId="0" fillId="2" borderId="0" xfId="0" applyFill="1" applyAlignment="1">
      <alignment horizontal="right"/>
    </xf>
    <xf numFmtId="15" fontId="0" fillId="2" borderId="0" xfId="0" applyNumberFormat="1" applyFill="1"/>
    <xf numFmtId="200" fontId="0" fillId="0" borderId="9" xfId="0" applyNumberFormat="1" applyBorder="1" applyAlignment="1">
      <alignment horizontal="center"/>
    </xf>
    <xf numFmtId="0" fontId="4" fillId="0" borderId="9" xfId="0" applyFont="1" applyBorder="1" applyAlignment="1">
      <alignment horizontal="center"/>
    </xf>
    <xf numFmtId="0" fontId="3" fillId="0" borderId="0" xfId="0" applyFont="1" applyProtection="1">
      <protection locked="0"/>
    </xf>
    <xf numFmtId="0" fontId="14" fillId="2" borderId="0" xfId="0" applyFont="1" applyFill="1"/>
    <xf numFmtId="0" fontId="10" fillId="2" borderId="0" xfId="0" applyFont="1" applyFill="1"/>
    <xf numFmtId="0" fontId="10" fillId="2" borderId="0" xfId="0" applyFont="1" applyFill="1" applyAlignment="1">
      <alignment horizontal="right"/>
    </xf>
    <xf numFmtId="176" fontId="0" fillId="0" borderId="0" xfId="0" applyNumberFormat="1" applyAlignment="1">
      <alignment horizontal="right"/>
    </xf>
    <xf numFmtId="0" fontId="0" fillId="2" borderId="0" xfId="0" applyFill="1" applyAlignment="1">
      <alignment horizontal="left"/>
    </xf>
    <xf numFmtId="170" fontId="4" fillId="0" borderId="0" xfId="2" applyFont="1"/>
    <xf numFmtId="170" fontId="4" fillId="0" borderId="0" xfId="2" applyFont="1" applyAlignment="1">
      <alignment horizontal="center"/>
    </xf>
    <xf numFmtId="185" fontId="0" fillId="0" borderId="0" xfId="1" applyNumberFormat="1" applyFont="1"/>
    <xf numFmtId="170" fontId="4" fillId="0" borderId="1" xfId="2" applyFont="1" applyBorder="1"/>
    <xf numFmtId="0" fontId="4" fillId="0" borderId="1" xfId="0" applyFont="1" applyBorder="1" applyAlignment="1">
      <alignment horizontal="center"/>
    </xf>
    <xf numFmtId="0" fontId="4" fillId="0" borderId="0" xfId="0" applyFont="1" applyBorder="1" applyAlignment="1">
      <alignment horizontal="center"/>
    </xf>
    <xf numFmtId="170" fontId="4" fillId="0" borderId="0" xfId="2" applyFont="1" applyBorder="1" applyAlignment="1">
      <alignment horizontal="center"/>
    </xf>
    <xf numFmtId="0" fontId="4" fillId="0" borderId="1" xfId="0" applyFont="1" applyBorder="1"/>
    <xf numFmtId="170" fontId="4" fillId="0" borderId="1" xfId="2" applyFont="1" applyBorder="1" applyAlignment="1">
      <alignment horizontal="center"/>
    </xf>
    <xf numFmtId="0" fontId="0" fillId="0" borderId="10" xfId="0" applyBorder="1"/>
    <xf numFmtId="170" fontId="0" fillId="0" borderId="10" xfId="2" applyFont="1" applyBorder="1"/>
    <xf numFmtId="198" fontId="0" fillId="0" borderId="10" xfId="2" applyNumberFormat="1" applyFont="1" applyBorder="1"/>
    <xf numFmtId="37" fontId="0" fillId="2" borderId="0" xfId="2" applyNumberFormat="1" applyFont="1" applyFill="1" applyBorder="1" applyAlignment="1">
      <alignment horizontal="right"/>
    </xf>
    <xf numFmtId="166" fontId="0" fillId="2" borderId="0" xfId="1" applyNumberFormat="1" applyFont="1" applyFill="1" applyBorder="1"/>
    <xf numFmtId="171" fontId="0" fillId="0" borderId="0" xfId="1" applyNumberFormat="1" applyFont="1" applyBorder="1"/>
    <xf numFmtId="179" fontId="0" fillId="2" borderId="0" xfId="0" applyNumberFormat="1" applyFill="1" applyAlignment="1">
      <alignment horizontal="center"/>
    </xf>
    <xf numFmtId="10" fontId="0" fillId="0" borderId="11" xfId="0" applyNumberFormat="1" applyBorder="1" applyAlignment="1">
      <alignment horizontal="center"/>
    </xf>
    <xf numFmtId="200" fontId="0" fillId="2" borderId="9" xfId="0" applyNumberFormat="1" applyFill="1" applyBorder="1" applyAlignment="1">
      <alignment horizontal="center"/>
    </xf>
    <xf numFmtId="166" fontId="1" fillId="2" borderId="0" xfId="1" applyNumberFormat="1" applyFill="1" applyBorder="1"/>
    <xf numFmtId="179" fontId="0" fillId="2" borderId="0" xfId="2" applyNumberFormat="1" applyFont="1" applyFill="1" applyBorder="1" applyAlignment="1">
      <alignment horizontal="right"/>
    </xf>
    <xf numFmtId="166" fontId="1" fillId="2" borderId="1" xfId="2" applyNumberFormat="1" applyFill="1" applyBorder="1" applyAlignment="1">
      <alignment horizontal="right"/>
    </xf>
    <xf numFmtId="0" fontId="14" fillId="0" borderId="0" xfId="0" applyFont="1"/>
    <xf numFmtId="0" fontId="11" fillId="0" borderId="0" xfId="0" applyFont="1" applyProtection="1">
      <protection locked="0"/>
    </xf>
    <xf numFmtId="0" fontId="5" fillId="0" borderId="6" xfId="0" applyFont="1" applyBorder="1"/>
    <xf numFmtId="170" fontId="1" fillId="0" borderId="10" xfId="2" applyBorder="1"/>
    <xf numFmtId="198" fontId="1" fillId="0" borderId="10" xfId="2" applyNumberFormat="1" applyBorder="1"/>
    <xf numFmtId="185" fontId="1" fillId="0" borderId="0" xfId="1" applyNumberFormat="1"/>
    <xf numFmtId="170" fontId="0" fillId="0" borderId="0" xfId="2" applyNumberFormat="1" applyFont="1"/>
    <xf numFmtId="176" fontId="6" fillId="0" borderId="0" xfId="0" applyNumberFormat="1" applyFont="1" applyAlignment="1">
      <alignment wrapText="1"/>
    </xf>
    <xf numFmtId="0" fontId="6" fillId="0" borderId="0" xfId="0" applyFont="1" applyAlignment="1">
      <alignment wrapText="1"/>
    </xf>
    <xf numFmtId="176" fontId="6" fillId="0" borderId="0" xfId="0" applyNumberFormat="1" applyFont="1"/>
    <xf numFmtId="179" fontId="6" fillId="0" borderId="0" xfId="0" applyNumberFormat="1" applyFont="1"/>
    <xf numFmtId="181" fontId="6" fillId="0" borderId="0" xfId="0" applyNumberFormat="1" applyFont="1"/>
    <xf numFmtId="176" fontId="6" fillId="0" borderId="0" xfId="0" applyNumberFormat="1" applyFont="1" applyAlignment="1">
      <alignment horizontal="center"/>
    </xf>
    <xf numFmtId="179" fontId="6" fillId="0" borderId="0" xfId="0" applyNumberFormat="1" applyFont="1" applyAlignment="1">
      <alignment horizontal="center"/>
    </xf>
    <xf numFmtId="0" fontId="6" fillId="0" borderId="0" xfId="0" applyFont="1" applyAlignment="1">
      <alignment horizontal="center"/>
    </xf>
    <xf numFmtId="0" fontId="3" fillId="0" borderId="0" xfId="0" applyFont="1" applyAlignment="1">
      <alignment horizontal="center"/>
    </xf>
    <xf numFmtId="176" fontId="6" fillId="0" borderId="0" xfId="0" applyNumberFormat="1" applyFont="1" applyAlignment="1">
      <alignment horizontal="left"/>
    </xf>
    <xf numFmtId="0" fontId="0" fillId="0" borderId="0" xfId="0" applyBorder="1" applyAlignment="1">
      <alignment horizontal="center"/>
    </xf>
    <xf numFmtId="0" fontId="10" fillId="0" borderId="0" xfId="0" applyFont="1" applyBorder="1"/>
    <xf numFmtId="10" fontId="10" fillId="0" borderId="0" xfId="0" applyNumberFormat="1" applyFont="1" applyBorder="1" applyAlignment="1">
      <alignment horizontal="center"/>
    </xf>
    <xf numFmtId="10" fontId="10" fillId="0" borderId="3" xfId="0" applyNumberFormat="1" applyFont="1" applyBorder="1" applyAlignment="1">
      <alignment horizontal="center"/>
    </xf>
    <xf numFmtId="0" fontId="2" fillId="0" borderId="1" xfId="0" applyFont="1" applyBorder="1"/>
    <xf numFmtId="170" fontId="0" fillId="0" borderId="0" xfId="0" applyNumberFormat="1" applyBorder="1"/>
    <xf numFmtId="170" fontId="0" fillId="0" borderId="1" xfId="2" applyFont="1" applyBorder="1"/>
    <xf numFmtId="0" fontId="0" fillId="0" borderId="12" xfId="0" applyBorder="1" applyAlignment="1">
      <alignment horizontal="center"/>
    </xf>
    <xf numFmtId="170" fontId="0" fillId="0" borderId="13" xfId="0" applyNumberFormat="1" applyBorder="1"/>
    <xf numFmtId="0" fontId="0" fillId="0" borderId="13" xfId="0" applyBorder="1"/>
    <xf numFmtId="0" fontId="0" fillId="0" borderId="12" xfId="0" applyBorder="1"/>
    <xf numFmtId="0" fontId="10" fillId="0" borderId="3" xfId="0" applyFont="1" applyBorder="1"/>
    <xf numFmtId="10" fontId="0" fillId="0" borderId="3" xfId="0" applyNumberFormat="1" applyBorder="1" applyAlignment="1">
      <alignment horizontal="center"/>
    </xf>
    <xf numFmtId="0" fontId="0" fillId="0" borderId="2" xfId="0" applyBorder="1" applyAlignment="1">
      <alignment horizontal="center"/>
    </xf>
    <xf numFmtId="170" fontId="0" fillId="0" borderId="5" xfId="2" applyFont="1" applyBorder="1"/>
    <xf numFmtId="0" fontId="10" fillId="0" borderId="3" xfId="0" applyFont="1" applyBorder="1" applyAlignment="1">
      <alignment horizontal="center"/>
    </xf>
    <xf numFmtId="0" fontId="2" fillId="0" borderId="3" xfId="0" applyFont="1" applyBorder="1"/>
    <xf numFmtId="0" fontId="2" fillId="0" borderId="4" xfId="0" applyFont="1" applyBorder="1"/>
    <xf numFmtId="0" fontId="4" fillId="0" borderId="13" xfId="0" applyFont="1" applyBorder="1" applyAlignment="1">
      <alignment horizontal="right"/>
    </xf>
    <xf numFmtId="0" fontId="4" fillId="0" borderId="13" xfId="0" applyFont="1" applyBorder="1"/>
    <xf numFmtId="0" fontId="3" fillId="0" borderId="13" xfId="0" applyFont="1" applyBorder="1"/>
    <xf numFmtId="10" fontId="10" fillId="0" borderId="12" xfId="0" applyNumberFormat="1" applyFont="1" applyBorder="1" applyAlignment="1">
      <alignment horizontal="center"/>
    </xf>
    <xf numFmtId="170" fontId="0" fillId="0" borderId="9" xfId="0" applyNumberFormat="1" applyBorder="1"/>
    <xf numFmtId="10" fontId="0" fillId="0" borderId="14" xfId="0" applyNumberFormat="1" applyBorder="1" applyAlignment="1">
      <alignment horizontal="center"/>
    </xf>
    <xf numFmtId="0" fontId="0" fillId="0" borderId="0" xfId="0" applyAlignment="1">
      <alignment horizontal="left"/>
    </xf>
    <xf numFmtId="0" fontId="0" fillId="0" borderId="0" xfId="0" applyNumberFormat="1" applyFill="1" applyBorder="1" applyAlignment="1" applyProtection="1"/>
    <xf numFmtId="170" fontId="0" fillId="3" borderId="9" xfId="2" applyFont="1" applyFill="1" applyBorder="1" applyAlignment="1" applyProtection="1"/>
    <xf numFmtId="170" fontId="1" fillId="2" borderId="9" xfId="2" applyFill="1" applyBorder="1"/>
    <xf numFmtId="0" fontId="0" fillId="0" borderId="7" xfId="0" applyBorder="1"/>
    <xf numFmtId="0" fontId="10" fillId="0" borderId="0" xfId="0" applyFont="1" applyBorder="1" applyAlignment="1">
      <alignment horizontal="center" vertical="top" wrapText="1"/>
    </xf>
    <xf numFmtId="0" fontId="4" fillId="4" borderId="0" xfId="0" applyFont="1" applyFill="1" applyAlignment="1">
      <alignment horizontal="center"/>
    </xf>
    <xf numFmtId="15" fontId="18" fillId="2" borderId="0" xfId="3" applyNumberFormat="1" applyFill="1" applyAlignment="1" applyProtection="1"/>
    <xf numFmtId="181" fontId="0" fillId="2" borderId="0" xfId="0" applyNumberFormat="1" applyFill="1"/>
    <xf numFmtId="181" fontId="0" fillId="2" borderId="0" xfId="0" applyNumberFormat="1" applyFill="1" applyAlignment="1">
      <alignment horizontal="center"/>
    </xf>
    <xf numFmtId="15" fontId="10" fillId="2" borderId="0" xfId="0" applyNumberFormat="1" applyFont="1" applyFill="1"/>
    <xf numFmtId="185" fontId="1" fillId="0" borderId="0" xfId="2" applyNumberFormat="1" applyBorder="1"/>
    <xf numFmtId="0" fontId="6" fillId="0" borderId="0" xfId="0" applyFont="1" applyAlignment="1">
      <alignment horizontal="right"/>
    </xf>
    <xf numFmtId="170" fontId="6" fillId="0" borderId="0" xfId="2" applyFont="1"/>
    <xf numFmtId="10" fontId="6" fillId="0" borderId="0" xfId="2" applyNumberFormat="1" applyFont="1"/>
    <xf numFmtId="170" fontId="6" fillId="0" borderId="0" xfId="2" applyFont="1" applyFill="1"/>
    <xf numFmtId="10" fontId="6" fillId="0" borderId="0" xfId="2" applyNumberFormat="1" applyFont="1" applyFill="1"/>
    <xf numFmtId="0" fontId="6" fillId="5" borderId="0" xfId="0" applyFont="1" applyFill="1"/>
    <xf numFmtId="0" fontId="0" fillId="5" borderId="0" xfId="0" applyFill="1"/>
    <xf numFmtId="170" fontId="6" fillId="5" borderId="0" xfId="0" applyNumberFormat="1" applyFont="1" applyFill="1"/>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corrado@elkenergyinc.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7"/>
  <sheetViews>
    <sheetView topLeftCell="A155" zoomScale="75" workbookViewId="0">
      <selection activeCell="A200" sqref="A200"/>
    </sheetView>
  </sheetViews>
  <sheetFormatPr defaultRowHeight="12.75" x14ac:dyDescent="0.2"/>
  <cols>
    <col min="1" max="1" width="37.85546875" customWidth="1"/>
    <col min="2" max="2" width="14.7109375" customWidth="1"/>
    <col min="3" max="3" width="14.28515625" customWidth="1"/>
    <col min="4" max="4" width="14.5703125" customWidth="1"/>
    <col min="5" max="5" width="19.5703125" customWidth="1"/>
    <col min="6" max="6" width="16" customWidth="1"/>
    <col min="7" max="7" width="15.5703125" customWidth="1"/>
  </cols>
  <sheetData>
    <row r="1" spans="1:7" ht="18" x14ac:dyDescent="0.25">
      <c r="A1" s="17" t="s">
        <v>49</v>
      </c>
      <c r="D1" s="211" t="s">
        <v>330</v>
      </c>
    </row>
    <row r="3" spans="1:7" ht="18" x14ac:dyDescent="0.25">
      <c r="A3" s="137" t="s">
        <v>0</v>
      </c>
      <c r="B3" s="138" t="s">
        <v>331</v>
      </c>
      <c r="C3" s="132"/>
      <c r="E3" s="137" t="s">
        <v>1</v>
      </c>
      <c r="F3" s="133" t="s">
        <v>343</v>
      </c>
    </row>
    <row r="4" spans="1:7" ht="18" x14ac:dyDescent="0.25">
      <c r="A4" s="137" t="s">
        <v>3</v>
      </c>
      <c r="B4" s="131" t="s">
        <v>332</v>
      </c>
      <c r="C4" s="17"/>
      <c r="E4" s="137" t="s">
        <v>4</v>
      </c>
      <c r="F4" s="131" t="s">
        <v>334</v>
      </c>
    </row>
    <row r="5" spans="1:7" ht="18" x14ac:dyDescent="0.25">
      <c r="A5" s="30" t="s">
        <v>50</v>
      </c>
      <c r="B5" s="212" t="s">
        <v>333</v>
      </c>
      <c r="C5" s="17"/>
    </row>
    <row r="6" spans="1:7" ht="18" x14ac:dyDescent="0.25">
      <c r="A6" s="137" t="s">
        <v>2</v>
      </c>
      <c r="B6" s="131">
        <v>1</v>
      </c>
      <c r="C6" s="17"/>
    </row>
    <row r="7" spans="1:7" ht="15.75" x14ac:dyDescent="0.25">
      <c r="A7" s="30" t="s">
        <v>51</v>
      </c>
      <c r="B7" s="134">
        <v>37263</v>
      </c>
    </row>
    <row r="8" spans="1:7" ht="18" x14ac:dyDescent="0.25">
      <c r="C8" s="17"/>
    </row>
    <row r="9" spans="1:7" ht="16.5" customHeight="1" x14ac:dyDescent="0.3">
      <c r="A9" t="s">
        <v>54</v>
      </c>
      <c r="C9" s="5"/>
      <c r="D9" s="21"/>
    </row>
    <row r="10" spans="1:7" ht="14.25" customHeight="1" x14ac:dyDescent="0.3">
      <c r="A10" s="17"/>
      <c r="B10" s="2"/>
      <c r="C10" s="5"/>
      <c r="D10" s="21"/>
    </row>
    <row r="11" spans="1:7" ht="13.5" customHeight="1" x14ac:dyDescent="0.3">
      <c r="A11" s="73"/>
      <c r="B11" s="2"/>
      <c r="C11" s="5"/>
      <c r="D11" s="21"/>
    </row>
    <row r="12" spans="1:7" ht="15" customHeight="1" x14ac:dyDescent="0.3">
      <c r="A12" s="17"/>
      <c r="B12" s="2"/>
      <c r="C12" s="5"/>
      <c r="D12" s="21"/>
    </row>
    <row r="13" spans="1:7" x14ac:dyDescent="0.2">
      <c r="B13" s="12"/>
      <c r="C13" s="12"/>
      <c r="D13" s="12"/>
      <c r="E13" s="12"/>
      <c r="F13" s="12"/>
    </row>
    <row r="14" spans="1:7" ht="18" x14ac:dyDescent="0.25">
      <c r="A14" s="121" t="s">
        <v>6</v>
      </c>
      <c r="B14" s="18"/>
      <c r="C14" s="7"/>
      <c r="E14" s="16"/>
      <c r="G14" s="16"/>
    </row>
    <row r="15" spans="1:7" x14ac:dyDescent="0.2">
      <c r="B15" s="16"/>
      <c r="C15" s="16"/>
      <c r="D15" s="19"/>
      <c r="E15" s="16"/>
      <c r="F15" s="16"/>
      <c r="G15" s="16"/>
    </row>
    <row r="16" spans="1:7" x14ac:dyDescent="0.2">
      <c r="A16" t="s">
        <v>8</v>
      </c>
      <c r="B16" s="24">
        <v>5.5999999999999999E-3</v>
      </c>
      <c r="C16" s="16"/>
      <c r="D16" s="19"/>
      <c r="E16" s="16"/>
      <c r="F16" s="16"/>
      <c r="G16" s="16"/>
    </row>
    <row r="17" spans="1:7" x14ac:dyDescent="0.2">
      <c r="B17" s="16"/>
      <c r="C17" s="16"/>
      <c r="D17" s="19"/>
      <c r="E17" s="16"/>
      <c r="F17" s="16"/>
      <c r="G17" s="16"/>
    </row>
    <row r="18" spans="1:7" x14ac:dyDescent="0.2">
      <c r="A18" t="s">
        <v>133</v>
      </c>
      <c r="B18" s="25">
        <v>10.53</v>
      </c>
      <c r="C18" s="16"/>
      <c r="D18" s="19"/>
      <c r="E18" s="16"/>
      <c r="F18" s="16"/>
      <c r="G18" s="16"/>
    </row>
    <row r="19" spans="1:7" x14ac:dyDescent="0.2">
      <c r="B19" s="16"/>
      <c r="C19" s="16"/>
      <c r="D19" s="19"/>
      <c r="E19" s="16"/>
      <c r="F19" s="16"/>
      <c r="G19" s="16"/>
    </row>
    <row r="20" spans="1:7" x14ac:dyDescent="0.2">
      <c r="A20" t="s">
        <v>9</v>
      </c>
      <c r="B20" s="24">
        <v>7.4139999999999998E-2</v>
      </c>
      <c r="C20" s="16"/>
      <c r="D20" s="19"/>
      <c r="E20" s="16"/>
      <c r="F20" s="16"/>
      <c r="G20" s="16"/>
    </row>
    <row r="21" spans="1:7" x14ac:dyDescent="0.2">
      <c r="B21" s="16"/>
      <c r="C21" s="16"/>
      <c r="D21" s="19"/>
      <c r="E21" s="16"/>
      <c r="F21" s="16"/>
      <c r="G21" s="16"/>
    </row>
    <row r="22" spans="1:7" x14ac:dyDescent="0.2">
      <c r="B22" s="16"/>
      <c r="C22" s="16"/>
      <c r="D22" s="19"/>
      <c r="E22" s="16"/>
      <c r="F22" s="16"/>
      <c r="G22" s="16"/>
    </row>
    <row r="23" spans="1:7" x14ac:dyDescent="0.2">
      <c r="B23" s="16"/>
      <c r="C23" s="16"/>
      <c r="D23" s="16"/>
      <c r="E23" s="16"/>
      <c r="F23" s="16"/>
      <c r="G23" s="16"/>
    </row>
    <row r="24" spans="1:7" ht="18" x14ac:dyDescent="0.25">
      <c r="A24" s="121" t="s">
        <v>335</v>
      </c>
      <c r="B24" s="18"/>
      <c r="C24" s="7"/>
      <c r="D24" s="16"/>
      <c r="E24" s="16"/>
      <c r="F24" s="16"/>
      <c r="G24" s="16"/>
    </row>
    <row r="25" spans="1:7" x14ac:dyDescent="0.2">
      <c r="B25" s="16"/>
      <c r="C25" s="16"/>
      <c r="D25" s="16"/>
      <c r="E25" s="16"/>
      <c r="F25" s="16"/>
      <c r="G25" s="16"/>
    </row>
    <row r="26" spans="1:7" x14ac:dyDescent="0.2">
      <c r="A26" t="s">
        <v>8</v>
      </c>
      <c r="B26" s="24">
        <v>0</v>
      </c>
      <c r="C26" s="16"/>
      <c r="D26" s="16"/>
      <c r="E26" s="16"/>
      <c r="F26" s="16"/>
      <c r="G26" s="16"/>
    </row>
    <row r="27" spans="1:7" x14ac:dyDescent="0.2">
      <c r="B27" s="16"/>
      <c r="C27" s="16"/>
      <c r="D27" s="16"/>
      <c r="E27" s="16"/>
      <c r="F27" s="16"/>
      <c r="G27" s="16"/>
    </row>
    <row r="28" spans="1:7" x14ac:dyDescent="0.2">
      <c r="A28" t="s">
        <v>133</v>
      </c>
      <c r="B28" s="25">
        <v>0</v>
      </c>
      <c r="C28" s="16"/>
      <c r="D28" s="16"/>
      <c r="E28" s="16"/>
      <c r="F28" s="16"/>
      <c r="G28" s="16"/>
    </row>
    <row r="29" spans="1:7" x14ac:dyDescent="0.2">
      <c r="B29" s="19"/>
      <c r="C29" s="16"/>
      <c r="D29" s="16"/>
      <c r="E29" s="16"/>
      <c r="F29" s="16"/>
      <c r="G29" s="16"/>
    </row>
    <row r="30" spans="1:7" x14ac:dyDescent="0.2">
      <c r="A30" t="s">
        <v>11</v>
      </c>
      <c r="B30" s="123" t="s">
        <v>12</v>
      </c>
      <c r="C30" s="123" t="s">
        <v>13</v>
      </c>
      <c r="D30" s="124" t="s">
        <v>14</v>
      </c>
      <c r="E30" s="123" t="s">
        <v>15</v>
      </c>
      <c r="F30" s="16"/>
      <c r="G30" s="16"/>
    </row>
    <row r="31" spans="1:7" x14ac:dyDescent="0.2">
      <c r="B31" s="123"/>
      <c r="C31" s="123" t="s">
        <v>16</v>
      </c>
      <c r="D31" s="124"/>
      <c r="E31" s="123" t="s">
        <v>16</v>
      </c>
      <c r="F31" s="16"/>
      <c r="G31" s="16"/>
    </row>
    <row r="32" spans="1:7" x14ac:dyDescent="0.2">
      <c r="B32" s="123" t="s">
        <v>17</v>
      </c>
      <c r="C32" s="123" t="s">
        <v>17</v>
      </c>
      <c r="D32" s="124" t="s">
        <v>17</v>
      </c>
      <c r="E32" s="123" t="s">
        <v>17</v>
      </c>
      <c r="F32" s="16"/>
      <c r="G32" s="16"/>
    </row>
    <row r="33" spans="1:7" x14ac:dyDescent="0.2">
      <c r="B33" s="125">
        <v>0</v>
      </c>
      <c r="C33" s="125">
        <v>0</v>
      </c>
      <c r="D33" s="125">
        <v>0</v>
      </c>
      <c r="E33" s="125">
        <v>0</v>
      </c>
      <c r="F33" s="16"/>
      <c r="G33" s="16"/>
    </row>
    <row r="34" spans="1:7" x14ac:dyDescent="0.2">
      <c r="B34" s="16"/>
      <c r="C34" s="16"/>
      <c r="D34" s="19"/>
      <c r="E34" s="16"/>
      <c r="F34" s="16"/>
      <c r="G34" s="16"/>
    </row>
    <row r="35" spans="1:7" x14ac:dyDescent="0.2">
      <c r="B35" s="16"/>
      <c r="C35" s="16"/>
      <c r="D35" s="19"/>
      <c r="E35" s="16"/>
      <c r="F35" s="16"/>
      <c r="G35" s="16"/>
    </row>
    <row r="36" spans="1:7" x14ac:dyDescent="0.2">
      <c r="B36" s="16"/>
      <c r="C36" s="16"/>
      <c r="D36" s="19"/>
      <c r="E36" s="16"/>
      <c r="F36" s="16"/>
      <c r="G36" s="16"/>
    </row>
    <row r="37" spans="1:7" ht="18" x14ac:dyDescent="0.25">
      <c r="A37" s="121" t="s">
        <v>18</v>
      </c>
      <c r="B37" s="18"/>
      <c r="C37" s="7"/>
      <c r="D37" s="19"/>
      <c r="E37" s="16"/>
      <c r="F37" s="16"/>
      <c r="G37" s="16"/>
    </row>
    <row r="38" spans="1:7" x14ac:dyDescent="0.2">
      <c r="B38" s="16"/>
      <c r="C38" s="16"/>
      <c r="D38" s="19"/>
      <c r="E38" s="16"/>
      <c r="F38" s="16"/>
      <c r="G38" s="16"/>
    </row>
    <row r="39" spans="1:7" x14ac:dyDescent="0.2">
      <c r="A39" t="s">
        <v>8</v>
      </c>
      <c r="B39" s="24">
        <v>1.1999999999999999E-3</v>
      </c>
      <c r="C39" s="16"/>
      <c r="D39" s="19"/>
      <c r="E39" s="16"/>
      <c r="F39" s="16"/>
      <c r="G39" s="16"/>
    </row>
    <row r="40" spans="1:7" x14ac:dyDescent="0.2">
      <c r="B40" s="16"/>
      <c r="C40" s="16"/>
      <c r="D40" s="19"/>
      <c r="E40" s="16"/>
      <c r="F40" s="16"/>
      <c r="G40" s="16"/>
    </row>
    <row r="41" spans="1:7" x14ac:dyDescent="0.2">
      <c r="A41" t="s">
        <v>133</v>
      </c>
      <c r="B41" s="25">
        <v>10.29</v>
      </c>
      <c r="C41" s="16"/>
      <c r="D41" s="19"/>
      <c r="E41" s="16"/>
      <c r="F41" s="16"/>
      <c r="G41" s="16"/>
    </row>
    <row r="42" spans="1:7" x14ac:dyDescent="0.2">
      <c r="B42" s="16"/>
      <c r="C42" s="16"/>
      <c r="D42" s="19"/>
      <c r="E42" s="16"/>
      <c r="F42" s="16"/>
      <c r="G42" s="16"/>
    </row>
    <row r="43" spans="1:7" x14ac:dyDescent="0.2">
      <c r="A43" t="s">
        <v>9</v>
      </c>
      <c r="B43" s="24">
        <v>7.3069999999999996E-2</v>
      </c>
      <c r="C43" s="16"/>
      <c r="D43" s="19"/>
      <c r="E43" s="16"/>
      <c r="F43" s="16"/>
      <c r="G43" s="16"/>
    </row>
    <row r="44" spans="1:7" x14ac:dyDescent="0.2">
      <c r="B44" s="16"/>
      <c r="C44" s="16"/>
      <c r="D44" s="19"/>
      <c r="E44" s="16"/>
      <c r="F44" s="16"/>
      <c r="G44" s="16"/>
    </row>
    <row r="45" spans="1:7" x14ac:dyDescent="0.2">
      <c r="B45" s="16"/>
      <c r="C45" s="16"/>
      <c r="D45" s="19"/>
      <c r="E45" s="16"/>
      <c r="F45" s="16"/>
      <c r="G45" s="16"/>
    </row>
    <row r="46" spans="1:7" x14ac:dyDescent="0.2">
      <c r="B46" s="16"/>
      <c r="C46" s="16"/>
      <c r="D46" s="19"/>
      <c r="E46" s="16"/>
      <c r="F46" s="16"/>
      <c r="G46" s="16"/>
    </row>
    <row r="47" spans="1:7" ht="18" x14ac:dyDescent="0.25">
      <c r="A47" s="121" t="s">
        <v>336</v>
      </c>
      <c r="B47" s="18"/>
      <c r="C47" s="7"/>
      <c r="D47" s="19"/>
      <c r="E47" s="16"/>
      <c r="F47" s="16"/>
      <c r="G47" s="16"/>
    </row>
    <row r="48" spans="1:7" x14ac:dyDescent="0.2">
      <c r="B48" s="16"/>
      <c r="C48" s="16"/>
      <c r="D48" s="19"/>
      <c r="E48" s="16"/>
      <c r="F48" s="16"/>
      <c r="G48" s="16"/>
    </row>
    <row r="49" spans="1:7" x14ac:dyDescent="0.2">
      <c r="A49" t="s">
        <v>8</v>
      </c>
      <c r="B49" s="24">
        <v>0</v>
      </c>
      <c r="C49" s="16"/>
      <c r="D49" s="19"/>
      <c r="E49" s="16"/>
      <c r="F49" s="16"/>
      <c r="G49" s="16"/>
    </row>
    <row r="50" spans="1:7" x14ac:dyDescent="0.2">
      <c r="B50" s="16"/>
      <c r="C50" s="16"/>
      <c r="D50" s="19"/>
      <c r="E50" s="16"/>
      <c r="F50" s="16"/>
      <c r="G50" s="16"/>
    </row>
    <row r="51" spans="1:7" x14ac:dyDescent="0.2">
      <c r="A51" t="s">
        <v>132</v>
      </c>
      <c r="B51" s="25">
        <v>0</v>
      </c>
      <c r="C51" s="16"/>
      <c r="D51" s="19"/>
      <c r="E51" s="16"/>
      <c r="F51" s="16"/>
      <c r="G51" s="16"/>
    </row>
    <row r="52" spans="1:7" x14ac:dyDescent="0.2">
      <c r="B52" s="16"/>
      <c r="C52" s="16"/>
      <c r="D52" s="19"/>
      <c r="E52" s="16"/>
      <c r="F52" s="16"/>
      <c r="G52" s="16"/>
    </row>
    <row r="53" spans="1:7" x14ac:dyDescent="0.2">
      <c r="A53" t="s">
        <v>11</v>
      </c>
      <c r="B53" s="123" t="s">
        <v>12</v>
      </c>
      <c r="C53" s="123" t="s">
        <v>13</v>
      </c>
      <c r="D53" s="124" t="s">
        <v>14</v>
      </c>
      <c r="E53" s="123" t="s">
        <v>15</v>
      </c>
      <c r="F53" s="16"/>
      <c r="G53" s="16"/>
    </row>
    <row r="54" spans="1:7" x14ac:dyDescent="0.2">
      <c r="B54" s="123"/>
      <c r="C54" s="123" t="s">
        <v>16</v>
      </c>
      <c r="D54" s="124"/>
      <c r="E54" s="123" t="s">
        <v>16</v>
      </c>
      <c r="F54" s="16"/>
      <c r="G54" s="16"/>
    </row>
    <row r="55" spans="1:7" x14ac:dyDescent="0.2">
      <c r="B55" s="123" t="s">
        <v>17</v>
      </c>
      <c r="C55" s="123" t="s">
        <v>17</v>
      </c>
      <c r="D55" s="124" t="s">
        <v>17</v>
      </c>
      <c r="E55" s="123" t="s">
        <v>17</v>
      </c>
      <c r="F55" s="16"/>
      <c r="G55" s="16"/>
    </row>
    <row r="56" spans="1:7" x14ac:dyDescent="0.2">
      <c r="B56" s="125">
        <v>0</v>
      </c>
      <c r="C56" s="125">
        <v>0</v>
      </c>
      <c r="D56" s="125">
        <v>0</v>
      </c>
      <c r="E56" s="125">
        <v>0</v>
      </c>
      <c r="F56" s="16"/>
      <c r="G56" s="16"/>
    </row>
    <row r="57" spans="1:7" x14ac:dyDescent="0.2">
      <c r="B57" s="16"/>
      <c r="C57" s="16"/>
      <c r="D57" s="19"/>
      <c r="E57" s="16"/>
      <c r="F57" s="16"/>
      <c r="G57" s="16"/>
    </row>
    <row r="58" spans="1:7" x14ac:dyDescent="0.2">
      <c r="B58" s="16"/>
      <c r="C58" s="16"/>
      <c r="D58" s="19"/>
      <c r="E58" s="16"/>
      <c r="F58" s="16"/>
      <c r="G58" s="16"/>
    </row>
    <row r="59" spans="1:7" x14ac:dyDescent="0.2">
      <c r="B59" s="16"/>
      <c r="C59" s="16"/>
      <c r="D59" s="19"/>
      <c r="E59" s="16"/>
      <c r="F59" s="16"/>
      <c r="G59" s="16"/>
    </row>
    <row r="60" spans="1:7" ht="18" x14ac:dyDescent="0.25">
      <c r="A60" s="121" t="s">
        <v>20</v>
      </c>
      <c r="B60" s="18"/>
      <c r="C60" s="7"/>
      <c r="D60" s="19"/>
      <c r="E60" s="16"/>
      <c r="F60" s="16"/>
      <c r="G60" s="16"/>
    </row>
    <row r="61" spans="1:7" x14ac:dyDescent="0.2">
      <c r="B61" s="16"/>
      <c r="C61" s="16"/>
      <c r="D61" s="19"/>
      <c r="E61" s="16"/>
      <c r="F61" s="16"/>
      <c r="G61" s="16"/>
    </row>
    <row r="62" spans="1:7" x14ac:dyDescent="0.2">
      <c r="A62" t="s">
        <v>21</v>
      </c>
      <c r="B62" s="24">
        <v>2.1656</v>
      </c>
      <c r="C62" s="16"/>
      <c r="D62" s="19"/>
      <c r="E62" s="16"/>
      <c r="F62" s="16"/>
      <c r="G62" s="16"/>
    </row>
    <row r="63" spans="1:7" x14ac:dyDescent="0.2">
      <c r="B63" s="16"/>
      <c r="C63" s="16"/>
      <c r="D63" s="19"/>
      <c r="E63" s="16"/>
      <c r="F63" s="16"/>
      <c r="G63" s="16"/>
    </row>
    <row r="64" spans="1:7" x14ac:dyDescent="0.2">
      <c r="A64" t="s">
        <v>132</v>
      </c>
      <c r="B64" s="25">
        <v>414.53</v>
      </c>
      <c r="C64" s="16"/>
      <c r="D64" s="19"/>
      <c r="E64" s="16"/>
      <c r="F64" s="16"/>
      <c r="G64" s="16"/>
    </row>
    <row r="65" spans="1:7" x14ac:dyDescent="0.2">
      <c r="B65" s="16"/>
      <c r="C65" s="16"/>
      <c r="D65" s="19"/>
      <c r="E65" s="16"/>
      <c r="F65" s="16"/>
      <c r="G65" s="16"/>
    </row>
    <row r="66" spans="1:7" x14ac:dyDescent="0.2">
      <c r="A66" t="s">
        <v>23</v>
      </c>
      <c r="B66" s="24">
        <v>2.4419</v>
      </c>
      <c r="C66" s="16"/>
      <c r="D66" s="19"/>
      <c r="E66" s="16"/>
      <c r="F66" s="16"/>
      <c r="G66" s="16"/>
    </row>
    <row r="67" spans="1:7" x14ac:dyDescent="0.2">
      <c r="B67" s="16"/>
      <c r="C67" s="16"/>
      <c r="D67" s="19"/>
      <c r="E67" s="16"/>
      <c r="F67" s="16"/>
      <c r="G67" s="16"/>
    </row>
    <row r="68" spans="1:7" x14ac:dyDescent="0.2">
      <c r="A68" t="s">
        <v>9</v>
      </c>
      <c r="B68" s="213">
        <v>5.8279999999999998E-2</v>
      </c>
      <c r="C68" s="16"/>
      <c r="D68" s="19"/>
      <c r="E68" s="16"/>
      <c r="F68" s="16"/>
      <c r="G68" s="16"/>
    </row>
    <row r="69" spans="1:7" x14ac:dyDescent="0.2">
      <c r="B69" s="16"/>
      <c r="C69" s="16"/>
      <c r="D69" s="19"/>
      <c r="E69" s="16"/>
      <c r="F69" s="16"/>
      <c r="G69" s="16"/>
    </row>
    <row r="70" spans="1:7" x14ac:dyDescent="0.2">
      <c r="B70" s="16"/>
      <c r="C70" s="16"/>
      <c r="D70" s="19"/>
      <c r="E70" s="16"/>
      <c r="F70" s="16"/>
      <c r="G70" s="16"/>
    </row>
    <row r="71" spans="1:7" x14ac:dyDescent="0.2">
      <c r="B71" s="16"/>
      <c r="C71" s="16"/>
      <c r="D71" s="19"/>
      <c r="E71" s="16"/>
      <c r="F71" s="16"/>
      <c r="G71" s="16"/>
    </row>
    <row r="72" spans="1:7" ht="18" x14ac:dyDescent="0.25">
      <c r="A72" s="121" t="s">
        <v>24</v>
      </c>
      <c r="B72" s="18"/>
      <c r="C72" s="7"/>
      <c r="D72" s="19"/>
      <c r="E72" s="16"/>
      <c r="F72" s="16"/>
      <c r="G72" s="16"/>
    </row>
    <row r="73" spans="1:7" ht="18" x14ac:dyDescent="0.25">
      <c r="A73" s="17"/>
      <c r="B73" s="16"/>
      <c r="C73" s="16"/>
      <c r="D73" s="19"/>
      <c r="E73" s="16"/>
      <c r="F73" s="16"/>
      <c r="G73" s="16"/>
    </row>
    <row r="74" spans="1:7" x14ac:dyDescent="0.2">
      <c r="A74" t="s">
        <v>21</v>
      </c>
      <c r="B74" s="24">
        <v>0.1062</v>
      </c>
      <c r="C74" s="16"/>
      <c r="D74" s="19"/>
      <c r="E74" s="16"/>
      <c r="F74" s="16"/>
      <c r="G74" s="16"/>
    </row>
    <row r="75" spans="1:7" x14ac:dyDescent="0.2">
      <c r="B75" s="16"/>
      <c r="C75" s="16"/>
      <c r="D75" s="19"/>
      <c r="E75" s="16"/>
      <c r="F75" s="16"/>
      <c r="G75" s="16"/>
    </row>
    <row r="76" spans="1:7" x14ac:dyDescent="0.2">
      <c r="A76" t="s">
        <v>132</v>
      </c>
      <c r="B76" s="25">
        <v>791.8</v>
      </c>
      <c r="C76" s="16"/>
      <c r="D76" s="19"/>
      <c r="E76" s="16"/>
      <c r="F76" s="16"/>
      <c r="G76" s="16"/>
    </row>
    <row r="77" spans="1:7" x14ac:dyDescent="0.2">
      <c r="B77" s="16"/>
      <c r="C77" s="16"/>
      <c r="D77" s="19"/>
      <c r="E77" s="16"/>
      <c r="F77" s="16"/>
      <c r="G77" s="16"/>
    </row>
    <row r="78" spans="1:7" x14ac:dyDescent="0.2">
      <c r="A78" t="s">
        <v>11</v>
      </c>
      <c r="B78" s="123" t="s">
        <v>12</v>
      </c>
      <c r="C78" s="123" t="s">
        <v>14</v>
      </c>
      <c r="D78" s="123" t="s">
        <v>12</v>
      </c>
      <c r="E78" s="123" t="s">
        <v>13</v>
      </c>
      <c r="F78" s="124" t="s">
        <v>14</v>
      </c>
      <c r="G78" s="123" t="s">
        <v>15</v>
      </c>
    </row>
    <row r="79" spans="1:7" x14ac:dyDescent="0.2">
      <c r="B79" s="123"/>
      <c r="C79" s="123"/>
      <c r="D79" s="123"/>
      <c r="E79" s="123" t="s">
        <v>16</v>
      </c>
      <c r="F79" s="124"/>
      <c r="G79" s="123" t="s">
        <v>16</v>
      </c>
    </row>
    <row r="80" spans="1:7" x14ac:dyDescent="0.2">
      <c r="B80" s="123" t="s">
        <v>25</v>
      </c>
      <c r="C80" s="123" t="s">
        <v>25</v>
      </c>
      <c r="D80" s="123" t="s">
        <v>17</v>
      </c>
      <c r="E80" s="123" t="s">
        <v>17</v>
      </c>
      <c r="F80" s="124" t="s">
        <v>17</v>
      </c>
      <c r="G80" s="123" t="s">
        <v>17</v>
      </c>
    </row>
    <row r="81" spans="1:7" ht="12.75" customHeight="1" x14ac:dyDescent="0.25">
      <c r="A81" s="17"/>
      <c r="B81" s="158">
        <v>10.845000000000001</v>
      </c>
      <c r="C81" s="158">
        <v>8.1180000000000003</v>
      </c>
      <c r="D81" s="214">
        <v>7.0279999999999995E-2</v>
      </c>
      <c r="E81" s="214">
        <v>4.1959999999999997E-2</v>
      </c>
      <c r="F81" s="214">
        <v>5.9319999999999998E-2</v>
      </c>
      <c r="G81" s="214">
        <v>3.1109999999999999E-2</v>
      </c>
    </row>
    <row r="82" spans="1:7" ht="12.75" customHeight="1" x14ac:dyDescent="0.25">
      <c r="A82" s="17"/>
      <c r="B82" s="122"/>
      <c r="C82" s="122"/>
      <c r="D82" s="122"/>
      <c r="E82" s="122"/>
      <c r="F82" s="122"/>
      <c r="G82" s="122"/>
    </row>
    <row r="83" spans="1:7" ht="12.75" customHeight="1" x14ac:dyDescent="0.25">
      <c r="A83" s="17"/>
      <c r="B83" s="122"/>
      <c r="C83" s="122"/>
      <c r="D83" s="122"/>
      <c r="E83" s="122"/>
      <c r="F83" s="122"/>
      <c r="G83" s="122"/>
    </row>
    <row r="84" spans="1:7" ht="11.25" customHeight="1" x14ac:dyDescent="0.25">
      <c r="A84" s="17"/>
      <c r="B84" s="16"/>
      <c r="C84" s="16"/>
      <c r="D84" s="19"/>
      <c r="E84" s="16"/>
      <c r="F84" s="16"/>
      <c r="G84" s="16"/>
    </row>
    <row r="85" spans="1:7" ht="18" x14ac:dyDescent="0.25">
      <c r="A85" s="121" t="s">
        <v>337</v>
      </c>
      <c r="B85" s="16"/>
      <c r="C85" s="16"/>
      <c r="D85" s="19"/>
      <c r="E85" s="16"/>
      <c r="F85" s="16"/>
      <c r="G85" s="16"/>
    </row>
    <row r="86" spans="1:7" x14ac:dyDescent="0.2">
      <c r="B86" s="16"/>
      <c r="C86" s="16"/>
      <c r="D86" s="19"/>
      <c r="E86" s="16"/>
      <c r="F86" s="16"/>
      <c r="G86" s="16"/>
    </row>
    <row r="87" spans="1:7" x14ac:dyDescent="0.2">
      <c r="A87" t="s">
        <v>21</v>
      </c>
      <c r="B87" s="24">
        <v>0</v>
      </c>
      <c r="C87" s="16"/>
      <c r="D87" s="19"/>
      <c r="E87" s="16"/>
      <c r="F87" s="16"/>
      <c r="G87" s="16"/>
    </row>
    <row r="88" spans="1:7" x14ac:dyDescent="0.2">
      <c r="B88" s="16"/>
      <c r="C88" s="16"/>
      <c r="D88" s="19"/>
      <c r="E88" s="16"/>
      <c r="F88" s="16"/>
      <c r="G88" s="16"/>
    </row>
    <row r="89" spans="1:7" x14ac:dyDescent="0.2">
      <c r="A89" t="s">
        <v>134</v>
      </c>
      <c r="B89" s="25">
        <v>0</v>
      </c>
      <c r="C89" s="16"/>
      <c r="D89" s="19"/>
      <c r="E89" s="16"/>
      <c r="F89" s="16"/>
      <c r="G89" s="16"/>
    </row>
    <row r="90" spans="1:7" x14ac:dyDescent="0.2">
      <c r="B90" s="16"/>
      <c r="C90" s="16"/>
      <c r="D90" s="19"/>
      <c r="E90" s="16"/>
      <c r="F90" s="16"/>
      <c r="G90" s="16"/>
    </row>
    <row r="91" spans="1:7" x14ac:dyDescent="0.2">
      <c r="A91" t="s">
        <v>11</v>
      </c>
      <c r="B91" s="123" t="s">
        <v>12</v>
      </c>
      <c r="C91" s="123" t="s">
        <v>14</v>
      </c>
      <c r="D91" s="123" t="s">
        <v>12</v>
      </c>
      <c r="E91" s="123" t="s">
        <v>13</v>
      </c>
      <c r="F91" s="124" t="s">
        <v>14</v>
      </c>
      <c r="G91" s="123" t="s">
        <v>15</v>
      </c>
    </row>
    <row r="92" spans="1:7" x14ac:dyDescent="0.2">
      <c r="B92" s="123"/>
      <c r="C92" s="123"/>
      <c r="D92" s="123"/>
      <c r="E92" s="123" t="s">
        <v>16</v>
      </c>
      <c r="F92" s="124"/>
      <c r="G92" s="123" t="s">
        <v>16</v>
      </c>
    </row>
    <row r="93" spans="1:7" x14ac:dyDescent="0.2">
      <c r="B93" s="123" t="s">
        <v>25</v>
      </c>
      <c r="C93" s="123" t="s">
        <v>25</v>
      </c>
      <c r="D93" s="123" t="s">
        <v>17</v>
      </c>
      <c r="E93" s="123" t="s">
        <v>17</v>
      </c>
      <c r="F93" s="124" t="s">
        <v>17</v>
      </c>
      <c r="G93" s="123" t="s">
        <v>17</v>
      </c>
    </row>
    <row r="94" spans="1:7" x14ac:dyDescent="0.2">
      <c r="A94" s="5"/>
      <c r="B94" s="158">
        <v>0</v>
      </c>
      <c r="C94" s="158">
        <v>0</v>
      </c>
      <c r="D94" s="125">
        <v>0</v>
      </c>
      <c r="E94" s="125">
        <v>0</v>
      </c>
      <c r="F94" s="125">
        <v>0</v>
      </c>
      <c r="G94" s="125">
        <v>0</v>
      </c>
    </row>
    <row r="95" spans="1:7" x14ac:dyDescent="0.2">
      <c r="B95" s="16"/>
      <c r="C95" s="16"/>
      <c r="D95" s="19"/>
      <c r="E95" s="16"/>
      <c r="F95" s="16"/>
      <c r="G95" s="16"/>
    </row>
    <row r="96" spans="1:7" x14ac:dyDescent="0.2">
      <c r="B96" s="16"/>
      <c r="C96" s="16"/>
      <c r="D96" s="19"/>
      <c r="E96" s="16"/>
      <c r="F96" s="16"/>
      <c r="G96" s="16"/>
    </row>
    <row r="97" spans="1:7" x14ac:dyDescent="0.2">
      <c r="B97" s="16"/>
      <c r="C97" s="16"/>
      <c r="D97" s="19"/>
      <c r="E97" s="16"/>
      <c r="F97" s="16"/>
      <c r="G97" s="16"/>
    </row>
    <row r="98" spans="1:7" ht="18" x14ac:dyDescent="0.25">
      <c r="A98" s="121" t="s">
        <v>338</v>
      </c>
      <c r="B98" s="16"/>
      <c r="C98" s="16"/>
      <c r="D98" s="19"/>
      <c r="E98" s="16"/>
      <c r="F98" s="16"/>
      <c r="G98" s="16"/>
    </row>
    <row r="99" spans="1:7" x14ac:dyDescent="0.2">
      <c r="B99" s="16"/>
      <c r="C99" s="16"/>
      <c r="D99" s="19"/>
      <c r="E99" s="16"/>
      <c r="F99" s="16"/>
      <c r="G99" s="16"/>
    </row>
    <row r="100" spans="1:7" x14ac:dyDescent="0.2">
      <c r="A100" t="s">
        <v>21</v>
      </c>
      <c r="B100" s="24">
        <v>0</v>
      </c>
      <c r="C100" s="16"/>
      <c r="D100" s="19"/>
      <c r="E100" s="16"/>
      <c r="F100" s="16"/>
      <c r="G100" s="16"/>
    </row>
    <row r="101" spans="1:7" x14ac:dyDescent="0.2">
      <c r="B101" s="16"/>
      <c r="C101" s="16"/>
      <c r="D101" s="19"/>
      <c r="E101" s="16"/>
      <c r="F101" s="16"/>
      <c r="G101" s="16"/>
    </row>
    <row r="102" spans="1:7" x14ac:dyDescent="0.2">
      <c r="A102" t="s">
        <v>132</v>
      </c>
      <c r="B102" s="25">
        <v>0</v>
      </c>
      <c r="C102" s="16"/>
      <c r="D102" s="19"/>
      <c r="E102" s="16"/>
      <c r="F102" s="16"/>
      <c r="G102" s="16"/>
    </row>
    <row r="103" spans="1:7" x14ac:dyDescent="0.2">
      <c r="B103" s="16"/>
      <c r="C103" s="16"/>
      <c r="D103" s="19"/>
      <c r="E103" s="16"/>
      <c r="F103" s="16"/>
      <c r="G103" s="16"/>
    </row>
    <row r="104" spans="1:7" x14ac:dyDescent="0.2">
      <c r="A104" t="s">
        <v>11</v>
      </c>
      <c r="B104" s="123" t="s">
        <v>12</v>
      </c>
      <c r="C104" s="123" t="s">
        <v>14</v>
      </c>
      <c r="D104" s="123" t="s">
        <v>12</v>
      </c>
      <c r="E104" s="123" t="s">
        <v>13</v>
      </c>
      <c r="F104" s="124" t="s">
        <v>14</v>
      </c>
      <c r="G104" s="123" t="s">
        <v>15</v>
      </c>
    </row>
    <row r="105" spans="1:7" x14ac:dyDescent="0.2">
      <c r="B105" s="123"/>
      <c r="C105" s="123"/>
      <c r="D105" s="123"/>
      <c r="E105" s="123" t="s">
        <v>16</v>
      </c>
      <c r="F105" s="124"/>
      <c r="G105" s="123" t="s">
        <v>16</v>
      </c>
    </row>
    <row r="106" spans="1:7" x14ac:dyDescent="0.2">
      <c r="B106" s="123" t="s">
        <v>25</v>
      </c>
      <c r="C106" s="123" t="s">
        <v>25</v>
      </c>
      <c r="D106" s="123" t="s">
        <v>17</v>
      </c>
      <c r="E106" s="123" t="s">
        <v>17</v>
      </c>
      <c r="F106" s="124" t="s">
        <v>17</v>
      </c>
      <c r="G106" s="123" t="s">
        <v>17</v>
      </c>
    </row>
    <row r="107" spans="1:7" x14ac:dyDescent="0.2">
      <c r="A107" s="5"/>
      <c r="B107" s="125">
        <v>0</v>
      </c>
      <c r="C107" s="125">
        <v>0</v>
      </c>
      <c r="D107" s="125">
        <v>0</v>
      </c>
      <c r="E107" s="125">
        <v>0</v>
      </c>
      <c r="F107" s="125">
        <v>0</v>
      </c>
      <c r="G107" s="125">
        <v>0</v>
      </c>
    </row>
    <row r="108" spans="1:7" x14ac:dyDescent="0.2">
      <c r="A108" s="5"/>
      <c r="B108" s="122"/>
      <c r="C108" s="122"/>
      <c r="D108" s="122"/>
      <c r="E108" s="122"/>
      <c r="F108" s="122"/>
      <c r="G108" s="122"/>
    </row>
    <row r="109" spans="1:7" x14ac:dyDescent="0.2">
      <c r="A109" s="5"/>
      <c r="B109" s="122"/>
      <c r="C109" s="122"/>
      <c r="D109" s="122"/>
      <c r="E109" s="122"/>
      <c r="F109" s="122"/>
      <c r="G109" s="122"/>
    </row>
    <row r="110" spans="1:7" x14ac:dyDescent="0.2">
      <c r="C110" s="16"/>
      <c r="E110" s="16"/>
      <c r="F110" s="16"/>
      <c r="G110" s="16"/>
    </row>
    <row r="111" spans="1:7" ht="18" x14ac:dyDescent="0.25">
      <c r="A111" s="121" t="s">
        <v>27</v>
      </c>
      <c r="B111" s="16"/>
      <c r="C111" s="16"/>
      <c r="D111" s="19"/>
      <c r="E111" s="16"/>
      <c r="F111" s="16"/>
      <c r="G111" s="16"/>
    </row>
    <row r="112" spans="1:7" x14ac:dyDescent="0.2">
      <c r="B112" s="16"/>
      <c r="C112" s="16"/>
      <c r="D112" s="19"/>
      <c r="E112" s="16"/>
      <c r="F112" s="16"/>
      <c r="G112" s="16"/>
    </row>
    <row r="113" spans="1:7" x14ac:dyDescent="0.2">
      <c r="A113" t="s">
        <v>21</v>
      </c>
      <c r="B113" s="24">
        <v>0.60050000000000003</v>
      </c>
      <c r="C113" s="16"/>
      <c r="D113" s="19"/>
      <c r="E113" s="16"/>
      <c r="F113" s="16"/>
      <c r="G113" s="16"/>
    </row>
    <row r="114" spans="1:7" x14ac:dyDescent="0.2">
      <c r="B114" s="16"/>
      <c r="C114" s="16"/>
      <c r="D114" s="19"/>
      <c r="E114" s="16"/>
      <c r="F114" s="16"/>
      <c r="G114" s="16"/>
    </row>
    <row r="115" spans="1:7" x14ac:dyDescent="0.2">
      <c r="A115" t="s">
        <v>135</v>
      </c>
      <c r="B115" s="25">
        <v>0.34</v>
      </c>
      <c r="C115" s="16"/>
      <c r="D115" s="19"/>
      <c r="E115" s="16"/>
      <c r="F115" s="16"/>
      <c r="G115" s="16"/>
    </row>
    <row r="116" spans="1:7" x14ac:dyDescent="0.2">
      <c r="B116" s="16"/>
      <c r="C116" s="16"/>
      <c r="D116" s="19"/>
      <c r="E116" s="16"/>
      <c r="F116" s="16"/>
      <c r="G116" s="16"/>
    </row>
    <row r="117" spans="1:7" x14ac:dyDescent="0.2">
      <c r="A117" t="s">
        <v>23</v>
      </c>
      <c r="B117" s="24">
        <v>22.847100000000001</v>
      </c>
      <c r="C117" s="16"/>
      <c r="D117" s="19"/>
      <c r="E117" s="16"/>
      <c r="F117" s="16"/>
      <c r="G117" s="16"/>
    </row>
    <row r="118" spans="1:7" x14ac:dyDescent="0.2">
      <c r="B118" s="16"/>
      <c r="C118" s="16"/>
      <c r="D118" s="19"/>
      <c r="E118" s="16"/>
      <c r="F118" s="16"/>
      <c r="G118" s="16"/>
    </row>
    <row r="119" spans="1:7" x14ac:dyDescent="0.2">
      <c r="A119" s="5" t="s">
        <v>28</v>
      </c>
      <c r="B119" s="16"/>
      <c r="C119" s="16"/>
      <c r="D119" s="19"/>
      <c r="E119" s="16"/>
      <c r="F119" s="16"/>
      <c r="G119" s="16"/>
    </row>
    <row r="120" spans="1:7" x14ac:dyDescent="0.2">
      <c r="B120" s="16"/>
      <c r="C120" s="16"/>
      <c r="D120" s="19"/>
      <c r="E120" s="16"/>
      <c r="F120" s="16"/>
      <c r="G120" s="16"/>
    </row>
    <row r="121" spans="1:7" ht="18" x14ac:dyDescent="0.25">
      <c r="A121" s="121" t="s">
        <v>339</v>
      </c>
      <c r="B121" s="16"/>
      <c r="C121" s="16"/>
      <c r="D121" s="19"/>
      <c r="E121" s="16"/>
      <c r="F121" s="16"/>
      <c r="G121" s="16"/>
    </row>
    <row r="122" spans="1:7" x14ac:dyDescent="0.2">
      <c r="B122" s="16"/>
      <c r="C122" s="16"/>
      <c r="D122" s="19"/>
      <c r="E122" s="16"/>
      <c r="F122" s="16"/>
      <c r="G122" s="16"/>
    </row>
    <row r="123" spans="1:7" x14ac:dyDescent="0.2">
      <c r="A123" t="s">
        <v>21</v>
      </c>
      <c r="B123" s="24">
        <v>0</v>
      </c>
      <c r="C123" s="16"/>
      <c r="D123" s="19"/>
      <c r="E123" s="16"/>
      <c r="F123" s="16"/>
      <c r="G123" s="16"/>
    </row>
    <row r="124" spans="1:7" x14ac:dyDescent="0.2">
      <c r="B124" s="16"/>
      <c r="C124" s="16"/>
      <c r="D124" s="19"/>
      <c r="E124" s="16"/>
      <c r="F124" s="16"/>
      <c r="G124" s="16"/>
    </row>
    <row r="125" spans="1:7" x14ac:dyDescent="0.2">
      <c r="A125" t="s">
        <v>135</v>
      </c>
      <c r="B125" s="25">
        <v>0</v>
      </c>
      <c r="C125" s="16"/>
      <c r="D125" s="19"/>
      <c r="E125" s="16"/>
      <c r="F125" s="16"/>
      <c r="G125" s="16"/>
    </row>
    <row r="126" spans="1:7" x14ac:dyDescent="0.2">
      <c r="B126" s="16"/>
      <c r="C126" s="16"/>
      <c r="D126" s="19"/>
      <c r="E126" s="16"/>
      <c r="F126" s="16"/>
      <c r="G126" s="16"/>
    </row>
    <row r="127" spans="1:7" x14ac:dyDescent="0.2">
      <c r="A127" t="s">
        <v>11</v>
      </c>
      <c r="B127" s="123" t="s">
        <v>12</v>
      </c>
      <c r="C127" s="123" t="s">
        <v>14</v>
      </c>
      <c r="D127" s="19"/>
      <c r="E127" s="16"/>
      <c r="F127" s="16"/>
      <c r="G127" s="16"/>
    </row>
    <row r="128" spans="1:7" x14ac:dyDescent="0.2">
      <c r="B128" s="123" t="s">
        <v>25</v>
      </c>
      <c r="C128" s="123" t="s">
        <v>25</v>
      </c>
      <c r="D128" s="19"/>
      <c r="E128" s="16"/>
      <c r="F128" s="16"/>
      <c r="G128" s="16"/>
    </row>
    <row r="129" spans="1:7" x14ac:dyDescent="0.2">
      <c r="B129" s="125">
        <v>0</v>
      </c>
      <c r="C129" s="125">
        <v>0</v>
      </c>
      <c r="D129" s="19"/>
      <c r="E129" s="16"/>
      <c r="F129" s="16"/>
      <c r="G129" s="16"/>
    </row>
    <row r="130" spans="1:7" ht="12.75" customHeight="1" x14ac:dyDescent="0.25">
      <c r="A130" s="17"/>
      <c r="B130" s="16"/>
      <c r="C130" s="16"/>
      <c r="D130" s="19"/>
      <c r="E130" s="16"/>
      <c r="F130" s="16"/>
      <c r="G130" s="16"/>
    </row>
    <row r="131" spans="1:7" ht="14.25" customHeight="1" x14ac:dyDescent="0.25">
      <c r="A131" s="17"/>
      <c r="B131" s="16"/>
      <c r="C131" s="16"/>
      <c r="D131" s="19"/>
      <c r="E131" s="16"/>
      <c r="F131" s="16"/>
      <c r="G131" s="16"/>
    </row>
    <row r="132" spans="1:7" x14ac:dyDescent="0.2">
      <c r="B132" s="16"/>
      <c r="C132" s="16"/>
      <c r="D132" s="19"/>
      <c r="E132" s="16"/>
      <c r="F132" s="16"/>
      <c r="G132" s="16"/>
    </row>
    <row r="133" spans="1:7" ht="18" x14ac:dyDescent="0.25">
      <c r="A133" s="121" t="s">
        <v>340</v>
      </c>
      <c r="B133" s="16"/>
      <c r="C133" s="16"/>
      <c r="D133" s="19"/>
      <c r="E133" s="16"/>
      <c r="F133" s="16"/>
      <c r="G133" s="16"/>
    </row>
    <row r="134" spans="1:7" x14ac:dyDescent="0.2">
      <c r="B134" s="16"/>
      <c r="C134" s="16"/>
      <c r="D134" s="19"/>
      <c r="E134" s="16"/>
      <c r="F134" s="16"/>
      <c r="G134" s="16"/>
    </row>
    <row r="135" spans="1:7" x14ac:dyDescent="0.2">
      <c r="A135" t="s">
        <v>21</v>
      </c>
      <c r="B135" s="24">
        <v>0</v>
      </c>
      <c r="C135" s="16"/>
      <c r="D135" s="19"/>
      <c r="E135" s="16"/>
      <c r="F135" s="16"/>
      <c r="G135" s="16"/>
    </row>
    <row r="136" spans="1:7" x14ac:dyDescent="0.2">
      <c r="B136" s="16"/>
      <c r="C136" s="16"/>
      <c r="D136" s="19"/>
      <c r="E136" s="16"/>
      <c r="F136" s="16"/>
      <c r="G136" s="16"/>
    </row>
    <row r="137" spans="1:7" x14ac:dyDescent="0.2">
      <c r="A137" t="s">
        <v>135</v>
      </c>
      <c r="B137" s="25">
        <v>0</v>
      </c>
      <c r="C137" s="16"/>
      <c r="D137" s="19"/>
      <c r="E137" s="16"/>
      <c r="F137" s="16"/>
      <c r="G137" s="16"/>
    </row>
    <row r="138" spans="1:7" x14ac:dyDescent="0.2">
      <c r="B138" s="16"/>
      <c r="C138" s="16"/>
      <c r="D138" s="19"/>
      <c r="E138" s="16"/>
      <c r="F138" s="16"/>
      <c r="G138" s="16"/>
    </row>
    <row r="139" spans="1:7" x14ac:dyDescent="0.2">
      <c r="A139" t="s">
        <v>23</v>
      </c>
      <c r="B139" s="24">
        <v>0</v>
      </c>
      <c r="C139" s="16"/>
      <c r="D139" s="19"/>
      <c r="E139" s="16"/>
      <c r="F139" s="16"/>
      <c r="G139" s="16"/>
    </row>
    <row r="140" spans="1:7" x14ac:dyDescent="0.2">
      <c r="B140" s="16"/>
      <c r="C140" s="16"/>
      <c r="D140" s="19"/>
      <c r="E140" s="16"/>
      <c r="F140" s="16"/>
      <c r="G140" s="16"/>
    </row>
    <row r="141" spans="1:7" x14ac:dyDescent="0.2">
      <c r="A141" s="5" t="s">
        <v>28</v>
      </c>
      <c r="B141" s="16"/>
      <c r="C141" s="16"/>
      <c r="D141" s="19"/>
      <c r="E141" s="16"/>
      <c r="F141" s="16"/>
      <c r="G141" s="16"/>
    </row>
    <row r="142" spans="1:7" x14ac:dyDescent="0.2">
      <c r="B142" s="16"/>
      <c r="C142" s="16"/>
      <c r="D142" s="19"/>
      <c r="E142" s="16"/>
      <c r="F142" s="16"/>
      <c r="G142" s="16"/>
    </row>
    <row r="143" spans="1:7" ht="18" x14ac:dyDescent="0.25">
      <c r="A143" s="121" t="s">
        <v>31</v>
      </c>
      <c r="B143" s="16"/>
      <c r="C143" s="16"/>
      <c r="D143" s="19"/>
      <c r="E143" s="16"/>
      <c r="F143" s="16"/>
      <c r="G143" s="16"/>
    </row>
    <row r="144" spans="1:7" x14ac:dyDescent="0.2">
      <c r="B144" s="16"/>
      <c r="C144" s="16"/>
      <c r="D144" s="19"/>
      <c r="E144" s="16"/>
      <c r="F144" s="16"/>
      <c r="G144" s="16"/>
    </row>
    <row r="145" spans="1:7" x14ac:dyDescent="0.2">
      <c r="A145" t="s">
        <v>21</v>
      </c>
      <c r="B145" s="24">
        <v>0.53129999999999999</v>
      </c>
      <c r="C145" s="16"/>
      <c r="D145" s="19"/>
      <c r="E145" s="16"/>
      <c r="F145" s="16"/>
      <c r="G145" s="16"/>
    </row>
    <row r="146" spans="1:7" x14ac:dyDescent="0.2">
      <c r="B146" s="16"/>
      <c r="C146" s="16"/>
      <c r="D146" s="19"/>
      <c r="E146" s="16"/>
      <c r="F146" s="16"/>
      <c r="G146" s="16"/>
    </row>
    <row r="147" spans="1:7" x14ac:dyDescent="0.2">
      <c r="A147" t="s">
        <v>135</v>
      </c>
      <c r="B147" s="25">
        <v>0.02</v>
      </c>
      <c r="C147" s="16"/>
      <c r="D147" s="19"/>
      <c r="E147" s="16"/>
      <c r="F147" s="16"/>
      <c r="G147" s="16"/>
    </row>
    <row r="148" spans="1:7" x14ac:dyDescent="0.2">
      <c r="B148" s="16"/>
      <c r="C148" s="16"/>
      <c r="D148" s="19"/>
      <c r="E148" s="16"/>
      <c r="F148" s="16"/>
      <c r="G148" s="16"/>
    </row>
    <row r="149" spans="1:7" x14ac:dyDescent="0.2">
      <c r="A149" t="s">
        <v>11</v>
      </c>
      <c r="B149" s="123" t="s">
        <v>12</v>
      </c>
      <c r="C149" s="123" t="s">
        <v>14</v>
      </c>
      <c r="D149" s="19"/>
      <c r="E149" s="16"/>
      <c r="F149" s="16"/>
      <c r="G149" s="16"/>
    </row>
    <row r="150" spans="1:7" x14ac:dyDescent="0.2">
      <c r="B150" s="123" t="s">
        <v>25</v>
      </c>
      <c r="C150" s="123" t="s">
        <v>25</v>
      </c>
      <c r="D150" s="19"/>
      <c r="E150" s="16"/>
      <c r="F150" s="16"/>
      <c r="G150" s="16"/>
    </row>
    <row r="151" spans="1:7" x14ac:dyDescent="0.2">
      <c r="B151" s="125">
        <v>33.083300000000001</v>
      </c>
      <c r="C151" s="125">
        <v>12.422800000000001</v>
      </c>
      <c r="E151" s="16"/>
      <c r="F151" s="16"/>
      <c r="G151" s="16"/>
    </row>
    <row r="152" spans="1:7" x14ac:dyDescent="0.2">
      <c r="B152" s="16"/>
      <c r="C152" s="16"/>
      <c r="D152" s="19"/>
      <c r="E152" s="16"/>
      <c r="F152" s="16"/>
      <c r="G152" s="16"/>
    </row>
    <row r="153" spans="1:7" x14ac:dyDescent="0.2">
      <c r="B153" s="16"/>
      <c r="C153" s="16"/>
      <c r="D153" s="19"/>
      <c r="E153" s="16"/>
      <c r="F153" s="16"/>
      <c r="G153" s="16"/>
    </row>
    <row r="155" spans="1:7" ht="18" x14ac:dyDescent="0.25">
      <c r="A155" s="121" t="s">
        <v>32</v>
      </c>
    </row>
    <row r="157" spans="1:7" ht="14.25" x14ac:dyDescent="0.2">
      <c r="A157" s="164" t="s">
        <v>52</v>
      </c>
    </row>
    <row r="158" spans="1:7" ht="14.25" x14ac:dyDescent="0.2">
      <c r="A158" s="164" t="s">
        <v>53</v>
      </c>
    </row>
    <row r="159" spans="1:7" ht="14.25" x14ac:dyDescent="0.2">
      <c r="A159" s="164" t="s">
        <v>99</v>
      </c>
    </row>
    <row r="162" spans="1:3" x14ac:dyDescent="0.2">
      <c r="A162" t="s">
        <v>342</v>
      </c>
      <c r="B162" s="6"/>
      <c r="C162" s="11">
        <v>9</v>
      </c>
    </row>
    <row r="163" spans="1:3" x14ac:dyDescent="0.2">
      <c r="A163" t="s">
        <v>33</v>
      </c>
      <c r="B163" s="6"/>
      <c r="C163" s="11">
        <v>0</v>
      </c>
    </row>
    <row r="164" spans="1:3" x14ac:dyDescent="0.2">
      <c r="A164" t="s">
        <v>34</v>
      </c>
      <c r="B164" s="6"/>
      <c r="C164" s="11"/>
    </row>
    <row r="165" spans="1:3" x14ac:dyDescent="0.2">
      <c r="A165" t="s">
        <v>35</v>
      </c>
      <c r="B165" s="6"/>
      <c r="C165" s="11">
        <v>0</v>
      </c>
    </row>
    <row r="166" spans="1:3" x14ac:dyDescent="0.2">
      <c r="A166" t="s">
        <v>36</v>
      </c>
      <c r="B166" s="6"/>
      <c r="C166" s="11">
        <v>0</v>
      </c>
    </row>
    <row r="167" spans="1:3" x14ac:dyDescent="0.2">
      <c r="A167" t="s">
        <v>37</v>
      </c>
      <c r="B167" s="6"/>
      <c r="C167" s="11">
        <v>0</v>
      </c>
    </row>
    <row r="168" spans="1:3" x14ac:dyDescent="0.2">
      <c r="B168" s="6"/>
      <c r="C168" s="11"/>
    </row>
    <row r="169" spans="1:3" x14ac:dyDescent="0.2">
      <c r="A169" t="s">
        <v>38</v>
      </c>
      <c r="B169" s="6"/>
      <c r="C169" s="11">
        <v>10.7</v>
      </c>
    </row>
    <row r="170" spans="1:3" x14ac:dyDescent="0.2">
      <c r="A170" t="s">
        <v>39</v>
      </c>
      <c r="B170" s="20"/>
      <c r="C170" s="74">
        <v>1.4999999999999999E-2</v>
      </c>
    </row>
    <row r="171" spans="1:3" x14ac:dyDescent="0.2">
      <c r="A171" t="s">
        <v>40</v>
      </c>
      <c r="B171" s="6"/>
      <c r="C171" s="11">
        <v>9</v>
      </c>
    </row>
    <row r="172" spans="1:3" x14ac:dyDescent="0.2">
      <c r="A172" t="s">
        <v>41</v>
      </c>
      <c r="B172" s="6"/>
      <c r="C172" s="11">
        <v>9</v>
      </c>
    </row>
    <row r="173" spans="1:3" x14ac:dyDescent="0.2">
      <c r="B173" s="6"/>
      <c r="C173" s="11"/>
    </row>
    <row r="174" spans="1:3" x14ac:dyDescent="0.2">
      <c r="A174" t="s">
        <v>42</v>
      </c>
      <c r="B174" s="6"/>
      <c r="C174" s="11"/>
    </row>
    <row r="175" spans="1:3" x14ac:dyDescent="0.2">
      <c r="A175" t="s">
        <v>43</v>
      </c>
      <c r="B175" s="6"/>
      <c r="C175" s="11">
        <v>20</v>
      </c>
    </row>
    <row r="176" spans="1:3" x14ac:dyDescent="0.2">
      <c r="A176" t="s">
        <v>44</v>
      </c>
      <c r="B176" s="6"/>
      <c r="C176" s="11">
        <v>50</v>
      </c>
    </row>
    <row r="177" spans="1:3" x14ac:dyDescent="0.2">
      <c r="B177" s="6"/>
      <c r="C177" s="11"/>
    </row>
    <row r="178" spans="1:3" x14ac:dyDescent="0.2">
      <c r="A178" t="s">
        <v>45</v>
      </c>
      <c r="B178" s="6"/>
      <c r="C178" s="11">
        <v>0</v>
      </c>
    </row>
    <row r="179" spans="1:3" x14ac:dyDescent="0.2">
      <c r="B179" s="6"/>
      <c r="C179" s="11"/>
    </row>
    <row r="180" spans="1:3" x14ac:dyDescent="0.2">
      <c r="A180" t="s">
        <v>46</v>
      </c>
      <c r="B180" s="6"/>
      <c r="C180" s="11">
        <v>0</v>
      </c>
    </row>
    <row r="181" spans="1:3" x14ac:dyDescent="0.2">
      <c r="A181" t="s">
        <v>47</v>
      </c>
      <c r="B181" s="6"/>
      <c r="C181" s="11">
        <v>0</v>
      </c>
    </row>
    <row r="182" spans="1:3" x14ac:dyDescent="0.2">
      <c r="A182" t="s">
        <v>48</v>
      </c>
      <c r="B182" s="6"/>
      <c r="C182" s="11">
        <v>0</v>
      </c>
    </row>
    <row r="183" spans="1:3" x14ac:dyDescent="0.2">
      <c r="B183" s="6"/>
      <c r="C183" s="6"/>
    </row>
    <row r="184" spans="1:3" x14ac:dyDescent="0.2">
      <c r="A184" t="s">
        <v>183</v>
      </c>
      <c r="B184" t="s">
        <v>185</v>
      </c>
      <c r="C184" s="11">
        <v>0</v>
      </c>
    </row>
    <row r="185" spans="1:3" x14ac:dyDescent="0.2">
      <c r="A185" t="s">
        <v>184</v>
      </c>
      <c r="B185" t="s">
        <v>186</v>
      </c>
      <c r="C185" s="11">
        <v>0</v>
      </c>
    </row>
    <row r="187" spans="1:3" x14ac:dyDescent="0.2">
      <c r="A187" t="s">
        <v>341</v>
      </c>
      <c r="C187" s="11">
        <v>10</v>
      </c>
    </row>
  </sheetData>
  <phoneticPr fontId="0" type="noConversion"/>
  <hyperlinks>
    <hyperlink ref="B5" r:id="rId1"/>
  </hyperlinks>
  <pageMargins left="0.44" right="0.17" top="0.57999999999999996" bottom="0.57999999999999996" header="0.32" footer="0.33"/>
  <pageSetup scale="75"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2"/>
  <sheetViews>
    <sheetView topLeftCell="A3" zoomScale="75" workbookViewId="0">
      <selection activeCell="A14" sqref="A14"/>
    </sheetView>
  </sheetViews>
  <sheetFormatPr defaultRowHeight="12.75" x14ac:dyDescent="0.2"/>
  <cols>
    <col min="1" max="1" width="31.42578125" customWidth="1"/>
    <col min="2" max="2" width="1.42578125" customWidth="1"/>
    <col min="3" max="3" width="15.85546875" customWidth="1"/>
    <col min="4" max="4" width="8.7109375" customWidth="1"/>
    <col min="5" max="5" width="10.140625" customWidth="1"/>
    <col min="6" max="6" width="19.7109375" customWidth="1"/>
    <col min="7" max="7" width="1.5703125" customWidth="1"/>
    <col min="8" max="8" width="16.140625" customWidth="1"/>
    <col min="9" max="9" width="9.42578125" customWidth="1"/>
    <col min="11" max="11" width="12.5703125" customWidth="1"/>
    <col min="12" max="12" width="0.85546875" customWidth="1"/>
    <col min="13" max="13" width="11" customWidth="1"/>
  </cols>
  <sheetData>
    <row r="1" spans="1:11" ht="18" x14ac:dyDescent="0.25">
      <c r="A1" s="17" t="s">
        <v>231</v>
      </c>
      <c r="B1" s="17"/>
    </row>
    <row r="3" spans="1:11" ht="18" x14ac:dyDescent="0.25">
      <c r="A3" s="137" t="s">
        <v>0</v>
      </c>
      <c r="B3" s="1"/>
      <c r="C3" s="131" t="str">
        <f>'1. 2001 Approved Rate Schedule'!B3</f>
        <v>E.L.K. Energy Inc.</v>
      </c>
      <c r="D3" s="132"/>
      <c r="F3" s="137" t="s">
        <v>1</v>
      </c>
      <c r="H3" s="142" t="str">
        <f>'1. 2001 Approved Rate Schedule'!F3</f>
        <v>ED-1999-0070</v>
      </c>
    </row>
    <row r="4" spans="1:11" ht="18" x14ac:dyDescent="0.25">
      <c r="A4" s="137" t="s">
        <v>3</v>
      </c>
      <c r="B4" s="1"/>
      <c r="C4" s="131" t="str">
        <f>'1. 2001 Approved Rate Schedule'!B4</f>
        <v>Sandra Corrado</v>
      </c>
      <c r="D4" s="17"/>
      <c r="F4" s="137" t="s">
        <v>4</v>
      </c>
      <c r="H4" s="142" t="str">
        <f>'1. 2001 Approved Rate Schedule'!F4</f>
        <v>(519)776-5291  Ext. 13</v>
      </c>
    </row>
    <row r="5" spans="1:11" ht="18" x14ac:dyDescent="0.25">
      <c r="A5" s="30" t="s">
        <v>50</v>
      </c>
      <c r="B5" s="17"/>
      <c r="C5" s="131" t="str">
        <f>'1. 2001 Approved Rate Schedule'!B5</f>
        <v>scorrado@elkenergyinc.com</v>
      </c>
      <c r="D5" s="17"/>
    </row>
    <row r="6" spans="1:11" ht="18" x14ac:dyDescent="0.25">
      <c r="A6" s="137" t="s">
        <v>2</v>
      </c>
      <c r="B6" s="1"/>
      <c r="C6" s="131">
        <f>'1. 2001 Approved Rate Schedule'!B6</f>
        <v>1</v>
      </c>
      <c r="D6" s="17"/>
    </row>
    <row r="7" spans="1:11" ht="18" x14ac:dyDescent="0.25">
      <c r="A7" s="30" t="s">
        <v>51</v>
      </c>
      <c r="B7" s="17"/>
      <c r="C7" s="131">
        <f>'1. 2001 Approved Rate Schedule'!B7</f>
        <v>37263</v>
      </c>
      <c r="D7" s="17"/>
    </row>
    <row r="8" spans="1:11" ht="18" x14ac:dyDescent="0.25">
      <c r="D8" s="17"/>
    </row>
    <row r="9" spans="1:11" ht="14.25" x14ac:dyDescent="0.2">
      <c r="A9" s="164" t="s">
        <v>232</v>
      </c>
    </row>
    <row r="10" spans="1:11" ht="14.25" x14ac:dyDescent="0.2">
      <c r="A10" s="164" t="s">
        <v>234</v>
      </c>
    </row>
    <row r="11" spans="1:11" x14ac:dyDescent="0.2">
      <c r="A11" t="s">
        <v>108</v>
      </c>
    </row>
    <row r="13" spans="1:11" ht="18" x14ac:dyDescent="0.25">
      <c r="A13" s="121" t="s">
        <v>308</v>
      </c>
      <c r="B13" s="17"/>
      <c r="K13" s="103"/>
    </row>
    <row r="14" spans="1:11" ht="18" x14ac:dyDescent="0.25">
      <c r="A14" s="102"/>
      <c r="B14" s="102"/>
      <c r="K14" s="103"/>
    </row>
    <row r="15" spans="1:11" x14ac:dyDescent="0.2">
      <c r="A15" s="104"/>
      <c r="B15" s="104"/>
      <c r="K15" s="103"/>
    </row>
    <row r="16" spans="1:11" x14ac:dyDescent="0.2">
      <c r="K16" s="103"/>
    </row>
    <row r="17" spans="1:15" ht="18" x14ac:dyDescent="0.25">
      <c r="A17" s="121" t="s">
        <v>60</v>
      </c>
      <c r="B17" s="30"/>
      <c r="D17" s="42"/>
      <c r="K17" s="103"/>
    </row>
    <row r="18" spans="1:15" x14ac:dyDescent="0.2">
      <c r="K18" s="103"/>
    </row>
    <row r="19" spans="1:15" ht="15" x14ac:dyDescent="0.25">
      <c r="A19" t="s">
        <v>100</v>
      </c>
      <c r="C19" s="118" t="s">
        <v>120</v>
      </c>
      <c r="D19" s="55"/>
      <c r="E19" s="55"/>
      <c r="F19" s="55"/>
      <c r="H19" s="118" t="s">
        <v>233</v>
      </c>
      <c r="I19" s="55"/>
      <c r="J19" s="55"/>
      <c r="K19" s="111"/>
      <c r="L19" s="55"/>
      <c r="M19" s="55"/>
      <c r="N19" s="55"/>
      <c r="O19" s="42"/>
    </row>
    <row r="20" spans="1:15" x14ac:dyDescent="0.2">
      <c r="F20" s="103"/>
      <c r="K20" s="103"/>
    </row>
    <row r="21" spans="1:15" ht="15" x14ac:dyDescent="0.25">
      <c r="A21" s="120" t="s">
        <v>107</v>
      </c>
      <c r="B21" s="5"/>
      <c r="D21" s="112" t="s">
        <v>101</v>
      </c>
      <c r="E21" s="112" t="s">
        <v>102</v>
      </c>
      <c r="F21" s="113" t="s">
        <v>103</v>
      </c>
      <c r="I21" s="112" t="s">
        <v>101</v>
      </c>
      <c r="J21" s="112" t="s">
        <v>102</v>
      </c>
      <c r="K21" s="115" t="s">
        <v>103</v>
      </c>
      <c r="L21" s="5"/>
      <c r="M21" s="5" t="s">
        <v>104</v>
      </c>
      <c r="N21" s="5" t="s">
        <v>104</v>
      </c>
    </row>
    <row r="22" spans="1:15" x14ac:dyDescent="0.2">
      <c r="A22" s="5" t="s">
        <v>151</v>
      </c>
      <c r="D22" s="114" t="s">
        <v>121</v>
      </c>
      <c r="E22" s="112" t="s">
        <v>17</v>
      </c>
      <c r="F22" s="113" t="s">
        <v>105</v>
      </c>
      <c r="I22" s="112"/>
      <c r="J22" s="112" t="s">
        <v>17</v>
      </c>
      <c r="K22" s="115" t="s">
        <v>105</v>
      </c>
      <c r="L22" s="5"/>
      <c r="M22" s="5" t="s">
        <v>106</v>
      </c>
      <c r="N22" s="112" t="s">
        <v>125</v>
      </c>
    </row>
    <row r="23" spans="1:15" ht="38.25" x14ac:dyDescent="0.2">
      <c r="A23" s="119"/>
      <c r="B23" s="42"/>
      <c r="C23" s="27" t="s">
        <v>22</v>
      </c>
      <c r="D23" s="37" t="s">
        <v>124</v>
      </c>
      <c r="E23" s="37" t="s">
        <v>124</v>
      </c>
      <c r="F23" s="127">
        <f>'1. 2001 Approved Rate Schedule'!B$18</f>
        <v>10.53</v>
      </c>
      <c r="H23" s="27" t="s">
        <v>22</v>
      </c>
      <c r="I23" s="37" t="s">
        <v>124</v>
      </c>
      <c r="J23" s="37" t="s">
        <v>124</v>
      </c>
      <c r="K23" s="77">
        <f>'9. 2002PILs Proxy Adder Sch'!B$18</f>
        <v>13.651380465103344</v>
      </c>
      <c r="L23" s="77"/>
      <c r="M23" s="77"/>
    </row>
    <row r="24" spans="1:15" ht="25.5" x14ac:dyDescent="0.2">
      <c r="C24" s="27" t="s">
        <v>110</v>
      </c>
      <c r="D24">
        <v>100</v>
      </c>
      <c r="E24" s="106">
        <f>'1. 2001 Approved Rate Schedule'!B$16</f>
        <v>5.5999999999999999E-3</v>
      </c>
      <c r="F24" s="77">
        <f>D24*E24</f>
        <v>0.55999999999999994</v>
      </c>
      <c r="H24" s="27" t="s">
        <v>110</v>
      </c>
      <c r="I24">
        <f>D24</f>
        <v>100</v>
      </c>
      <c r="J24" s="128">
        <f>'9. 2002PILs Proxy Adder Sch'!B$16</f>
        <v>7.2588900753467016E-3</v>
      </c>
      <c r="K24" s="77">
        <f>I24*J24</f>
        <v>0.72588900753467012</v>
      </c>
      <c r="L24" s="77"/>
      <c r="M24" s="77"/>
    </row>
    <row r="25" spans="1:15" ht="38.25" x14ac:dyDescent="0.2">
      <c r="C25" s="27" t="s">
        <v>122</v>
      </c>
      <c r="D25">
        <v>100</v>
      </c>
      <c r="E25" s="106">
        <f>'1. 2001 Approved Rate Schedule'!B$20</f>
        <v>7.4139999999999998E-2</v>
      </c>
      <c r="F25" s="77">
        <f>D25*E25</f>
        <v>7.4139999999999997</v>
      </c>
      <c r="H25" s="27" t="s">
        <v>122</v>
      </c>
      <c r="I25">
        <f>D25</f>
        <v>100</v>
      </c>
      <c r="J25" s="129">
        <f>E25</f>
        <v>7.4139999999999998E-2</v>
      </c>
      <c r="K25" s="77">
        <f>I25*J25</f>
        <v>7.4139999999999997</v>
      </c>
      <c r="L25" s="77"/>
      <c r="M25" s="77"/>
    </row>
    <row r="26" spans="1:15" x14ac:dyDescent="0.2">
      <c r="C26" s="7"/>
      <c r="H26" s="7"/>
      <c r="J26" s="129"/>
    </row>
    <row r="27" spans="1:15" x14ac:dyDescent="0.2">
      <c r="C27" t="s">
        <v>120</v>
      </c>
      <c r="F27" s="130">
        <f>SUM(F23:F25)</f>
        <v>18.503999999999998</v>
      </c>
      <c r="H27" t="s">
        <v>123</v>
      </c>
      <c r="K27" s="130">
        <f>SUM(K23:K25)</f>
        <v>21.791269472638014</v>
      </c>
      <c r="L27" s="77"/>
      <c r="M27" s="77">
        <f>K27-F27</f>
        <v>3.2872694726380161</v>
      </c>
      <c r="N27" s="110">
        <f>K27/F27-1</f>
        <v>0.17765183055761002</v>
      </c>
    </row>
    <row r="28" spans="1:15" x14ac:dyDescent="0.2">
      <c r="K28" s="103"/>
    </row>
    <row r="29" spans="1:15" x14ac:dyDescent="0.2">
      <c r="F29" s="103"/>
      <c r="K29" s="103"/>
    </row>
    <row r="30" spans="1:15" ht="15" x14ac:dyDescent="0.25">
      <c r="A30" s="120" t="s">
        <v>149</v>
      </c>
      <c r="B30" s="5"/>
      <c r="D30" s="112" t="s">
        <v>101</v>
      </c>
      <c r="E30" s="112" t="s">
        <v>102</v>
      </c>
      <c r="F30" s="113" t="s">
        <v>103</v>
      </c>
      <c r="I30" s="112" t="s">
        <v>101</v>
      </c>
      <c r="J30" s="112" t="s">
        <v>102</v>
      </c>
      <c r="K30" s="115" t="s">
        <v>103</v>
      </c>
      <c r="L30" s="5"/>
      <c r="M30" s="5" t="s">
        <v>104</v>
      </c>
      <c r="N30" s="5" t="s">
        <v>104</v>
      </c>
    </row>
    <row r="31" spans="1:15" x14ac:dyDescent="0.2">
      <c r="A31" s="5" t="s">
        <v>150</v>
      </c>
      <c r="D31" s="114" t="s">
        <v>121</v>
      </c>
      <c r="E31" s="112" t="s">
        <v>17</v>
      </c>
      <c r="F31" s="113" t="s">
        <v>105</v>
      </c>
      <c r="I31" s="112"/>
      <c r="J31" s="112" t="s">
        <v>17</v>
      </c>
      <c r="K31" s="115" t="s">
        <v>105</v>
      </c>
      <c r="L31" s="5"/>
      <c r="M31" s="5" t="s">
        <v>106</v>
      </c>
      <c r="N31" s="112" t="s">
        <v>125</v>
      </c>
    </row>
    <row r="32" spans="1:15" ht="38.25" x14ac:dyDescent="0.2">
      <c r="A32" s="119"/>
      <c r="B32" s="42"/>
      <c r="C32" s="27" t="s">
        <v>22</v>
      </c>
      <c r="D32" s="37" t="s">
        <v>124</v>
      </c>
      <c r="E32" s="37" t="s">
        <v>124</v>
      </c>
      <c r="F32" s="127">
        <f>'1. 2001 Approved Rate Schedule'!B$18</f>
        <v>10.53</v>
      </c>
      <c r="H32" s="27" t="s">
        <v>22</v>
      </c>
      <c r="I32" s="37" t="s">
        <v>124</v>
      </c>
      <c r="J32" s="37" t="s">
        <v>124</v>
      </c>
      <c r="K32" s="77">
        <f>'9. 2002PILs Proxy Adder Sch'!B$18</f>
        <v>13.651380465103344</v>
      </c>
      <c r="L32" s="77"/>
      <c r="M32" s="77"/>
    </row>
    <row r="33" spans="1:14" ht="25.5" x14ac:dyDescent="0.2">
      <c r="C33" s="27" t="s">
        <v>110</v>
      </c>
      <c r="D33">
        <v>250</v>
      </c>
      <c r="E33" s="106">
        <f>'1. 2001 Approved Rate Schedule'!B$16</f>
        <v>5.5999999999999999E-3</v>
      </c>
      <c r="F33" s="77">
        <f>D33*E33</f>
        <v>1.4</v>
      </c>
      <c r="H33" s="27" t="s">
        <v>110</v>
      </c>
      <c r="I33">
        <f>D33</f>
        <v>250</v>
      </c>
      <c r="J33" s="128">
        <f>'9. 2002PILs Proxy Adder Sch'!B$16</f>
        <v>7.2588900753467016E-3</v>
      </c>
      <c r="K33" s="77">
        <f>I33*J33</f>
        <v>1.8147225188366753</v>
      </c>
      <c r="L33" s="77"/>
      <c r="M33" s="77"/>
    </row>
    <row r="34" spans="1:14" ht="38.25" x14ac:dyDescent="0.2">
      <c r="C34" s="27" t="s">
        <v>122</v>
      </c>
      <c r="D34">
        <v>250</v>
      </c>
      <c r="E34" s="106">
        <f>'1. 2001 Approved Rate Schedule'!B$20</f>
        <v>7.4139999999999998E-2</v>
      </c>
      <c r="F34" s="77">
        <f>D34*E34</f>
        <v>18.535</v>
      </c>
      <c r="H34" s="27" t="s">
        <v>122</v>
      </c>
      <c r="I34">
        <f>D34</f>
        <v>250</v>
      </c>
      <c r="J34" s="129">
        <f>E34</f>
        <v>7.4139999999999998E-2</v>
      </c>
      <c r="K34" s="77">
        <f>I34*J34</f>
        <v>18.535</v>
      </c>
      <c r="L34" s="77"/>
      <c r="M34" s="77"/>
    </row>
    <row r="35" spans="1:14" x14ac:dyDescent="0.2">
      <c r="C35" s="7"/>
      <c r="H35" s="7"/>
      <c r="J35" s="129"/>
    </row>
    <row r="36" spans="1:14" x14ac:dyDescent="0.2">
      <c r="C36" t="s">
        <v>120</v>
      </c>
      <c r="F36" s="130">
        <f>SUM(F32:F34)</f>
        <v>30.465</v>
      </c>
      <c r="H36" t="s">
        <v>123</v>
      </c>
      <c r="K36" s="130">
        <f>SUM(K32:K34)</f>
        <v>34.001102983940015</v>
      </c>
      <c r="L36" s="77"/>
      <c r="M36" s="77">
        <f>K36-F36</f>
        <v>3.5361029839400153</v>
      </c>
      <c r="N36" s="110">
        <f>K36/F36-1</f>
        <v>0.1160709989804698</v>
      </c>
    </row>
    <row r="37" spans="1:14" x14ac:dyDescent="0.2">
      <c r="F37" s="94"/>
      <c r="K37" s="94"/>
      <c r="L37" s="77"/>
      <c r="M37" s="77"/>
      <c r="N37" s="116"/>
    </row>
    <row r="38" spans="1:14" x14ac:dyDescent="0.2">
      <c r="K38" s="103"/>
    </row>
    <row r="39" spans="1:14" ht="15" x14ac:dyDescent="0.25">
      <c r="A39" s="120" t="s">
        <v>149</v>
      </c>
      <c r="B39" s="5"/>
      <c r="D39" s="112" t="s">
        <v>101</v>
      </c>
      <c r="E39" s="112" t="s">
        <v>102</v>
      </c>
      <c r="F39" s="113" t="s">
        <v>103</v>
      </c>
      <c r="I39" s="112" t="s">
        <v>101</v>
      </c>
      <c r="J39" s="112" t="s">
        <v>102</v>
      </c>
      <c r="K39" s="115" t="s">
        <v>103</v>
      </c>
      <c r="L39" s="5"/>
      <c r="M39" s="5" t="s">
        <v>104</v>
      </c>
      <c r="N39" s="5" t="s">
        <v>104</v>
      </c>
    </row>
    <row r="40" spans="1:14" x14ac:dyDescent="0.2">
      <c r="A40" s="5" t="s">
        <v>152</v>
      </c>
      <c r="D40" s="114" t="s">
        <v>121</v>
      </c>
      <c r="E40" s="112" t="s">
        <v>17</v>
      </c>
      <c r="F40" s="113" t="s">
        <v>105</v>
      </c>
      <c r="I40" s="112"/>
      <c r="J40" s="112" t="s">
        <v>17</v>
      </c>
      <c r="K40" s="115" t="s">
        <v>105</v>
      </c>
      <c r="L40" s="5"/>
      <c r="M40" s="5" t="s">
        <v>106</v>
      </c>
      <c r="N40" s="112" t="s">
        <v>125</v>
      </c>
    </row>
    <row r="41" spans="1:14" ht="38.25" x14ac:dyDescent="0.2">
      <c r="A41" s="119"/>
      <c r="B41" s="42"/>
      <c r="C41" s="27" t="s">
        <v>22</v>
      </c>
      <c r="D41" s="37" t="s">
        <v>124</v>
      </c>
      <c r="E41" s="37" t="s">
        <v>124</v>
      </c>
      <c r="F41" s="127">
        <f>'1. 2001 Approved Rate Schedule'!B$18</f>
        <v>10.53</v>
      </c>
      <c r="H41" s="27" t="s">
        <v>22</v>
      </c>
      <c r="I41" s="37" t="s">
        <v>124</v>
      </c>
      <c r="J41" s="37" t="s">
        <v>124</v>
      </c>
      <c r="K41" s="77">
        <f>'9. 2002PILs Proxy Adder Sch'!B$18</f>
        <v>13.651380465103344</v>
      </c>
      <c r="L41" s="77"/>
      <c r="M41" s="77"/>
    </row>
    <row r="42" spans="1:14" ht="25.5" x14ac:dyDescent="0.2">
      <c r="C42" s="27" t="s">
        <v>110</v>
      </c>
      <c r="D42">
        <v>500</v>
      </c>
      <c r="E42" s="106">
        <f>'1. 2001 Approved Rate Schedule'!B$16</f>
        <v>5.5999999999999999E-3</v>
      </c>
      <c r="F42" s="77">
        <f>D42*E42</f>
        <v>2.8</v>
      </c>
      <c r="H42" s="27" t="s">
        <v>110</v>
      </c>
      <c r="I42">
        <f>D42</f>
        <v>500</v>
      </c>
      <c r="J42" s="128">
        <f>'9. 2002PILs Proxy Adder Sch'!B$16</f>
        <v>7.2588900753467016E-3</v>
      </c>
      <c r="K42" s="77">
        <f>I42*J42</f>
        <v>3.6294450376733507</v>
      </c>
      <c r="L42" s="77"/>
      <c r="M42" s="77"/>
    </row>
    <row r="43" spans="1:14" ht="38.25" x14ac:dyDescent="0.2">
      <c r="C43" s="27" t="s">
        <v>122</v>
      </c>
      <c r="D43">
        <f>D42</f>
        <v>500</v>
      </c>
      <c r="E43" s="106">
        <f>'1. 2001 Approved Rate Schedule'!B$20</f>
        <v>7.4139999999999998E-2</v>
      </c>
      <c r="F43" s="77">
        <f>D43*E43</f>
        <v>37.07</v>
      </c>
      <c r="H43" s="27" t="s">
        <v>122</v>
      </c>
      <c r="I43">
        <f>D43</f>
        <v>500</v>
      </c>
      <c r="J43" s="129">
        <f>E43</f>
        <v>7.4139999999999998E-2</v>
      </c>
      <c r="K43" s="77">
        <f>I43*J43</f>
        <v>37.07</v>
      </c>
      <c r="L43" s="77"/>
      <c r="M43" s="77"/>
    </row>
    <row r="44" spans="1:14" x14ac:dyDescent="0.2">
      <c r="C44" s="7"/>
      <c r="H44" s="7"/>
      <c r="J44" s="129"/>
    </row>
    <row r="45" spans="1:14" x14ac:dyDescent="0.2">
      <c r="C45" t="s">
        <v>120</v>
      </c>
      <c r="F45" s="130">
        <f>SUM(F41:F43)</f>
        <v>50.4</v>
      </c>
      <c r="H45" t="s">
        <v>123</v>
      </c>
      <c r="K45" s="130">
        <f>SUM(K41:K43)</f>
        <v>54.350825502776694</v>
      </c>
      <c r="L45" s="77"/>
      <c r="M45" s="77">
        <f>K45-F45</f>
        <v>3.950825502776695</v>
      </c>
      <c r="N45" s="110">
        <f>K45/F45-1</f>
        <v>7.8389394896362985E-2</v>
      </c>
    </row>
    <row r="46" spans="1:14" x14ac:dyDescent="0.2">
      <c r="F46" s="94"/>
      <c r="K46" s="94"/>
      <c r="L46" s="77"/>
      <c r="M46" s="77"/>
      <c r="N46" s="116"/>
    </row>
    <row r="47" spans="1:14" x14ac:dyDescent="0.2">
      <c r="F47" s="77"/>
      <c r="J47" s="129"/>
      <c r="K47" s="77"/>
      <c r="L47" s="77"/>
      <c r="M47" s="77"/>
    </row>
    <row r="48" spans="1:14" ht="15" x14ac:dyDescent="0.25">
      <c r="A48" s="120" t="s">
        <v>149</v>
      </c>
      <c r="B48" s="5"/>
      <c r="D48" s="112" t="s">
        <v>101</v>
      </c>
      <c r="E48" s="112" t="s">
        <v>102</v>
      </c>
      <c r="F48" s="113" t="s">
        <v>103</v>
      </c>
      <c r="I48" s="112" t="s">
        <v>101</v>
      </c>
      <c r="J48" s="112" t="s">
        <v>102</v>
      </c>
      <c r="K48" s="115" t="s">
        <v>103</v>
      </c>
      <c r="L48" s="5"/>
      <c r="M48" s="5" t="s">
        <v>104</v>
      </c>
      <c r="N48" s="5" t="s">
        <v>104</v>
      </c>
    </row>
    <row r="49" spans="1:14" x14ac:dyDescent="0.2">
      <c r="A49" s="5" t="s">
        <v>153</v>
      </c>
      <c r="D49" s="114" t="s">
        <v>121</v>
      </c>
      <c r="E49" s="112" t="s">
        <v>17</v>
      </c>
      <c r="F49" s="113" t="s">
        <v>105</v>
      </c>
      <c r="I49" s="112"/>
      <c r="J49" s="112" t="s">
        <v>17</v>
      </c>
      <c r="K49" s="115" t="s">
        <v>105</v>
      </c>
      <c r="L49" s="5"/>
      <c r="M49" s="5" t="s">
        <v>106</v>
      </c>
      <c r="N49" s="112" t="s">
        <v>125</v>
      </c>
    </row>
    <row r="50" spans="1:14" ht="38.25" x14ac:dyDescent="0.2">
      <c r="A50" s="119"/>
      <c r="B50" s="42"/>
      <c r="C50" s="27" t="s">
        <v>22</v>
      </c>
      <c r="D50" s="37" t="s">
        <v>124</v>
      </c>
      <c r="E50" s="37" t="s">
        <v>124</v>
      </c>
      <c r="F50" s="127">
        <f>'1. 2001 Approved Rate Schedule'!B$18</f>
        <v>10.53</v>
      </c>
      <c r="H50" s="27" t="s">
        <v>22</v>
      </c>
      <c r="I50" s="37" t="s">
        <v>124</v>
      </c>
      <c r="J50" s="37" t="s">
        <v>124</v>
      </c>
      <c r="K50" s="77">
        <f>'9. 2002PILs Proxy Adder Sch'!B$18</f>
        <v>13.651380465103344</v>
      </c>
      <c r="L50" s="77"/>
      <c r="M50" s="77"/>
    </row>
    <row r="51" spans="1:14" ht="25.5" x14ac:dyDescent="0.2">
      <c r="C51" s="27" t="s">
        <v>110</v>
      </c>
      <c r="D51">
        <v>750</v>
      </c>
      <c r="E51" s="106">
        <f>'1. 2001 Approved Rate Schedule'!B$16</f>
        <v>5.5999999999999999E-3</v>
      </c>
      <c r="F51" s="77">
        <f>D51*E51</f>
        <v>4.2</v>
      </c>
      <c r="H51" s="27" t="s">
        <v>110</v>
      </c>
      <c r="I51">
        <f>D51</f>
        <v>750</v>
      </c>
      <c r="J51" s="128">
        <f>'9. 2002PILs Proxy Adder Sch'!B$16</f>
        <v>7.2588900753467016E-3</v>
      </c>
      <c r="K51" s="77">
        <f>I51*J51</f>
        <v>5.4441675565100258</v>
      </c>
      <c r="L51" s="77"/>
      <c r="M51" s="77"/>
    </row>
    <row r="52" spans="1:14" ht="38.25" x14ac:dyDescent="0.2">
      <c r="C52" s="27" t="s">
        <v>122</v>
      </c>
      <c r="D52">
        <f>D51</f>
        <v>750</v>
      </c>
      <c r="E52" s="106">
        <f>'1. 2001 Approved Rate Schedule'!B$20</f>
        <v>7.4139999999999998E-2</v>
      </c>
      <c r="F52" s="77">
        <f>D52*E52</f>
        <v>55.604999999999997</v>
      </c>
      <c r="H52" s="27" t="s">
        <v>122</v>
      </c>
      <c r="I52">
        <f>D52</f>
        <v>750</v>
      </c>
      <c r="J52" s="129">
        <f>E52</f>
        <v>7.4139999999999998E-2</v>
      </c>
      <c r="K52" s="77">
        <f>I52*J52</f>
        <v>55.604999999999997</v>
      </c>
      <c r="L52" s="77"/>
      <c r="M52" s="77"/>
    </row>
    <row r="53" spans="1:14" x14ac:dyDescent="0.2">
      <c r="C53" s="7"/>
      <c r="H53" s="7"/>
      <c r="J53" s="129"/>
    </row>
    <row r="54" spans="1:14" x14ac:dyDescent="0.2">
      <c r="C54" t="s">
        <v>120</v>
      </c>
      <c r="F54" s="130">
        <f>SUM(F50:F52)</f>
        <v>70.334999999999994</v>
      </c>
      <c r="H54" t="s">
        <v>123</v>
      </c>
      <c r="K54" s="130">
        <f>SUM(K50:K52)</f>
        <v>74.700548021613372</v>
      </c>
      <c r="L54" s="77"/>
      <c r="M54" s="77">
        <f>K54-F54</f>
        <v>4.3655480216133782</v>
      </c>
      <c r="N54" s="110">
        <f>K54/F54-1</f>
        <v>6.2067932346817178E-2</v>
      </c>
    </row>
    <row r="55" spans="1:14" x14ac:dyDescent="0.2">
      <c r="F55" s="94"/>
      <c r="K55" s="94"/>
      <c r="L55" s="77"/>
      <c r="M55" s="77"/>
      <c r="N55" s="116"/>
    </row>
    <row r="56" spans="1:14" x14ac:dyDescent="0.2">
      <c r="F56" s="77"/>
      <c r="J56" s="129"/>
      <c r="K56" s="77"/>
      <c r="L56" s="77"/>
      <c r="M56" s="77"/>
    </row>
    <row r="57" spans="1:14" ht="15" x14ac:dyDescent="0.25">
      <c r="A57" s="120" t="s">
        <v>149</v>
      </c>
      <c r="B57" s="5"/>
      <c r="D57" s="112" t="s">
        <v>101</v>
      </c>
      <c r="E57" s="112" t="s">
        <v>102</v>
      </c>
      <c r="F57" s="113" t="s">
        <v>103</v>
      </c>
      <c r="I57" s="112" t="s">
        <v>101</v>
      </c>
      <c r="J57" s="112" t="s">
        <v>102</v>
      </c>
      <c r="K57" s="115" t="s">
        <v>103</v>
      </c>
      <c r="L57" s="5"/>
      <c r="M57" s="5" t="s">
        <v>104</v>
      </c>
      <c r="N57" s="5" t="s">
        <v>104</v>
      </c>
    </row>
    <row r="58" spans="1:14" x14ac:dyDescent="0.2">
      <c r="A58" s="5" t="s">
        <v>154</v>
      </c>
      <c r="D58" s="114" t="s">
        <v>121</v>
      </c>
      <c r="E58" s="112" t="s">
        <v>17</v>
      </c>
      <c r="F58" s="113" t="s">
        <v>105</v>
      </c>
      <c r="I58" s="112"/>
      <c r="J58" s="112" t="s">
        <v>17</v>
      </c>
      <c r="K58" s="115" t="s">
        <v>105</v>
      </c>
      <c r="L58" s="5"/>
      <c r="M58" s="5" t="s">
        <v>106</v>
      </c>
      <c r="N58" s="112" t="s">
        <v>125</v>
      </c>
    </row>
    <row r="59" spans="1:14" ht="38.25" x14ac:dyDescent="0.2">
      <c r="A59" s="119"/>
      <c r="B59" s="42"/>
      <c r="C59" s="27" t="s">
        <v>22</v>
      </c>
      <c r="D59" s="37" t="s">
        <v>124</v>
      </c>
      <c r="E59" s="37" t="s">
        <v>124</v>
      </c>
      <c r="F59" s="127">
        <f>'1. 2001 Approved Rate Schedule'!B$18</f>
        <v>10.53</v>
      </c>
      <c r="H59" s="27" t="s">
        <v>22</v>
      </c>
      <c r="I59" s="37" t="s">
        <v>124</v>
      </c>
      <c r="J59" s="37" t="s">
        <v>124</v>
      </c>
      <c r="K59" s="77">
        <f>'9. 2002PILs Proxy Adder Sch'!B$18</f>
        <v>13.651380465103344</v>
      </c>
      <c r="L59" s="77"/>
      <c r="M59" s="77"/>
    </row>
    <row r="60" spans="1:14" ht="25.5" x14ac:dyDescent="0.2">
      <c r="C60" s="27" t="s">
        <v>110</v>
      </c>
      <c r="D60">
        <v>1000</v>
      </c>
      <c r="E60" s="106">
        <f>'1. 2001 Approved Rate Schedule'!B$16</f>
        <v>5.5999999999999999E-3</v>
      </c>
      <c r="F60" s="77">
        <f>D60*E60</f>
        <v>5.6</v>
      </c>
      <c r="H60" s="27" t="s">
        <v>110</v>
      </c>
      <c r="I60">
        <f>D60</f>
        <v>1000</v>
      </c>
      <c r="J60" s="128">
        <f>'9. 2002PILs Proxy Adder Sch'!B$16</f>
        <v>7.2588900753467016E-3</v>
      </c>
      <c r="K60" s="77">
        <f>I60*J60</f>
        <v>7.2588900753467014</v>
      </c>
      <c r="L60" s="77"/>
      <c r="M60" s="77"/>
    </row>
    <row r="61" spans="1:14" ht="38.25" x14ac:dyDescent="0.2">
      <c r="C61" s="27" t="s">
        <v>122</v>
      </c>
      <c r="D61">
        <f>D60</f>
        <v>1000</v>
      </c>
      <c r="E61" s="106">
        <f>'1. 2001 Approved Rate Schedule'!B$20</f>
        <v>7.4139999999999998E-2</v>
      </c>
      <c r="F61" s="77">
        <f>D61*E61</f>
        <v>74.14</v>
      </c>
      <c r="H61" s="27" t="s">
        <v>122</v>
      </c>
      <c r="I61">
        <f>D61</f>
        <v>1000</v>
      </c>
      <c r="J61" s="129">
        <f>E61</f>
        <v>7.4139999999999998E-2</v>
      </c>
      <c r="K61" s="77">
        <f>I61*J61</f>
        <v>74.14</v>
      </c>
      <c r="L61" s="77"/>
      <c r="M61" s="77"/>
    </row>
    <row r="62" spans="1:14" x14ac:dyDescent="0.2">
      <c r="C62" s="7"/>
      <c r="H62" s="7"/>
      <c r="J62" s="129"/>
    </row>
    <row r="63" spans="1:14" x14ac:dyDescent="0.2">
      <c r="C63" t="s">
        <v>120</v>
      </c>
      <c r="F63" s="130">
        <f>SUM(F59:F61)</f>
        <v>90.27</v>
      </c>
      <c r="H63" t="s">
        <v>123</v>
      </c>
      <c r="K63" s="130">
        <f>SUM(K59:K61)</f>
        <v>95.050270540450043</v>
      </c>
      <c r="L63" s="77"/>
      <c r="M63" s="77">
        <f>K63-F63</f>
        <v>4.7802705404500472</v>
      </c>
      <c r="N63" s="110">
        <f>K63/F63-1</f>
        <v>5.2955251362025502E-2</v>
      </c>
    </row>
    <row r="64" spans="1:14" x14ac:dyDescent="0.2">
      <c r="F64" s="94"/>
      <c r="K64" s="94"/>
      <c r="L64" s="77"/>
      <c r="M64" s="77"/>
      <c r="N64" s="116"/>
    </row>
    <row r="65" spans="1:14" x14ac:dyDescent="0.2">
      <c r="F65" s="77"/>
      <c r="J65" s="129"/>
      <c r="K65" s="77"/>
      <c r="L65" s="77"/>
      <c r="M65" s="77"/>
    </row>
    <row r="66" spans="1:14" ht="15" x14ac:dyDescent="0.25">
      <c r="A66" s="120" t="s">
        <v>149</v>
      </c>
      <c r="B66" s="5"/>
      <c r="D66" s="112" t="s">
        <v>101</v>
      </c>
      <c r="E66" s="112" t="s">
        <v>102</v>
      </c>
      <c r="F66" s="113" t="s">
        <v>103</v>
      </c>
      <c r="I66" s="112" t="s">
        <v>101</v>
      </c>
      <c r="J66" s="112" t="s">
        <v>102</v>
      </c>
      <c r="K66" s="115" t="s">
        <v>103</v>
      </c>
      <c r="L66" s="5"/>
      <c r="M66" s="5" t="s">
        <v>104</v>
      </c>
      <c r="N66" s="5" t="s">
        <v>104</v>
      </c>
    </row>
    <row r="67" spans="1:14" x14ac:dyDescent="0.2">
      <c r="A67" s="5" t="s">
        <v>155</v>
      </c>
      <c r="D67" s="114" t="s">
        <v>121</v>
      </c>
      <c r="E67" s="112" t="s">
        <v>17</v>
      </c>
      <c r="F67" s="113" t="s">
        <v>105</v>
      </c>
      <c r="I67" s="112"/>
      <c r="J67" s="112" t="s">
        <v>17</v>
      </c>
      <c r="K67" s="115" t="s">
        <v>105</v>
      </c>
      <c r="L67" s="5"/>
      <c r="M67" s="5" t="s">
        <v>106</v>
      </c>
      <c r="N67" s="112" t="s">
        <v>125</v>
      </c>
    </row>
    <row r="68" spans="1:14" ht="38.25" x14ac:dyDescent="0.2">
      <c r="A68" s="119"/>
      <c r="B68" s="42"/>
      <c r="C68" s="27" t="s">
        <v>22</v>
      </c>
      <c r="D68" s="37" t="s">
        <v>124</v>
      </c>
      <c r="E68" s="37" t="s">
        <v>124</v>
      </c>
      <c r="F68" s="127">
        <f>'1. 2001 Approved Rate Schedule'!B$18</f>
        <v>10.53</v>
      </c>
      <c r="H68" s="27" t="s">
        <v>22</v>
      </c>
      <c r="I68" s="37" t="s">
        <v>124</v>
      </c>
      <c r="J68" s="37" t="s">
        <v>124</v>
      </c>
      <c r="K68" s="77">
        <f>'9. 2002PILs Proxy Adder Sch'!B$18</f>
        <v>13.651380465103344</v>
      </c>
      <c r="L68" s="77"/>
      <c r="M68" s="77"/>
    </row>
    <row r="69" spans="1:14" ht="25.5" x14ac:dyDescent="0.2">
      <c r="C69" s="27" t="s">
        <v>110</v>
      </c>
      <c r="D69">
        <v>1500</v>
      </c>
      <c r="E69" s="106">
        <f>'1. 2001 Approved Rate Schedule'!B$16</f>
        <v>5.5999999999999999E-3</v>
      </c>
      <c r="F69" s="77">
        <f>D69*E69</f>
        <v>8.4</v>
      </c>
      <c r="H69" s="27" t="s">
        <v>110</v>
      </c>
      <c r="I69">
        <f>D69</f>
        <v>1500</v>
      </c>
      <c r="J69" s="128">
        <f>'9. 2002PILs Proxy Adder Sch'!B$16</f>
        <v>7.2588900753467016E-3</v>
      </c>
      <c r="K69" s="77">
        <f>I69*J69</f>
        <v>10.888335113020052</v>
      </c>
      <c r="L69" s="77"/>
      <c r="M69" s="77"/>
    </row>
    <row r="70" spans="1:14" ht="38.25" x14ac:dyDescent="0.2">
      <c r="C70" s="27" t="s">
        <v>122</v>
      </c>
      <c r="D70">
        <f>D69</f>
        <v>1500</v>
      </c>
      <c r="E70" s="106">
        <f>'1. 2001 Approved Rate Schedule'!B$20</f>
        <v>7.4139999999999998E-2</v>
      </c>
      <c r="F70" s="77">
        <f>D70*E70</f>
        <v>111.21</v>
      </c>
      <c r="H70" s="27" t="s">
        <v>122</v>
      </c>
      <c r="I70">
        <f>D70</f>
        <v>1500</v>
      </c>
      <c r="J70" s="129">
        <f>E70</f>
        <v>7.4139999999999998E-2</v>
      </c>
      <c r="K70" s="77">
        <f>I70*J70</f>
        <v>111.21</v>
      </c>
      <c r="L70" s="77"/>
      <c r="M70" s="77"/>
    </row>
    <row r="71" spans="1:14" x14ac:dyDescent="0.2">
      <c r="C71" s="7"/>
      <c r="H71" s="7"/>
      <c r="J71" s="129"/>
    </row>
    <row r="72" spans="1:14" x14ac:dyDescent="0.2">
      <c r="C72" t="s">
        <v>120</v>
      </c>
      <c r="F72" s="130">
        <f>SUM(F68:F70)</f>
        <v>130.13999999999999</v>
      </c>
      <c r="H72" t="s">
        <v>123</v>
      </c>
      <c r="K72" s="130">
        <f>SUM(K68:K70)</f>
        <v>135.74971557812339</v>
      </c>
      <c r="L72" s="77"/>
      <c r="M72" s="77">
        <f>K72-F72</f>
        <v>5.6097155781233994</v>
      </c>
      <c r="N72" s="110">
        <f>K72/F72-1</f>
        <v>4.3105237268506125E-2</v>
      </c>
    </row>
    <row r="73" spans="1:14" x14ac:dyDescent="0.2">
      <c r="F73" s="94"/>
      <c r="K73" s="94"/>
      <c r="L73" s="77"/>
      <c r="M73" s="77"/>
      <c r="N73" s="116"/>
    </row>
    <row r="74" spans="1:14" x14ac:dyDescent="0.2">
      <c r="F74" s="77"/>
      <c r="J74" s="129"/>
      <c r="K74" s="77"/>
      <c r="L74" s="77"/>
      <c r="M74" s="77"/>
    </row>
    <row r="75" spans="1:14" ht="15" x14ac:dyDescent="0.25">
      <c r="A75" s="120" t="s">
        <v>149</v>
      </c>
      <c r="B75" s="5"/>
      <c r="D75" s="112" t="s">
        <v>101</v>
      </c>
      <c r="E75" s="112" t="s">
        <v>102</v>
      </c>
      <c r="F75" s="113" t="s">
        <v>103</v>
      </c>
      <c r="I75" s="112" t="s">
        <v>101</v>
      </c>
      <c r="J75" s="112" t="s">
        <v>102</v>
      </c>
      <c r="K75" s="115" t="s">
        <v>103</v>
      </c>
      <c r="L75" s="5"/>
      <c r="M75" s="5" t="s">
        <v>104</v>
      </c>
      <c r="N75" s="5" t="s">
        <v>104</v>
      </c>
    </row>
    <row r="76" spans="1:14" x14ac:dyDescent="0.2">
      <c r="A76" s="5" t="s">
        <v>156</v>
      </c>
      <c r="D76" s="114" t="s">
        <v>121</v>
      </c>
      <c r="E76" s="112" t="s">
        <v>17</v>
      </c>
      <c r="F76" s="113" t="s">
        <v>105</v>
      </c>
      <c r="I76" s="112"/>
      <c r="J76" s="112" t="s">
        <v>17</v>
      </c>
      <c r="K76" s="115" t="s">
        <v>105</v>
      </c>
      <c r="L76" s="5"/>
      <c r="M76" s="5" t="s">
        <v>106</v>
      </c>
      <c r="N76" s="112" t="s">
        <v>125</v>
      </c>
    </row>
    <row r="77" spans="1:14" ht="38.25" x14ac:dyDescent="0.2">
      <c r="A77" s="119"/>
      <c r="B77" s="42"/>
      <c r="C77" s="27" t="s">
        <v>22</v>
      </c>
      <c r="D77" s="37" t="s">
        <v>124</v>
      </c>
      <c r="E77" s="37" t="s">
        <v>124</v>
      </c>
      <c r="F77" s="127">
        <f>'1. 2001 Approved Rate Schedule'!B$18</f>
        <v>10.53</v>
      </c>
      <c r="H77" s="27" t="s">
        <v>22</v>
      </c>
      <c r="I77" s="37" t="s">
        <v>124</v>
      </c>
      <c r="J77" s="37" t="s">
        <v>124</v>
      </c>
      <c r="K77" s="77">
        <f>'9. 2002PILs Proxy Adder Sch'!B$18</f>
        <v>13.651380465103344</v>
      </c>
      <c r="L77" s="77"/>
      <c r="M77" s="77"/>
    </row>
    <row r="78" spans="1:14" ht="25.5" x14ac:dyDescent="0.2">
      <c r="C78" s="27" t="s">
        <v>110</v>
      </c>
      <c r="D78">
        <v>2000</v>
      </c>
      <c r="E78" s="106">
        <f>'1. 2001 Approved Rate Schedule'!B$16</f>
        <v>5.5999999999999999E-3</v>
      </c>
      <c r="F78" s="77">
        <f>D78*E78</f>
        <v>11.2</v>
      </c>
      <c r="H78" s="27" t="s">
        <v>110</v>
      </c>
      <c r="I78">
        <f>D78</f>
        <v>2000</v>
      </c>
      <c r="J78" s="128">
        <f>'9. 2002PILs Proxy Adder Sch'!B$16</f>
        <v>7.2588900753467016E-3</v>
      </c>
      <c r="K78" s="77">
        <f>I78*J78</f>
        <v>14.517780150693403</v>
      </c>
      <c r="L78" s="77"/>
      <c r="M78" s="77"/>
    </row>
    <row r="79" spans="1:14" ht="38.25" x14ac:dyDescent="0.2">
      <c r="C79" s="27" t="s">
        <v>122</v>
      </c>
      <c r="D79">
        <f>D78</f>
        <v>2000</v>
      </c>
      <c r="E79" s="106">
        <f>'1. 2001 Approved Rate Schedule'!B$20</f>
        <v>7.4139999999999998E-2</v>
      </c>
      <c r="F79" s="77">
        <f>D79*E79</f>
        <v>148.28</v>
      </c>
      <c r="H79" s="27" t="s">
        <v>122</v>
      </c>
      <c r="I79">
        <f>D79</f>
        <v>2000</v>
      </c>
      <c r="J79" s="129">
        <f>E79</f>
        <v>7.4139999999999998E-2</v>
      </c>
      <c r="K79" s="77">
        <f>I79*J79</f>
        <v>148.28</v>
      </c>
      <c r="L79" s="77"/>
      <c r="M79" s="77"/>
    </row>
    <row r="80" spans="1:14" x14ac:dyDescent="0.2">
      <c r="C80" s="7"/>
      <c r="H80" s="7"/>
      <c r="J80" s="129"/>
    </row>
    <row r="81" spans="1:15" x14ac:dyDescent="0.2">
      <c r="C81" t="s">
        <v>120</v>
      </c>
      <c r="F81" s="130">
        <f>SUM(F77:F79)</f>
        <v>170.01</v>
      </c>
      <c r="H81" t="s">
        <v>123</v>
      </c>
      <c r="K81" s="130">
        <f>SUM(K77:K79)</f>
        <v>176.44916061579676</v>
      </c>
      <c r="L81" s="77"/>
      <c r="M81" s="77">
        <f>K81-F81</f>
        <v>6.4391606157967658</v>
      </c>
      <c r="N81" s="110">
        <f>K81/F81-1</f>
        <v>3.7875187434837754E-2</v>
      </c>
    </row>
    <row r="82" spans="1:15" x14ac:dyDescent="0.2">
      <c r="F82" s="77"/>
      <c r="J82" s="129"/>
      <c r="K82" s="77"/>
      <c r="L82" s="77"/>
      <c r="M82" s="77"/>
    </row>
    <row r="83" spans="1:15" ht="13.5" thickBot="1" x14ac:dyDescent="0.25">
      <c r="A83" s="152"/>
      <c r="B83" s="152"/>
      <c r="C83" s="152"/>
      <c r="D83" s="152"/>
      <c r="E83" s="152"/>
      <c r="F83" s="167"/>
      <c r="G83" s="152"/>
      <c r="H83" s="152"/>
      <c r="I83" s="152"/>
      <c r="J83" s="168"/>
      <c r="K83" s="167"/>
      <c r="L83" s="167"/>
      <c r="M83" s="167"/>
      <c r="N83" s="152"/>
    </row>
    <row r="84" spans="1:15" x14ac:dyDescent="0.2">
      <c r="F84" s="77"/>
      <c r="J84" s="129"/>
      <c r="K84" s="77"/>
      <c r="L84" s="77"/>
      <c r="M84" s="77"/>
    </row>
    <row r="85" spans="1:15" ht="15.75" x14ac:dyDescent="0.25">
      <c r="A85" s="72" t="s">
        <v>18</v>
      </c>
      <c r="B85" s="72"/>
      <c r="D85" s="42"/>
      <c r="F85" s="77"/>
      <c r="J85" s="129"/>
      <c r="K85" s="77"/>
      <c r="L85" s="77"/>
      <c r="M85" s="77"/>
    </row>
    <row r="86" spans="1:15" ht="15.75" x14ac:dyDescent="0.25">
      <c r="A86" s="72"/>
      <c r="B86" s="72"/>
      <c r="D86" s="42"/>
      <c r="F86" s="77"/>
      <c r="J86" s="129"/>
      <c r="K86" s="77"/>
      <c r="L86" s="77"/>
      <c r="M86" s="77"/>
    </row>
    <row r="87" spans="1:15" ht="15" x14ac:dyDescent="0.25">
      <c r="C87" s="118" t="s">
        <v>120</v>
      </c>
      <c r="D87" s="55"/>
      <c r="E87" s="55"/>
      <c r="F87" s="55"/>
      <c r="H87" s="118" t="s">
        <v>233</v>
      </c>
      <c r="I87" s="55"/>
      <c r="J87" s="55"/>
      <c r="K87" s="111"/>
      <c r="L87" s="55"/>
      <c r="M87" s="55"/>
      <c r="N87" s="55"/>
      <c r="O87" s="42"/>
    </row>
    <row r="88" spans="1:15" ht="15" x14ac:dyDescent="0.25">
      <c r="A88" s="120" t="s">
        <v>107</v>
      </c>
      <c r="B88" s="5"/>
      <c r="F88" s="103"/>
      <c r="K88" s="103"/>
    </row>
    <row r="89" spans="1:15" x14ac:dyDescent="0.2">
      <c r="A89" s="5" t="s">
        <v>159</v>
      </c>
      <c r="D89" s="112" t="s">
        <v>101</v>
      </c>
      <c r="E89" s="112" t="s">
        <v>102</v>
      </c>
      <c r="F89" s="113" t="s">
        <v>103</v>
      </c>
      <c r="I89" s="112" t="s">
        <v>101</v>
      </c>
      <c r="J89" s="112" t="s">
        <v>102</v>
      </c>
      <c r="K89" s="115" t="s">
        <v>103</v>
      </c>
      <c r="L89" s="5"/>
      <c r="M89" s="5" t="s">
        <v>104</v>
      </c>
      <c r="N89" s="5" t="s">
        <v>104</v>
      </c>
    </row>
    <row r="90" spans="1:15" x14ac:dyDescent="0.2">
      <c r="D90" s="114" t="s">
        <v>121</v>
      </c>
      <c r="E90" s="112" t="s">
        <v>17</v>
      </c>
      <c r="F90" s="113" t="s">
        <v>105</v>
      </c>
      <c r="I90" s="112"/>
      <c r="J90" s="112" t="s">
        <v>17</v>
      </c>
      <c r="K90" s="115" t="s">
        <v>105</v>
      </c>
      <c r="L90" s="5"/>
      <c r="M90" s="5" t="s">
        <v>106</v>
      </c>
      <c r="N90" s="112" t="s">
        <v>125</v>
      </c>
    </row>
    <row r="91" spans="1:15" ht="38.25" x14ac:dyDescent="0.2">
      <c r="A91" s="119"/>
      <c r="B91" s="42"/>
      <c r="C91" s="27" t="s">
        <v>22</v>
      </c>
      <c r="D91" s="37" t="s">
        <v>124</v>
      </c>
      <c r="E91" s="37" t="s">
        <v>124</v>
      </c>
      <c r="F91" s="127">
        <f>'1. 2001 Approved Rate Schedule'!B$41</f>
        <v>10.29</v>
      </c>
      <c r="H91" s="27" t="s">
        <v>22</v>
      </c>
      <c r="I91" s="37" t="s">
        <v>124</v>
      </c>
      <c r="J91" s="37" t="s">
        <v>124</v>
      </c>
      <c r="K91" s="77">
        <f>'9. 2002PILs Proxy Adder Sch'!B$41</f>
        <v>13.876933285389555</v>
      </c>
      <c r="L91" s="77"/>
      <c r="M91" s="77"/>
    </row>
    <row r="92" spans="1:15" ht="25.5" x14ac:dyDescent="0.2">
      <c r="C92" s="27" t="s">
        <v>110</v>
      </c>
      <c r="D92">
        <v>1000</v>
      </c>
      <c r="E92" s="106">
        <f>'1. 2001 Approved Rate Schedule'!B$39</f>
        <v>1.1999999999999999E-3</v>
      </c>
      <c r="F92" s="77">
        <f>D92*E92</f>
        <v>1.2</v>
      </c>
      <c r="H92" s="27" t="s">
        <v>110</v>
      </c>
      <c r="I92">
        <f>D92</f>
        <v>1000</v>
      </c>
      <c r="J92" s="128">
        <f>'9. 2002PILs Proxy Adder Sch'!B$39</f>
        <v>1.9550512974880457E-3</v>
      </c>
      <c r="K92" s="77">
        <f>I92*J92</f>
        <v>1.9550512974880456</v>
      </c>
      <c r="L92" s="77"/>
      <c r="M92" s="77"/>
    </row>
    <row r="93" spans="1:15" ht="38.25" x14ac:dyDescent="0.2">
      <c r="C93" s="27" t="s">
        <v>122</v>
      </c>
      <c r="D93">
        <f>D92</f>
        <v>1000</v>
      </c>
      <c r="E93" s="106">
        <f>'1. 2001 Approved Rate Schedule'!B$43</f>
        <v>7.3069999999999996E-2</v>
      </c>
      <c r="F93" s="77">
        <f>D93*E93</f>
        <v>73.069999999999993</v>
      </c>
      <c r="H93" s="27" t="s">
        <v>122</v>
      </c>
      <c r="I93">
        <f>D93</f>
        <v>1000</v>
      </c>
      <c r="J93" s="129">
        <f>E93</f>
        <v>7.3069999999999996E-2</v>
      </c>
      <c r="K93" s="77">
        <f>I93*J93</f>
        <v>73.069999999999993</v>
      </c>
      <c r="L93" s="77"/>
      <c r="M93" s="77"/>
    </row>
    <row r="94" spans="1:15" x14ac:dyDescent="0.2">
      <c r="C94" s="7"/>
      <c r="H94" s="7"/>
      <c r="J94" s="129"/>
    </row>
    <row r="95" spans="1:15" x14ac:dyDescent="0.2">
      <c r="C95" t="s">
        <v>120</v>
      </c>
      <c r="F95" s="130">
        <f>SUM(F91:F93)</f>
        <v>84.559999999999988</v>
      </c>
      <c r="H95" t="s">
        <v>123</v>
      </c>
      <c r="K95" s="130">
        <f>SUM(K91:K93)</f>
        <v>88.901984582877589</v>
      </c>
      <c r="L95" s="77"/>
      <c r="M95" s="77">
        <f>K95-F95</f>
        <v>4.3419845828776005</v>
      </c>
      <c r="N95" s="110">
        <f>K95/F95-1</f>
        <v>5.1347972834408617E-2</v>
      </c>
    </row>
    <row r="96" spans="1:15" x14ac:dyDescent="0.2">
      <c r="K96" s="103"/>
    </row>
    <row r="97" spans="1:14" x14ac:dyDescent="0.2">
      <c r="K97" s="103"/>
    </row>
    <row r="98" spans="1:14" x14ac:dyDescent="0.2">
      <c r="A98" s="5" t="s">
        <v>157</v>
      </c>
      <c r="B98" s="5"/>
      <c r="D98" s="112" t="s">
        <v>101</v>
      </c>
      <c r="E98" s="112" t="s">
        <v>102</v>
      </c>
      <c r="F98" s="113" t="s">
        <v>103</v>
      </c>
      <c r="I98" s="112" t="s">
        <v>101</v>
      </c>
      <c r="J98" s="112" t="s">
        <v>102</v>
      </c>
      <c r="K98" s="115" t="s">
        <v>103</v>
      </c>
      <c r="L98" s="5"/>
      <c r="M98" s="5" t="s">
        <v>104</v>
      </c>
      <c r="N98" s="5" t="s">
        <v>104</v>
      </c>
    </row>
    <row r="99" spans="1:14" x14ac:dyDescent="0.2">
      <c r="A99" s="5" t="s">
        <v>160</v>
      </c>
      <c r="D99" s="114" t="s">
        <v>121</v>
      </c>
      <c r="E99" s="112" t="s">
        <v>17</v>
      </c>
      <c r="F99" s="113" t="s">
        <v>105</v>
      </c>
      <c r="I99" s="112"/>
      <c r="J99" s="112" t="s">
        <v>17</v>
      </c>
      <c r="K99" s="115" t="s">
        <v>105</v>
      </c>
      <c r="L99" s="5"/>
      <c r="M99" s="5" t="s">
        <v>106</v>
      </c>
      <c r="N99" s="112" t="s">
        <v>125</v>
      </c>
    </row>
    <row r="100" spans="1:14" ht="38.25" x14ac:dyDescent="0.2">
      <c r="A100" s="119"/>
      <c r="B100" s="42"/>
      <c r="C100" s="27" t="s">
        <v>22</v>
      </c>
      <c r="D100" s="37" t="s">
        <v>124</v>
      </c>
      <c r="E100" s="37" t="s">
        <v>124</v>
      </c>
      <c r="F100" s="127">
        <f>'1. 2001 Approved Rate Schedule'!B$41</f>
        <v>10.29</v>
      </c>
      <c r="H100" s="27" t="s">
        <v>22</v>
      </c>
      <c r="I100" s="37" t="s">
        <v>124</v>
      </c>
      <c r="J100" s="37" t="s">
        <v>124</v>
      </c>
      <c r="K100" s="77">
        <f>'9. 2002PILs Proxy Adder Sch'!B$41</f>
        <v>13.876933285389555</v>
      </c>
      <c r="L100" s="77"/>
      <c r="M100" s="77"/>
    </row>
    <row r="101" spans="1:14" ht="25.5" x14ac:dyDescent="0.2">
      <c r="C101" s="27" t="s">
        <v>110</v>
      </c>
      <c r="D101">
        <v>2000</v>
      </c>
      <c r="E101" s="106">
        <f>'1. 2001 Approved Rate Schedule'!B$39</f>
        <v>1.1999999999999999E-3</v>
      </c>
      <c r="F101" s="77">
        <f>D101*E101</f>
        <v>2.4</v>
      </c>
      <c r="H101" s="27" t="s">
        <v>110</v>
      </c>
      <c r="I101">
        <f>D101</f>
        <v>2000</v>
      </c>
      <c r="J101" s="128">
        <f>'9. 2002PILs Proxy Adder Sch'!B$39</f>
        <v>1.9550512974880457E-3</v>
      </c>
      <c r="K101" s="77">
        <f>I101*J101</f>
        <v>3.9101025949760913</v>
      </c>
      <c r="L101" s="77"/>
      <c r="M101" s="77"/>
    </row>
    <row r="102" spans="1:14" ht="38.25" x14ac:dyDescent="0.2">
      <c r="C102" s="27" t="s">
        <v>122</v>
      </c>
      <c r="D102">
        <f>D101</f>
        <v>2000</v>
      </c>
      <c r="E102" s="106">
        <f>'1. 2001 Approved Rate Schedule'!B$43</f>
        <v>7.3069999999999996E-2</v>
      </c>
      <c r="F102" s="77">
        <f>D102*E102</f>
        <v>146.13999999999999</v>
      </c>
      <c r="H102" s="27" t="s">
        <v>122</v>
      </c>
      <c r="I102">
        <f>D102</f>
        <v>2000</v>
      </c>
      <c r="J102" s="129">
        <f>E102</f>
        <v>7.3069999999999996E-2</v>
      </c>
      <c r="K102" s="77">
        <f>I102*J102</f>
        <v>146.13999999999999</v>
      </c>
      <c r="L102" s="77"/>
      <c r="M102" s="77"/>
    </row>
    <row r="103" spans="1:14" x14ac:dyDescent="0.2">
      <c r="C103" s="7"/>
      <c r="H103" s="7"/>
      <c r="J103" s="129"/>
    </row>
    <row r="104" spans="1:14" x14ac:dyDescent="0.2">
      <c r="C104" t="s">
        <v>120</v>
      </c>
      <c r="F104" s="130">
        <f>SUM(F100:F102)</f>
        <v>158.82999999999998</v>
      </c>
      <c r="H104" t="s">
        <v>123</v>
      </c>
      <c r="K104" s="130">
        <f>SUM(K100:K102)</f>
        <v>163.92703588036562</v>
      </c>
      <c r="L104" s="77"/>
      <c r="M104" s="77">
        <f>K104-F104</f>
        <v>5.0970358803656381</v>
      </c>
      <c r="N104" s="110">
        <f>K104/F104-1</f>
        <v>3.2091140718791378E-2</v>
      </c>
    </row>
    <row r="105" spans="1:14" x14ac:dyDescent="0.2">
      <c r="K105" s="103"/>
    </row>
    <row r="106" spans="1:14" x14ac:dyDescent="0.2">
      <c r="K106" s="103"/>
    </row>
    <row r="107" spans="1:14" x14ac:dyDescent="0.2">
      <c r="A107" s="5" t="s">
        <v>157</v>
      </c>
      <c r="B107" s="5"/>
      <c r="D107" s="112" t="s">
        <v>101</v>
      </c>
      <c r="E107" s="112" t="s">
        <v>102</v>
      </c>
      <c r="F107" s="113" t="s">
        <v>103</v>
      </c>
      <c r="I107" s="112" t="s">
        <v>101</v>
      </c>
      <c r="J107" s="112" t="s">
        <v>102</v>
      </c>
      <c r="K107" s="115" t="s">
        <v>103</v>
      </c>
      <c r="L107" s="5"/>
      <c r="M107" s="5" t="s">
        <v>104</v>
      </c>
      <c r="N107" s="5" t="s">
        <v>104</v>
      </c>
    </row>
    <row r="108" spans="1:14" x14ac:dyDescent="0.2">
      <c r="A108" s="5" t="s">
        <v>161</v>
      </c>
      <c r="D108" s="114" t="s">
        <v>121</v>
      </c>
      <c r="E108" s="112" t="s">
        <v>17</v>
      </c>
      <c r="F108" s="113" t="s">
        <v>105</v>
      </c>
      <c r="I108" s="112"/>
      <c r="J108" s="112" t="s">
        <v>17</v>
      </c>
      <c r="K108" s="115" t="s">
        <v>105</v>
      </c>
      <c r="L108" s="5"/>
      <c r="M108" s="5" t="s">
        <v>106</v>
      </c>
      <c r="N108" s="112" t="s">
        <v>125</v>
      </c>
    </row>
    <row r="109" spans="1:14" ht="38.25" x14ac:dyDescent="0.2">
      <c r="A109" s="119"/>
      <c r="B109" s="42"/>
      <c r="C109" s="27" t="s">
        <v>22</v>
      </c>
      <c r="D109" s="37" t="s">
        <v>124</v>
      </c>
      <c r="E109" s="37" t="s">
        <v>124</v>
      </c>
      <c r="F109" s="127">
        <f>'1. 2001 Approved Rate Schedule'!B$41</f>
        <v>10.29</v>
      </c>
      <c r="H109" s="27" t="s">
        <v>22</v>
      </c>
      <c r="I109" s="37" t="s">
        <v>124</v>
      </c>
      <c r="J109" s="37" t="s">
        <v>124</v>
      </c>
      <c r="K109" s="77">
        <f>'9. 2002PILs Proxy Adder Sch'!B$41</f>
        <v>13.876933285389555</v>
      </c>
      <c r="L109" s="77"/>
      <c r="M109" s="77"/>
    </row>
    <row r="110" spans="1:14" ht="25.5" x14ac:dyDescent="0.2">
      <c r="C110" s="27" t="s">
        <v>110</v>
      </c>
      <c r="D110">
        <v>5000</v>
      </c>
      <c r="E110" s="106">
        <f>'1. 2001 Approved Rate Schedule'!B$39</f>
        <v>1.1999999999999999E-3</v>
      </c>
      <c r="F110" s="77">
        <f>D110*E110</f>
        <v>5.9999999999999991</v>
      </c>
      <c r="H110" s="27" t="s">
        <v>110</v>
      </c>
      <c r="I110">
        <f>D110</f>
        <v>5000</v>
      </c>
      <c r="J110" s="128">
        <f>'9. 2002PILs Proxy Adder Sch'!B$39</f>
        <v>1.9550512974880457E-3</v>
      </c>
      <c r="K110" s="77">
        <f>I110*J110</f>
        <v>9.7752564874402275</v>
      </c>
      <c r="L110" s="77"/>
      <c r="M110" s="77"/>
    </row>
    <row r="111" spans="1:14" ht="38.25" x14ac:dyDescent="0.2">
      <c r="C111" s="27" t="s">
        <v>122</v>
      </c>
      <c r="D111">
        <f>D110</f>
        <v>5000</v>
      </c>
      <c r="E111" s="106">
        <f>'1. 2001 Approved Rate Schedule'!B$43</f>
        <v>7.3069999999999996E-2</v>
      </c>
      <c r="F111" s="77">
        <f>D111*E111</f>
        <v>365.34999999999997</v>
      </c>
      <c r="H111" s="27" t="s">
        <v>122</v>
      </c>
      <c r="I111">
        <f>D111</f>
        <v>5000</v>
      </c>
      <c r="J111" s="129">
        <f>E111</f>
        <v>7.3069999999999996E-2</v>
      </c>
      <c r="K111" s="77">
        <f>I111*J111</f>
        <v>365.34999999999997</v>
      </c>
      <c r="L111" s="77"/>
      <c r="M111" s="77"/>
    </row>
    <row r="112" spans="1:14" x14ac:dyDescent="0.2">
      <c r="C112" s="7"/>
      <c r="H112" s="7"/>
      <c r="J112" s="129"/>
    </row>
    <row r="113" spans="1:14" x14ac:dyDescent="0.2">
      <c r="C113" t="s">
        <v>120</v>
      </c>
      <c r="F113" s="130">
        <f>SUM(F109:F111)</f>
        <v>381.64</v>
      </c>
      <c r="H113" t="s">
        <v>123</v>
      </c>
      <c r="K113" s="130">
        <f>SUM(K109:K111)</f>
        <v>389.00218977282975</v>
      </c>
      <c r="L113" s="77"/>
      <c r="M113" s="77">
        <f>K113-F113</f>
        <v>7.3621897728297654</v>
      </c>
      <c r="N113" s="110">
        <f>K113/F113-1</f>
        <v>1.9290928028586452E-2</v>
      </c>
    </row>
    <row r="114" spans="1:14" x14ac:dyDescent="0.2">
      <c r="F114" s="94"/>
      <c r="K114" s="94"/>
      <c r="L114" s="77"/>
      <c r="M114" s="77"/>
      <c r="N114" s="116"/>
    </row>
    <row r="115" spans="1:14" x14ac:dyDescent="0.2">
      <c r="F115" s="94"/>
      <c r="K115" s="94"/>
      <c r="L115" s="77"/>
      <c r="M115" s="77"/>
      <c r="N115" s="116"/>
    </row>
    <row r="116" spans="1:14" x14ac:dyDescent="0.2">
      <c r="A116" s="5" t="s">
        <v>157</v>
      </c>
      <c r="B116" s="5"/>
      <c r="D116" s="112" t="s">
        <v>101</v>
      </c>
      <c r="E116" s="112" t="s">
        <v>102</v>
      </c>
      <c r="F116" s="113" t="s">
        <v>103</v>
      </c>
      <c r="I116" s="112" t="s">
        <v>101</v>
      </c>
      <c r="J116" s="112" t="s">
        <v>102</v>
      </c>
      <c r="K116" s="115" t="s">
        <v>103</v>
      </c>
      <c r="L116" s="5"/>
      <c r="M116" s="5" t="s">
        <v>104</v>
      </c>
      <c r="N116" s="5" t="s">
        <v>104</v>
      </c>
    </row>
    <row r="117" spans="1:14" x14ac:dyDescent="0.2">
      <c r="A117" s="5" t="s">
        <v>162</v>
      </c>
      <c r="D117" s="114" t="s">
        <v>121</v>
      </c>
      <c r="E117" s="112" t="s">
        <v>17</v>
      </c>
      <c r="F117" s="113" t="s">
        <v>105</v>
      </c>
      <c r="I117" s="112"/>
      <c r="J117" s="112" t="s">
        <v>17</v>
      </c>
      <c r="K117" s="115" t="s">
        <v>105</v>
      </c>
      <c r="L117" s="5"/>
      <c r="M117" s="5" t="s">
        <v>106</v>
      </c>
      <c r="N117" s="112" t="s">
        <v>125</v>
      </c>
    </row>
    <row r="118" spans="1:14" ht="38.25" x14ac:dyDescent="0.2">
      <c r="A118" s="119"/>
      <c r="B118" s="42"/>
      <c r="C118" s="27" t="s">
        <v>22</v>
      </c>
      <c r="D118" s="37" t="s">
        <v>124</v>
      </c>
      <c r="E118" s="37" t="s">
        <v>124</v>
      </c>
      <c r="F118" s="127">
        <f>'1. 2001 Approved Rate Schedule'!B$41</f>
        <v>10.29</v>
      </c>
      <c r="H118" s="27" t="s">
        <v>22</v>
      </c>
      <c r="I118" s="37" t="s">
        <v>124</v>
      </c>
      <c r="J118" s="37" t="s">
        <v>124</v>
      </c>
      <c r="K118" s="77">
        <f>'9. 2002PILs Proxy Adder Sch'!B$41</f>
        <v>13.876933285389555</v>
      </c>
      <c r="L118" s="77"/>
      <c r="M118" s="77"/>
    </row>
    <row r="119" spans="1:14" ht="25.5" x14ac:dyDescent="0.2">
      <c r="C119" s="27" t="s">
        <v>110</v>
      </c>
      <c r="D119">
        <v>10000</v>
      </c>
      <c r="E119" s="106">
        <f>'1. 2001 Approved Rate Schedule'!B$39</f>
        <v>1.1999999999999999E-3</v>
      </c>
      <c r="F119" s="77">
        <f>D119*E119</f>
        <v>11.999999999999998</v>
      </c>
      <c r="H119" s="27" t="s">
        <v>110</v>
      </c>
      <c r="I119">
        <f>D119</f>
        <v>10000</v>
      </c>
      <c r="J119" s="128">
        <f>'9. 2002PILs Proxy Adder Sch'!B$39</f>
        <v>1.9550512974880457E-3</v>
      </c>
      <c r="K119" s="77">
        <f>I119*J119</f>
        <v>19.550512974880455</v>
      </c>
      <c r="L119" s="77"/>
      <c r="M119" s="77"/>
    </row>
    <row r="120" spans="1:14" ht="38.25" x14ac:dyDescent="0.2">
      <c r="C120" s="27" t="s">
        <v>122</v>
      </c>
      <c r="D120">
        <f>D119</f>
        <v>10000</v>
      </c>
      <c r="E120" s="106">
        <f>'1. 2001 Approved Rate Schedule'!B$43</f>
        <v>7.3069999999999996E-2</v>
      </c>
      <c r="F120" s="77">
        <f>D120*E120</f>
        <v>730.69999999999993</v>
      </c>
      <c r="H120" s="27" t="s">
        <v>122</v>
      </c>
      <c r="I120">
        <f>D120</f>
        <v>10000</v>
      </c>
      <c r="J120" s="129">
        <f>E120</f>
        <v>7.3069999999999996E-2</v>
      </c>
      <c r="K120" s="77">
        <f>I120*J120</f>
        <v>730.69999999999993</v>
      </c>
      <c r="L120" s="77"/>
      <c r="M120" s="77"/>
    </row>
    <row r="121" spans="1:14" x14ac:dyDescent="0.2">
      <c r="C121" s="7"/>
      <c r="H121" s="7"/>
      <c r="J121" s="129"/>
    </row>
    <row r="122" spans="1:14" x14ac:dyDescent="0.2">
      <c r="C122" t="s">
        <v>120</v>
      </c>
      <c r="F122" s="130">
        <f>SUM(F118:F120)</f>
        <v>752.9899999999999</v>
      </c>
      <c r="H122" t="s">
        <v>123</v>
      </c>
      <c r="K122" s="130">
        <f>SUM(K118:K120)</f>
        <v>764.12744626026995</v>
      </c>
      <c r="L122" s="77"/>
      <c r="M122" s="77">
        <f>K122-F122</f>
        <v>11.137446260270053</v>
      </c>
      <c r="N122" s="110">
        <f>K122/F122-1</f>
        <v>1.4790961712997541E-2</v>
      </c>
    </row>
    <row r="123" spans="1:14" x14ac:dyDescent="0.2">
      <c r="F123" s="94"/>
      <c r="K123" s="94"/>
      <c r="L123" s="77"/>
      <c r="M123" s="77"/>
      <c r="N123" s="116"/>
    </row>
    <row r="124" spans="1:14" x14ac:dyDescent="0.2">
      <c r="F124" s="94"/>
      <c r="K124" s="94"/>
      <c r="L124" s="77"/>
      <c r="M124" s="77"/>
      <c r="N124" s="116"/>
    </row>
    <row r="125" spans="1:14" x14ac:dyDescent="0.2">
      <c r="A125" s="5" t="s">
        <v>157</v>
      </c>
      <c r="B125" s="5"/>
      <c r="D125" s="112" t="s">
        <v>101</v>
      </c>
      <c r="E125" s="112" t="s">
        <v>102</v>
      </c>
      <c r="F125" s="113" t="s">
        <v>103</v>
      </c>
      <c r="I125" s="112" t="s">
        <v>101</v>
      </c>
      <c r="J125" s="112" t="s">
        <v>102</v>
      </c>
      <c r="K125" s="115" t="s">
        <v>103</v>
      </c>
      <c r="L125" s="5"/>
      <c r="M125" s="5" t="s">
        <v>104</v>
      </c>
      <c r="N125" s="5" t="s">
        <v>104</v>
      </c>
    </row>
    <row r="126" spans="1:14" x14ac:dyDescent="0.2">
      <c r="A126" s="5" t="s">
        <v>163</v>
      </c>
      <c r="D126" s="114" t="s">
        <v>121</v>
      </c>
      <c r="E126" s="112" t="s">
        <v>17</v>
      </c>
      <c r="F126" s="113" t="s">
        <v>105</v>
      </c>
      <c r="I126" s="112"/>
      <c r="J126" s="112" t="s">
        <v>17</v>
      </c>
      <c r="K126" s="115" t="s">
        <v>105</v>
      </c>
      <c r="L126" s="5"/>
      <c r="M126" s="5" t="s">
        <v>106</v>
      </c>
      <c r="N126" s="112" t="s">
        <v>125</v>
      </c>
    </row>
    <row r="127" spans="1:14" ht="38.25" x14ac:dyDescent="0.2">
      <c r="A127" s="119"/>
      <c r="B127" s="42"/>
      <c r="C127" s="27" t="s">
        <v>22</v>
      </c>
      <c r="D127" s="37" t="s">
        <v>124</v>
      </c>
      <c r="E127" s="37" t="s">
        <v>124</v>
      </c>
      <c r="F127" s="127">
        <f>'1. 2001 Approved Rate Schedule'!B$41</f>
        <v>10.29</v>
      </c>
      <c r="H127" s="27" t="s">
        <v>22</v>
      </c>
      <c r="I127" s="37" t="s">
        <v>124</v>
      </c>
      <c r="J127" s="37" t="s">
        <v>124</v>
      </c>
      <c r="K127" s="77">
        <f>'9. 2002PILs Proxy Adder Sch'!B$41</f>
        <v>13.876933285389555</v>
      </c>
      <c r="L127" s="77"/>
      <c r="M127" s="77"/>
    </row>
    <row r="128" spans="1:14" ht="25.5" x14ac:dyDescent="0.2">
      <c r="C128" s="27" t="s">
        <v>110</v>
      </c>
      <c r="D128">
        <v>20000</v>
      </c>
      <c r="E128" s="106">
        <f>'1. 2001 Approved Rate Schedule'!B$39</f>
        <v>1.1999999999999999E-3</v>
      </c>
      <c r="F128" s="77">
        <f>D128*E128</f>
        <v>23.999999999999996</v>
      </c>
      <c r="H128" s="27" t="s">
        <v>110</v>
      </c>
      <c r="I128">
        <f>D128</f>
        <v>20000</v>
      </c>
      <c r="J128" s="128">
        <f>'9. 2002PILs Proxy Adder Sch'!B$39</f>
        <v>1.9550512974880457E-3</v>
      </c>
      <c r="K128" s="77">
        <f>I128*J128</f>
        <v>39.10102594976091</v>
      </c>
      <c r="L128" s="77"/>
      <c r="M128" s="77"/>
    </row>
    <row r="129" spans="1:15" ht="38.25" x14ac:dyDescent="0.2">
      <c r="C129" s="27" t="s">
        <v>122</v>
      </c>
      <c r="D129">
        <f>D128</f>
        <v>20000</v>
      </c>
      <c r="E129" s="106">
        <f>'1. 2001 Approved Rate Schedule'!B$43</f>
        <v>7.3069999999999996E-2</v>
      </c>
      <c r="F129" s="77">
        <f>D129*E129</f>
        <v>1461.3999999999999</v>
      </c>
      <c r="H129" s="27" t="s">
        <v>122</v>
      </c>
      <c r="I129">
        <f>D129</f>
        <v>20000</v>
      </c>
      <c r="J129" s="129">
        <f>E129</f>
        <v>7.3069999999999996E-2</v>
      </c>
      <c r="K129" s="77">
        <f>I129*J129</f>
        <v>1461.3999999999999</v>
      </c>
      <c r="L129" s="77"/>
      <c r="M129" s="77"/>
    </row>
    <row r="130" spans="1:15" x14ac:dyDescent="0.2">
      <c r="C130" s="7"/>
      <c r="H130" s="7"/>
      <c r="J130" s="129"/>
    </row>
    <row r="131" spans="1:15" x14ac:dyDescent="0.2">
      <c r="C131" t="s">
        <v>120</v>
      </c>
      <c r="F131" s="130">
        <f>SUM(F127:F129)</f>
        <v>1495.6899999999998</v>
      </c>
      <c r="H131" t="s">
        <v>123</v>
      </c>
      <c r="K131" s="130">
        <f>SUM(K127:K129)</f>
        <v>1514.3779592351502</v>
      </c>
      <c r="L131" s="77"/>
      <c r="M131" s="77">
        <f>K131-F131</f>
        <v>18.687959235150402</v>
      </c>
      <c r="N131" s="110">
        <f>K131/F131-1</f>
        <v>1.2494540469716542E-2</v>
      </c>
    </row>
    <row r="132" spans="1:15" x14ac:dyDescent="0.2">
      <c r="K132" s="103"/>
    </row>
    <row r="133" spans="1:15" x14ac:dyDescent="0.2">
      <c r="K133" s="103"/>
    </row>
    <row r="134" spans="1:15" x14ac:dyDescent="0.2">
      <c r="K134" s="103"/>
    </row>
    <row r="135" spans="1:15" ht="15.75" x14ac:dyDescent="0.25">
      <c r="A135" s="72" t="s">
        <v>114</v>
      </c>
      <c r="B135" s="30"/>
      <c r="F135" s="77"/>
      <c r="J135" s="129"/>
      <c r="K135" s="77"/>
      <c r="L135" s="77"/>
      <c r="M135" s="77"/>
    </row>
    <row r="136" spans="1:15" ht="15.75" x14ac:dyDescent="0.25">
      <c r="A136" s="30"/>
      <c r="B136" s="30"/>
      <c r="D136" s="42"/>
      <c r="F136" s="77"/>
      <c r="J136" s="129"/>
      <c r="K136" s="77"/>
      <c r="L136" s="77"/>
      <c r="M136" s="77"/>
    </row>
    <row r="137" spans="1:15" ht="15.75" x14ac:dyDescent="0.25">
      <c r="A137" s="30"/>
      <c r="B137" s="30"/>
      <c r="D137" s="42"/>
      <c r="F137" s="77"/>
      <c r="J137" s="129"/>
      <c r="K137" s="77"/>
      <c r="L137" s="77"/>
      <c r="M137" s="77"/>
    </row>
    <row r="138" spans="1:15" ht="15" x14ac:dyDescent="0.25">
      <c r="C138" s="118" t="s">
        <v>120</v>
      </c>
      <c r="D138" s="55"/>
      <c r="E138" s="55"/>
      <c r="F138" s="55"/>
      <c r="H138" s="118" t="s">
        <v>233</v>
      </c>
      <c r="I138" s="55"/>
      <c r="J138" s="55"/>
      <c r="K138" s="111"/>
      <c r="L138" s="55"/>
      <c r="M138" s="55"/>
      <c r="N138" s="55"/>
      <c r="O138" s="55"/>
    </row>
    <row r="139" spans="1:15" ht="15" x14ac:dyDescent="0.25">
      <c r="A139" s="120" t="s">
        <v>107</v>
      </c>
      <c r="B139" s="5"/>
      <c r="F139" s="103"/>
      <c r="K139" s="103"/>
    </row>
    <row r="140" spans="1:15" x14ac:dyDescent="0.2">
      <c r="D140" s="112" t="s">
        <v>112</v>
      </c>
      <c r="E140" s="112" t="s">
        <v>102</v>
      </c>
      <c r="F140" s="113" t="s">
        <v>103</v>
      </c>
      <c r="I140" s="112" t="s">
        <v>112</v>
      </c>
      <c r="J140" s="112" t="s">
        <v>102</v>
      </c>
      <c r="K140" s="115" t="s">
        <v>103</v>
      </c>
      <c r="L140" s="5"/>
      <c r="M140" s="5" t="s">
        <v>104</v>
      </c>
      <c r="N140" s="5" t="s">
        <v>104</v>
      </c>
    </row>
    <row r="141" spans="1:15" x14ac:dyDescent="0.2">
      <c r="D141" s="114" t="s">
        <v>121</v>
      </c>
      <c r="E141" s="112" t="s">
        <v>25</v>
      </c>
      <c r="F141" s="113" t="s">
        <v>105</v>
      </c>
      <c r="I141" s="112"/>
      <c r="J141" s="112" t="s">
        <v>25</v>
      </c>
      <c r="K141" s="115" t="s">
        <v>105</v>
      </c>
      <c r="L141" s="5"/>
      <c r="M141" s="5" t="s">
        <v>106</v>
      </c>
      <c r="N141" s="112" t="s">
        <v>125</v>
      </c>
    </row>
    <row r="142" spans="1:15" ht="38.25" x14ac:dyDescent="0.2">
      <c r="A142" s="119"/>
      <c r="B142" s="42"/>
      <c r="C142" s="27" t="s">
        <v>22</v>
      </c>
      <c r="D142" s="37" t="s">
        <v>124</v>
      </c>
      <c r="E142" s="37" t="s">
        <v>124</v>
      </c>
      <c r="F142" s="127">
        <f>'1. 2001 Approved Rate Schedule'!B$64</f>
        <v>414.53</v>
      </c>
      <c r="H142" s="27" t="s">
        <v>22</v>
      </c>
      <c r="I142" s="37" t="s">
        <v>124</v>
      </c>
      <c r="J142" s="37" t="s">
        <v>124</v>
      </c>
      <c r="K142" s="77">
        <f>'9. 2002PILs Proxy Adder Sch'!B$64</f>
        <v>522.5557642226911</v>
      </c>
      <c r="L142" s="77"/>
      <c r="M142" s="77"/>
    </row>
    <row r="143" spans="1:15" ht="25.5" x14ac:dyDescent="0.2">
      <c r="C143" s="27" t="s">
        <v>113</v>
      </c>
      <c r="D143">
        <v>0</v>
      </c>
      <c r="E143" s="106">
        <f>'1. 2001 Approved Rate Schedule'!B$62</f>
        <v>2.1656</v>
      </c>
      <c r="F143" s="77">
        <f>D143*E143</f>
        <v>0</v>
      </c>
      <c r="H143" s="27" t="s">
        <v>113</v>
      </c>
      <c r="I143">
        <f>D143</f>
        <v>0</v>
      </c>
      <c r="J143" s="128">
        <f>'9. 2002PILs Proxy Adder Sch'!B$62</f>
        <v>2.6276962766003433</v>
      </c>
      <c r="K143" s="77">
        <f>I143*J143</f>
        <v>0</v>
      </c>
      <c r="L143" s="77"/>
      <c r="M143" s="77"/>
    </row>
    <row r="144" spans="1:15" ht="25.5" x14ac:dyDescent="0.2">
      <c r="C144" s="27" t="s">
        <v>126</v>
      </c>
      <c r="D144">
        <f>D143</f>
        <v>0</v>
      </c>
      <c r="E144" s="106">
        <f>'1. 2001 Approved Rate Schedule'!B$66</f>
        <v>2.4419</v>
      </c>
      <c r="F144" s="77">
        <f>D144*E144</f>
        <v>0</v>
      </c>
      <c r="H144" s="27" t="s">
        <v>126</v>
      </c>
      <c r="I144">
        <f>D144</f>
        <v>0</v>
      </c>
      <c r="J144" s="129">
        <f>E144</f>
        <v>2.4419</v>
      </c>
      <c r="K144" s="77">
        <f>I144*J144</f>
        <v>0</v>
      </c>
      <c r="L144" s="77"/>
      <c r="M144" s="77"/>
    </row>
    <row r="145" spans="1:14" ht="25.5" x14ac:dyDescent="0.2">
      <c r="C145" s="27" t="s">
        <v>127</v>
      </c>
      <c r="D145">
        <v>0</v>
      </c>
      <c r="E145" s="106">
        <f>'1. 2001 Approved Rate Schedule'!B$68</f>
        <v>5.8279999999999998E-2</v>
      </c>
      <c r="F145" s="77">
        <f>D145*E145</f>
        <v>0</v>
      </c>
      <c r="H145" s="27" t="s">
        <v>127</v>
      </c>
      <c r="I145">
        <f>D145</f>
        <v>0</v>
      </c>
      <c r="J145" s="129">
        <f>E145</f>
        <v>5.8279999999999998E-2</v>
      </c>
      <c r="K145" s="77">
        <f>I145*J145</f>
        <v>0</v>
      </c>
    </row>
    <row r="146" spans="1:14" x14ac:dyDescent="0.2">
      <c r="C146" s="7"/>
      <c r="H146" s="7"/>
      <c r="J146" s="129"/>
      <c r="K146" s="77"/>
    </row>
    <row r="147" spans="1:14" x14ac:dyDescent="0.2">
      <c r="C147" t="s">
        <v>120</v>
      </c>
      <c r="F147" s="130">
        <f>SUM(F142:F145)</f>
        <v>414.53</v>
      </c>
      <c r="H147" t="s">
        <v>123</v>
      </c>
      <c r="K147" s="130">
        <f>SUM(K142:K145)</f>
        <v>522.5557642226911</v>
      </c>
      <c r="L147" s="77"/>
      <c r="M147" s="77">
        <f>K147-F147</f>
        <v>108.02576422269112</v>
      </c>
      <c r="N147" s="110">
        <f>K147/F147-1</f>
        <v>0.26059818160975357</v>
      </c>
    </row>
    <row r="148" spans="1:14" ht="12" customHeight="1" x14ac:dyDescent="0.25">
      <c r="A148" s="30"/>
      <c r="B148" s="30"/>
      <c r="F148" s="77"/>
      <c r="J148" s="129"/>
      <c r="K148" s="77"/>
      <c r="L148" s="77"/>
      <c r="M148" s="77"/>
    </row>
    <row r="149" spans="1:14" ht="12" customHeight="1" x14ac:dyDescent="0.25">
      <c r="A149" s="30"/>
      <c r="B149" s="30"/>
      <c r="F149" s="77"/>
      <c r="J149" s="129"/>
      <c r="K149" s="77"/>
      <c r="L149" s="77"/>
      <c r="M149" s="77"/>
    </row>
    <row r="150" spans="1:14" x14ac:dyDescent="0.2">
      <c r="A150" s="5" t="s">
        <v>158</v>
      </c>
      <c r="B150" s="5"/>
      <c r="D150" s="112" t="s">
        <v>112</v>
      </c>
      <c r="E150" s="112" t="s">
        <v>102</v>
      </c>
      <c r="F150" s="113" t="s">
        <v>103</v>
      </c>
      <c r="I150" s="112" t="s">
        <v>112</v>
      </c>
      <c r="J150" s="112" t="s">
        <v>102</v>
      </c>
      <c r="K150" s="115" t="s">
        <v>103</v>
      </c>
      <c r="L150" s="5"/>
      <c r="M150" s="5" t="s">
        <v>104</v>
      </c>
      <c r="N150" s="5" t="s">
        <v>104</v>
      </c>
    </row>
    <row r="151" spans="1:14" x14ac:dyDescent="0.2">
      <c r="A151" s="5" t="s">
        <v>164</v>
      </c>
      <c r="D151" s="114" t="s">
        <v>121</v>
      </c>
      <c r="E151" s="112" t="s">
        <v>25</v>
      </c>
      <c r="F151" s="113" t="s">
        <v>105</v>
      </c>
      <c r="I151" s="112"/>
      <c r="J151" s="112" t="s">
        <v>25</v>
      </c>
      <c r="K151" s="115" t="s">
        <v>105</v>
      </c>
      <c r="L151" s="5"/>
      <c r="M151" s="5" t="s">
        <v>106</v>
      </c>
      <c r="N151" s="112" t="s">
        <v>125</v>
      </c>
    </row>
    <row r="152" spans="1:14" ht="38.25" x14ac:dyDescent="0.2">
      <c r="A152" s="119"/>
      <c r="B152" s="42"/>
      <c r="C152" s="27" t="s">
        <v>22</v>
      </c>
      <c r="D152" s="37" t="s">
        <v>124</v>
      </c>
      <c r="E152" s="37" t="s">
        <v>124</v>
      </c>
      <c r="F152" s="127">
        <f>'1. 2001 Approved Rate Schedule'!B$64</f>
        <v>414.53</v>
      </c>
      <c r="H152" s="27" t="s">
        <v>22</v>
      </c>
      <c r="I152" s="37" t="s">
        <v>124</v>
      </c>
      <c r="J152" s="37" t="s">
        <v>124</v>
      </c>
      <c r="K152" s="77">
        <f>'9. 2002PILs Proxy Adder Sch'!B$64</f>
        <v>522.5557642226911</v>
      </c>
      <c r="L152" s="77"/>
      <c r="M152" s="77"/>
    </row>
    <row r="153" spans="1:14" ht="25.5" x14ac:dyDescent="0.2">
      <c r="C153" s="27" t="s">
        <v>113</v>
      </c>
      <c r="D153">
        <v>100</v>
      </c>
      <c r="E153" s="106">
        <f>'1. 2001 Approved Rate Schedule'!B$62</f>
        <v>2.1656</v>
      </c>
      <c r="F153" s="77">
        <f>D153*E153</f>
        <v>216.56</v>
      </c>
      <c r="H153" s="27" t="s">
        <v>113</v>
      </c>
      <c r="I153">
        <f>D153</f>
        <v>100</v>
      </c>
      <c r="J153" s="128">
        <f>'9. 2002PILs Proxy Adder Sch'!B$62</f>
        <v>2.6276962766003433</v>
      </c>
      <c r="K153" s="77">
        <f>I153*J153</f>
        <v>262.76962766003436</v>
      </c>
      <c r="L153" s="77"/>
      <c r="M153" s="77"/>
    </row>
    <row r="154" spans="1:14" ht="25.5" x14ac:dyDescent="0.2">
      <c r="C154" s="27" t="s">
        <v>126</v>
      </c>
      <c r="D154">
        <f>D153</f>
        <v>100</v>
      </c>
      <c r="E154" s="106">
        <f>'1. 2001 Approved Rate Schedule'!B$66</f>
        <v>2.4419</v>
      </c>
      <c r="F154" s="77">
        <f>D154*E154</f>
        <v>244.19</v>
      </c>
      <c r="H154" s="27" t="s">
        <v>126</v>
      </c>
      <c r="I154">
        <f>D154</f>
        <v>100</v>
      </c>
      <c r="J154" s="129">
        <f>E154</f>
        <v>2.4419</v>
      </c>
      <c r="K154" s="77">
        <f>I154*J154</f>
        <v>244.19</v>
      </c>
      <c r="L154" s="77"/>
      <c r="M154" s="77"/>
    </row>
    <row r="155" spans="1:14" ht="25.5" x14ac:dyDescent="0.2">
      <c r="C155" s="27" t="s">
        <v>127</v>
      </c>
      <c r="D155" s="169">
        <v>30000</v>
      </c>
      <c r="E155" s="106">
        <f>'1. 2001 Approved Rate Schedule'!B$68</f>
        <v>5.8279999999999998E-2</v>
      </c>
      <c r="F155" s="77">
        <f>D155*E155</f>
        <v>1748.3999999999999</v>
      </c>
      <c r="H155" s="27" t="s">
        <v>127</v>
      </c>
      <c r="I155" s="169">
        <f>D155</f>
        <v>30000</v>
      </c>
      <c r="J155" s="129">
        <f>E155</f>
        <v>5.8279999999999998E-2</v>
      </c>
      <c r="K155" s="77">
        <f>I155*J155</f>
        <v>1748.3999999999999</v>
      </c>
    </row>
    <row r="156" spans="1:14" x14ac:dyDescent="0.2">
      <c r="C156" s="7"/>
      <c r="H156" s="7"/>
      <c r="J156" s="129"/>
      <c r="K156" s="77"/>
    </row>
    <row r="157" spans="1:14" x14ac:dyDescent="0.2">
      <c r="C157" t="s">
        <v>120</v>
      </c>
      <c r="F157" s="130">
        <f>SUM(F152:F155)</f>
        <v>2623.68</v>
      </c>
      <c r="H157" t="s">
        <v>123</v>
      </c>
      <c r="K157" s="130">
        <f>SUM(K152:K155)</f>
        <v>2777.9153918827251</v>
      </c>
      <c r="L157" s="77"/>
      <c r="M157" s="77">
        <f>K157-F157</f>
        <v>154.23539188272525</v>
      </c>
      <c r="N157" s="110">
        <f>K157/F157-1</f>
        <v>5.8785900674901415E-2</v>
      </c>
    </row>
    <row r="158" spans="1:14" x14ac:dyDescent="0.2">
      <c r="K158" s="103"/>
    </row>
    <row r="159" spans="1:14" x14ac:dyDescent="0.2">
      <c r="F159" s="77"/>
      <c r="J159" s="129"/>
      <c r="K159" s="77"/>
      <c r="L159" s="77"/>
      <c r="M159" s="77"/>
      <c r="N159" s="107"/>
    </row>
    <row r="160" spans="1:14" x14ac:dyDescent="0.2">
      <c r="F160" s="77"/>
      <c r="J160" s="129"/>
      <c r="K160" s="77"/>
      <c r="L160" s="77"/>
      <c r="M160" s="77"/>
    </row>
    <row r="161" spans="1:14" x14ac:dyDescent="0.2">
      <c r="A161" s="5" t="s">
        <v>157</v>
      </c>
      <c r="B161" s="5"/>
      <c r="D161" s="112" t="s">
        <v>112</v>
      </c>
      <c r="E161" s="112" t="s">
        <v>102</v>
      </c>
      <c r="F161" s="113" t="s">
        <v>103</v>
      </c>
      <c r="I161" s="112" t="s">
        <v>112</v>
      </c>
      <c r="J161" s="112" t="s">
        <v>102</v>
      </c>
      <c r="K161" s="115" t="s">
        <v>103</v>
      </c>
      <c r="L161" s="5"/>
      <c r="M161" s="5" t="s">
        <v>104</v>
      </c>
      <c r="N161" s="5" t="s">
        <v>104</v>
      </c>
    </row>
    <row r="162" spans="1:14" x14ac:dyDescent="0.2">
      <c r="A162" s="5" t="s">
        <v>165</v>
      </c>
      <c r="D162" s="114" t="s">
        <v>121</v>
      </c>
      <c r="E162" s="112" t="s">
        <v>25</v>
      </c>
      <c r="F162" s="113" t="s">
        <v>105</v>
      </c>
      <c r="I162" s="112"/>
      <c r="J162" s="112" t="s">
        <v>25</v>
      </c>
      <c r="K162" s="115" t="s">
        <v>105</v>
      </c>
      <c r="L162" s="5"/>
      <c r="M162" s="5" t="s">
        <v>106</v>
      </c>
      <c r="N162" s="112" t="s">
        <v>125</v>
      </c>
    </row>
    <row r="163" spans="1:14" ht="38.25" x14ac:dyDescent="0.2">
      <c r="A163" s="119"/>
      <c r="B163" s="42"/>
      <c r="C163" s="27" t="s">
        <v>22</v>
      </c>
      <c r="D163" s="37" t="s">
        <v>124</v>
      </c>
      <c r="E163" s="37" t="s">
        <v>124</v>
      </c>
      <c r="F163" s="127">
        <f>'1. 2001 Approved Rate Schedule'!B$64</f>
        <v>414.53</v>
      </c>
      <c r="H163" s="27" t="s">
        <v>22</v>
      </c>
      <c r="I163" s="37" t="s">
        <v>124</v>
      </c>
      <c r="J163" s="37" t="s">
        <v>124</v>
      </c>
      <c r="K163" s="77">
        <f>'9. 2002PILs Proxy Adder Sch'!B$64</f>
        <v>522.5557642226911</v>
      </c>
      <c r="L163" s="77"/>
      <c r="M163" s="77"/>
    </row>
    <row r="164" spans="1:14" ht="25.5" x14ac:dyDescent="0.2">
      <c r="C164" s="27" t="s">
        <v>113</v>
      </c>
      <c r="D164">
        <v>100</v>
      </c>
      <c r="E164" s="106">
        <f>'1. 2001 Approved Rate Schedule'!B$62</f>
        <v>2.1656</v>
      </c>
      <c r="F164" s="77">
        <f>D164*E164</f>
        <v>216.56</v>
      </c>
      <c r="H164" s="27" t="s">
        <v>113</v>
      </c>
      <c r="I164">
        <f>D164</f>
        <v>100</v>
      </c>
      <c r="J164" s="128">
        <f>'9. 2002PILs Proxy Adder Sch'!B$62</f>
        <v>2.6276962766003433</v>
      </c>
      <c r="K164" s="77">
        <f>I164*J164</f>
        <v>262.76962766003436</v>
      </c>
      <c r="L164" s="77"/>
      <c r="M164" s="77"/>
    </row>
    <row r="165" spans="1:14" ht="25.5" x14ac:dyDescent="0.2">
      <c r="C165" s="27" t="s">
        <v>126</v>
      </c>
      <c r="D165">
        <f>D164</f>
        <v>100</v>
      </c>
      <c r="E165" s="106">
        <f>'1. 2001 Approved Rate Schedule'!B$66</f>
        <v>2.4419</v>
      </c>
      <c r="F165" s="77">
        <f>D165*E165</f>
        <v>244.19</v>
      </c>
      <c r="H165" s="27" t="s">
        <v>126</v>
      </c>
      <c r="I165">
        <f>D165</f>
        <v>100</v>
      </c>
      <c r="J165" s="129">
        <f>E165</f>
        <v>2.4419</v>
      </c>
      <c r="K165" s="77">
        <f>I165*J165</f>
        <v>244.19</v>
      </c>
      <c r="L165" s="77"/>
      <c r="M165" s="77"/>
    </row>
    <row r="166" spans="1:14" ht="25.5" x14ac:dyDescent="0.2">
      <c r="C166" s="27" t="s">
        <v>127</v>
      </c>
      <c r="D166" s="169">
        <v>40000</v>
      </c>
      <c r="E166" s="106">
        <f>'1. 2001 Approved Rate Schedule'!B$68</f>
        <v>5.8279999999999998E-2</v>
      </c>
      <c r="F166" s="77">
        <f>D166*E166</f>
        <v>2331.1999999999998</v>
      </c>
      <c r="H166" s="27" t="s">
        <v>127</v>
      </c>
      <c r="I166" s="169">
        <f>D166</f>
        <v>40000</v>
      </c>
      <c r="J166" s="129">
        <f>E166</f>
        <v>5.8279999999999998E-2</v>
      </c>
      <c r="K166" s="77">
        <f>I166*J166</f>
        <v>2331.1999999999998</v>
      </c>
    </row>
    <row r="167" spans="1:14" x14ac:dyDescent="0.2">
      <c r="C167" s="7"/>
      <c r="H167" s="7"/>
      <c r="J167" s="129"/>
      <c r="K167" s="77"/>
    </row>
    <row r="168" spans="1:14" x14ac:dyDescent="0.2">
      <c r="C168" t="s">
        <v>120</v>
      </c>
      <c r="F168" s="130">
        <f>SUM(F163:F166)</f>
        <v>3206.4799999999996</v>
      </c>
      <c r="H168" t="s">
        <v>123</v>
      </c>
      <c r="K168" s="130">
        <f>SUM(K163:K166)</f>
        <v>3360.7153918827253</v>
      </c>
      <c r="L168" s="77"/>
      <c r="M168" s="77">
        <f>K168-F168</f>
        <v>154.23539188272571</v>
      </c>
      <c r="N168" s="110">
        <f>K168/F168-1</f>
        <v>4.8101155124225192E-2</v>
      </c>
    </row>
    <row r="169" spans="1:14" x14ac:dyDescent="0.2">
      <c r="K169" s="103"/>
    </row>
    <row r="170" spans="1:14" x14ac:dyDescent="0.2">
      <c r="F170" s="77"/>
      <c r="J170" s="129"/>
      <c r="K170" s="77"/>
      <c r="L170" s="77"/>
      <c r="M170" s="77"/>
      <c r="N170" s="107"/>
    </row>
    <row r="171" spans="1:14" x14ac:dyDescent="0.2">
      <c r="F171" s="77"/>
      <c r="J171" s="129"/>
      <c r="K171" s="77"/>
      <c r="L171" s="77"/>
      <c r="M171" s="77"/>
    </row>
    <row r="172" spans="1:14" x14ac:dyDescent="0.2">
      <c r="A172" s="5" t="s">
        <v>157</v>
      </c>
      <c r="B172" s="5"/>
      <c r="D172" s="112" t="s">
        <v>112</v>
      </c>
      <c r="E172" s="112" t="s">
        <v>102</v>
      </c>
      <c r="F172" s="113" t="s">
        <v>103</v>
      </c>
      <c r="I172" s="112" t="s">
        <v>112</v>
      </c>
      <c r="J172" s="112" t="s">
        <v>102</v>
      </c>
      <c r="K172" s="115" t="s">
        <v>103</v>
      </c>
      <c r="L172" s="5"/>
      <c r="M172" s="5" t="s">
        <v>104</v>
      </c>
      <c r="N172" s="5" t="s">
        <v>104</v>
      </c>
    </row>
    <row r="173" spans="1:14" x14ac:dyDescent="0.2">
      <c r="A173" s="5" t="s">
        <v>166</v>
      </c>
      <c r="D173" s="114" t="s">
        <v>121</v>
      </c>
      <c r="E173" s="112" t="s">
        <v>25</v>
      </c>
      <c r="F173" s="113" t="s">
        <v>105</v>
      </c>
      <c r="I173" s="112"/>
      <c r="J173" s="112" t="s">
        <v>25</v>
      </c>
      <c r="K173" s="115" t="s">
        <v>105</v>
      </c>
      <c r="L173" s="5"/>
      <c r="M173" s="5" t="s">
        <v>106</v>
      </c>
      <c r="N173" s="112" t="s">
        <v>125</v>
      </c>
    </row>
    <row r="174" spans="1:14" ht="38.25" x14ac:dyDescent="0.2">
      <c r="A174" s="119"/>
      <c r="B174" s="42"/>
      <c r="C174" s="27" t="s">
        <v>22</v>
      </c>
      <c r="D174" s="37" t="s">
        <v>124</v>
      </c>
      <c r="E174" s="37" t="s">
        <v>124</v>
      </c>
      <c r="F174" s="127">
        <f>'1. 2001 Approved Rate Schedule'!B$64</f>
        <v>414.53</v>
      </c>
      <c r="H174" s="27" t="s">
        <v>22</v>
      </c>
      <c r="I174" s="37" t="s">
        <v>124</v>
      </c>
      <c r="J174" s="37" t="s">
        <v>124</v>
      </c>
      <c r="K174" s="77">
        <f>'9. 2002PILs Proxy Adder Sch'!B$64</f>
        <v>522.5557642226911</v>
      </c>
      <c r="L174" s="77"/>
      <c r="M174" s="77"/>
    </row>
    <row r="175" spans="1:14" ht="25.5" x14ac:dyDescent="0.2">
      <c r="C175" s="27" t="s">
        <v>113</v>
      </c>
      <c r="D175">
        <v>500</v>
      </c>
      <c r="E175" s="106">
        <f>'1. 2001 Approved Rate Schedule'!B$62</f>
        <v>2.1656</v>
      </c>
      <c r="F175" s="77">
        <f>D175*E175</f>
        <v>1082.8</v>
      </c>
      <c r="H175" s="27" t="s">
        <v>113</v>
      </c>
      <c r="I175">
        <f>D175</f>
        <v>500</v>
      </c>
      <c r="J175" s="128">
        <f>'9. 2002PILs Proxy Adder Sch'!B$62</f>
        <v>2.6276962766003433</v>
      </c>
      <c r="K175" s="77">
        <f>I175*J175</f>
        <v>1313.8481383001717</v>
      </c>
      <c r="L175" s="77"/>
      <c r="M175" s="77"/>
    </row>
    <row r="176" spans="1:14" ht="25.5" x14ac:dyDescent="0.2">
      <c r="C176" s="27" t="s">
        <v>126</v>
      </c>
      <c r="D176">
        <f>D175</f>
        <v>500</v>
      </c>
      <c r="E176" s="106">
        <f>'1. 2001 Approved Rate Schedule'!B$66</f>
        <v>2.4419</v>
      </c>
      <c r="F176" s="77">
        <f>D176*E176</f>
        <v>1220.95</v>
      </c>
      <c r="H176" s="27" t="s">
        <v>126</v>
      </c>
      <c r="I176">
        <f>D176</f>
        <v>500</v>
      </c>
      <c r="J176" s="129">
        <f>E176</f>
        <v>2.4419</v>
      </c>
      <c r="K176" s="77">
        <f>I176*J176</f>
        <v>1220.95</v>
      </c>
      <c r="L176" s="77"/>
      <c r="M176" s="77"/>
    </row>
    <row r="177" spans="1:14" ht="25.5" x14ac:dyDescent="0.2">
      <c r="C177" s="27" t="s">
        <v>127</v>
      </c>
      <c r="D177" s="169">
        <v>100000</v>
      </c>
      <c r="E177" s="106">
        <f>'1. 2001 Approved Rate Schedule'!B$68</f>
        <v>5.8279999999999998E-2</v>
      </c>
      <c r="F177" s="77">
        <f>D177*E177</f>
        <v>5828</v>
      </c>
      <c r="H177" s="27" t="s">
        <v>127</v>
      </c>
      <c r="I177" s="169">
        <f>D177</f>
        <v>100000</v>
      </c>
      <c r="J177" s="129">
        <f>E177</f>
        <v>5.8279999999999998E-2</v>
      </c>
      <c r="K177" s="77">
        <f>I177*J177</f>
        <v>5828</v>
      </c>
    </row>
    <row r="178" spans="1:14" x14ac:dyDescent="0.2">
      <c r="C178" s="7"/>
      <c r="H178" s="7"/>
      <c r="J178" s="129"/>
      <c r="K178" s="77"/>
    </row>
    <row r="179" spans="1:14" x14ac:dyDescent="0.2">
      <c r="C179" t="s">
        <v>120</v>
      </c>
      <c r="F179" s="130">
        <f>SUM(F174:F177)</f>
        <v>8546.2799999999988</v>
      </c>
      <c r="H179" t="s">
        <v>123</v>
      </c>
      <c r="K179" s="130">
        <f>SUM(K174:K177)</f>
        <v>8885.3539025228638</v>
      </c>
      <c r="L179" s="77"/>
      <c r="M179" s="77">
        <f>K179-F179</f>
        <v>339.07390252286496</v>
      </c>
      <c r="N179" s="110">
        <f>K179/F179-1</f>
        <v>3.9675028494604136E-2</v>
      </c>
    </row>
    <row r="180" spans="1:14" x14ac:dyDescent="0.2">
      <c r="K180" s="103"/>
    </row>
    <row r="181" spans="1:14" x14ac:dyDescent="0.2">
      <c r="F181" s="77"/>
      <c r="J181" s="129"/>
      <c r="K181" s="77"/>
      <c r="L181" s="77"/>
      <c r="M181" s="77"/>
      <c r="N181" s="107"/>
    </row>
    <row r="182" spans="1:14" x14ac:dyDescent="0.2">
      <c r="A182" s="5" t="s">
        <v>157</v>
      </c>
      <c r="B182" s="5"/>
      <c r="D182" s="112" t="s">
        <v>112</v>
      </c>
      <c r="E182" s="112" t="s">
        <v>102</v>
      </c>
      <c r="F182" s="113" t="s">
        <v>103</v>
      </c>
      <c r="I182" s="112" t="s">
        <v>112</v>
      </c>
      <c r="J182" s="112" t="s">
        <v>102</v>
      </c>
      <c r="K182" s="115" t="s">
        <v>103</v>
      </c>
      <c r="L182" s="5"/>
      <c r="M182" s="5" t="s">
        <v>104</v>
      </c>
      <c r="N182" s="5" t="s">
        <v>104</v>
      </c>
    </row>
    <row r="183" spans="1:14" x14ac:dyDescent="0.2">
      <c r="A183" s="5" t="s">
        <v>167</v>
      </c>
      <c r="D183" s="114" t="s">
        <v>121</v>
      </c>
      <c r="E183" s="112" t="s">
        <v>25</v>
      </c>
      <c r="F183" s="113" t="s">
        <v>105</v>
      </c>
      <c r="I183" s="112"/>
      <c r="J183" s="112" t="s">
        <v>25</v>
      </c>
      <c r="K183" s="115" t="s">
        <v>105</v>
      </c>
      <c r="L183" s="5"/>
      <c r="M183" s="5" t="s">
        <v>106</v>
      </c>
      <c r="N183" s="112" t="s">
        <v>125</v>
      </c>
    </row>
    <row r="184" spans="1:14" ht="38.25" x14ac:dyDescent="0.2">
      <c r="A184" s="119"/>
      <c r="B184" s="42"/>
      <c r="C184" s="27" t="s">
        <v>22</v>
      </c>
      <c r="D184" s="37" t="s">
        <v>124</v>
      </c>
      <c r="E184" s="37" t="s">
        <v>124</v>
      </c>
      <c r="F184" s="127">
        <f>'1. 2001 Approved Rate Schedule'!B$64</f>
        <v>414.53</v>
      </c>
      <c r="H184" s="27" t="s">
        <v>22</v>
      </c>
      <c r="I184" s="37" t="s">
        <v>124</v>
      </c>
      <c r="J184" s="37" t="s">
        <v>124</v>
      </c>
      <c r="K184" s="77">
        <f>'9. 2002PILs Proxy Adder Sch'!B$64</f>
        <v>522.5557642226911</v>
      </c>
      <c r="L184" s="77"/>
      <c r="M184" s="77"/>
    </row>
    <row r="185" spans="1:14" ht="25.5" x14ac:dyDescent="0.2">
      <c r="C185" s="27" t="s">
        <v>113</v>
      </c>
      <c r="D185">
        <v>500</v>
      </c>
      <c r="E185" s="106">
        <f>'1. 2001 Approved Rate Schedule'!B$62</f>
        <v>2.1656</v>
      </c>
      <c r="F185" s="77">
        <f>D185*E185</f>
        <v>1082.8</v>
      </c>
      <c r="H185" s="27" t="s">
        <v>113</v>
      </c>
      <c r="I185">
        <f>D185</f>
        <v>500</v>
      </c>
      <c r="J185" s="128">
        <f>'9. 2002PILs Proxy Adder Sch'!B$62</f>
        <v>2.6276962766003433</v>
      </c>
      <c r="K185" s="77">
        <f>I185*J185</f>
        <v>1313.8481383001717</v>
      </c>
      <c r="L185" s="77"/>
      <c r="M185" s="77"/>
    </row>
    <row r="186" spans="1:14" ht="25.5" x14ac:dyDescent="0.2">
      <c r="C186" s="27" t="s">
        <v>126</v>
      </c>
      <c r="D186">
        <f>D185</f>
        <v>500</v>
      </c>
      <c r="E186" s="106">
        <f>'1. 2001 Approved Rate Schedule'!B$66</f>
        <v>2.4419</v>
      </c>
      <c r="F186" s="77">
        <f>D186*E186</f>
        <v>1220.95</v>
      </c>
      <c r="H186" s="27" t="s">
        <v>126</v>
      </c>
      <c r="I186">
        <f>D186</f>
        <v>500</v>
      </c>
      <c r="J186" s="129">
        <f>E186</f>
        <v>2.4419</v>
      </c>
      <c r="K186" s="77">
        <f>I186*J186</f>
        <v>1220.95</v>
      </c>
      <c r="L186" s="77"/>
      <c r="M186" s="77"/>
    </row>
    <row r="187" spans="1:14" ht="25.5" x14ac:dyDescent="0.2">
      <c r="C187" s="27" t="s">
        <v>127</v>
      </c>
      <c r="D187" s="169">
        <v>250000</v>
      </c>
      <c r="E187" s="106">
        <f>'1. 2001 Approved Rate Schedule'!B$68</f>
        <v>5.8279999999999998E-2</v>
      </c>
      <c r="F187" s="77">
        <f>D187*E187</f>
        <v>14570</v>
      </c>
      <c r="H187" s="27" t="s">
        <v>127</v>
      </c>
      <c r="I187" s="169">
        <f>D187</f>
        <v>250000</v>
      </c>
      <c r="J187" s="129">
        <f>E187</f>
        <v>5.8279999999999998E-2</v>
      </c>
      <c r="K187" s="77">
        <f>I187*J187</f>
        <v>14570</v>
      </c>
    </row>
    <row r="188" spans="1:14" x14ac:dyDescent="0.2">
      <c r="C188" s="7"/>
      <c r="H188" s="7"/>
      <c r="J188" s="129"/>
      <c r="K188" s="77"/>
    </row>
    <row r="189" spans="1:14" x14ac:dyDescent="0.2">
      <c r="C189" t="s">
        <v>120</v>
      </c>
      <c r="F189" s="130">
        <f>SUM(F184:F187)</f>
        <v>17288.28</v>
      </c>
      <c r="H189" t="s">
        <v>123</v>
      </c>
      <c r="K189" s="130">
        <f>SUM(K184:K187)</f>
        <v>17627.353902522864</v>
      </c>
      <c r="L189" s="77"/>
      <c r="M189" s="77">
        <f>K189-F189</f>
        <v>339.07390252286496</v>
      </c>
      <c r="N189" s="110">
        <f>K189/F189-1</f>
        <v>1.9612934457497566E-2</v>
      </c>
    </row>
    <row r="190" spans="1:14" x14ac:dyDescent="0.2">
      <c r="F190" s="94"/>
      <c r="K190" s="94"/>
      <c r="L190" s="77"/>
      <c r="M190" s="77"/>
      <c r="N190" s="116"/>
    </row>
    <row r="191" spans="1:14" x14ac:dyDescent="0.2">
      <c r="K191" s="103"/>
    </row>
    <row r="192" spans="1:14" x14ac:dyDescent="0.2">
      <c r="A192" s="5" t="s">
        <v>157</v>
      </c>
      <c r="B192" s="5"/>
      <c r="D192" s="112" t="s">
        <v>112</v>
      </c>
      <c r="E192" s="112" t="s">
        <v>102</v>
      </c>
      <c r="F192" s="113" t="s">
        <v>103</v>
      </c>
      <c r="I192" s="112" t="s">
        <v>112</v>
      </c>
      <c r="J192" s="112" t="s">
        <v>102</v>
      </c>
      <c r="K192" s="115" t="s">
        <v>103</v>
      </c>
      <c r="L192" s="5"/>
      <c r="M192" s="5" t="s">
        <v>104</v>
      </c>
      <c r="N192" s="5" t="s">
        <v>104</v>
      </c>
    </row>
    <row r="193" spans="1:14" x14ac:dyDescent="0.2">
      <c r="A193" s="5" t="s">
        <v>168</v>
      </c>
      <c r="D193" s="114" t="s">
        <v>121</v>
      </c>
      <c r="E193" s="112" t="s">
        <v>25</v>
      </c>
      <c r="F193" s="113" t="s">
        <v>105</v>
      </c>
      <c r="I193" s="112"/>
      <c r="J193" s="112" t="s">
        <v>25</v>
      </c>
      <c r="K193" s="115" t="s">
        <v>105</v>
      </c>
      <c r="L193" s="5"/>
      <c r="M193" s="5" t="s">
        <v>106</v>
      </c>
      <c r="N193" s="112" t="s">
        <v>125</v>
      </c>
    </row>
    <row r="194" spans="1:14" ht="38.25" x14ac:dyDescent="0.2">
      <c r="A194" s="119"/>
      <c r="B194" s="42"/>
      <c r="C194" s="27" t="s">
        <v>22</v>
      </c>
      <c r="D194" s="37" t="s">
        <v>124</v>
      </c>
      <c r="E194" s="37" t="s">
        <v>124</v>
      </c>
      <c r="F194" s="127">
        <f>'1. 2001 Approved Rate Schedule'!B$64</f>
        <v>414.53</v>
      </c>
      <c r="H194" s="27" t="s">
        <v>22</v>
      </c>
      <c r="I194" s="37" t="s">
        <v>124</v>
      </c>
      <c r="J194" s="37" t="s">
        <v>124</v>
      </c>
      <c r="K194" s="77">
        <f>'9. 2002PILs Proxy Adder Sch'!B$64</f>
        <v>522.5557642226911</v>
      </c>
      <c r="L194" s="77"/>
      <c r="M194" s="77"/>
    </row>
    <row r="195" spans="1:14" ht="25.5" x14ac:dyDescent="0.2">
      <c r="C195" s="27" t="s">
        <v>113</v>
      </c>
      <c r="D195">
        <v>1000</v>
      </c>
      <c r="E195" s="106">
        <f>'1. 2001 Approved Rate Schedule'!B$62</f>
        <v>2.1656</v>
      </c>
      <c r="F195" s="77">
        <f>D195*E195</f>
        <v>2165.6</v>
      </c>
      <c r="H195" s="27" t="s">
        <v>113</v>
      </c>
      <c r="I195">
        <f>D195</f>
        <v>1000</v>
      </c>
      <c r="J195" s="128">
        <f>'9. 2002PILs Proxy Adder Sch'!B$62</f>
        <v>2.6276962766003433</v>
      </c>
      <c r="K195" s="77">
        <f>I195*J195</f>
        <v>2627.6962766003435</v>
      </c>
      <c r="L195" s="77"/>
      <c r="M195" s="77"/>
    </row>
    <row r="196" spans="1:14" ht="25.5" x14ac:dyDescent="0.2">
      <c r="C196" s="27" t="s">
        <v>126</v>
      </c>
      <c r="D196">
        <f>D195</f>
        <v>1000</v>
      </c>
      <c r="E196" s="106">
        <f>'1. 2001 Approved Rate Schedule'!B$66</f>
        <v>2.4419</v>
      </c>
      <c r="F196" s="77">
        <f>D196*E196</f>
        <v>2441.9</v>
      </c>
      <c r="H196" s="27" t="s">
        <v>126</v>
      </c>
      <c r="I196">
        <f>D196</f>
        <v>1000</v>
      </c>
      <c r="J196" s="129">
        <f>E196</f>
        <v>2.4419</v>
      </c>
      <c r="K196" s="77">
        <f>I196*J196</f>
        <v>2441.9</v>
      </c>
      <c r="L196" s="77"/>
      <c r="M196" s="77"/>
    </row>
    <row r="197" spans="1:14" ht="25.5" x14ac:dyDescent="0.2">
      <c r="C197" s="27" t="s">
        <v>127</v>
      </c>
      <c r="D197" s="169">
        <v>400000</v>
      </c>
      <c r="E197" s="106">
        <f>'1. 2001 Approved Rate Schedule'!B$68</f>
        <v>5.8279999999999998E-2</v>
      </c>
      <c r="F197" s="77">
        <f>D197*E197</f>
        <v>23312</v>
      </c>
      <c r="H197" s="27" t="s">
        <v>127</v>
      </c>
      <c r="I197" s="169">
        <f>D197</f>
        <v>400000</v>
      </c>
      <c r="J197" s="129">
        <f>E197</f>
        <v>5.8279999999999998E-2</v>
      </c>
      <c r="K197" s="77">
        <f>I197*J197</f>
        <v>23312</v>
      </c>
    </row>
    <row r="198" spans="1:14" x14ac:dyDescent="0.2">
      <c r="C198" s="7"/>
      <c r="H198" s="7"/>
      <c r="J198" s="129"/>
      <c r="K198" s="77"/>
    </row>
    <row r="199" spans="1:14" x14ac:dyDescent="0.2">
      <c r="C199" t="s">
        <v>120</v>
      </c>
      <c r="F199" s="130">
        <f>SUM(F194:F197)</f>
        <v>28334.03</v>
      </c>
      <c r="H199" t="s">
        <v>123</v>
      </c>
      <c r="K199" s="130">
        <f>SUM(K194:K197)</f>
        <v>28904.152040823035</v>
      </c>
      <c r="L199" s="77"/>
      <c r="M199" s="77">
        <f>K199-F199</f>
        <v>570.12204082303651</v>
      </c>
      <c r="N199" s="110">
        <f>K199/F199-1</f>
        <v>2.0121459630805694E-2</v>
      </c>
    </row>
    <row r="200" spans="1:14" x14ac:dyDescent="0.2">
      <c r="C200" s="7"/>
      <c r="E200" s="108"/>
      <c r="F200" s="77"/>
      <c r="H200" s="7"/>
      <c r="J200" s="129"/>
      <c r="K200" s="77"/>
      <c r="L200" s="77"/>
      <c r="M200" s="77"/>
    </row>
    <row r="201" spans="1:14" x14ac:dyDescent="0.2">
      <c r="C201" s="7"/>
      <c r="E201" s="108"/>
      <c r="F201" s="77"/>
      <c r="J201" s="129"/>
      <c r="K201" s="77"/>
      <c r="L201" s="77"/>
      <c r="M201" s="77"/>
    </row>
    <row r="202" spans="1:14" x14ac:dyDescent="0.2">
      <c r="A202" s="5" t="s">
        <v>157</v>
      </c>
      <c r="B202" s="5"/>
      <c r="D202" s="112" t="s">
        <v>112</v>
      </c>
      <c r="E202" s="112" t="s">
        <v>102</v>
      </c>
      <c r="F202" s="113" t="s">
        <v>103</v>
      </c>
      <c r="I202" s="112" t="s">
        <v>112</v>
      </c>
      <c r="J202" s="112" t="s">
        <v>102</v>
      </c>
      <c r="K202" s="115" t="s">
        <v>103</v>
      </c>
      <c r="L202" s="5"/>
      <c r="M202" s="5" t="s">
        <v>104</v>
      </c>
      <c r="N202" s="5" t="s">
        <v>104</v>
      </c>
    </row>
    <row r="203" spans="1:14" x14ac:dyDescent="0.2">
      <c r="A203" s="5" t="s">
        <v>169</v>
      </c>
      <c r="D203" s="114" t="s">
        <v>121</v>
      </c>
      <c r="E203" s="112" t="s">
        <v>25</v>
      </c>
      <c r="F203" s="113" t="s">
        <v>105</v>
      </c>
      <c r="I203" s="112"/>
      <c r="J203" s="112" t="s">
        <v>25</v>
      </c>
      <c r="K203" s="115" t="s">
        <v>105</v>
      </c>
      <c r="L203" s="5"/>
      <c r="M203" s="5" t="s">
        <v>106</v>
      </c>
      <c r="N203" s="112" t="s">
        <v>125</v>
      </c>
    </row>
    <row r="204" spans="1:14" ht="38.25" x14ac:dyDescent="0.2">
      <c r="A204" s="119"/>
      <c r="B204" s="42"/>
      <c r="C204" s="27" t="s">
        <v>22</v>
      </c>
      <c r="D204" s="37" t="s">
        <v>124</v>
      </c>
      <c r="E204" s="37" t="s">
        <v>124</v>
      </c>
      <c r="F204" s="127">
        <f>'1. 2001 Approved Rate Schedule'!B$64</f>
        <v>414.53</v>
      </c>
      <c r="H204" s="27" t="s">
        <v>22</v>
      </c>
      <c r="I204" s="37" t="s">
        <v>124</v>
      </c>
      <c r="J204" s="37" t="s">
        <v>124</v>
      </c>
      <c r="K204" s="77">
        <f>'9. 2002PILs Proxy Adder Sch'!B$64</f>
        <v>522.5557642226911</v>
      </c>
      <c r="L204" s="77"/>
      <c r="M204" s="77"/>
    </row>
    <row r="205" spans="1:14" ht="25.5" x14ac:dyDescent="0.2">
      <c r="C205" s="27" t="s">
        <v>113</v>
      </c>
      <c r="D205">
        <v>1000</v>
      </c>
      <c r="E205" s="106">
        <f>'1. 2001 Approved Rate Schedule'!B$62</f>
        <v>2.1656</v>
      </c>
      <c r="F205" s="77">
        <f>D205*E205</f>
        <v>2165.6</v>
      </c>
      <c r="H205" s="27" t="s">
        <v>113</v>
      </c>
      <c r="I205">
        <f>D205</f>
        <v>1000</v>
      </c>
      <c r="J205" s="128">
        <f>'9. 2002PILs Proxy Adder Sch'!B$62</f>
        <v>2.6276962766003433</v>
      </c>
      <c r="K205" s="77">
        <f>I205*J205</f>
        <v>2627.6962766003435</v>
      </c>
      <c r="L205" s="77"/>
      <c r="M205" s="77"/>
    </row>
    <row r="206" spans="1:14" ht="25.5" x14ac:dyDescent="0.2">
      <c r="C206" s="27" t="s">
        <v>126</v>
      </c>
      <c r="D206">
        <f>D205</f>
        <v>1000</v>
      </c>
      <c r="E206" s="106">
        <f>'1. 2001 Approved Rate Schedule'!B$66</f>
        <v>2.4419</v>
      </c>
      <c r="F206" s="77">
        <f>D206*E206</f>
        <v>2441.9</v>
      </c>
      <c r="H206" s="27" t="s">
        <v>126</v>
      </c>
      <c r="I206">
        <f>D206</f>
        <v>1000</v>
      </c>
      <c r="J206" s="129">
        <f>E206</f>
        <v>2.4419</v>
      </c>
      <c r="K206" s="77">
        <f>I206*J206</f>
        <v>2441.9</v>
      </c>
      <c r="L206" s="77"/>
      <c r="M206" s="77"/>
    </row>
    <row r="207" spans="1:14" ht="25.5" x14ac:dyDescent="0.2">
      <c r="C207" s="27" t="s">
        <v>127</v>
      </c>
      <c r="D207" s="169">
        <v>500000</v>
      </c>
      <c r="E207" s="106">
        <f>'1. 2001 Approved Rate Schedule'!B$68</f>
        <v>5.8279999999999998E-2</v>
      </c>
      <c r="F207" s="77">
        <f>D207*E207</f>
        <v>29140</v>
      </c>
      <c r="H207" s="27" t="s">
        <v>127</v>
      </c>
      <c r="I207" s="169">
        <f>D207</f>
        <v>500000</v>
      </c>
      <c r="J207" s="129">
        <f>E207</f>
        <v>5.8279999999999998E-2</v>
      </c>
      <c r="K207" s="77">
        <f>I207*J207</f>
        <v>29140</v>
      </c>
    </row>
    <row r="208" spans="1:14" x14ac:dyDescent="0.2">
      <c r="C208" s="7"/>
      <c r="H208" s="7"/>
      <c r="J208" s="129"/>
      <c r="K208" s="77"/>
    </row>
    <row r="209" spans="1:14" x14ac:dyDescent="0.2">
      <c r="C209" t="s">
        <v>120</v>
      </c>
      <c r="F209" s="130">
        <f>SUM(F204:F207)</f>
        <v>34162.03</v>
      </c>
      <c r="H209" t="s">
        <v>123</v>
      </c>
      <c r="K209" s="130">
        <f>SUM(K204:K207)</f>
        <v>34732.152040823035</v>
      </c>
      <c r="L209" s="77"/>
      <c r="M209" s="77">
        <f>K209-F209</f>
        <v>570.12204082303651</v>
      </c>
      <c r="N209" s="110">
        <f>K209/F209-1</f>
        <v>1.6688763543121876E-2</v>
      </c>
    </row>
    <row r="210" spans="1:14" x14ac:dyDescent="0.2">
      <c r="F210" s="77"/>
      <c r="J210" s="129"/>
      <c r="K210" s="77"/>
      <c r="L210" s="77"/>
      <c r="M210" s="77"/>
    </row>
    <row r="211" spans="1:14" x14ac:dyDescent="0.2">
      <c r="F211" s="77"/>
      <c r="J211" s="129"/>
      <c r="K211" s="77"/>
      <c r="L211" s="77"/>
      <c r="M211" s="77"/>
    </row>
    <row r="212" spans="1:14" x14ac:dyDescent="0.2">
      <c r="A212" s="5" t="s">
        <v>157</v>
      </c>
      <c r="B212" s="5"/>
      <c r="D212" s="112" t="s">
        <v>112</v>
      </c>
      <c r="E212" s="112" t="s">
        <v>102</v>
      </c>
      <c r="F212" s="113" t="s">
        <v>103</v>
      </c>
      <c r="I212" s="112" t="s">
        <v>112</v>
      </c>
      <c r="J212" s="112" t="s">
        <v>102</v>
      </c>
      <c r="K212" s="115" t="s">
        <v>103</v>
      </c>
      <c r="L212" s="5"/>
      <c r="M212" s="5" t="s">
        <v>104</v>
      </c>
      <c r="N212" s="5" t="s">
        <v>104</v>
      </c>
    </row>
    <row r="213" spans="1:14" x14ac:dyDescent="0.2">
      <c r="A213" s="5" t="s">
        <v>170</v>
      </c>
      <c r="D213" s="114" t="s">
        <v>121</v>
      </c>
      <c r="E213" s="112" t="s">
        <v>25</v>
      </c>
      <c r="F213" s="113" t="s">
        <v>105</v>
      </c>
      <c r="I213" s="112"/>
      <c r="J213" s="112" t="s">
        <v>25</v>
      </c>
      <c r="K213" s="115" t="s">
        <v>105</v>
      </c>
      <c r="L213" s="5"/>
      <c r="M213" s="5" t="s">
        <v>106</v>
      </c>
      <c r="N213" s="112" t="s">
        <v>125</v>
      </c>
    </row>
    <row r="214" spans="1:14" ht="38.25" x14ac:dyDescent="0.2">
      <c r="A214" s="119"/>
      <c r="B214" s="42"/>
      <c r="C214" s="27" t="s">
        <v>22</v>
      </c>
      <c r="D214" s="37" t="s">
        <v>124</v>
      </c>
      <c r="E214" s="37" t="s">
        <v>124</v>
      </c>
      <c r="F214" s="127">
        <f>'1. 2001 Approved Rate Schedule'!B$64</f>
        <v>414.53</v>
      </c>
      <c r="H214" s="27" t="s">
        <v>22</v>
      </c>
      <c r="I214" s="37" t="s">
        <v>124</v>
      </c>
      <c r="J214" s="37" t="s">
        <v>124</v>
      </c>
      <c r="K214" s="77">
        <f>'9. 2002PILs Proxy Adder Sch'!B$64</f>
        <v>522.5557642226911</v>
      </c>
      <c r="L214" s="77"/>
      <c r="M214" s="77"/>
    </row>
    <row r="215" spans="1:14" ht="25.5" x14ac:dyDescent="0.2">
      <c r="C215" s="27" t="s">
        <v>113</v>
      </c>
      <c r="D215">
        <v>3000</v>
      </c>
      <c r="E215" s="106">
        <f>'1. 2001 Approved Rate Schedule'!B$62</f>
        <v>2.1656</v>
      </c>
      <c r="F215" s="77">
        <f>D215*E215</f>
        <v>6496.8</v>
      </c>
      <c r="H215" s="27" t="s">
        <v>113</v>
      </c>
      <c r="I215">
        <f>D215</f>
        <v>3000</v>
      </c>
      <c r="J215" s="128">
        <f>'9. 2002PILs Proxy Adder Sch'!B$62</f>
        <v>2.6276962766003433</v>
      </c>
      <c r="K215" s="77">
        <f>I215*J215</f>
        <v>7883.0888298010295</v>
      </c>
      <c r="L215" s="77"/>
      <c r="M215" s="77"/>
    </row>
    <row r="216" spans="1:14" ht="25.5" x14ac:dyDescent="0.2">
      <c r="C216" s="27" t="s">
        <v>126</v>
      </c>
      <c r="D216">
        <f>D215</f>
        <v>3000</v>
      </c>
      <c r="E216" s="106">
        <f>'1. 2001 Approved Rate Schedule'!B$66</f>
        <v>2.4419</v>
      </c>
      <c r="F216" s="77">
        <f>D216*E216</f>
        <v>7325.7</v>
      </c>
      <c r="H216" s="27" t="s">
        <v>126</v>
      </c>
      <c r="I216">
        <f>D216</f>
        <v>3000</v>
      </c>
      <c r="J216" s="129">
        <f>E216</f>
        <v>2.4419</v>
      </c>
      <c r="K216" s="77">
        <f>I216*J216</f>
        <v>7325.7</v>
      </c>
      <c r="L216" s="77"/>
      <c r="M216" s="77"/>
    </row>
    <row r="217" spans="1:14" ht="25.5" x14ac:dyDescent="0.2">
      <c r="C217" s="27" t="s">
        <v>127</v>
      </c>
      <c r="D217" s="14">
        <v>1000000</v>
      </c>
      <c r="E217" s="106">
        <f>'1. 2001 Approved Rate Schedule'!B$68</f>
        <v>5.8279999999999998E-2</v>
      </c>
      <c r="F217" s="77">
        <f>D217*E217</f>
        <v>58280</v>
      </c>
      <c r="H217" s="27" t="s">
        <v>127</v>
      </c>
      <c r="I217" s="169">
        <f>D217</f>
        <v>1000000</v>
      </c>
      <c r="J217" s="129">
        <f>E217</f>
        <v>5.8279999999999998E-2</v>
      </c>
      <c r="K217" s="77">
        <f>I217*J217</f>
        <v>58280</v>
      </c>
    </row>
    <row r="218" spans="1:14" x14ac:dyDescent="0.2">
      <c r="C218" s="7"/>
      <c r="H218" s="7"/>
      <c r="J218" s="129"/>
      <c r="K218" s="77"/>
    </row>
    <row r="219" spans="1:14" x14ac:dyDescent="0.2">
      <c r="C219" t="s">
        <v>120</v>
      </c>
      <c r="F219" s="130">
        <f>SUM(F214:F217)</f>
        <v>72517.03</v>
      </c>
      <c r="H219" t="s">
        <v>123</v>
      </c>
      <c r="K219" s="130">
        <f>SUM(K214:K217)</f>
        <v>74011.344594023714</v>
      </c>
      <c r="L219" s="77"/>
      <c r="M219" s="77">
        <f>K219-F219</f>
        <v>1494.3145940237155</v>
      </c>
      <c r="N219" s="110">
        <f>K219/F219-1</f>
        <v>2.0606395408412581E-2</v>
      </c>
    </row>
    <row r="220" spans="1:14" x14ac:dyDescent="0.2">
      <c r="F220" s="77"/>
      <c r="J220" s="129"/>
      <c r="K220" s="77"/>
      <c r="L220" s="77"/>
      <c r="M220" s="77"/>
    </row>
    <row r="221" spans="1:14" x14ac:dyDescent="0.2">
      <c r="F221" s="77"/>
      <c r="J221" s="129"/>
      <c r="K221" s="77"/>
      <c r="L221" s="77"/>
      <c r="M221" s="77"/>
    </row>
    <row r="222" spans="1:14" x14ac:dyDescent="0.2">
      <c r="A222" s="5" t="s">
        <v>157</v>
      </c>
      <c r="B222" s="5"/>
      <c r="D222" s="112" t="s">
        <v>112</v>
      </c>
      <c r="E222" s="112" t="s">
        <v>102</v>
      </c>
      <c r="F222" s="113" t="s">
        <v>103</v>
      </c>
      <c r="I222" s="112" t="s">
        <v>112</v>
      </c>
      <c r="J222" s="112" t="s">
        <v>102</v>
      </c>
      <c r="K222" s="115" t="s">
        <v>103</v>
      </c>
      <c r="L222" s="5"/>
      <c r="M222" s="5" t="s">
        <v>104</v>
      </c>
      <c r="N222" s="5" t="s">
        <v>104</v>
      </c>
    </row>
    <row r="223" spans="1:14" x14ac:dyDescent="0.2">
      <c r="A223" s="5" t="s">
        <v>171</v>
      </c>
      <c r="D223" s="114" t="s">
        <v>121</v>
      </c>
      <c r="E223" s="112" t="s">
        <v>25</v>
      </c>
      <c r="F223" s="113" t="s">
        <v>105</v>
      </c>
      <c r="I223" s="112"/>
      <c r="J223" s="112" t="s">
        <v>25</v>
      </c>
      <c r="K223" s="115" t="s">
        <v>105</v>
      </c>
      <c r="L223" s="5"/>
      <c r="M223" s="5" t="s">
        <v>106</v>
      </c>
      <c r="N223" s="112" t="s">
        <v>125</v>
      </c>
    </row>
    <row r="224" spans="1:14" ht="38.25" x14ac:dyDescent="0.2">
      <c r="A224" s="119"/>
      <c r="B224" s="42"/>
      <c r="C224" s="27" t="s">
        <v>22</v>
      </c>
      <c r="D224" s="37" t="s">
        <v>124</v>
      </c>
      <c r="E224" s="37" t="s">
        <v>124</v>
      </c>
      <c r="F224" s="127">
        <f>'1. 2001 Approved Rate Schedule'!B$64</f>
        <v>414.53</v>
      </c>
      <c r="H224" s="27" t="s">
        <v>22</v>
      </c>
      <c r="I224" s="37" t="s">
        <v>124</v>
      </c>
      <c r="J224" s="37" t="s">
        <v>124</v>
      </c>
      <c r="K224" s="77">
        <f>'9. 2002PILs Proxy Adder Sch'!B$64</f>
        <v>522.5557642226911</v>
      </c>
      <c r="L224" s="77"/>
      <c r="M224" s="77"/>
    </row>
    <row r="225" spans="1:14" ht="25.5" x14ac:dyDescent="0.2">
      <c r="C225" s="27" t="s">
        <v>113</v>
      </c>
      <c r="D225">
        <v>3000</v>
      </c>
      <c r="E225" s="106">
        <f>'1. 2001 Approved Rate Schedule'!B$62</f>
        <v>2.1656</v>
      </c>
      <c r="F225" s="77">
        <f>D225*E225</f>
        <v>6496.8</v>
      </c>
      <c r="H225" s="27" t="s">
        <v>113</v>
      </c>
      <c r="I225">
        <f>D225</f>
        <v>3000</v>
      </c>
      <c r="J225" s="128">
        <f>'9. 2002PILs Proxy Adder Sch'!B$62</f>
        <v>2.6276962766003433</v>
      </c>
      <c r="K225" s="77">
        <f>I225*J225</f>
        <v>7883.0888298010295</v>
      </c>
      <c r="L225" s="77"/>
      <c r="M225" s="77"/>
    </row>
    <row r="226" spans="1:14" ht="25.5" x14ac:dyDescent="0.2">
      <c r="C226" s="27" t="s">
        <v>126</v>
      </c>
      <c r="D226">
        <f>D225</f>
        <v>3000</v>
      </c>
      <c r="E226" s="106">
        <f>'1. 2001 Approved Rate Schedule'!B$66</f>
        <v>2.4419</v>
      </c>
      <c r="F226" s="77">
        <f>D226*E226</f>
        <v>7325.7</v>
      </c>
      <c r="H226" s="27" t="s">
        <v>126</v>
      </c>
      <c r="I226">
        <f>D226</f>
        <v>3000</v>
      </c>
      <c r="J226" s="129">
        <f>E226</f>
        <v>2.4419</v>
      </c>
      <c r="K226" s="77">
        <f>I226*J226</f>
        <v>7325.7</v>
      </c>
      <c r="L226" s="77"/>
      <c r="M226" s="77"/>
    </row>
    <row r="227" spans="1:14" ht="25.5" x14ac:dyDescent="0.2">
      <c r="C227" s="27" t="s">
        <v>127</v>
      </c>
      <c r="D227" s="14">
        <v>1500000</v>
      </c>
      <c r="E227" s="106">
        <f>'1. 2001 Approved Rate Schedule'!B$68</f>
        <v>5.8279999999999998E-2</v>
      </c>
      <c r="F227" s="77">
        <f>D227*E227</f>
        <v>87420</v>
      </c>
      <c r="H227" s="27" t="s">
        <v>127</v>
      </c>
      <c r="I227" s="169">
        <f>D227</f>
        <v>1500000</v>
      </c>
      <c r="J227" s="129">
        <f>E227</f>
        <v>5.8279999999999998E-2</v>
      </c>
      <c r="K227" s="77">
        <f>I227*J227</f>
        <v>87420</v>
      </c>
    </row>
    <row r="228" spans="1:14" x14ac:dyDescent="0.2">
      <c r="C228" s="7"/>
      <c r="H228" s="7"/>
      <c r="J228" s="129"/>
      <c r="K228" s="77"/>
    </row>
    <row r="229" spans="1:14" x14ac:dyDescent="0.2">
      <c r="C229" t="s">
        <v>120</v>
      </c>
      <c r="F229" s="130">
        <f>SUM(F224:F227)</f>
        <v>101657.03</v>
      </c>
      <c r="H229" t="s">
        <v>123</v>
      </c>
      <c r="K229" s="130">
        <f>SUM(K224:K227)</f>
        <v>103151.34459402371</v>
      </c>
      <c r="L229" s="77"/>
      <c r="M229" s="77">
        <f>K229-F229</f>
        <v>1494.3145940237155</v>
      </c>
      <c r="N229" s="110">
        <f>K229/F229-1</f>
        <v>1.4699569661082101E-2</v>
      </c>
    </row>
    <row r="230" spans="1:14" x14ac:dyDescent="0.2">
      <c r="F230" s="77"/>
      <c r="J230" s="129"/>
      <c r="K230" s="77"/>
      <c r="L230" s="77"/>
      <c r="M230" s="77"/>
    </row>
    <row r="231" spans="1:14" x14ac:dyDescent="0.2">
      <c r="F231" s="77"/>
      <c r="J231" s="129"/>
      <c r="K231" s="77"/>
      <c r="L231" s="77"/>
      <c r="M231" s="77"/>
    </row>
    <row r="232" spans="1:14" x14ac:dyDescent="0.2">
      <c r="A232" s="5" t="s">
        <v>157</v>
      </c>
      <c r="B232" s="5"/>
      <c r="D232" s="112" t="s">
        <v>112</v>
      </c>
      <c r="E232" s="112" t="s">
        <v>102</v>
      </c>
      <c r="F232" s="113" t="s">
        <v>103</v>
      </c>
      <c r="I232" s="112" t="s">
        <v>112</v>
      </c>
      <c r="J232" s="112" t="s">
        <v>102</v>
      </c>
      <c r="K232" s="115" t="s">
        <v>103</v>
      </c>
      <c r="L232" s="5"/>
      <c r="M232" s="5" t="s">
        <v>104</v>
      </c>
      <c r="N232" s="5" t="s">
        <v>104</v>
      </c>
    </row>
    <row r="233" spans="1:14" x14ac:dyDescent="0.2">
      <c r="A233" s="5" t="s">
        <v>172</v>
      </c>
      <c r="D233" s="114" t="s">
        <v>121</v>
      </c>
      <c r="E233" s="112" t="s">
        <v>25</v>
      </c>
      <c r="F233" s="113" t="s">
        <v>105</v>
      </c>
      <c r="I233" s="112"/>
      <c r="J233" s="112" t="s">
        <v>25</v>
      </c>
      <c r="K233" s="115" t="s">
        <v>105</v>
      </c>
      <c r="L233" s="5"/>
      <c r="M233" s="5" t="s">
        <v>106</v>
      </c>
      <c r="N233" s="112" t="s">
        <v>125</v>
      </c>
    </row>
    <row r="234" spans="1:14" ht="38.25" x14ac:dyDescent="0.2">
      <c r="A234" s="119"/>
      <c r="B234" s="42"/>
      <c r="C234" s="27" t="s">
        <v>22</v>
      </c>
      <c r="D234" s="37" t="s">
        <v>124</v>
      </c>
      <c r="E234" s="37" t="s">
        <v>124</v>
      </c>
      <c r="F234" s="127">
        <f>'1. 2001 Approved Rate Schedule'!B$64</f>
        <v>414.53</v>
      </c>
      <c r="H234" s="27" t="s">
        <v>22</v>
      </c>
      <c r="I234" s="37" t="s">
        <v>124</v>
      </c>
      <c r="J234" s="37" t="s">
        <v>124</v>
      </c>
      <c r="K234" s="77">
        <f>'9. 2002PILs Proxy Adder Sch'!B$64</f>
        <v>522.5557642226911</v>
      </c>
      <c r="L234" s="77"/>
      <c r="M234" s="77"/>
    </row>
    <row r="235" spans="1:14" ht="25.5" x14ac:dyDescent="0.2">
      <c r="C235" s="27" t="s">
        <v>113</v>
      </c>
      <c r="D235">
        <v>4000</v>
      </c>
      <c r="E235" s="106">
        <f>'1. 2001 Approved Rate Schedule'!B$62</f>
        <v>2.1656</v>
      </c>
      <c r="F235" s="77">
        <f>D235*E235</f>
        <v>8662.4</v>
      </c>
      <c r="H235" s="27" t="s">
        <v>113</v>
      </c>
      <c r="I235">
        <f>D235</f>
        <v>4000</v>
      </c>
      <c r="J235" s="128">
        <f>'9. 2002PILs Proxy Adder Sch'!B$62</f>
        <v>2.6276962766003433</v>
      </c>
      <c r="K235" s="77">
        <f>I235*J235</f>
        <v>10510.785106401374</v>
      </c>
      <c r="L235" s="77"/>
      <c r="M235" s="77"/>
    </row>
    <row r="236" spans="1:14" ht="25.5" x14ac:dyDescent="0.2">
      <c r="C236" s="27" t="s">
        <v>126</v>
      </c>
      <c r="D236">
        <f>D235</f>
        <v>4000</v>
      </c>
      <c r="E236" s="106">
        <f>'1. 2001 Approved Rate Schedule'!B$66</f>
        <v>2.4419</v>
      </c>
      <c r="F236" s="77">
        <f>D236*E236</f>
        <v>9767.6</v>
      </c>
      <c r="H236" s="27" t="s">
        <v>126</v>
      </c>
      <c r="I236">
        <f>D236</f>
        <v>4000</v>
      </c>
      <c r="J236" s="129">
        <f>E236</f>
        <v>2.4419</v>
      </c>
      <c r="K236" s="77">
        <f>I236*J236</f>
        <v>9767.6</v>
      </c>
      <c r="L236" s="77"/>
      <c r="M236" s="77"/>
    </row>
    <row r="237" spans="1:14" ht="25.5" x14ac:dyDescent="0.2">
      <c r="C237" s="27" t="s">
        <v>127</v>
      </c>
      <c r="D237" s="14">
        <v>1200000</v>
      </c>
      <c r="E237" s="106">
        <f>'1. 2001 Approved Rate Schedule'!B$68</f>
        <v>5.8279999999999998E-2</v>
      </c>
      <c r="F237" s="77">
        <f>D237*E237</f>
        <v>69936</v>
      </c>
      <c r="H237" s="27" t="s">
        <v>127</v>
      </c>
      <c r="I237" s="169">
        <f>D237</f>
        <v>1200000</v>
      </c>
      <c r="J237" s="129">
        <f>E237</f>
        <v>5.8279999999999998E-2</v>
      </c>
      <c r="K237" s="77">
        <f>I237*J237</f>
        <v>69936</v>
      </c>
    </row>
    <row r="238" spans="1:14" x14ac:dyDescent="0.2">
      <c r="C238" s="7"/>
      <c r="H238" s="7"/>
      <c r="J238" s="129"/>
      <c r="K238" s="77"/>
    </row>
    <row r="239" spans="1:14" x14ac:dyDescent="0.2">
      <c r="C239" t="s">
        <v>120</v>
      </c>
      <c r="F239" s="130">
        <f>SUM(F234:F237)</f>
        <v>88780.53</v>
      </c>
      <c r="H239" t="s">
        <v>123</v>
      </c>
      <c r="K239" s="130">
        <f>SUM(K234:K237)</f>
        <v>90736.940870624065</v>
      </c>
      <c r="L239" s="77"/>
      <c r="M239" s="77">
        <f>K239-F239</f>
        <v>1956.4108706240659</v>
      </c>
      <c r="N239" s="110">
        <f>K239/F239-1</f>
        <v>2.2036485596831579E-2</v>
      </c>
    </row>
    <row r="240" spans="1:14" x14ac:dyDescent="0.2">
      <c r="C240" s="7"/>
      <c r="E240" s="108"/>
      <c r="F240" s="77"/>
      <c r="H240" s="7"/>
      <c r="J240" s="129"/>
      <c r="K240" s="77"/>
      <c r="L240" s="77"/>
      <c r="M240" s="77"/>
    </row>
    <row r="241" spans="1:15" x14ac:dyDescent="0.2">
      <c r="C241" s="7"/>
      <c r="E241" s="108"/>
      <c r="F241" s="77"/>
      <c r="J241" s="129"/>
      <c r="K241" s="77"/>
      <c r="L241" s="77"/>
      <c r="M241" s="77"/>
    </row>
    <row r="242" spans="1:15" x14ac:dyDescent="0.2">
      <c r="A242" s="5" t="s">
        <v>157</v>
      </c>
      <c r="B242" s="5"/>
      <c r="D242" s="112" t="s">
        <v>112</v>
      </c>
      <c r="E242" s="112" t="s">
        <v>102</v>
      </c>
      <c r="F242" s="113" t="s">
        <v>103</v>
      </c>
      <c r="I242" s="112" t="s">
        <v>112</v>
      </c>
      <c r="J242" s="112" t="s">
        <v>102</v>
      </c>
      <c r="K242" s="115" t="s">
        <v>103</v>
      </c>
      <c r="L242" s="5"/>
      <c r="M242" s="5" t="s">
        <v>104</v>
      </c>
      <c r="N242" s="5" t="s">
        <v>104</v>
      </c>
    </row>
    <row r="243" spans="1:15" x14ac:dyDescent="0.2">
      <c r="A243" s="5" t="s">
        <v>173</v>
      </c>
      <c r="D243" s="114" t="s">
        <v>121</v>
      </c>
      <c r="E243" s="112" t="s">
        <v>25</v>
      </c>
      <c r="F243" s="113" t="s">
        <v>105</v>
      </c>
      <c r="I243" s="112"/>
      <c r="J243" s="112" t="s">
        <v>25</v>
      </c>
      <c r="K243" s="115" t="s">
        <v>105</v>
      </c>
      <c r="L243" s="5"/>
      <c r="M243" s="5" t="s">
        <v>106</v>
      </c>
      <c r="N243" s="112" t="s">
        <v>125</v>
      </c>
    </row>
    <row r="244" spans="1:15" ht="38.25" x14ac:dyDescent="0.2">
      <c r="A244" s="119"/>
      <c r="B244" s="42"/>
      <c r="C244" s="27" t="s">
        <v>22</v>
      </c>
      <c r="D244" s="37" t="s">
        <v>124</v>
      </c>
      <c r="E244" s="37" t="s">
        <v>124</v>
      </c>
      <c r="F244" s="127">
        <f>'1. 2001 Approved Rate Schedule'!B$64</f>
        <v>414.53</v>
      </c>
      <c r="H244" s="27" t="s">
        <v>22</v>
      </c>
      <c r="I244" s="37" t="s">
        <v>124</v>
      </c>
      <c r="J244" s="37" t="s">
        <v>124</v>
      </c>
      <c r="K244" s="77">
        <f>'9. 2002PILs Proxy Adder Sch'!B$64</f>
        <v>522.5557642226911</v>
      </c>
      <c r="L244" s="77"/>
      <c r="M244" s="77"/>
    </row>
    <row r="245" spans="1:15" ht="25.5" x14ac:dyDescent="0.2">
      <c r="C245" s="27" t="s">
        <v>113</v>
      </c>
      <c r="D245">
        <v>4000</v>
      </c>
      <c r="E245" s="106">
        <f>'1. 2001 Approved Rate Schedule'!B$62</f>
        <v>2.1656</v>
      </c>
      <c r="F245" s="77">
        <f>D245*E245</f>
        <v>8662.4</v>
      </c>
      <c r="H245" s="27" t="s">
        <v>113</v>
      </c>
      <c r="I245">
        <f>D245</f>
        <v>4000</v>
      </c>
      <c r="J245" s="128">
        <f>'9. 2002PILs Proxy Adder Sch'!B$62</f>
        <v>2.6276962766003433</v>
      </c>
      <c r="K245" s="77">
        <f>I245*J245</f>
        <v>10510.785106401374</v>
      </c>
      <c r="L245" s="77"/>
      <c r="M245" s="77"/>
    </row>
    <row r="246" spans="1:15" ht="25.5" x14ac:dyDescent="0.2">
      <c r="C246" s="27" t="s">
        <v>126</v>
      </c>
      <c r="D246">
        <f>D245</f>
        <v>4000</v>
      </c>
      <c r="E246" s="106">
        <f>'1. 2001 Approved Rate Schedule'!B$66</f>
        <v>2.4419</v>
      </c>
      <c r="F246" s="77">
        <f>D246*E246</f>
        <v>9767.6</v>
      </c>
      <c r="H246" s="27" t="s">
        <v>126</v>
      </c>
      <c r="I246">
        <f>D246</f>
        <v>4000</v>
      </c>
      <c r="J246" s="129">
        <f>E246</f>
        <v>2.4419</v>
      </c>
      <c r="K246" s="77">
        <f>I246*J246</f>
        <v>9767.6</v>
      </c>
      <c r="L246" s="77"/>
      <c r="M246" s="77"/>
    </row>
    <row r="247" spans="1:15" ht="25.5" x14ac:dyDescent="0.2">
      <c r="C247" s="27" t="s">
        <v>127</v>
      </c>
      <c r="D247" s="14">
        <v>1800000</v>
      </c>
      <c r="E247" s="106">
        <f>'1. 2001 Approved Rate Schedule'!B$68</f>
        <v>5.8279999999999998E-2</v>
      </c>
      <c r="F247" s="77">
        <f>D247*E247</f>
        <v>104904</v>
      </c>
      <c r="H247" s="27" t="s">
        <v>127</v>
      </c>
      <c r="I247" s="169">
        <f>D247</f>
        <v>1800000</v>
      </c>
      <c r="J247" s="129">
        <f>E247</f>
        <v>5.8279999999999998E-2</v>
      </c>
      <c r="K247" s="77">
        <f>I247*J247</f>
        <v>104904</v>
      </c>
    </row>
    <row r="248" spans="1:15" x14ac:dyDescent="0.2">
      <c r="C248" s="7"/>
      <c r="H248" s="7"/>
      <c r="J248" s="129"/>
      <c r="K248" s="77"/>
    </row>
    <row r="249" spans="1:15" x14ac:dyDescent="0.2">
      <c r="C249" t="s">
        <v>120</v>
      </c>
      <c r="F249" s="130">
        <f>SUM(F244:F247)</f>
        <v>123748.53</v>
      </c>
      <c r="H249" t="s">
        <v>123</v>
      </c>
      <c r="K249" s="130">
        <f>SUM(K244:K247)</f>
        <v>125704.94087062406</v>
      </c>
      <c r="L249" s="77"/>
      <c r="M249" s="77">
        <f>K249-F249</f>
        <v>1956.4108706240659</v>
      </c>
      <c r="N249" s="110">
        <f>K249/F249-1</f>
        <v>1.580956857123117E-2</v>
      </c>
    </row>
    <row r="250" spans="1:15" x14ac:dyDescent="0.2">
      <c r="C250" s="7"/>
      <c r="E250" s="108"/>
      <c r="F250" s="77"/>
      <c r="H250" s="7"/>
      <c r="J250" s="129"/>
      <c r="K250" s="77"/>
      <c r="L250" s="77"/>
      <c r="M250" s="77"/>
    </row>
    <row r="251" spans="1:15" x14ac:dyDescent="0.2">
      <c r="C251" s="7"/>
      <c r="E251" s="108"/>
      <c r="F251" s="77"/>
      <c r="J251" s="129"/>
      <c r="K251" s="77"/>
      <c r="L251" s="77"/>
      <c r="M251" s="77"/>
    </row>
    <row r="252" spans="1:15" ht="15.75" x14ac:dyDescent="0.25">
      <c r="A252" s="30" t="s">
        <v>115</v>
      </c>
      <c r="B252" s="30"/>
      <c r="F252" s="77"/>
      <c r="J252" s="129"/>
      <c r="K252" s="77"/>
      <c r="L252" s="77"/>
      <c r="M252" s="77"/>
      <c r="N252" s="107"/>
    </row>
    <row r="253" spans="1:15" x14ac:dyDescent="0.2">
      <c r="F253" s="77"/>
      <c r="J253" s="129"/>
      <c r="K253" s="77"/>
      <c r="L253" s="77"/>
      <c r="M253" s="77"/>
      <c r="N253" s="107"/>
    </row>
    <row r="254" spans="1:15" ht="15" x14ac:dyDescent="0.25">
      <c r="C254" s="118" t="s">
        <v>120</v>
      </c>
      <c r="D254" s="55"/>
      <c r="E254" s="55"/>
      <c r="F254" s="55"/>
      <c r="H254" s="118" t="s">
        <v>233</v>
      </c>
      <c r="I254" s="55"/>
      <c r="J254" s="55"/>
      <c r="K254" s="111"/>
      <c r="L254" s="55"/>
      <c r="M254" s="55"/>
      <c r="N254" s="55"/>
      <c r="O254" s="42"/>
    </row>
    <row r="255" spans="1:15" x14ac:dyDescent="0.2">
      <c r="F255" s="77"/>
      <c r="J255" s="129"/>
      <c r="K255" s="77"/>
      <c r="L255" s="77"/>
      <c r="M255" s="77"/>
    </row>
    <row r="256" spans="1:15" x14ac:dyDescent="0.2">
      <c r="A256" t="s">
        <v>116</v>
      </c>
      <c r="F256" s="108"/>
      <c r="J256" s="129"/>
      <c r="K256" s="77"/>
      <c r="L256" s="77"/>
      <c r="M256" s="77"/>
    </row>
    <row r="257" spans="1:14" x14ac:dyDescent="0.2">
      <c r="A257" s="5" t="s">
        <v>165</v>
      </c>
      <c r="B257" s="5" t="s">
        <v>174</v>
      </c>
      <c r="D257" s="5"/>
      <c r="E257" s="5"/>
      <c r="F257" s="143"/>
      <c r="G257" s="5" t="s">
        <v>174</v>
      </c>
      <c r="I257" s="5"/>
      <c r="J257" s="5"/>
      <c r="K257" s="143"/>
      <c r="L257" s="77"/>
      <c r="M257" s="77"/>
    </row>
    <row r="258" spans="1:14" x14ac:dyDescent="0.2">
      <c r="C258" s="5"/>
      <c r="D258" s="148" t="s">
        <v>112</v>
      </c>
      <c r="E258" s="148" t="s">
        <v>102</v>
      </c>
      <c r="F258" s="149" t="s">
        <v>103</v>
      </c>
      <c r="H258" s="5"/>
      <c r="I258" s="148" t="s">
        <v>112</v>
      </c>
      <c r="J258" s="148" t="s">
        <v>102</v>
      </c>
      <c r="K258" s="149" t="s">
        <v>103</v>
      </c>
      <c r="L258" s="77"/>
      <c r="M258" s="143" t="s">
        <v>104</v>
      </c>
      <c r="N258" s="5" t="s">
        <v>104</v>
      </c>
    </row>
    <row r="259" spans="1:14" x14ac:dyDescent="0.2">
      <c r="C259" s="5"/>
      <c r="D259" s="150"/>
      <c r="E259" s="147" t="s">
        <v>176</v>
      </c>
      <c r="F259" s="151" t="s">
        <v>105</v>
      </c>
      <c r="H259" s="5"/>
      <c r="I259" s="150"/>
      <c r="J259" s="147" t="s">
        <v>176</v>
      </c>
      <c r="K259" s="151" t="s">
        <v>105</v>
      </c>
      <c r="L259" s="77"/>
      <c r="M259" s="146" t="s">
        <v>106</v>
      </c>
      <c r="N259" s="147" t="s">
        <v>125</v>
      </c>
    </row>
    <row r="260" spans="1:14" ht="25.5" x14ac:dyDescent="0.2">
      <c r="C260" s="7" t="s">
        <v>178</v>
      </c>
      <c r="D260">
        <v>100</v>
      </c>
      <c r="E260" s="106">
        <f>'1. 2001 Approved Rate Schedule'!B$74</f>
        <v>0.1062</v>
      </c>
      <c r="F260" s="77">
        <f>D260*E260</f>
        <v>10.620000000000001</v>
      </c>
      <c r="H260" s="7" t="s">
        <v>178</v>
      </c>
      <c r="I260">
        <f>D260</f>
        <v>100</v>
      </c>
      <c r="J260" s="108">
        <f>'9. 2002PILs Proxy Adder Sch'!B$74</f>
        <v>0.13431362310104278</v>
      </c>
      <c r="K260" s="77">
        <f>I260*J260</f>
        <v>13.431362310104278</v>
      </c>
      <c r="L260" s="77"/>
      <c r="M260" s="77"/>
    </row>
    <row r="261" spans="1:14" ht="38.25" x14ac:dyDescent="0.2">
      <c r="C261" s="7" t="s">
        <v>177</v>
      </c>
      <c r="D261">
        <v>100</v>
      </c>
      <c r="E261" s="106">
        <f>'1. 2001 Approved Rate Schedule'!B$81</f>
        <v>10.845000000000001</v>
      </c>
      <c r="F261" s="77">
        <f>D261*E261</f>
        <v>1084.5</v>
      </c>
      <c r="H261" s="7" t="s">
        <v>177</v>
      </c>
      <c r="I261">
        <f>D261</f>
        <v>100</v>
      </c>
      <c r="J261" s="129">
        <f>E261</f>
        <v>10.845000000000001</v>
      </c>
      <c r="K261" s="77">
        <f>I261*J261</f>
        <v>1084.5</v>
      </c>
      <c r="L261" s="77"/>
      <c r="M261" s="77"/>
      <c r="N261" s="107"/>
    </row>
    <row r="262" spans="1:14" x14ac:dyDescent="0.2">
      <c r="C262" s="7"/>
      <c r="E262" s="112" t="s">
        <v>102</v>
      </c>
      <c r="F262" s="77"/>
      <c r="H262" s="7"/>
      <c r="J262" s="112" t="s">
        <v>102</v>
      </c>
      <c r="K262" s="77"/>
      <c r="L262" s="77"/>
      <c r="M262" s="77"/>
      <c r="N262" s="107"/>
    </row>
    <row r="263" spans="1:14" x14ac:dyDescent="0.2">
      <c r="C263" t="s">
        <v>109</v>
      </c>
      <c r="D263" s="112" t="s">
        <v>56</v>
      </c>
      <c r="E263" s="112" t="s">
        <v>175</v>
      </c>
      <c r="F263" s="77"/>
      <c r="H263" t="s">
        <v>109</v>
      </c>
      <c r="I263" s="112" t="s">
        <v>56</v>
      </c>
      <c r="J263" s="112" t="s">
        <v>175</v>
      </c>
      <c r="K263" s="77"/>
      <c r="L263" s="77"/>
      <c r="M263" s="77"/>
      <c r="N263" s="107"/>
    </row>
    <row r="264" spans="1:14" x14ac:dyDescent="0.2">
      <c r="C264" t="s">
        <v>12</v>
      </c>
      <c r="D264" s="14">
        <v>20000</v>
      </c>
      <c r="E264" s="106">
        <f>'1. 2001 Approved Rate Schedule'!D$81</f>
        <v>7.0279999999999995E-2</v>
      </c>
      <c r="F264" s="77">
        <f>D264*E264</f>
        <v>1405.6</v>
      </c>
      <c r="H264" t="s">
        <v>12</v>
      </c>
      <c r="I264" s="169">
        <f>D264</f>
        <v>20000</v>
      </c>
      <c r="J264" s="108">
        <f>E264</f>
        <v>7.0279999999999995E-2</v>
      </c>
      <c r="K264" s="77">
        <f>I264*J264</f>
        <v>1405.6</v>
      </c>
      <c r="L264" s="77"/>
      <c r="M264" s="77"/>
      <c r="N264" s="107"/>
    </row>
    <row r="265" spans="1:14" ht="25.5" x14ac:dyDescent="0.2">
      <c r="C265" s="7" t="s">
        <v>117</v>
      </c>
      <c r="D265" s="14">
        <v>20000</v>
      </c>
      <c r="E265" s="106">
        <f>'1. 2001 Approved Rate Schedule'!E$81</f>
        <v>4.1959999999999997E-2</v>
      </c>
      <c r="F265" s="77">
        <f>D265*E265</f>
        <v>839.19999999999993</v>
      </c>
      <c r="H265" s="7" t="s">
        <v>117</v>
      </c>
      <c r="I265" s="14">
        <f>D265</f>
        <v>20000</v>
      </c>
      <c r="J265" s="108">
        <f>E265</f>
        <v>4.1959999999999997E-2</v>
      </c>
      <c r="K265" s="77">
        <f>I265*J265</f>
        <v>839.19999999999993</v>
      </c>
      <c r="L265" s="77"/>
      <c r="M265" s="77"/>
      <c r="N265" s="107"/>
    </row>
    <row r="266" spans="1:14" ht="38.25" x14ac:dyDescent="0.2">
      <c r="C266" s="7" t="s">
        <v>22</v>
      </c>
      <c r="E266" s="129"/>
      <c r="F266" s="6">
        <f>'1. 2001 Approved Rate Schedule'!B$76</f>
        <v>791.8</v>
      </c>
      <c r="H266" s="7" t="s">
        <v>22</v>
      </c>
      <c r="J266" s="129"/>
      <c r="K266" s="6">
        <f>'9. 2002PILs Proxy Adder Sch'!B$76</f>
        <v>1033.6702329535133</v>
      </c>
      <c r="L266" s="77"/>
      <c r="M266" s="77"/>
      <c r="N266" s="107"/>
    </row>
    <row r="267" spans="1:14" x14ac:dyDescent="0.2">
      <c r="C267" s="7"/>
      <c r="E267" s="108"/>
      <c r="F267" s="77"/>
      <c r="J267" s="129"/>
      <c r="K267" s="77"/>
      <c r="L267" s="77"/>
      <c r="M267" s="77"/>
      <c r="N267" s="107"/>
    </row>
    <row r="268" spans="1:14" x14ac:dyDescent="0.2">
      <c r="C268" s="5" t="s">
        <v>111</v>
      </c>
      <c r="F268" s="77">
        <f>SUM(F260:F267)</f>
        <v>4131.7199999999993</v>
      </c>
      <c r="H268" s="5" t="s">
        <v>111</v>
      </c>
      <c r="K268" s="77">
        <f>SUM(K260:K267)</f>
        <v>4376.4015952636173</v>
      </c>
      <c r="L268" s="77"/>
      <c r="M268" s="77">
        <f>K268-F268</f>
        <v>244.68159526361796</v>
      </c>
      <c r="N268" s="107">
        <f>K268/F268-1</f>
        <v>5.9220275155048796E-2</v>
      </c>
    </row>
    <row r="269" spans="1:14" x14ac:dyDescent="0.2">
      <c r="C269" s="7"/>
      <c r="E269" s="108"/>
      <c r="F269" s="77"/>
      <c r="J269" s="129"/>
      <c r="K269" s="77"/>
      <c r="L269" s="77"/>
      <c r="M269" s="77"/>
      <c r="N269" s="107"/>
    </row>
    <row r="270" spans="1:14" x14ac:dyDescent="0.2">
      <c r="F270" s="77"/>
      <c r="J270" s="129"/>
      <c r="K270" s="77"/>
      <c r="L270" s="77"/>
      <c r="M270" s="77"/>
    </row>
    <row r="271" spans="1:14" x14ac:dyDescent="0.2">
      <c r="B271" s="5" t="s">
        <v>179</v>
      </c>
      <c r="D271" s="5"/>
      <c r="E271" s="5"/>
      <c r="F271" s="143"/>
      <c r="G271" s="5" t="s">
        <v>179</v>
      </c>
      <c r="I271" s="5"/>
      <c r="J271" s="5"/>
      <c r="K271" s="143"/>
      <c r="L271" s="77"/>
      <c r="M271" s="77"/>
    </row>
    <row r="272" spans="1:14" x14ac:dyDescent="0.2">
      <c r="C272" s="5"/>
      <c r="D272" s="112" t="s">
        <v>112</v>
      </c>
      <c r="E272" s="112" t="s">
        <v>102</v>
      </c>
      <c r="F272" s="144" t="s">
        <v>103</v>
      </c>
      <c r="H272" s="5"/>
      <c r="I272" s="112" t="s">
        <v>112</v>
      </c>
      <c r="J272" s="112" t="s">
        <v>102</v>
      </c>
      <c r="K272" s="144" t="s">
        <v>103</v>
      </c>
      <c r="L272" s="77"/>
      <c r="M272" s="143" t="s">
        <v>104</v>
      </c>
      <c r="N272" s="5" t="s">
        <v>104</v>
      </c>
    </row>
    <row r="273" spans="1:14" x14ac:dyDescent="0.2">
      <c r="C273" s="5"/>
      <c r="D273" s="150"/>
      <c r="E273" s="147" t="s">
        <v>176</v>
      </c>
      <c r="F273" s="151" t="s">
        <v>105</v>
      </c>
      <c r="H273" s="5"/>
      <c r="I273" s="150"/>
      <c r="J273" s="147" t="s">
        <v>176</v>
      </c>
      <c r="K273" s="151" t="s">
        <v>105</v>
      </c>
      <c r="L273" s="77"/>
      <c r="M273" s="146" t="s">
        <v>106</v>
      </c>
      <c r="N273" s="147" t="s">
        <v>125</v>
      </c>
    </row>
    <row r="274" spans="1:14" ht="25.5" x14ac:dyDescent="0.2">
      <c r="C274" s="7" t="s">
        <v>178</v>
      </c>
      <c r="D274">
        <v>100</v>
      </c>
      <c r="E274" s="106">
        <f>'1. 2001 Approved Rate Schedule'!B$74</f>
        <v>0.1062</v>
      </c>
      <c r="F274" s="77">
        <f>D274*E274</f>
        <v>10.620000000000001</v>
      </c>
      <c r="H274" s="7" t="s">
        <v>178</v>
      </c>
      <c r="I274">
        <f>D274</f>
        <v>100</v>
      </c>
      <c r="J274" s="108">
        <f>'9. 2002PILs Proxy Adder Sch'!B$74</f>
        <v>0.13431362310104278</v>
      </c>
      <c r="K274" s="77">
        <f>I274*J274</f>
        <v>13.431362310104278</v>
      </c>
      <c r="L274" s="77"/>
      <c r="M274" s="77"/>
    </row>
    <row r="275" spans="1:14" ht="38.25" x14ac:dyDescent="0.2">
      <c r="C275" s="7" t="s">
        <v>177</v>
      </c>
      <c r="D275">
        <v>100</v>
      </c>
      <c r="E275" s="106">
        <f>'1. 2001 Approved Rate Schedule'!C$81</f>
        <v>8.1180000000000003</v>
      </c>
      <c r="F275" s="77">
        <f>D275*E275</f>
        <v>811.80000000000007</v>
      </c>
      <c r="H275" s="7" t="s">
        <v>177</v>
      </c>
      <c r="I275">
        <f>D275</f>
        <v>100</v>
      </c>
      <c r="J275" s="129">
        <f>E275</f>
        <v>8.1180000000000003</v>
      </c>
      <c r="K275" s="77">
        <f>I275*J275</f>
        <v>811.80000000000007</v>
      </c>
      <c r="L275" s="77"/>
      <c r="M275" s="77"/>
      <c r="N275" s="107"/>
    </row>
    <row r="276" spans="1:14" x14ac:dyDescent="0.2">
      <c r="C276" s="7"/>
      <c r="E276" s="112" t="s">
        <v>102</v>
      </c>
      <c r="F276" s="77"/>
      <c r="H276" s="7"/>
      <c r="J276" s="112" t="s">
        <v>102</v>
      </c>
      <c r="K276" s="77"/>
      <c r="L276" s="77"/>
      <c r="M276" s="77"/>
      <c r="N276" s="107"/>
    </row>
    <row r="277" spans="1:14" x14ac:dyDescent="0.2">
      <c r="C277" t="s">
        <v>109</v>
      </c>
      <c r="D277" s="112" t="s">
        <v>56</v>
      </c>
      <c r="E277" s="112" t="s">
        <v>175</v>
      </c>
      <c r="F277" s="77"/>
      <c r="H277" t="s">
        <v>109</v>
      </c>
      <c r="I277" s="112" t="s">
        <v>56</v>
      </c>
      <c r="J277" s="112" t="s">
        <v>175</v>
      </c>
      <c r="K277" s="77"/>
      <c r="L277" s="77"/>
      <c r="M277" s="77"/>
      <c r="N277" s="107"/>
    </row>
    <row r="278" spans="1:14" x14ac:dyDescent="0.2">
      <c r="C278" t="s">
        <v>14</v>
      </c>
      <c r="D278" s="14">
        <v>20000</v>
      </c>
      <c r="E278" s="106">
        <f>'1. 2001 Approved Rate Schedule'!F$81</f>
        <v>5.9319999999999998E-2</v>
      </c>
      <c r="F278" s="77">
        <f>D278*E278</f>
        <v>1186.3999999999999</v>
      </c>
      <c r="H278" t="s">
        <v>14</v>
      </c>
      <c r="I278" s="169">
        <f>D278</f>
        <v>20000</v>
      </c>
      <c r="J278" s="108">
        <f>E278</f>
        <v>5.9319999999999998E-2</v>
      </c>
      <c r="K278" s="77">
        <f>I278*J278</f>
        <v>1186.3999999999999</v>
      </c>
      <c r="L278" s="77"/>
      <c r="M278" s="77"/>
      <c r="N278" s="107"/>
    </row>
    <row r="279" spans="1:14" ht="25.5" x14ac:dyDescent="0.2">
      <c r="C279" s="7" t="s">
        <v>118</v>
      </c>
      <c r="D279" s="14">
        <v>20000</v>
      </c>
      <c r="E279" s="106">
        <f>'1. 2001 Approved Rate Schedule'!G$81</f>
        <v>3.1109999999999999E-2</v>
      </c>
      <c r="F279" s="77">
        <f>D279*E279</f>
        <v>622.19999999999993</v>
      </c>
      <c r="H279" s="7" t="s">
        <v>118</v>
      </c>
      <c r="I279" s="14">
        <f>D279</f>
        <v>20000</v>
      </c>
      <c r="J279" s="108">
        <f>E279</f>
        <v>3.1109999999999999E-2</v>
      </c>
      <c r="K279" s="77">
        <f>I279*J279</f>
        <v>622.19999999999993</v>
      </c>
      <c r="L279" s="77"/>
      <c r="M279" s="77"/>
      <c r="N279" s="107"/>
    </row>
    <row r="280" spans="1:14" ht="38.25" x14ac:dyDescent="0.2">
      <c r="C280" s="7" t="s">
        <v>22</v>
      </c>
      <c r="E280" s="129"/>
      <c r="F280" s="6">
        <f>'1. 2001 Approved Rate Schedule'!B$76</f>
        <v>791.8</v>
      </c>
      <c r="H280" s="7" t="s">
        <v>22</v>
      </c>
      <c r="J280" s="129"/>
      <c r="K280" s="6">
        <f>'9. 2002PILs Proxy Adder Sch'!B$76</f>
        <v>1033.6702329535133</v>
      </c>
      <c r="L280" s="77"/>
      <c r="M280" s="77"/>
      <c r="N280" s="107"/>
    </row>
    <row r="281" spans="1:14" x14ac:dyDescent="0.2">
      <c r="C281" s="7"/>
      <c r="E281" s="108"/>
      <c r="F281" s="77"/>
      <c r="J281" s="129"/>
      <c r="K281" s="77"/>
      <c r="L281" s="77"/>
      <c r="M281" s="77"/>
      <c r="N281" s="107"/>
    </row>
    <row r="282" spans="1:14" x14ac:dyDescent="0.2">
      <c r="C282" s="5" t="s">
        <v>111</v>
      </c>
      <c r="F282" s="77">
        <f>SUM(F274:F281)</f>
        <v>3422.8199999999997</v>
      </c>
      <c r="H282" s="5" t="s">
        <v>111</v>
      </c>
      <c r="K282" s="77">
        <f>SUM(K274:K281)</f>
        <v>3667.5015952636172</v>
      </c>
      <c r="L282" s="77"/>
      <c r="M282" s="77">
        <f>K282-F282</f>
        <v>244.68159526361751</v>
      </c>
      <c r="N282" s="107">
        <f>K282/F282-1</f>
        <v>7.1485382013549481E-2</v>
      </c>
    </row>
    <row r="283" spans="1:14" x14ac:dyDescent="0.2">
      <c r="C283" s="7"/>
      <c r="E283" s="108"/>
      <c r="F283" s="77"/>
      <c r="J283" s="129"/>
      <c r="K283" s="77"/>
      <c r="L283" s="77"/>
      <c r="M283" s="77"/>
      <c r="N283" s="107"/>
    </row>
    <row r="284" spans="1:14" x14ac:dyDescent="0.2">
      <c r="C284" s="7"/>
      <c r="E284" s="108"/>
      <c r="F284" s="77"/>
      <c r="J284" s="129"/>
      <c r="K284" s="77"/>
      <c r="L284" s="77"/>
      <c r="M284" s="77"/>
      <c r="N284" s="107"/>
    </row>
    <row r="285" spans="1:14" x14ac:dyDescent="0.2">
      <c r="F285" s="77"/>
      <c r="J285" s="129"/>
      <c r="K285" s="77"/>
      <c r="L285" s="77"/>
      <c r="M285" s="77"/>
      <c r="N285" s="107"/>
    </row>
    <row r="286" spans="1:14" ht="15.75" x14ac:dyDescent="0.25">
      <c r="A286" s="30" t="s">
        <v>119</v>
      </c>
      <c r="B286" s="30"/>
      <c r="F286" s="77"/>
      <c r="J286" s="129"/>
      <c r="K286" s="77"/>
      <c r="L286" s="77"/>
      <c r="M286" s="77"/>
    </row>
    <row r="287" spans="1:14" x14ac:dyDescent="0.2">
      <c r="F287" s="77"/>
      <c r="J287" s="129"/>
      <c r="K287" s="77"/>
      <c r="L287" s="77"/>
      <c r="M287" s="77"/>
      <c r="N287" s="107"/>
    </row>
    <row r="288" spans="1:14" ht="15" x14ac:dyDescent="0.25">
      <c r="C288" s="118" t="s">
        <v>120</v>
      </c>
      <c r="D288" s="55"/>
      <c r="E288" s="55"/>
      <c r="F288" s="55"/>
      <c r="H288" s="118" t="s">
        <v>233</v>
      </c>
      <c r="I288" s="55"/>
      <c r="J288" s="55"/>
      <c r="K288" s="111"/>
      <c r="L288" s="55"/>
      <c r="M288" s="55"/>
      <c r="N288" s="55"/>
    </row>
    <row r="289" spans="1:14" x14ac:dyDescent="0.2">
      <c r="F289" s="77"/>
      <c r="J289" s="129"/>
      <c r="K289" s="77"/>
      <c r="L289" s="77"/>
      <c r="M289" s="77"/>
    </row>
    <row r="290" spans="1:14" x14ac:dyDescent="0.2">
      <c r="A290" t="s">
        <v>116</v>
      </c>
      <c r="F290" s="108"/>
      <c r="J290" s="129"/>
      <c r="K290" s="77"/>
      <c r="L290" s="77"/>
      <c r="M290" s="77"/>
    </row>
    <row r="291" spans="1:14" x14ac:dyDescent="0.2">
      <c r="A291" s="5" t="s">
        <v>198</v>
      </c>
      <c r="B291" s="5" t="s">
        <v>174</v>
      </c>
      <c r="D291" s="5"/>
      <c r="E291" s="5"/>
      <c r="F291" s="143"/>
      <c r="G291" s="5" t="s">
        <v>174</v>
      </c>
      <c r="I291" s="5"/>
      <c r="J291" s="5"/>
      <c r="K291" s="143"/>
      <c r="L291" s="77"/>
      <c r="M291" s="77"/>
    </row>
    <row r="292" spans="1:14" x14ac:dyDescent="0.2">
      <c r="C292" s="5"/>
      <c r="D292" s="148" t="s">
        <v>112</v>
      </c>
      <c r="E292" s="148" t="s">
        <v>102</v>
      </c>
      <c r="F292" s="149" t="s">
        <v>103</v>
      </c>
      <c r="H292" s="5"/>
      <c r="I292" s="148" t="s">
        <v>112</v>
      </c>
      <c r="J292" s="148" t="s">
        <v>102</v>
      </c>
      <c r="K292" s="149" t="s">
        <v>103</v>
      </c>
      <c r="L292" s="77"/>
      <c r="M292" s="143" t="s">
        <v>104</v>
      </c>
      <c r="N292" s="5" t="s">
        <v>104</v>
      </c>
    </row>
    <row r="293" spans="1:14" x14ac:dyDescent="0.2">
      <c r="C293" s="5"/>
      <c r="D293" s="150"/>
      <c r="E293" s="147" t="s">
        <v>176</v>
      </c>
      <c r="F293" s="151" t="s">
        <v>105</v>
      </c>
      <c r="H293" s="5"/>
      <c r="I293" s="150"/>
      <c r="J293" s="147" t="s">
        <v>176</v>
      </c>
      <c r="K293" s="151" t="s">
        <v>105</v>
      </c>
      <c r="L293" s="77"/>
      <c r="M293" s="146" t="s">
        <v>106</v>
      </c>
      <c r="N293" s="147" t="s">
        <v>125</v>
      </c>
    </row>
    <row r="294" spans="1:14" ht="25.5" x14ac:dyDescent="0.2">
      <c r="C294" s="7" t="s">
        <v>178</v>
      </c>
      <c r="D294">
        <v>4000</v>
      </c>
      <c r="E294" s="106">
        <f>'1. 2001 Approved Rate Schedule'!B$87</f>
        <v>0</v>
      </c>
      <c r="F294" s="77">
        <f>D294*E294</f>
        <v>0</v>
      </c>
      <c r="H294" s="7" t="s">
        <v>178</v>
      </c>
      <c r="I294">
        <f>D294</f>
        <v>4000</v>
      </c>
      <c r="J294" s="108" t="e">
        <f>'9. 2002PILs Proxy Adder Sch'!B$87</f>
        <v>#DIV/0!</v>
      </c>
      <c r="K294" s="77" t="e">
        <f>I294*J294</f>
        <v>#DIV/0!</v>
      </c>
      <c r="L294" s="77"/>
      <c r="M294" s="77"/>
    </row>
    <row r="295" spans="1:14" ht="38.25" x14ac:dyDescent="0.2">
      <c r="C295" s="7" t="s">
        <v>177</v>
      </c>
      <c r="D295">
        <v>4000</v>
      </c>
      <c r="E295" s="106">
        <f>'1. 2001 Approved Rate Schedule'!B$94</f>
        <v>0</v>
      </c>
      <c r="F295" s="77">
        <f>D295*E295</f>
        <v>0</v>
      </c>
      <c r="H295" s="7" t="s">
        <v>177</v>
      </c>
      <c r="I295">
        <f>D295</f>
        <v>4000</v>
      </c>
      <c r="J295" s="129">
        <f>E295</f>
        <v>0</v>
      </c>
      <c r="K295" s="77">
        <f>I295*J295</f>
        <v>0</v>
      </c>
      <c r="L295" s="77"/>
      <c r="M295" s="77"/>
      <c r="N295" s="107"/>
    </row>
    <row r="296" spans="1:14" x14ac:dyDescent="0.2">
      <c r="C296" s="7"/>
      <c r="E296" s="112" t="s">
        <v>102</v>
      </c>
      <c r="F296" s="77"/>
      <c r="H296" s="7"/>
      <c r="J296" s="112" t="s">
        <v>102</v>
      </c>
      <c r="K296" s="77"/>
      <c r="L296" s="77"/>
      <c r="M296" s="77"/>
      <c r="N296" s="107"/>
    </row>
    <row r="297" spans="1:14" x14ac:dyDescent="0.2">
      <c r="C297" t="s">
        <v>109</v>
      </c>
      <c r="D297" s="112" t="s">
        <v>56</v>
      </c>
      <c r="E297" s="112" t="s">
        <v>175</v>
      </c>
      <c r="F297" s="77"/>
      <c r="H297" t="s">
        <v>109</v>
      </c>
      <c r="I297" s="112" t="s">
        <v>56</v>
      </c>
      <c r="J297" s="112" t="s">
        <v>175</v>
      </c>
      <c r="K297" s="77"/>
      <c r="L297" s="77"/>
      <c r="M297" s="77"/>
      <c r="N297" s="107"/>
    </row>
    <row r="298" spans="1:14" x14ac:dyDescent="0.2">
      <c r="C298" t="s">
        <v>12</v>
      </c>
      <c r="D298" s="14">
        <v>600000</v>
      </c>
      <c r="E298" s="106">
        <f>'1. 2001 Approved Rate Schedule'!D$94</f>
        <v>0</v>
      </c>
      <c r="F298" s="77">
        <f>D298*E298</f>
        <v>0</v>
      </c>
      <c r="H298" t="s">
        <v>12</v>
      </c>
      <c r="I298" s="169">
        <f>D298</f>
        <v>600000</v>
      </c>
      <c r="J298" s="108">
        <f>E298</f>
        <v>0</v>
      </c>
      <c r="K298" s="77">
        <f>I298*J298</f>
        <v>0</v>
      </c>
      <c r="L298" s="77"/>
      <c r="M298" s="77"/>
      <c r="N298" s="107"/>
    </row>
    <row r="299" spans="1:14" ht="25.5" x14ac:dyDescent="0.2">
      <c r="C299" s="7" t="s">
        <v>117</v>
      </c>
      <c r="D299" s="14">
        <v>600000</v>
      </c>
      <c r="E299" s="106">
        <f>'1. 2001 Approved Rate Schedule'!E$94</f>
        <v>0</v>
      </c>
      <c r="F299" s="77">
        <f>D299*E299</f>
        <v>0</v>
      </c>
      <c r="H299" s="7" t="s">
        <v>117</v>
      </c>
      <c r="I299" s="14">
        <f>D299</f>
        <v>600000</v>
      </c>
      <c r="J299" s="108">
        <f>E299</f>
        <v>0</v>
      </c>
      <c r="K299" s="77">
        <f>I299*J299</f>
        <v>0</v>
      </c>
      <c r="L299" s="77"/>
      <c r="M299" s="77"/>
      <c r="N299" s="107"/>
    </row>
    <row r="300" spans="1:14" ht="38.25" x14ac:dyDescent="0.2">
      <c r="C300" s="7" t="s">
        <v>22</v>
      </c>
      <c r="E300" s="129"/>
      <c r="F300" s="6">
        <f>'1. 2001 Approved Rate Schedule'!B$89</f>
        <v>0</v>
      </c>
      <c r="H300" s="7" t="s">
        <v>22</v>
      </c>
      <c r="J300" s="129"/>
      <c r="K300" s="6" t="e">
        <f>'9. 2002PILs Proxy Adder Sch'!B$89</f>
        <v>#DIV/0!</v>
      </c>
      <c r="L300" s="77"/>
      <c r="M300" s="77"/>
      <c r="N300" s="107"/>
    </row>
    <row r="301" spans="1:14" x14ac:dyDescent="0.2">
      <c r="C301" s="7"/>
      <c r="E301" s="108"/>
      <c r="F301" s="77"/>
      <c r="J301" s="129"/>
      <c r="K301" s="77"/>
      <c r="L301" s="77"/>
      <c r="M301" s="77"/>
      <c r="N301" s="107"/>
    </row>
    <row r="302" spans="1:14" x14ac:dyDescent="0.2">
      <c r="C302" s="5" t="s">
        <v>111</v>
      </c>
      <c r="F302" s="77">
        <f>SUM(F294:F301)</f>
        <v>0</v>
      </c>
      <c r="H302" s="5" t="s">
        <v>111</v>
      </c>
      <c r="K302" s="77" t="e">
        <f>SUM(K294:K301)</f>
        <v>#DIV/0!</v>
      </c>
      <c r="L302" s="77"/>
      <c r="M302" s="77" t="e">
        <f>K302-F302</f>
        <v>#DIV/0!</v>
      </c>
      <c r="N302" s="107" t="e">
        <f>K302/F302-1</f>
        <v>#DIV/0!</v>
      </c>
    </row>
    <row r="303" spans="1:14" x14ac:dyDescent="0.2">
      <c r="C303" s="7"/>
      <c r="E303" s="108"/>
      <c r="F303" s="77"/>
      <c r="J303" s="129"/>
      <c r="K303" s="77"/>
      <c r="L303" s="77"/>
      <c r="M303" s="77"/>
      <c r="N303" s="107"/>
    </row>
    <row r="304" spans="1:14" x14ac:dyDescent="0.2">
      <c r="F304" s="77"/>
      <c r="J304" s="129"/>
      <c r="K304" s="77"/>
      <c r="L304" s="77"/>
      <c r="M304" s="77"/>
    </row>
    <row r="305" spans="1:14" x14ac:dyDescent="0.2">
      <c r="B305" s="5" t="s">
        <v>179</v>
      </c>
      <c r="D305" s="5"/>
      <c r="E305" s="5"/>
      <c r="F305" s="143"/>
      <c r="G305" s="5" t="s">
        <v>179</v>
      </c>
      <c r="I305" s="5"/>
      <c r="J305" s="5"/>
      <c r="K305" s="143"/>
      <c r="L305" s="77"/>
      <c r="M305" s="77"/>
    </row>
    <row r="306" spans="1:14" x14ac:dyDescent="0.2">
      <c r="C306" s="5"/>
      <c r="D306" s="112" t="s">
        <v>112</v>
      </c>
      <c r="E306" s="112" t="s">
        <v>102</v>
      </c>
      <c r="F306" s="144" t="s">
        <v>103</v>
      </c>
      <c r="H306" s="5"/>
      <c r="I306" s="112" t="s">
        <v>112</v>
      </c>
      <c r="J306" s="112" t="s">
        <v>102</v>
      </c>
      <c r="K306" s="144" t="s">
        <v>103</v>
      </c>
      <c r="L306" s="77"/>
      <c r="M306" s="143" t="s">
        <v>104</v>
      </c>
      <c r="N306" s="5" t="s">
        <v>104</v>
      </c>
    </row>
    <row r="307" spans="1:14" x14ac:dyDescent="0.2">
      <c r="C307" s="5"/>
      <c r="D307" s="150"/>
      <c r="E307" s="147" t="s">
        <v>176</v>
      </c>
      <c r="F307" s="151" t="s">
        <v>105</v>
      </c>
      <c r="H307" s="5"/>
      <c r="I307" s="150"/>
      <c r="J307" s="147" t="s">
        <v>176</v>
      </c>
      <c r="K307" s="151" t="s">
        <v>105</v>
      </c>
      <c r="L307" s="77"/>
      <c r="M307" s="146" t="s">
        <v>106</v>
      </c>
      <c r="N307" s="147" t="s">
        <v>125</v>
      </c>
    </row>
    <row r="308" spans="1:14" ht="25.5" x14ac:dyDescent="0.2">
      <c r="C308" s="7" t="s">
        <v>178</v>
      </c>
      <c r="D308">
        <v>4000</v>
      </c>
      <c r="E308" s="106">
        <f>'1. 2001 Approved Rate Schedule'!B$87</f>
        <v>0</v>
      </c>
      <c r="F308" s="77">
        <f>D308*E308</f>
        <v>0</v>
      </c>
      <c r="H308" s="7" t="s">
        <v>178</v>
      </c>
      <c r="I308">
        <f>D308</f>
        <v>4000</v>
      </c>
      <c r="J308" s="108" t="e">
        <f>'9. 2002PILs Proxy Adder Sch'!B$87</f>
        <v>#DIV/0!</v>
      </c>
      <c r="K308" s="77" t="e">
        <f>I308*J308</f>
        <v>#DIV/0!</v>
      </c>
      <c r="L308" s="77"/>
      <c r="M308" s="77"/>
    </row>
    <row r="309" spans="1:14" ht="38.25" x14ac:dyDescent="0.2">
      <c r="C309" s="7" t="s">
        <v>177</v>
      </c>
      <c r="D309">
        <v>4000</v>
      </c>
      <c r="E309" s="106">
        <f>'1. 2001 Approved Rate Schedule'!C$94</f>
        <v>0</v>
      </c>
      <c r="F309" s="77">
        <f>D309*E309</f>
        <v>0</v>
      </c>
      <c r="H309" s="7" t="s">
        <v>177</v>
      </c>
      <c r="I309">
        <f>D309</f>
        <v>4000</v>
      </c>
      <c r="J309" s="129">
        <f>E309</f>
        <v>0</v>
      </c>
      <c r="K309" s="77">
        <f>I309*J309</f>
        <v>0</v>
      </c>
      <c r="L309" s="77"/>
      <c r="M309" s="77"/>
      <c r="N309" s="107"/>
    </row>
    <row r="310" spans="1:14" x14ac:dyDescent="0.2">
      <c r="C310" s="7"/>
      <c r="E310" s="112" t="s">
        <v>102</v>
      </c>
      <c r="F310" s="77"/>
      <c r="H310" s="7"/>
      <c r="J310" s="112" t="s">
        <v>102</v>
      </c>
      <c r="K310" s="77"/>
      <c r="L310" s="77"/>
      <c r="M310" s="77"/>
      <c r="N310" s="107"/>
    </row>
    <row r="311" spans="1:14" x14ac:dyDescent="0.2">
      <c r="C311" t="s">
        <v>109</v>
      </c>
      <c r="D311" s="112" t="s">
        <v>56</v>
      </c>
      <c r="E311" s="112" t="s">
        <v>175</v>
      </c>
      <c r="F311" s="77"/>
      <c r="H311" t="s">
        <v>109</v>
      </c>
      <c r="I311" s="112" t="s">
        <v>56</v>
      </c>
      <c r="J311" s="112" t="s">
        <v>175</v>
      </c>
      <c r="K311" s="77"/>
      <c r="L311" s="77"/>
      <c r="M311" s="77"/>
      <c r="N311" s="107"/>
    </row>
    <row r="312" spans="1:14" x14ac:dyDescent="0.2">
      <c r="C312" t="s">
        <v>14</v>
      </c>
      <c r="D312" s="14">
        <v>600000</v>
      </c>
      <c r="E312" s="106">
        <f>'1. 2001 Approved Rate Schedule'!F$94</f>
        <v>0</v>
      </c>
      <c r="F312" s="77">
        <f>D312*E312</f>
        <v>0</v>
      </c>
      <c r="H312" t="s">
        <v>14</v>
      </c>
      <c r="I312" s="169">
        <f>D312</f>
        <v>600000</v>
      </c>
      <c r="J312" s="108">
        <f>E312</f>
        <v>0</v>
      </c>
      <c r="K312" s="77">
        <f>I312*J312</f>
        <v>0</v>
      </c>
      <c r="L312" s="77"/>
      <c r="M312" s="77"/>
      <c r="N312" s="107"/>
    </row>
    <row r="313" spans="1:14" ht="25.5" x14ac:dyDescent="0.2">
      <c r="C313" s="7" t="s">
        <v>118</v>
      </c>
      <c r="D313" s="14">
        <v>600000</v>
      </c>
      <c r="E313" s="106">
        <f>'1. 2001 Approved Rate Schedule'!G$94</f>
        <v>0</v>
      </c>
      <c r="F313" s="77">
        <f>D313*E313</f>
        <v>0</v>
      </c>
      <c r="H313" s="7" t="s">
        <v>118</v>
      </c>
      <c r="I313" s="14">
        <f>D313</f>
        <v>600000</v>
      </c>
      <c r="J313" s="108">
        <f>E313</f>
        <v>0</v>
      </c>
      <c r="K313" s="77">
        <f>I313*J313</f>
        <v>0</v>
      </c>
      <c r="L313" s="77"/>
      <c r="M313" s="77"/>
      <c r="N313" s="107"/>
    </row>
    <row r="314" spans="1:14" ht="38.25" x14ac:dyDescent="0.2">
      <c r="C314" s="7" t="s">
        <v>22</v>
      </c>
      <c r="E314" s="129"/>
      <c r="F314" s="6">
        <f>'1. 2001 Approved Rate Schedule'!B$89</f>
        <v>0</v>
      </c>
      <c r="H314" s="7" t="s">
        <v>22</v>
      </c>
      <c r="J314" s="129"/>
      <c r="K314" s="6" t="e">
        <f>'9. 2002PILs Proxy Adder Sch'!B$89</f>
        <v>#DIV/0!</v>
      </c>
      <c r="L314" s="77"/>
      <c r="M314" s="77"/>
      <c r="N314" s="107"/>
    </row>
    <row r="315" spans="1:14" x14ac:dyDescent="0.2">
      <c r="C315" s="7"/>
      <c r="E315" s="108"/>
      <c r="F315" s="77"/>
      <c r="J315" s="129"/>
      <c r="K315" s="77"/>
      <c r="L315" s="77"/>
      <c r="M315" s="77"/>
      <c r="N315" s="107"/>
    </row>
    <row r="316" spans="1:14" x14ac:dyDescent="0.2">
      <c r="C316" s="5" t="s">
        <v>111</v>
      </c>
      <c r="F316" s="77">
        <f>SUM(F308:F315)</f>
        <v>0</v>
      </c>
      <c r="H316" s="5" t="s">
        <v>111</v>
      </c>
      <c r="K316" s="77" t="e">
        <f>SUM(K308:K315)</f>
        <v>#DIV/0!</v>
      </c>
      <c r="L316" s="77"/>
      <c r="M316" s="77" t="e">
        <f>K316-F316</f>
        <v>#DIV/0!</v>
      </c>
      <c r="N316" s="107" t="e">
        <f>K316/F316-1</f>
        <v>#DIV/0!</v>
      </c>
    </row>
    <row r="317" spans="1:14" x14ac:dyDescent="0.2">
      <c r="C317" s="7"/>
      <c r="E317" s="108"/>
      <c r="F317" s="77"/>
      <c r="J317" s="129"/>
      <c r="K317" s="77"/>
      <c r="L317" s="77"/>
      <c r="M317" s="77"/>
      <c r="N317" s="107"/>
    </row>
    <row r="318" spans="1:14" x14ac:dyDescent="0.2">
      <c r="C318" s="7"/>
      <c r="E318" s="108"/>
      <c r="F318" s="77"/>
      <c r="J318" s="129"/>
      <c r="K318" s="77"/>
      <c r="L318" s="77"/>
      <c r="M318" s="77"/>
      <c r="N318" s="107"/>
    </row>
    <row r="320" spans="1:14" ht="15.75" x14ac:dyDescent="0.25">
      <c r="A320" s="30" t="s">
        <v>7</v>
      </c>
    </row>
    <row r="321" spans="1:14" x14ac:dyDescent="0.2">
      <c r="F321" s="77"/>
      <c r="J321" s="129"/>
      <c r="K321" s="77"/>
      <c r="L321" s="77"/>
      <c r="M321" s="77"/>
      <c r="N321" s="107"/>
    </row>
    <row r="322" spans="1:14" ht="15" x14ac:dyDescent="0.25">
      <c r="C322" s="118" t="s">
        <v>120</v>
      </c>
      <c r="D322" s="55"/>
      <c r="E322" s="55"/>
      <c r="F322" s="55"/>
      <c r="H322" s="118" t="s">
        <v>233</v>
      </c>
      <c r="I322" s="55"/>
      <c r="J322" s="55"/>
      <c r="K322" s="111"/>
      <c r="L322" s="55"/>
      <c r="M322" s="55"/>
      <c r="N322" s="55"/>
    </row>
    <row r="323" spans="1:14" x14ac:dyDescent="0.2">
      <c r="F323" s="77"/>
      <c r="J323" s="129"/>
      <c r="K323" s="77"/>
      <c r="L323" s="77"/>
      <c r="M323" s="77"/>
    </row>
    <row r="324" spans="1:14" x14ac:dyDescent="0.2">
      <c r="A324" t="s">
        <v>116</v>
      </c>
      <c r="F324" s="108"/>
      <c r="J324" s="129"/>
      <c r="K324" s="77"/>
      <c r="L324" s="77"/>
      <c r="M324" s="77"/>
    </row>
    <row r="325" spans="1:14" x14ac:dyDescent="0.2">
      <c r="A325" s="5" t="s">
        <v>199</v>
      </c>
      <c r="B325" s="5" t="s">
        <v>174</v>
      </c>
      <c r="D325" s="5"/>
      <c r="E325" s="5"/>
      <c r="F325" s="143"/>
      <c r="G325" s="5" t="s">
        <v>174</v>
      </c>
      <c r="I325" s="5"/>
      <c r="J325" s="5"/>
      <c r="K325" s="143"/>
      <c r="L325" s="77"/>
      <c r="M325" s="77"/>
    </row>
    <row r="326" spans="1:14" x14ac:dyDescent="0.2">
      <c r="C326" s="5"/>
      <c r="D326" s="148" t="s">
        <v>112</v>
      </c>
      <c r="E326" s="148" t="s">
        <v>102</v>
      </c>
      <c r="F326" s="149" t="s">
        <v>103</v>
      </c>
      <c r="H326" s="5"/>
      <c r="I326" s="148" t="s">
        <v>112</v>
      </c>
      <c r="J326" s="148" t="s">
        <v>102</v>
      </c>
      <c r="K326" s="149" t="s">
        <v>103</v>
      </c>
      <c r="L326" s="77"/>
      <c r="M326" s="143" t="s">
        <v>104</v>
      </c>
      <c r="N326" s="5" t="s">
        <v>104</v>
      </c>
    </row>
    <row r="327" spans="1:14" x14ac:dyDescent="0.2">
      <c r="C327" s="5"/>
      <c r="D327" s="150"/>
      <c r="E327" s="147" t="s">
        <v>176</v>
      </c>
      <c r="F327" s="151" t="s">
        <v>105</v>
      </c>
      <c r="H327" s="5"/>
      <c r="I327" s="150"/>
      <c r="J327" s="147" t="s">
        <v>176</v>
      </c>
      <c r="K327" s="151" t="s">
        <v>105</v>
      </c>
      <c r="L327" s="77"/>
      <c r="M327" s="146" t="s">
        <v>106</v>
      </c>
      <c r="N327" s="147" t="s">
        <v>125</v>
      </c>
    </row>
    <row r="328" spans="1:14" ht="25.5" x14ac:dyDescent="0.2">
      <c r="C328" s="7" t="s">
        <v>178</v>
      </c>
      <c r="D328">
        <v>6000</v>
      </c>
      <c r="E328" s="106">
        <f>'1. 2001 Approved Rate Schedule'!B$100</f>
        <v>0</v>
      </c>
      <c r="F328" s="77">
        <f>D328*E328</f>
        <v>0</v>
      </c>
      <c r="H328" s="7" t="s">
        <v>178</v>
      </c>
      <c r="I328">
        <f>D328</f>
        <v>6000</v>
      </c>
      <c r="J328" s="108" t="e">
        <f>'9. 2002PILs Proxy Adder Sch'!B$100</f>
        <v>#DIV/0!</v>
      </c>
      <c r="K328" s="77" t="e">
        <f>I328*J328</f>
        <v>#DIV/0!</v>
      </c>
      <c r="L328" s="77"/>
      <c r="M328" s="77"/>
    </row>
    <row r="329" spans="1:14" ht="38.25" x14ac:dyDescent="0.2">
      <c r="C329" s="7" t="s">
        <v>177</v>
      </c>
      <c r="D329">
        <v>6000</v>
      </c>
      <c r="E329" s="106">
        <f>'1. 2001 Approved Rate Schedule'!B$107</f>
        <v>0</v>
      </c>
      <c r="F329" s="77">
        <f>D329*E329</f>
        <v>0</v>
      </c>
      <c r="H329" s="7" t="s">
        <v>177</v>
      </c>
      <c r="I329">
        <f>D329</f>
        <v>6000</v>
      </c>
      <c r="J329" s="129">
        <f>E329</f>
        <v>0</v>
      </c>
      <c r="K329" s="77">
        <f>I329*J329</f>
        <v>0</v>
      </c>
      <c r="L329" s="77"/>
      <c r="M329" s="77"/>
      <c r="N329" s="107"/>
    </row>
    <row r="330" spans="1:14" x14ac:dyDescent="0.2">
      <c r="C330" s="7"/>
      <c r="E330" s="112" t="s">
        <v>102</v>
      </c>
      <c r="F330" s="77"/>
      <c r="H330" s="7"/>
      <c r="J330" s="112" t="s">
        <v>102</v>
      </c>
      <c r="K330" s="77"/>
      <c r="L330" s="77"/>
      <c r="M330" s="77"/>
      <c r="N330" s="107"/>
    </row>
    <row r="331" spans="1:14" x14ac:dyDescent="0.2">
      <c r="C331" t="s">
        <v>109</v>
      </c>
      <c r="D331" s="112" t="s">
        <v>56</v>
      </c>
      <c r="E331" s="112" t="s">
        <v>175</v>
      </c>
      <c r="F331" s="77"/>
      <c r="H331" t="s">
        <v>109</v>
      </c>
      <c r="I331" s="112" t="s">
        <v>56</v>
      </c>
      <c r="J331" s="112" t="s">
        <v>175</v>
      </c>
      <c r="K331" s="77"/>
      <c r="L331" s="77"/>
      <c r="M331" s="77"/>
      <c r="N331" s="107"/>
    </row>
    <row r="332" spans="1:14" x14ac:dyDescent="0.2">
      <c r="C332" t="s">
        <v>12</v>
      </c>
      <c r="D332" s="14">
        <v>1500000</v>
      </c>
      <c r="E332" s="106">
        <f>'1. 2001 Approved Rate Schedule'!D$107</f>
        <v>0</v>
      </c>
      <c r="F332" s="77">
        <f>D332*E332</f>
        <v>0</v>
      </c>
      <c r="H332" t="s">
        <v>12</v>
      </c>
      <c r="I332" s="169">
        <f>D332</f>
        <v>1500000</v>
      </c>
      <c r="J332" s="108">
        <f>E332</f>
        <v>0</v>
      </c>
      <c r="K332" s="77">
        <f>I332*J332</f>
        <v>0</v>
      </c>
      <c r="L332" s="77"/>
      <c r="M332" s="77"/>
      <c r="N332" s="107"/>
    </row>
    <row r="333" spans="1:14" ht="25.5" x14ac:dyDescent="0.2">
      <c r="C333" s="7" t="s">
        <v>117</v>
      </c>
      <c r="D333" s="14">
        <v>1500000</v>
      </c>
      <c r="E333" s="106">
        <f>'1. 2001 Approved Rate Schedule'!E$107</f>
        <v>0</v>
      </c>
      <c r="F333" s="77">
        <f>D333*E333</f>
        <v>0</v>
      </c>
      <c r="H333" s="7" t="s">
        <v>117</v>
      </c>
      <c r="I333" s="14">
        <f>D333</f>
        <v>1500000</v>
      </c>
      <c r="J333" s="108">
        <f>E333</f>
        <v>0</v>
      </c>
      <c r="K333" s="77">
        <f>I333*J333</f>
        <v>0</v>
      </c>
      <c r="L333" s="77"/>
      <c r="M333" s="77"/>
      <c r="N333" s="107"/>
    </row>
    <row r="334" spans="1:14" ht="38.25" x14ac:dyDescent="0.2">
      <c r="C334" s="7" t="s">
        <v>22</v>
      </c>
      <c r="E334" s="129"/>
      <c r="F334" s="6">
        <f>'1. 2001 Approved Rate Schedule'!B$102</f>
        <v>0</v>
      </c>
      <c r="H334" s="7" t="s">
        <v>22</v>
      </c>
      <c r="J334" s="129"/>
      <c r="K334" s="77" t="e">
        <f>'9. 2002PILs Proxy Adder Sch'!B$102</f>
        <v>#DIV/0!</v>
      </c>
      <c r="L334" s="77"/>
      <c r="M334" s="77"/>
      <c r="N334" s="107"/>
    </row>
    <row r="335" spans="1:14" x14ac:dyDescent="0.2">
      <c r="C335" s="7"/>
      <c r="E335" s="108"/>
      <c r="F335" s="77"/>
      <c r="J335" s="129"/>
      <c r="K335" s="77"/>
      <c r="L335" s="77"/>
      <c r="M335" s="77"/>
      <c r="N335" s="107"/>
    </row>
    <row r="336" spans="1:14" x14ac:dyDescent="0.2">
      <c r="C336" s="5" t="s">
        <v>111</v>
      </c>
      <c r="F336" s="77">
        <f>SUM(F328:F335)</f>
        <v>0</v>
      </c>
      <c r="H336" s="5" t="s">
        <v>111</v>
      </c>
      <c r="K336" s="77" t="e">
        <f>SUM(K328:K335)</f>
        <v>#DIV/0!</v>
      </c>
      <c r="L336" s="77"/>
      <c r="M336" s="77" t="e">
        <f>K336-F336</f>
        <v>#DIV/0!</v>
      </c>
      <c r="N336" s="107" t="e">
        <f>K336/F336-1</f>
        <v>#DIV/0!</v>
      </c>
    </row>
    <row r="337" spans="2:14" x14ac:dyDescent="0.2">
      <c r="C337" s="7"/>
      <c r="E337" s="108"/>
      <c r="F337" s="77"/>
      <c r="J337" s="129"/>
      <c r="K337" s="77"/>
      <c r="L337" s="77"/>
      <c r="M337" s="77"/>
      <c r="N337" s="107"/>
    </row>
    <row r="338" spans="2:14" x14ac:dyDescent="0.2">
      <c r="F338" s="77"/>
      <c r="J338" s="129"/>
      <c r="K338" s="77"/>
      <c r="L338" s="77"/>
      <c r="M338" s="77"/>
    </row>
    <row r="339" spans="2:14" x14ac:dyDescent="0.2">
      <c r="B339" s="5" t="s">
        <v>179</v>
      </c>
      <c r="D339" s="5"/>
      <c r="E339" s="5"/>
      <c r="F339" s="143"/>
      <c r="G339" s="5" t="s">
        <v>179</v>
      </c>
      <c r="I339" s="5"/>
      <c r="J339" s="5"/>
      <c r="K339" s="143"/>
      <c r="L339" s="77"/>
      <c r="M339" s="77"/>
    </row>
    <row r="340" spans="2:14" x14ac:dyDescent="0.2">
      <c r="C340" s="5"/>
      <c r="D340" s="112" t="s">
        <v>112</v>
      </c>
      <c r="E340" s="112" t="s">
        <v>102</v>
      </c>
      <c r="F340" s="144" t="s">
        <v>103</v>
      </c>
      <c r="H340" s="5"/>
      <c r="I340" s="112" t="s">
        <v>112</v>
      </c>
      <c r="J340" s="112" t="s">
        <v>102</v>
      </c>
      <c r="K340" s="144" t="s">
        <v>103</v>
      </c>
      <c r="L340" s="77"/>
      <c r="M340" s="143" t="s">
        <v>104</v>
      </c>
      <c r="N340" s="5" t="s">
        <v>104</v>
      </c>
    </row>
    <row r="341" spans="2:14" x14ac:dyDescent="0.2">
      <c r="C341" s="5"/>
      <c r="D341" s="150"/>
      <c r="E341" s="147" t="s">
        <v>176</v>
      </c>
      <c r="F341" s="151" t="s">
        <v>105</v>
      </c>
      <c r="H341" s="5"/>
      <c r="I341" s="150"/>
      <c r="J341" s="147" t="s">
        <v>176</v>
      </c>
      <c r="K341" s="151" t="s">
        <v>105</v>
      </c>
      <c r="L341" s="77"/>
      <c r="M341" s="146" t="s">
        <v>106</v>
      </c>
      <c r="N341" s="147" t="s">
        <v>125</v>
      </c>
    </row>
    <row r="342" spans="2:14" ht="25.5" x14ac:dyDescent="0.2">
      <c r="C342" s="7" t="s">
        <v>178</v>
      </c>
      <c r="D342">
        <v>6000</v>
      </c>
      <c r="E342" s="106">
        <f>'1. 2001 Approved Rate Schedule'!B$100</f>
        <v>0</v>
      </c>
      <c r="F342" s="77">
        <f>D342*E342</f>
        <v>0</v>
      </c>
      <c r="H342" s="7" t="s">
        <v>178</v>
      </c>
      <c r="I342">
        <f>D342</f>
        <v>6000</v>
      </c>
      <c r="J342" s="108" t="e">
        <f>'9. 2002PILs Proxy Adder Sch'!B$100</f>
        <v>#DIV/0!</v>
      </c>
      <c r="K342" s="77" t="e">
        <f>I342*J342</f>
        <v>#DIV/0!</v>
      </c>
      <c r="L342" s="77"/>
      <c r="M342" s="77"/>
    </row>
    <row r="343" spans="2:14" ht="38.25" x14ac:dyDescent="0.2">
      <c r="C343" s="7" t="s">
        <v>177</v>
      </c>
      <c r="D343">
        <v>6000</v>
      </c>
      <c r="E343" s="106">
        <f>'1. 2001 Approved Rate Schedule'!C$107</f>
        <v>0</v>
      </c>
      <c r="F343" s="77">
        <f>D343*E343</f>
        <v>0</v>
      </c>
      <c r="H343" s="7" t="s">
        <v>177</v>
      </c>
      <c r="I343">
        <f>D343</f>
        <v>6000</v>
      </c>
      <c r="J343" s="129">
        <f>E343</f>
        <v>0</v>
      </c>
      <c r="K343" s="77">
        <f>I343*J343</f>
        <v>0</v>
      </c>
      <c r="L343" s="77"/>
      <c r="M343" s="77"/>
      <c r="N343" s="107"/>
    </row>
    <row r="344" spans="2:14" x14ac:dyDescent="0.2">
      <c r="C344" s="7"/>
      <c r="E344" s="112" t="s">
        <v>102</v>
      </c>
      <c r="F344" s="77"/>
      <c r="H344" s="7"/>
      <c r="J344" s="112" t="s">
        <v>102</v>
      </c>
      <c r="K344" s="77"/>
      <c r="L344" s="77"/>
      <c r="M344" s="77"/>
      <c r="N344" s="107"/>
    </row>
    <row r="345" spans="2:14" x14ac:dyDescent="0.2">
      <c r="C345" t="s">
        <v>109</v>
      </c>
      <c r="D345" s="112" t="s">
        <v>56</v>
      </c>
      <c r="E345" s="112" t="s">
        <v>175</v>
      </c>
      <c r="F345" s="77"/>
      <c r="H345" t="s">
        <v>109</v>
      </c>
      <c r="I345" s="112" t="s">
        <v>56</v>
      </c>
      <c r="J345" s="112" t="s">
        <v>175</v>
      </c>
      <c r="K345" s="77"/>
      <c r="L345" s="77"/>
      <c r="M345" s="77"/>
      <c r="N345" s="107"/>
    </row>
    <row r="346" spans="2:14" x14ac:dyDescent="0.2">
      <c r="C346" t="s">
        <v>14</v>
      </c>
      <c r="D346" s="14">
        <v>1500000</v>
      </c>
      <c r="E346" s="106">
        <f>'1. 2001 Approved Rate Schedule'!F$107</f>
        <v>0</v>
      </c>
      <c r="F346" s="77">
        <f>D346*E346</f>
        <v>0</v>
      </c>
      <c r="H346" t="s">
        <v>14</v>
      </c>
      <c r="I346" s="169">
        <f>D346</f>
        <v>1500000</v>
      </c>
      <c r="J346" s="108">
        <f>E346</f>
        <v>0</v>
      </c>
      <c r="K346" s="77">
        <f>I346*J346</f>
        <v>0</v>
      </c>
      <c r="L346" s="77"/>
      <c r="M346" s="77"/>
      <c r="N346" s="107"/>
    </row>
    <row r="347" spans="2:14" ht="25.5" x14ac:dyDescent="0.2">
      <c r="C347" s="7" t="s">
        <v>118</v>
      </c>
      <c r="D347" s="14">
        <v>1500000</v>
      </c>
      <c r="E347" s="106">
        <f>'1. 2001 Approved Rate Schedule'!G$107</f>
        <v>0</v>
      </c>
      <c r="F347" s="77">
        <f>D347*E347</f>
        <v>0</v>
      </c>
      <c r="H347" s="7" t="s">
        <v>118</v>
      </c>
      <c r="I347" s="14">
        <f>D347</f>
        <v>1500000</v>
      </c>
      <c r="J347" s="108">
        <f>E347</f>
        <v>0</v>
      </c>
      <c r="K347" s="77">
        <f>I347*J347</f>
        <v>0</v>
      </c>
      <c r="L347" s="77"/>
      <c r="M347" s="77"/>
      <c r="N347" s="107"/>
    </row>
    <row r="348" spans="2:14" ht="38.25" x14ac:dyDescent="0.2">
      <c r="C348" s="7" t="s">
        <v>22</v>
      </c>
      <c r="E348" s="129"/>
      <c r="F348" s="6">
        <f>'1. 2001 Approved Rate Schedule'!B$102</f>
        <v>0</v>
      </c>
      <c r="H348" s="7" t="s">
        <v>22</v>
      </c>
      <c r="J348" s="129"/>
      <c r="K348" s="77" t="e">
        <f>'9. 2002PILs Proxy Adder Sch'!B$102</f>
        <v>#DIV/0!</v>
      </c>
      <c r="L348" s="77"/>
      <c r="M348" s="77"/>
      <c r="N348" s="107"/>
    </row>
    <row r="349" spans="2:14" x14ac:dyDescent="0.2">
      <c r="C349" s="7"/>
      <c r="E349" s="108"/>
      <c r="F349" s="77"/>
      <c r="J349" s="129"/>
      <c r="K349" s="77"/>
      <c r="L349" s="77"/>
      <c r="M349" s="77"/>
      <c r="N349" s="107"/>
    </row>
    <row r="350" spans="2:14" x14ac:dyDescent="0.2">
      <c r="C350" s="5" t="s">
        <v>111</v>
      </c>
      <c r="F350" s="77">
        <f>SUM(F342:F349)</f>
        <v>0</v>
      </c>
      <c r="H350" s="5" t="s">
        <v>111</v>
      </c>
      <c r="K350" s="77" t="e">
        <f>SUM(K342:K349)</f>
        <v>#DIV/0!</v>
      </c>
      <c r="L350" s="77"/>
      <c r="M350" s="77" t="e">
        <f>K350-F350</f>
        <v>#DIV/0!</v>
      </c>
      <c r="N350" s="107" t="e">
        <f>K350/F350-1</f>
        <v>#DIV/0!</v>
      </c>
    </row>
    <row r="351" spans="2:14" x14ac:dyDescent="0.2">
      <c r="C351" s="7"/>
      <c r="E351" s="108"/>
      <c r="F351" s="77"/>
      <c r="J351" s="129"/>
      <c r="K351" s="77"/>
      <c r="L351" s="77"/>
      <c r="M351" s="77"/>
      <c r="N351" s="107"/>
    </row>
    <row r="352" spans="2:14" x14ac:dyDescent="0.2">
      <c r="C352" s="7"/>
      <c r="E352" s="108"/>
      <c r="F352" s="77"/>
      <c r="J352" s="129"/>
      <c r="K352" s="77"/>
      <c r="L352" s="77"/>
      <c r="M352" s="77"/>
      <c r="N352" s="107"/>
    </row>
  </sheetData>
  <phoneticPr fontId="0" type="noConversion"/>
  <pageMargins left="0.4" right="0.17" top="0.4" bottom="0.47" header="0.24" footer="0.18"/>
  <pageSetup scale="6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2"/>
  <sheetViews>
    <sheetView zoomScale="75" workbookViewId="0">
      <selection activeCell="F33" sqref="F33"/>
    </sheetView>
  </sheetViews>
  <sheetFormatPr defaultRowHeight="12.75" x14ac:dyDescent="0.2"/>
  <cols>
    <col min="1" max="1" width="51" customWidth="1"/>
    <col min="2" max="2" width="14.5703125" customWidth="1"/>
    <col min="3" max="3" width="12.7109375" customWidth="1"/>
    <col min="4" max="4" width="14.140625" customWidth="1"/>
    <col min="5" max="5" width="17.85546875" customWidth="1"/>
    <col min="6" max="6" width="11.7109375" customWidth="1"/>
    <col min="7" max="7" width="14" customWidth="1"/>
    <col min="8" max="8" width="15.28515625" customWidth="1"/>
  </cols>
  <sheetData>
    <row r="1" spans="1:7" ht="18" x14ac:dyDescent="0.25">
      <c r="A1" s="17" t="s">
        <v>235</v>
      </c>
    </row>
    <row r="2" spans="1:7" ht="18" x14ac:dyDescent="0.25">
      <c r="A2" s="1"/>
    </row>
    <row r="3" spans="1:7" ht="18" x14ac:dyDescent="0.25">
      <c r="A3" s="137" t="s">
        <v>0</v>
      </c>
      <c r="B3" s="131" t="str">
        <f>'1. 2001 Approved Rate Schedule'!B3</f>
        <v>E.L.K. Energy Inc.</v>
      </c>
      <c r="C3" s="132"/>
      <c r="E3" s="165" t="s">
        <v>1</v>
      </c>
      <c r="F3" s="1"/>
      <c r="G3" s="133" t="str">
        <f>'1. 2001 Approved Rate Schedule'!F3</f>
        <v>ED-1999-0070</v>
      </c>
    </row>
    <row r="4" spans="1:7" ht="18" x14ac:dyDescent="0.25">
      <c r="A4" s="137" t="s">
        <v>3</v>
      </c>
      <c r="B4" s="131" t="str">
        <f>'1. 2001 Approved Rate Schedule'!B4</f>
        <v>Sandra Corrado</v>
      </c>
      <c r="C4" s="17"/>
      <c r="E4" s="165" t="s">
        <v>4</v>
      </c>
      <c r="F4" s="1"/>
      <c r="G4" s="133" t="str">
        <f>'1. 2001 Approved Rate Schedule'!F4</f>
        <v>(519)776-5291  Ext. 13</v>
      </c>
    </row>
    <row r="5" spans="1:7" ht="18" x14ac:dyDescent="0.25">
      <c r="A5" s="30" t="s">
        <v>50</v>
      </c>
      <c r="B5" s="131" t="str">
        <f>'1. 2001 Approved Rate Schedule'!B5</f>
        <v>scorrado@elkenergyinc.com</v>
      </c>
      <c r="C5" s="17"/>
    </row>
    <row r="6" spans="1:7" ht="18" x14ac:dyDescent="0.25">
      <c r="A6" s="137" t="s">
        <v>2</v>
      </c>
      <c r="B6" s="131">
        <f>'1. 2001 Approved Rate Schedule'!B6</f>
        <v>1</v>
      </c>
      <c r="C6" s="17"/>
    </row>
    <row r="7" spans="1:7" ht="18" x14ac:dyDescent="0.25">
      <c r="A7" s="30" t="s">
        <v>51</v>
      </c>
      <c r="B7" s="131">
        <f>'1. 2001 Approved Rate Schedule'!B7</f>
        <v>37263</v>
      </c>
      <c r="C7" s="17"/>
    </row>
    <row r="8" spans="1:7" ht="18" x14ac:dyDescent="0.25">
      <c r="A8" s="30"/>
      <c r="C8" s="17"/>
    </row>
    <row r="9" spans="1:7" ht="18" x14ac:dyDescent="0.25">
      <c r="A9" s="30"/>
      <c r="C9" s="17"/>
    </row>
    <row r="10" spans="1:7" ht="18" x14ac:dyDescent="0.25">
      <c r="C10" s="17"/>
    </row>
    <row r="11" spans="1:7" x14ac:dyDescent="0.2">
      <c r="A11" t="s">
        <v>271</v>
      </c>
      <c r="B11" s="5"/>
    </row>
    <row r="12" spans="1:7" x14ac:dyDescent="0.2">
      <c r="A12" t="s">
        <v>237</v>
      </c>
    </row>
    <row r="13" spans="1:7" x14ac:dyDescent="0.2">
      <c r="B13" s="10"/>
      <c r="C13" s="77"/>
    </row>
    <row r="14" spans="1:7" x14ac:dyDescent="0.2">
      <c r="A14" t="s">
        <v>236</v>
      </c>
      <c r="B14" s="10"/>
      <c r="C14" s="77"/>
      <c r="E14" s="75">
        <v>0</v>
      </c>
      <c r="F14" s="76"/>
    </row>
    <row r="15" spans="1:7" x14ac:dyDescent="0.2">
      <c r="B15" s="10"/>
      <c r="C15" s="76"/>
    </row>
    <row r="16" spans="1:7" x14ac:dyDescent="0.2">
      <c r="A16" t="s">
        <v>238</v>
      </c>
    </row>
    <row r="17" spans="1:8" x14ac:dyDescent="0.2">
      <c r="A17" t="s">
        <v>128</v>
      </c>
    </row>
    <row r="19" spans="1:8" x14ac:dyDescent="0.2">
      <c r="A19" t="s">
        <v>215</v>
      </c>
    </row>
    <row r="24" spans="1:8" ht="38.25" x14ac:dyDescent="0.3">
      <c r="A24" s="166" t="s">
        <v>95</v>
      </c>
      <c r="B24" s="67" t="s">
        <v>55</v>
      </c>
      <c r="C24" s="68" t="s">
        <v>56</v>
      </c>
      <c r="D24" s="68" t="s">
        <v>57</v>
      </c>
      <c r="E24" s="68" t="s">
        <v>58</v>
      </c>
      <c r="F24" s="68" t="s">
        <v>96</v>
      </c>
      <c r="G24" s="69" t="s">
        <v>239</v>
      </c>
      <c r="H24" s="28"/>
    </row>
    <row r="25" spans="1:8" x14ac:dyDescent="0.2">
      <c r="A25" s="41"/>
      <c r="B25" s="42"/>
      <c r="C25" s="43"/>
      <c r="D25" s="43"/>
      <c r="E25" s="42"/>
      <c r="F25" s="42"/>
      <c r="G25" s="44"/>
    </row>
    <row r="26" spans="1:8" x14ac:dyDescent="0.2">
      <c r="A26" s="70" t="s">
        <v>60</v>
      </c>
      <c r="B26" s="78" t="s">
        <v>65</v>
      </c>
      <c r="C26" s="57">
        <f>'6. 2001PILs DefAcct Adder Calc'!C26</f>
        <v>87662132</v>
      </c>
      <c r="D26" s="79">
        <f>'6. 2001PILs DefAcct Adder Calc'!D26</f>
        <v>9085</v>
      </c>
      <c r="E26" s="80">
        <f>'6. 2001PILs DefAcct Adder Calc'!E26</f>
        <v>1417530.71</v>
      </c>
      <c r="F26" s="81">
        <f>E26/E35</f>
        <v>0.62660025375368078</v>
      </c>
      <c r="G26" s="82">
        <f>G35*F26</f>
        <v>0</v>
      </c>
      <c r="H26" s="83"/>
    </row>
    <row r="27" spans="1:8" x14ac:dyDescent="0.2">
      <c r="A27" s="70" t="s">
        <v>147</v>
      </c>
      <c r="B27" s="78" t="s">
        <v>65</v>
      </c>
      <c r="C27" s="57">
        <f>'6. 2001PILs DefAcct Adder Calc'!C27</f>
        <v>19523805</v>
      </c>
      <c r="D27" s="79">
        <f>'6. 2001PILs DefAcct Adder Calc'!D27</f>
        <v>971</v>
      </c>
      <c r="E27" s="80">
        <f>'6. 2001PILs DefAcct Adder Calc'!E27</f>
        <v>190382.21</v>
      </c>
      <c r="F27" s="81">
        <f>E27/E35</f>
        <v>8.4155877720763134E-2</v>
      </c>
      <c r="G27" s="82">
        <f>G35*F27</f>
        <v>0</v>
      </c>
      <c r="H27" s="83"/>
    </row>
    <row r="28" spans="1:8" x14ac:dyDescent="0.2">
      <c r="A28" s="70" t="s">
        <v>148</v>
      </c>
      <c r="B28" s="85">
        <f>'6. 2001PILs DefAcct Adder Calc'!B28</f>
        <v>185887.8</v>
      </c>
      <c r="C28" s="86" t="s">
        <v>65</v>
      </c>
      <c r="D28" s="79">
        <f>'6. 2001PILs DefAcct Adder Calc'!D28</f>
        <v>128</v>
      </c>
      <c r="E28" s="80">
        <f>'6. 2001PILs DefAcct Adder Calc'!E28</f>
        <v>631908.24</v>
      </c>
      <c r="F28" s="81">
        <f>E28/E35</f>
        <v>0.27932648001188054</v>
      </c>
      <c r="G28" s="82">
        <f>G35*F28</f>
        <v>0</v>
      </c>
      <c r="H28" s="83"/>
    </row>
    <row r="29" spans="1:8" x14ac:dyDescent="0.2">
      <c r="A29" s="70" t="s">
        <v>115</v>
      </c>
      <c r="B29" s="85">
        <f>'6. 2001PILs DefAcct Adder Calc'!B29</f>
        <v>48725</v>
      </c>
      <c r="C29" s="78" t="s">
        <v>65</v>
      </c>
      <c r="D29" s="79">
        <f>'6. 2001PILs DefAcct Adder Calc'!D29</f>
        <v>1</v>
      </c>
      <c r="E29" s="80">
        <f>'6. 2001PILs DefAcct Adder Calc'!E29</f>
        <v>12316.44</v>
      </c>
      <c r="F29" s="81">
        <f>E29/E35</f>
        <v>5.4443155092858513E-3</v>
      </c>
      <c r="G29" s="82">
        <f>G35*F29</f>
        <v>0</v>
      </c>
      <c r="H29" s="87"/>
    </row>
    <row r="30" spans="1:8" x14ac:dyDescent="0.2">
      <c r="A30" s="70" t="s">
        <v>5</v>
      </c>
      <c r="B30" s="85">
        <f>'6. 2001PILs DefAcct Adder Calc'!B30</f>
        <v>0</v>
      </c>
      <c r="C30" s="78" t="s">
        <v>65</v>
      </c>
      <c r="D30" s="79">
        <f>'6. 2001PILs DefAcct Adder Calc'!D30</f>
        <v>0</v>
      </c>
      <c r="E30" s="80">
        <f>'6. 2001PILs DefAcct Adder Calc'!E30</f>
        <v>0</v>
      </c>
      <c r="F30" s="81">
        <f>E30/E35</f>
        <v>0</v>
      </c>
      <c r="G30" s="82">
        <f>G35*F30</f>
        <v>0</v>
      </c>
      <c r="H30" s="87"/>
    </row>
    <row r="31" spans="1:8" x14ac:dyDescent="0.2">
      <c r="A31" s="70" t="s">
        <v>63</v>
      </c>
      <c r="B31" s="85">
        <f>'6. 2001PILs DefAcct Adder Calc'!B31</f>
        <v>0</v>
      </c>
      <c r="C31" s="78" t="s">
        <v>65</v>
      </c>
      <c r="D31" s="79">
        <f>'6. 2001PILs DefAcct Adder Calc'!D31</f>
        <v>0</v>
      </c>
      <c r="E31" s="80">
        <f>'6. 2001PILs DefAcct Adder Calc'!E31</f>
        <v>0</v>
      </c>
      <c r="F31" s="81">
        <f>E31/E35</f>
        <v>0</v>
      </c>
      <c r="G31" s="82">
        <f>G35*F31</f>
        <v>0</v>
      </c>
      <c r="H31" s="87"/>
    </row>
    <row r="32" spans="1:8" x14ac:dyDescent="0.2">
      <c r="A32" s="70" t="s">
        <v>61</v>
      </c>
      <c r="B32" s="85">
        <f>'6. 2001PILs DefAcct Adder Calc'!B32</f>
        <v>475</v>
      </c>
      <c r="C32" s="86" t="s">
        <v>65</v>
      </c>
      <c r="D32" s="79">
        <f>'6. 2001PILs DefAcct Adder Calc'!D32</f>
        <v>138</v>
      </c>
      <c r="E32" s="80">
        <f>'6. 2001PILs DefAcct Adder Calc'!E32</f>
        <v>1057.05</v>
      </c>
      <c r="F32" s="81">
        <f>E32/E35</f>
        <v>4.6725463762991654E-4</v>
      </c>
      <c r="G32" s="82">
        <f>G35*F32</f>
        <v>0</v>
      </c>
      <c r="H32" s="83"/>
    </row>
    <row r="33" spans="1:8" x14ac:dyDescent="0.2">
      <c r="A33" s="70" t="s">
        <v>62</v>
      </c>
      <c r="B33" s="88">
        <f>'6. 2001PILs DefAcct Adder Calc'!B33</f>
        <v>6090</v>
      </c>
      <c r="C33" s="89" t="s">
        <v>65</v>
      </c>
      <c r="D33" s="90">
        <f>'6. 2001PILs DefAcct Adder Calc'!D33</f>
        <v>2603</v>
      </c>
      <c r="E33" s="163">
        <f>'6. 2001PILs DefAcct Adder Calc'!E33</f>
        <v>9062.19</v>
      </c>
      <c r="F33" s="91">
        <f>E33/E35</f>
        <v>4.005818366759807E-3</v>
      </c>
      <c r="G33" s="92">
        <f>G35*F33</f>
        <v>0</v>
      </c>
      <c r="H33" s="93"/>
    </row>
    <row r="34" spans="1:8" x14ac:dyDescent="0.2">
      <c r="A34" s="70"/>
      <c r="B34" s="94"/>
      <c r="C34" s="95"/>
      <c r="D34" s="96"/>
      <c r="E34" s="94"/>
      <c r="F34" s="94"/>
      <c r="G34" s="82"/>
      <c r="H34" s="77"/>
    </row>
    <row r="35" spans="1:8" x14ac:dyDescent="0.2">
      <c r="A35" s="70" t="s">
        <v>59</v>
      </c>
      <c r="B35" s="42"/>
      <c r="C35" s="96"/>
      <c r="D35" s="94"/>
      <c r="E35" s="161">
        <f>SUM(E26:E33)</f>
        <v>2262256.84</v>
      </c>
      <c r="F35" s="96">
        <f>SUM(F26:F33)</f>
        <v>1</v>
      </c>
      <c r="G35" s="97">
        <f>E14</f>
        <v>0</v>
      </c>
      <c r="H35" s="77"/>
    </row>
    <row r="36" spans="1:8" x14ac:dyDescent="0.2">
      <c r="A36" s="41"/>
      <c r="B36" s="42"/>
      <c r="C36" s="42"/>
      <c r="D36" s="42"/>
      <c r="E36" s="42"/>
      <c r="F36" s="42"/>
      <c r="G36" s="53">
        <f>SUM(G26:G33)</f>
        <v>0</v>
      </c>
      <c r="H36" s="98"/>
    </row>
    <row r="37" spans="1:8" x14ac:dyDescent="0.2">
      <c r="A37" s="54"/>
      <c r="B37" s="55"/>
      <c r="C37" s="55"/>
      <c r="D37" s="55"/>
      <c r="E37" s="55"/>
      <c r="F37" s="55"/>
      <c r="G37" s="56"/>
    </row>
    <row r="39" spans="1:8" ht="15.75" x14ac:dyDescent="0.25">
      <c r="A39" s="72" t="s">
        <v>74</v>
      </c>
    </row>
    <row r="40" spans="1:8" ht="10.5" customHeight="1" x14ac:dyDescent="0.25">
      <c r="A40" s="30"/>
    </row>
    <row r="41" spans="1:8" ht="14.25" x14ac:dyDescent="0.2">
      <c r="A41" s="164" t="s">
        <v>211</v>
      </c>
    </row>
    <row r="42" spans="1:8" ht="9" customHeight="1" x14ac:dyDescent="0.2">
      <c r="A42" s="36"/>
    </row>
    <row r="43" spans="1:8" ht="51.75" customHeight="1" x14ac:dyDescent="0.2">
      <c r="A43" s="36"/>
      <c r="B43" s="27" t="s">
        <v>67</v>
      </c>
      <c r="C43" s="27" t="s">
        <v>68</v>
      </c>
      <c r="D43" s="27" t="s">
        <v>240</v>
      </c>
    </row>
    <row r="44" spans="1:8" ht="15" x14ac:dyDescent="0.2">
      <c r="A44" s="36"/>
      <c r="B44" s="37" t="s">
        <v>66</v>
      </c>
      <c r="C44" s="37" t="s">
        <v>66</v>
      </c>
    </row>
    <row r="45" spans="1:8" ht="15" x14ac:dyDescent="0.2">
      <c r="A45" s="36"/>
      <c r="B45" s="38">
        <f>'3. 1999 Data &amp; add 2002 MARR'!B45</f>
        <v>0.3</v>
      </c>
      <c r="C45" s="38">
        <f>1-B45</f>
        <v>0.7</v>
      </c>
      <c r="D45" s="39">
        <f>B45+C45</f>
        <v>1</v>
      </c>
    </row>
    <row r="46" spans="1:8" ht="13.5" customHeight="1" x14ac:dyDescent="0.2">
      <c r="B46" s="27"/>
      <c r="C46" s="27"/>
      <c r="D46" s="27"/>
    </row>
    <row r="47" spans="1:8" x14ac:dyDescent="0.2">
      <c r="A47" t="s">
        <v>242</v>
      </c>
      <c r="B47" s="77">
        <f>D47*B45</f>
        <v>0</v>
      </c>
      <c r="C47" s="77">
        <f>D47*C45</f>
        <v>0</v>
      </c>
      <c r="D47" s="77">
        <f>G26</f>
        <v>0</v>
      </c>
    </row>
    <row r="48" spans="1:8" x14ac:dyDescent="0.2">
      <c r="A48" t="s">
        <v>81</v>
      </c>
      <c r="B48" s="77"/>
      <c r="C48" s="77"/>
      <c r="D48" s="77"/>
    </row>
    <row r="49" spans="1:4" x14ac:dyDescent="0.2">
      <c r="B49" s="77"/>
      <c r="C49" s="77"/>
      <c r="D49" s="77"/>
    </row>
    <row r="50" spans="1:4" x14ac:dyDescent="0.2">
      <c r="A50" t="s">
        <v>69</v>
      </c>
      <c r="B50" s="14">
        <f>C26</f>
        <v>87662132</v>
      </c>
    </row>
    <row r="52" spans="1:4" x14ac:dyDescent="0.2">
      <c r="A52" t="s">
        <v>70</v>
      </c>
      <c r="C52" s="40">
        <f>D26</f>
        <v>9085</v>
      </c>
    </row>
    <row r="54" spans="1:4" x14ac:dyDescent="0.2">
      <c r="A54" t="s">
        <v>71</v>
      </c>
      <c r="B54" s="99">
        <f>B47/B50</f>
        <v>0</v>
      </c>
    </row>
    <row r="55" spans="1:4" x14ac:dyDescent="0.2">
      <c r="A55" t="s">
        <v>243</v>
      </c>
    </row>
    <row r="56" spans="1:4" x14ac:dyDescent="0.2">
      <c r="A56" t="s">
        <v>244</v>
      </c>
    </row>
    <row r="58" spans="1:4" x14ac:dyDescent="0.2">
      <c r="A58" t="s">
        <v>73</v>
      </c>
      <c r="C58" s="100">
        <f>C47/C52/12</f>
        <v>0</v>
      </c>
    </row>
    <row r="59" spans="1:4" x14ac:dyDescent="0.2">
      <c r="A59" t="s">
        <v>245</v>
      </c>
    </row>
    <row r="60" spans="1:4" x14ac:dyDescent="0.2">
      <c r="A60" t="s">
        <v>246</v>
      </c>
    </row>
    <row r="63" spans="1:4" ht="15.75" x14ac:dyDescent="0.25">
      <c r="A63" s="72" t="s">
        <v>75</v>
      </c>
    </row>
    <row r="64" spans="1:4" ht="7.5" customHeight="1" x14ac:dyDescent="0.25">
      <c r="A64" s="72"/>
    </row>
    <row r="65" spans="1:4" ht="14.25" x14ac:dyDescent="0.2">
      <c r="A65" s="164" t="s">
        <v>211</v>
      </c>
    </row>
    <row r="66" spans="1:4" ht="8.25" customHeight="1" x14ac:dyDescent="0.2">
      <c r="A66" s="36"/>
    </row>
    <row r="67" spans="1:4" ht="38.25" x14ac:dyDescent="0.2">
      <c r="A67" s="36"/>
      <c r="B67" s="27" t="s">
        <v>67</v>
      </c>
      <c r="C67" s="27" t="s">
        <v>68</v>
      </c>
      <c r="D67" s="27" t="s">
        <v>240</v>
      </c>
    </row>
    <row r="68" spans="1:4" ht="13.5" customHeight="1" x14ac:dyDescent="0.2">
      <c r="A68" s="36"/>
      <c r="B68" s="37" t="s">
        <v>66</v>
      </c>
      <c r="C68" s="37" t="s">
        <v>66</v>
      </c>
    </row>
    <row r="69" spans="1:4" ht="15" x14ac:dyDescent="0.2">
      <c r="A69" s="36"/>
      <c r="B69" s="38">
        <f>'3. 1999 Data &amp; add 2002 MARR'!B69</f>
        <v>0.3</v>
      </c>
      <c r="C69" s="38">
        <f>1-B69</f>
        <v>0.7</v>
      </c>
      <c r="D69" s="39">
        <f>B69+C69</f>
        <v>1</v>
      </c>
    </row>
    <row r="70" spans="1:4" x14ac:dyDescent="0.2">
      <c r="B70" s="27"/>
      <c r="C70" s="27"/>
      <c r="D70" s="27"/>
    </row>
    <row r="71" spans="1:4" x14ac:dyDescent="0.2">
      <c r="A71" t="s">
        <v>242</v>
      </c>
      <c r="B71" s="77">
        <f>D71*B69</f>
        <v>0</v>
      </c>
      <c r="C71" s="77">
        <f>D71*C69</f>
        <v>0</v>
      </c>
      <c r="D71" s="77">
        <f>G27</f>
        <v>0</v>
      </c>
    </row>
    <row r="72" spans="1:4" x14ac:dyDescent="0.2">
      <c r="A72" t="s">
        <v>85</v>
      </c>
      <c r="B72" s="77"/>
      <c r="C72" s="77"/>
      <c r="D72" s="77"/>
    </row>
    <row r="73" spans="1:4" x14ac:dyDescent="0.2">
      <c r="B73" s="77"/>
      <c r="C73" s="77"/>
      <c r="D73" s="77"/>
    </row>
    <row r="74" spans="1:4" x14ac:dyDescent="0.2">
      <c r="A74" t="s">
        <v>69</v>
      </c>
      <c r="B74" s="14">
        <f>C27</f>
        <v>19523805</v>
      </c>
    </row>
    <row r="76" spans="1:4" x14ac:dyDescent="0.2">
      <c r="A76" t="s">
        <v>70</v>
      </c>
      <c r="C76" s="40">
        <f>D27</f>
        <v>971</v>
      </c>
    </row>
    <row r="78" spans="1:4" x14ac:dyDescent="0.2">
      <c r="A78" t="s">
        <v>71</v>
      </c>
      <c r="B78" s="99">
        <f>B71/B74</f>
        <v>0</v>
      </c>
    </row>
    <row r="79" spans="1:4" x14ac:dyDescent="0.2">
      <c r="A79" t="s">
        <v>243</v>
      </c>
    </row>
    <row r="80" spans="1:4" x14ac:dyDescent="0.2">
      <c r="A80" t="s">
        <v>244</v>
      </c>
    </row>
    <row r="82" spans="1:4" x14ac:dyDescent="0.2">
      <c r="A82" t="s">
        <v>73</v>
      </c>
      <c r="C82" s="100">
        <f>C71/C76/12</f>
        <v>0</v>
      </c>
    </row>
    <row r="83" spans="1:4" x14ac:dyDescent="0.2">
      <c r="A83" t="s">
        <v>245</v>
      </c>
    </row>
    <row r="84" spans="1:4" x14ac:dyDescent="0.2">
      <c r="A84" t="s">
        <v>246</v>
      </c>
    </row>
    <row r="85" spans="1:4" x14ac:dyDescent="0.2">
      <c r="B85" s="13"/>
      <c r="C85" s="13"/>
    </row>
    <row r="86" spans="1:4" x14ac:dyDescent="0.2">
      <c r="C86" s="77"/>
    </row>
    <row r="87" spans="1:4" ht="15.75" x14ac:dyDescent="0.25">
      <c r="A87" s="72" t="s">
        <v>80</v>
      </c>
    </row>
    <row r="88" spans="1:4" ht="9" customHeight="1" x14ac:dyDescent="0.25">
      <c r="A88" s="72"/>
    </row>
    <row r="89" spans="1:4" ht="14.25" x14ac:dyDescent="0.2">
      <c r="A89" s="164" t="s">
        <v>211</v>
      </c>
    </row>
    <row r="90" spans="1:4" ht="9" customHeight="1" x14ac:dyDescent="0.2">
      <c r="A90" s="36"/>
    </row>
    <row r="91" spans="1:4" ht="38.25" x14ac:dyDescent="0.2">
      <c r="A91" s="36"/>
      <c r="B91" s="27" t="s">
        <v>67</v>
      </c>
      <c r="C91" s="27" t="s">
        <v>68</v>
      </c>
      <c r="D91" s="27" t="s">
        <v>240</v>
      </c>
    </row>
    <row r="92" spans="1:4" ht="15" x14ac:dyDescent="0.2">
      <c r="A92" s="36"/>
      <c r="B92" s="37" t="s">
        <v>66</v>
      </c>
      <c r="C92" s="37" t="s">
        <v>66</v>
      </c>
    </row>
    <row r="93" spans="1:4" ht="15" x14ac:dyDescent="0.2">
      <c r="A93" s="36"/>
      <c r="B93" s="38">
        <f>'3. 1999 Data &amp; add 2002 MARR'!B93</f>
        <v>0.3</v>
      </c>
      <c r="C93" s="38">
        <f>1-B93</f>
        <v>0.7</v>
      </c>
      <c r="D93" s="39">
        <f>B93+C93</f>
        <v>1</v>
      </c>
    </row>
    <row r="94" spans="1:4" x14ac:dyDescent="0.2">
      <c r="B94" s="27"/>
      <c r="C94" s="27"/>
      <c r="D94" s="27"/>
    </row>
    <row r="95" spans="1:4" x14ac:dyDescent="0.2">
      <c r="A95" t="s">
        <v>242</v>
      </c>
      <c r="B95" s="77">
        <f>D95*B93</f>
        <v>0</v>
      </c>
      <c r="C95" s="77">
        <f>D95*C93</f>
        <v>0</v>
      </c>
      <c r="D95" s="77">
        <f>G28</f>
        <v>0</v>
      </c>
    </row>
    <row r="96" spans="1:4" x14ac:dyDescent="0.2">
      <c r="A96" t="s">
        <v>87</v>
      </c>
      <c r="B96" s="77"/>
      <c r="C96" s="77"/>
      <c r="D96" s="77"/>
    </row>
    <row r="97" spans="1:4" x14ac:dyDescent="0.2">
      <c r="B97" s="77"/>
      <c r="C97" s="77"/>
      <c r="D97" s="77"/>
    </row>
    <row r="98" spans="1:4" x14ac:dyDescent="0.2">
      <c r="A98" t="s">
        <v>82</v>
      </c>
      <c r="B98" s="14">
        <f>B28</f>
        <v>185887.8</v>
      </c>
    </row>
    <row r="100" spans="1:4" x14ac:dyDescent="0.2">
      <c r="A100" t="s">
        <v>70</v>
      </c>
      <c r="C100" s="40">
        <f>D28</f>
        <v>128</v>
      </c>
    </row>
    <row r="102" spans="1:4" x14ac:dyDescent="0.2">
      <c r="A102" t="s">
        <v>83</v>
      </c>
      <c r="B102" s="99">
        <f>B95/B98</f>
        <v>0</v>
      </c>
    </row>
    <row r="103" spans="1:4" x14ac:dyDescent="0.2">
      <c r="A103" t="s">
        <v>247</v>
      </c>
    </row>
    <row r="104" spans="1:4" x14ac:dyDescent="0.2">
      <c r="A104" t="s">
        <v>244</v>
      </c>
    </row>
    <row r="106" spans="1:4" x14ac:dyDescent="0.2">
      <c r="A106" t="s">
        <v>73</v>
      </c>
      <c r="C106" s="100">
        <f>C95/C100/12</f>
        <v>0</v>
      </c>
    </row>
    <row r="107" spans="1:4" x14ac:dyDescent="0.2">
      <c r="A107" t="s">
        <v>245</v>
      </c>
    </row>
    <row r="108" spans="1:4" x14ac:dyDescent="0.2">
      <c r="A108" t="s">
        <v>246</v>
      </c>
    </row>
    <row r="109" spans="1:4" x14ac:dyDescent="0.2">
      <c r="B109" s="13"/>
      <c r="C109" s="13"/>
    </row>
    <row r="110" spans="1:4" x14ac:dyDescent="0.2">
      <c r="B110" s="77"/>
      <c r="C110" s="77"/>
      <c r="D110" s="77"/>
    </row>
    <row r="111" spans="1:4" ht="15.75" x14ac:dyDescent="0.25">
      <c r="A111" s="72" t="s">
        <v>84</v>
      </c>
    </row>
    <row r="112" spans="1:4" ht="9" customHeight="1" x14ac:dyDescent="0.25">
      <c r="A112" s="72"/>
    </row>
    <row r="113" spans="1:4" ht="14.25" x14ac:dyDescent="0.2">
      <c r="A113" s="164" t="s">
        <v>211</v>
      </c>
    </row>
    <row r="114" spans="1:4" ht="6" customHeight="1" x14ac:dyDescent="0.2">
      <c r="A114" s="36"/>
    </row>
    <row r="115" spans="1:4" ht="38.25" x14ac:dyDescent="0.2">
      <c r="A115" s="36"/>
      <c r="B115" s="27" t="s">
        <v>67</v>
      </c>
      <c r="C115" s="27" t="s">
        <v>68</v>
      </c>
      <c r="D115" s="27" t="s">
        <v>240</v>
      </c>
    </row>
    <row r="116" spans="1:4" ht="15" x14ac:dyDescent="0.2">
      <c r="A116" s="36"/>
      <c r="B116" s="37" t="s">
        <v>66</v>
      </c>
      <c r="C116" s="37" t="s">
        <v>66</v>
      </c>
    </row>
    <row r="117" spans="1:4" ht="15" x14ac:dyDescent="0.2">
      <c r="A117" s="36"/>
      <c r="B117" s="38">
        <f>'3. 1999 Data &amp; add 2002 MARR'!B117</f>
        <v>0.3</v>
      </c>
      <c r="C117" s="38">
        <f>1-B117</f>
        <v>0.7</v>
      </c>
      <c r="D117" s="39">
        <f>B117+C117</f>
        <v>1</v>
      </c>
    </row>
    <row r="118" spans="1:4" x14ac:dyDescent="0.2">
      <c r="B118" s="27"/>
      <c r="C118" s="27"/>
      <c r="D118" s="27"/>
    </row>
    <row r="119" spans="1:4" x14ac:dyDescent="0.2">
      <c r="A119" t="s">
        <v>242</v>
      </c>
      <c r="B119" s="77">
        <f>D119*B117</f>
        <v>0</v>
      </c>
      <c r="C119" s="77">
        <f>D119*C117</f>
        <v>0</v>
      </c>
      <c r="D119" s="77">
        <f>G29</f>
        <v>0</v>
      </c>
    </row>
    <row r="120" spans="1:4" x14ac:dyDescent="0.2">
      <c r="A120" t="s">
        <v>89</v>
      </c>
      <c r="B120" s="77"/>
      <c r="C120" s="77"/>
      <c r="D120" s="77"/>
    </row>
    <row r="121" spans="1:4" x14ac:dyDescent="0.2">
      <c r="B121" s="77"/>
      <c r="C121" s="77"/>
      <c r="D121" s="77"/>
    </row>
    <row r="122" spans="1:4" x14ac:dyDescent="0.2">
      <c r="A122" t="s">
        <v>82</v>
      </c>
      <c r="B122" s="14">
        <f>B29</f>
        <v>48725</v>
      </c>
    </row>
    <row r="124" spans="1:4" x14ac:dyDescent="0.2">
      <c r="A124" t="s">
        <v>70</v>
      </c>
      <c r="C124" s="40">
        <f>D29</f>
        <v>1</v>
      </c>
    </row>
    <row r="126" spans="1:4" x14ac:dyDescent="0.2">
      <c r="A126" t="s">
        <v>83</v>
      </c>
      <c r="B126" s="99">
        <f>B119/B122</f>
        <v>0</v>
      </c>
    </row>
    <row r="127" spans="1:4" x14ac:dyDescent="0.2">
      <c r="A127" t="s">
        <v>247</v>
      </c>
    </row>
    <row r="128" spans="1:4" x14ac:dyDescent="0.2">
      <c r="A128" t="s">
        <v>244</v>
      </c>
    </row>
    <row r="130" spans="1:4" x14ac:dyDescent="0.2">
      <c r="A130" t="s">
        <v>73</v>
      </c>
      <c r="C130" s="100">
        <f>C119/C124/12</f>
        <v>0</v>
      </c>
    </row>
    <row r="131" spans="1:4" x14ac:dyDescent="0.2">
      <c r="A131" t="s">
        <v>245</v>
      </c>
    </row>
    <row r="132" spans="1:4" x14ac:dyDescent="0.2">
      <c r="A132" t="s">
        <v>246</v>
      </c>
    </row>
    <row r="133" spans="1:4" x14ac:dyDescent="0.2">
      <c r="B133" s="13"/>
      <c r="C133" s="13"/>
    </row>
    <row r="135" spans="1:4" ht="15.75" x14ac:dyDescent="0.25">
      <c r="A135" s="72" t="s">
        <v>86</v>
      </c>
    </row>
    <row r="136" spans="1:4" ht="10.5" customHeight="1" x14ac:dyDescent="0.25">
      <c r="A136" s="72"/>
    </row>
    <row r="137" spans="1:4" ht="14.25" x14ac:dyDescent="0.2">
      <c r="A137" s="164" t="s">
        <v>211</v>
      </c>
    </row>
    <row r="138" spans="1:4" ht="6" customHeight="1" x14ac:dyDescent="0.2">
      <c r="A138" s="36"/>
    </row>
    <row r="139" spans="1:4" ht="38.25" x14ac:dyDescent="0.2">
      <c r="A139" s="36"/>
      <c r="B139" s="27" t="s">
        <v>67</v>
      </c>
      <c r="C139" s="27" t="s">
        <v>68</v>
      </c>
      <c r="D139" s="27" t="s">
        <v>240</v>
      </c>
    </row>
    <row r="140" spans="1:4" ht="15" x14ac:dyDescent="0.2">
      <c r="A140" s="36"/>
      <c r="B140" s="37" t="s">
        <v>66</v>
      </c>
      <c r="C140" s="37" t="s">
        <v>66</v>
      </c>
    </row>
    <row r="141" spans="1:4" ht="15" x14ac:dyDescent="0.2">
      <c r="A141" s="36"/>
      <c r="B141" s="38">
        <f>'3. 1999 Data &amp; add 2002 MARR'!B141</f>
        <v>0</v>
      </c>
      <c r="C141" s="38">
        <f>1-B141</f>
        <v>1</v>
      </c>
      <c r="D141" s="39">
        <f>B141+C141</f>
        <v>1</v>
      </c>
    </row>
    <row r="142" spans="1:4" x14ac:dyDescent="0.2">
      <c r="B142" s="27"/>
      <c r="C142" s="27"/>
      <c r="D142" s="27"/>
    </row>
    <row r="143" spans="1:4" x14ac:dyDescent="0.2">
      <c r="B143" s="27"/>
      <c r="C143" s="27"/>
      <c r="D143" s="27"/>
    </row>
    <row r="144" spans="1:4" x14ac:dyDescent="0.2">
      <c r="A144" t="s">
        <v>242</v>
      </c>
      <c r="B144" s="77">
        <f>D144*B141</f>
        <v>0</v>
      </c>
      <c r="C144" s="77">
        <f>D144*C141</f>
        <v>0</v>
      </c>
      <c r="D144" s="77">
        <f>G30</f>
        <v>0</v>
      </c>
    </row>
    <row r="145" spans="1:4" x14ac:dyDescent="0.2">
      <c r="A145" t="s">
        <v>91</v>
      </c>
      <c r="B145" s="77"/>
      <c r="C145" s="77"/>
      <c r="D145" s="77"/>
    </row>
    <row r="146" spans="1:4" x14ac:dyDescent="0.2">
      <c r="B146" s="77"/>
      <c r="C146" s="77"/>
      <c r="D146" s="77"/>
    </row>
    <row r="147" spans="1:4" x14ac:dyDescent="0.2">
      <c r="A147" t="s">
        <v>82</v>
      </c>
      <c r="B147" s="14">
        <f>B30</f>
        <v>0</v>
      </c>
    </row>
    <row r="149" spans="1:4" x14ac:dyDescent="0.2">
      <c r="A149" t="s">
        <v>70</v>
      </c>
      <c r="C149" s="40">
        <f>D30</f>
        <v>0</v>
      </c>
    </row>
    <row r="151" spans="1:4" x14ac:dyDescent="0.2">
      <c r="A151" t="s">
        <v>83</v>
      </c>
      <c r="B151" s="99" t="e">
        <f>B144/B147</f>
        <v>#DIV/0!</v>
      </c>
    </row>
    <row r="152" spans="1:4" x14ac:dyDescent="0.2">
      <c r="A152" t="s">
        <v>247</v>
      </c>
    </row>
    <row r="153" spans="1:4" x14ac:dyDescent="0.2">
      <c r="A153" t="s">
        <v>244</v>
      </c>
    </row>
    <row r="155" spans="1:4" x14ac:dyDescent="0.2">
      <c r="A155" t="s">
        <v>73</v>
      </c>
      <c r="C155" s="100" t="e">
        <f>C144/C149/12</f>
        <v>#DIV/0!</v>
      </c>
    </row>
    <row r="156" spans="1:4" x14ac:dyDescent="0.2">
      <c r="A156" t="s">
        <v>245</v>
      </c>
    </row>
    <row r="157" spans="1:4" x14ac:dyDescent="0.2">
      <c r="A157" t="s">
        <v>246</v>
      </c>
    </row>
    <row r="158" spans="1:4" x14ac:dyDescent="0.2">
      <c r="B158" s="13"/>
      <c r="C158" s="13"/>
    </row>
    <row r="160" spans="1:4" ht="15.75" x14ac:dyDescent="0.25">
      <c r="A160" s="72" t="s">
        <v>88</v>
      </c>
    </row>
    <row r="161" spans="1:4" ht="10.5" customHeight="1" x14ac:dyDescent="0.25">
      <c r="A161" s="72"/>
    </row>
    <row r="162" spans="1:4" ht="14.25" x14ac:dyDescent="0.2">
      <c r="A162" s="164" t="s">
        <v>211</v>
      </c>
    </row>
    <row r="163" spans="1:4" ht="9" customHeight="1" x14ac:dyDescent="0.2">
      <c r="A163" s="36"/>
    </row>
    <row r="164" spans="1:4" ht="38.25" x14ac:dyDescent="0.2">
      <c r="A164" s="36"/>
      <c r="B164" s="27" t="s">
        <v>67</v>
      </c>
      <c r="C164" s="27" t="s">
        <v>68</v>
      </c>
      <c r="D164" s="27" t="s">
        <v>240</v>
      </c>
    </row>
    <row r="165" spans="1:4" ht="15" x14ac:dyDescent="0.2">
      <c r="A165" s="36"/>
      <c r="B165" s="37" t="s">
        <v>66</v>
      </c>
      <c r="C165" s="37" t="s">
        <v>66</v>
      </c>
    </row>
    <row r="166" spans="1:4" ht="15" x14ac:dyDescent="0.2">
      <c r="A166" s="36"/>
      <c r="B166" s="38">
        <f>'3. 1999 Data &amp; add 2002 MARR'!B166</f>
        <v>0</v>
      </c>
      <c r="C166" s="38">
        <f>1-B166</f>
        <v>1</v>
      </c>
      <c r="D166" s="39">
        <f>B166+C166</f>
        <v>1</v>
      </c>
    </row>
    <row r="167" spans="1:4" x14ac:dyDescent="0.2">
      <c r="B167" s="27"/>
      <c r="C167" s="27"/>
      <c r="D167" s="27"/>
    </row>
    <row r="168" spans="1:4" x14ac:dyDescent="0.2">
      <c r="B168" s="27"/>
      <c r="C168" s="27"/>
      <c r="D168" s="27"/>
    </row>
    <row r="169" spans="1:4" x14ac:dyDescent="0.2">
      <c r="A169" t="s">
        <v>242</v>
      </c>
      <c r="B169" s="77">
        <f>D169*B166</f>
        <v>0</v>
      </c>
      <c r="C169" s="77">
        <f>D169*C166</f>
        <v>0</v>
      </c>
      <c r="D169" s="77">
        <f>G31</f>
        <v>0</v>
      </c>
    </row>
    <row r="170" spans="1:4" x14ac:dyDescent="0.2">
      <c r="A170" t="s">
        <v>92</v>
      </c>
      <c r="B170" s="77"/>
      <c r="C170" s="77"/>
      <c r="D170" s="77"/>
    </row>
    <row r="171" spans="1:4" x14ac:dyDescent="0.2">
      <c r="B171" s="77"/>
      <c r="C171" s="77"/>
      <c r="D171" s="77"/>
    </row>
    <row r="172" spans="1:4" x14ac:dyDescent="0.2">
      <c r="A172" t="s">
        <v>82</v>
      </c>
      <c r="B172" s="14">
        <f>B31</f>
        <v>0</v>
      </c>
    </row>
    <row r="174" spans="1:4" x14ac:dyDescent="0.2">
      <c r="A174" t="s">
        <v>70</v>
      </c>
      <c r="C174" s="40">
        <f>D31</f>
        <v>0</v>
      </c>
    </row>
    <row r="176" spans="1:4" x14ac:dyDescent="0.2">
      <c r="A176" t="s">
        <v>83</v>
      </c>
      <c r="B176" s="99" t="e">
        <f>B169/B172</f>
        <v>#DIV/0!</v>
      </c>
    </row>
    <row r="177" spans="1:4" x14ac:dyDescent="0.2">
      <c r="A177" t="s">
        <v>247</v>
      </c>
    </row>
    <row r="178" spans="1:4" x14ac:dyDescent="0.2">
      <c r="A178" t="s">
        <v>244</v>
      </c>
    </row>
    <row r="180" spans="1:4" x14ac:dyDescent="0.2">
      <c r="A180" t="s">
        <v>73</v>
      </c>
      <c r="C180" s="100" t="e">
        <f>C169/C174/12</f>
        <v>#DIV/0!</v>
      </c>
    </row>
    <row r="181" spans="1:4" x14ac:dyDescent="0.2">
      <c r="A181" t="s">
        <v>245</v>
      </c>
    </row>
    <row r="182" spans="1:4" x14ac:dyDescent="0.2">
      <c r="A182" t="s">
        <v>246</v>
      </c>
    </row>
    <row r="185" spans="1:4" ht="15.75" x14ac:dyDescent="0.25">
      <c r="A185" s="72" t="s">
        <v>97</v>
      </c>
    </row>
    <row r="186" spans="1:4" ht="6.75" customHeight="1" x14ac:dyDescent="0.25">
      <c r="A186" s="72"/>
    </row>
    <row r="187" spans="1:4" ht="14.25" x14ac:dyDescent="0.2">
      <c r="A187" s="164" t="s">
        <v>211</v>
      </c>
    </row>
    <row r="188" spans="1:4" ht="6.75" customHeight="1" x14ac:dyDescent="0.2">
      <c r="A188" s="36"/>
    </row>
    <row r="189" spans="1:4" ht="38.25" x14ac:dyDescent="0.2">
      <c r="A189" s="36"/>
      <c r="B189" s="27" t="s">
        <v>67</v>
      </c>
      <c r="C189" s="27" t="s">
        <v>68</v>
      </c>
      <c r="D189" s="27" t="s">
        <v>240</v>
      </c>
    </row>
    <row r="190" spans="1:4" ht="15" x14ac:dyDescent="0.2">
      <c r="A190" s="36"/>
      <c r="B190" s="37" t="s">
        <v>66</v>
      </c>
      <c r="C190" s="37" t="s">
        <v>66</v>
      </c>
    </row>
    <row r="191" spans="1:4" ht="15" x14ac:dyDescent="0.2">
      <c r="A191" s="36"/>
      <c r="B191" s="38">
        <f>'3. 1999 Data &amp; add 2002 MARR'!B191</f>
        <v>0.3</v>
      </c>
      <c r="C191" s="38">
        <f>1-B191</f>
        <v>0.7</v>
      </c>
      <c r="D191" s="39">
        <f>B191+C191</f>
        <v>1</v>
      </c>
    </row>
    <row r="192" spans="1:4" x14ac:dyDescent="0.2">
      <c r="B192" s="27"/>
      <c r="C192" s="27"/>
      <c r="D192" s="27"/>
    </row>
    <row r="193" spans="1:4" x14ac:dyDescent="0.2">
      <c r="B193" s="27"/>
      <c r="C193" s="27"/>
      <c r="D193" s="27"/>
    </row>
    <row r="194" spans="1:4" x14ac:dyDescent="0.2">
      <c r="A194" t="s">
        <v>242</v>
      </c>
      <c r="B194" s="77">
        <f>D194*B191</f>
        <v>0</v>
      </c>
      <c r="C194" s="77">
        <f>D194*C191</f>
        <v>0</v>
      </c>
      <c r="D194" s="77">
        <f>G32</f>
        <v>0</v>
      </c>
    </row>
    <row r="195" spans="1:4" x14ac:dyDescent="0.2">
      <c r="A195" t="s">
        <v>191</v>
      </c>
      <c r="B195" s="77"/>
      <c r="C195" s="77"/>
      <c r="D195" s="77"/>
    </row>
    <row r="196" spans="1:4" x14ac:dyDescent="0.2">
      <c r="B196" s="77"/>
      <c r="C196" s="77"/>
      <c r="D196" s="77"/>
    </row>
    <row r="197" spans="1:4" x14ac:dyDescent="0.2">
      <c r="A197" t="s">
        <v>82</v>
      </c>
      <c r="B197" s="14">
        <f>B32</f>
        <v>475</v>
      </c>
    </row>
    <row r="199" spans="1:4" x14ac:dyDescent="0.2">
      <c r="A199" t="s">
        <v>70</v>
      </c>
      <c r="C199" s="40">
        <f>D32</f>
        <v>138</v>
      </c>
    </row>
    <row r="201" spans="1:4" x14ac:dyDescent="0.2">
      <c r="A201" t="s">
        <v>83</v>
      </c>
      <c r="B201" s="99">
        <f>B194/B197</f>
        <v>0</v>
      </c>
    </row>
    <row r="202" spans="1:4" x14ac:dyDescent="0.2">
      <c r="A202" t="s">
        <v>247</v>
      </c>
    </row>
    <row r="203" spans="1:4" x14ac:dyDescent="0.2">
      <c r="A203" t="s">
        <v>244</v>
      </c>
    </row>
    <row r="205" spans="1:4" x14ac:dyDescent="0.2">
      <c r="A205" t="s">
        <v>73</v>
      </c>
      <c r="C205" s="100">
        <f>C194/C199/12</f>
        <v>0</v>
      </c>
    </row>
    <row r="206" spans="1:4" x14ac:dyDescent="0.2">
      <c r="A206" t="s">
        <v>245</v>
      </c>
    </row>
    <row r="207" spans="1:4" x14ac:dyDescent="0.2">
      <c r="A207" t="s">
        <v>246</v>
      </c>
    </row>
    <row r="210" spans="1:4" ht="15.75" x14ac:dyDescent="0.25">
      <c r="A210" s="72" t="s">
        <v>90</v>
      </c>
    </row>
    <row r="211" spans="1:4" ht="9.75" customHeight="1" x14ac:dyDescent="0.25">
      <c r="A211" s="72"/>
    </row>
    <row r="212" spans="1:4" ht="14.25" x14ac:dyDescent="0.2">
      <c r="A212" s="164" t="s">
        <v>211</v>
      </c>
    </row>
    <row r="213" spans="1:4" ht="9" customHeight="1" x14ac:dyDescent="0.2">
      <c r="A213" s="36"/>
    </row>
    <row r="214" spans="1:4" ht="38.25" x14ac:dyDescent="0.2">
      <c r="A214" s="36"/>
      <c r="B214" s="27" t="s">
        <v>67</v>
      </c>
      <c r="C214" s="27" t="s">
        <v>68</v>
      </c>
      <c r="D214" s="27" t="s">
        <v>240</v>
      </c>
    </row>
    <row r="215" spans="1:4" ht="15" x14ac:dyDescent="0.2">
      <c r="A215" s="36"/>
      <c r="B215" s="37" t="s">
        <v>66</v>
      </c>
      <c r="C215" s="37" t="s">
        <v>66</v>
      </c>
    </row>
    <row r="216" spans="1:4" ht="15" x14ac:dyDescent="0.2">
      <c r="A216" s="36"/>
      <c r="B216" s="38">
        <f>'3. 1999 Data &amp; add 2002 MARR'!B216</f>
        <v>0.37</v>
      </c>
      <c r="C216" s="38">
        <f>1-B216</f>
        <v>0.63</v>
      </c>
      <c r="D216" s="39">
        <f>B216+C216</f>
        <v>1</v>
      </c>
    </row>
    <row r="217" spans="1:4" x14ac:dyDescent="0.2">
      <c r="B217" s="27"/>
      <c r="C217" s="27"/>
      <c r="D217" s="27"/>
    </row>
    <row r="218" spans="1:4" x14ac:dyDescent="0.2">
      <c r="B218" s="27"/>
      <c r="C218" s="27"/>
      <c r="D218" s="27"/>
    </row>
    <row r="219" spans="1:4" x14ac:dyDescent="0.2">
      <c r="A219" t="s">
        <v>242</v>
      </c>
      <c r="B219" s="77">
        <f>D219*B216</f>
        <v>0</v>
      </c>
      <c r="C219" s="77">
        <f>D219*C216</f>
        <v>0</v>
      </c>
      <c r="D219" s="77">
        <f>G33</f>
        <v>0</v>
      </c>
    </row>
    <row r="220" spans="1:4" x14ac:dyDescent="0.2">
      <c r="A220" t="s">
        <v>192</v>
      </c>
      <c r="B220" s="77"/>
      <c r="C220" s="77"/>
      <c r="D220" s="77"/>
    </row>
    <row r="221" spans="1:4" x14ac:dyDescent="0.2">
      <c r="B221" s="77"/>
      <c r="C221" s="77"/>
      <c r="D221" s="77"/>
    </row>
    <row r="222" spans="1:4" x14ac:dyDescent="0.2">
      <c r="A222" t="s">
        <v>82</v>
      </c>
      <c r="B222" s="14">
        <f>B33</f>
        <v>6090</v>
      </c>
    </row>
    <row r="224" spans="1:4" x14ac:dyDescent="0.2">
      <c r="A224" t="s">
        <v>98</v>
      </c>
      <c r="C224" s="40">
        <f>D33</f>
        <v>2603</v>
      </c>
    </row>
    <row r="226" spans="1:3" x14ac:dyDescent="0.2">
      <c r="A226" t="s">
        <v>83</v>
      </c>
      <c r="B226" s="99">
        <f>B219/B222</f>
        <v>0</v>
      </c>
    </row>
    <row r="227" spans="1:3" x14ac:dyDescent="0.2">
      <c r="A227" t="s">
        <v>247</v>
      </c>
    </row>
    <row r="228" spans="1:3" x14ac:dyDescent="0.2">
      <c r="A228" t="s">
        <v>244</v>
      </c>
    </row>
    <row r="230" spans="1:3" x14ac:dyDescent="0.2">
      <c r="A230" t="s">
        <v>73</v>
      </c>
      <c r="C230" s="100">
        <f>C219/C224/12</f>
        <v>0</v>
      </c>
    </row>
    <row r="231" spans="1:3" x14ac:dyDescent="0.2">
      <c r="A231" t="s">
        <v>245</v>
      </c>
    </row>
    <row r="232" spans="1:3" x14ac:dyDescent="0.2">
      <c r="A232" t="s">
        <v>246</v>
      </c>
    </row>
  </sheetData>
  <phoneticPr fontId="0" type="noConversion"/>
  <pageMargins left="0.31" right="0.17" top="0.45" bottom="0.5" header="0.28000000000000003" footer="0.23"/>
  <pageSetup scale="7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2"/>
  <sheetViews>
    <sheetView zoomScale="75" workbookViewId="0">
      <selection activeCell="A11" sqref="A11"/>
    </sheetView>
  </sheetViews>
  <sheetFormatPr defaultRowHeight="12.75" x14ac:dyDescent="0.2"/>
  <cols>
    <col min="1" max="1" width="38.28515625" customWidth="1"/>
    <col min="2" max="2" width="14.42578125" customWidth="1"/>
    <col min="3" max="3" width="14.7109375" customWidth="1"/>
    <col min="4" max="4" width="19.140625" customWidth="1"/>
    <col min="5" max="5" width="19.7109375" customWidth="1"/>
    <col min="6" max="6" width="15.5703125" customWidth="1"/>
    <col min="7" max="7" width="14" customWidth="1"/>
  </cols>
  <sheetData>
    <row r="1" spans="1:8" ht="18" x14ac:dyDescent="0.25">
      <c r="A1" s="17" t="s">
        <v>272</v>
      </c>
    </row>
    <row r="3" spans="1:8" ht="18" x14ac:dyDescent="0.25">
      <c r="A3" s="137" t="s">
        <v>0</v>
      </c>
      <c r="B3" s="131" t="str">
        <f>'1. 2001 Approved Rate Schedule'!B3</f>
        <v>E.L.K. Energy Inc.</v>
      </c>
      <c r="C3" s="132"/>
      <c r="E3" s="137" t="s">
        <v>1</v>
      </c>
      <c r="F3" s="133" t="str">
        <f>'1. 2001 Approved Rate Schedule'!F3</f>
        <v>ED-1999-0070</v>
      </c>
    </row>
    <row r="4" spans="1:8" ht="18" x14ac:dyDescent="0.25">
      <c r="A4" s="137" t="s">
        <v>3</v>
      </c>
      <c r="B4" s="131" t="str">
        <f>'1. 2001 Approved Rate Schedule'!B4</f>
        <v>Sandra Corrado</v>
      </c>
      <c r="C4" s="17"/>
      <c r="E4" s="137" t="s">
        <v>4</v>
      </c>
      <c r="F4" s="133" t="str">
        <f>'1. 2001 Approved Rate Schedule'!F4</f>
        <v>(519)776-5291  Ext. 13</v>
      </c>
    </row>
    <row r="5" spans="1:8" ht="18" x14ac:dyDescent="0.25">
      <c r="A5" s="30" t="s">
        <v>50</v>
      </c>
      <c r="B5" s="131" t="str">
        <f>'1. 2001 Approved Rate Schedule'!B5</f>
        <v>scorrado@elkenergyinc.com</v>
      </c>
      <c r="C5" s="17"/>
    </row>
    <row r="6" spans="1:8" ht="18" x14ac:dyDescent="0.25">
      <c r="A6" s="137" t="s">
        <v>2</v>
      </c>
      <c r="B6" s="131">
        <f>'1. 2001 Approved Rate Schedule'!B6</f>
        <v>1</v>
      </c>
      <c r="C6" s="17"/>
    </row>
    <row r="7" spans="1:8" ht="18" x14ac:dyDescent="0.25">
      <c r="A7" s="30" t="s">
        <v>51</v>
      </c>
      <c r="B7" s="131">
        <f>'1. 2001 Approved Rate Schedule'!B7</f>
        <v>37263</v>
      </c>
      <c r="C7" s="17"/>
    </row>
    <row r="8" spans="1:8" ht="18" x14ac:dyDescent="0.25">
      <c r="C8" s="17"/>
    </row>
    <row r="9" spans="1:8" ht="14.25" x14ac:dyDescent="0.2">
      <c r="A9" s="164" t="s">
        <v>230</v>
      </c>
    </row>
    <row r="10" spans="1:8" ht="14.25" x14ac:dyDescent="0.2">
      <c r="A10" s="164" t="s">
        <v>329</v>
      </c>
    </row>
    <row r="11" spans="1:8" ht="14.25" x14ac:dyDescent="0.2">
      <c r="A11" s="164" t="s">
        <v>249</v>
      </c>
    </row>
    <row r="14" spans="1:8" ht="18" x14ac:dyDescent="0.25">
      <c r="A14" s="121" t="s">
        <v>6</v>
      </c>
      <c r="B14" s="18"/>
      <c r="C14" s="7"/>
      <c r="D14" s="5"/>
      <c r="E14" s="16"/>
      <c r="G14" s="16"/>
    </row>
    <row r="15" spans="1:8" x14ac:dyDescent="0.2">
      <c r="B15" s="16"/>
      <c r="C15" s="16"/>
      <c r="D15" s="19"/>
      <c r="E15" s="16"/>
      <c r="F15" s="16"/>
      <c r="G15" s="16"/>
    </row>
    <row r="16" spans="1:8" x14ac:dyDescent="0.2">
      <c r="A16" t="s">
        <v>8</v>
      </c>
      <c r="B16" s="22">
        <f>('9. 2002PILs Proxy Adder Sch'!B16)+('11. Z-Factor Adder Calc'!B54)</f>
        <v>7.2588900753467016E-3</v>
      </c>
      <c r="C16" s="16"/>
      <c r="D16" s="19"/>
      <c r="E16" s="16"/>
      <c r="F16" s="101"/>
      <c r="G16" s="22"/>
      <c r="H16" s="22"/>
    </row>
    <row r="17" spans="1:8" x14ac:dyDescent="0.2">
      <c r="B17" s="16"/>
      <c r="C17" s="16"/>
      <c r="D17" s="19"/>
      <c r="E17" s="16"/>
      <c r="F17" s="101"/>
      <c r="G17" s="16"/>
    </row>
    <row r="18" spans="1:8" x14ac:dyDescent="0.2">
      <c r="A18" t="s">
        <v>132</v>
      </c>
      <c r="B18" s="22">
        <f>('9. 2002PILs Proxy Adder Sch'!B18)+('11. Z-Factor Adder Calc'!C58)</f>
        <v>13.651380465103344</v>
      </c>
      <c r="C18" s="16"/>
      <c r="D18" s="19"/>
      <c r="E18" s="16"/>
      <c r="F18" s="101"/>
      <c r="G18" s="100"/>
      <c r="H18" s="22"/>
    </row>
    <row r="19" spans="1:8" x14ac:dyDescent="0.2">
      <c r="B19" s="16"/>
      <c r="C19" s="16"/>
      <c r="D19" s="19"/>
      <c r="E19" s="16"/>
      <c r="F19" s="16"/>
      <c r="G19" s="16"/>
    </row>
    <row r="20" spans="1:8" x14ac:dyDescent="0.2">
      <c r="A20" t="s">
        <v>9</v>
      </c>
      <c r="B20" s="22">
        <f>'1. 2001 Approved Rate Schedule'!B20</f>
        <v>7.4139999999999998E-2</v>
      </c>
      <c r="C20" s="16"/>
      <c r="D20" s="19"/>
      <c r="E20" s="16"/>
      <c r="F20" s="16"/>
      <c r="G20" s="16"/>
    </row>
    <row r="21" spans="1:8" x14ac:dyDescent="0.2">
      <c r="B21" s="16"/>
      <c r="C21" s="16"/>
      <c r="D21" s="19"/>
      <c r="E21" s="16"/>
      <c r="F21" s="16"/>
      <c r="G21" s="16"/>
    </row>
    <row r="22" spans="1:8" x14ac:dyDescent="0.2">
      <c r="B22" s="16"/>
      <c r="C22" s="16"/>
      <c r="D22" s="19"/>
      <c r="E22" s="16"/>
      <c r="F22" s="16"/>
      <c r="G22" s="16"/>
    </row>
    <row r="23" spans="1:8" x14ac:dyDescent="0.2">
      <c r="B23" s="16"/>
      <c r="C23" s="16"/>
      <c r="D23" s="16"/>
      <c r="E23" s="16"/>
      <c r="F23" s="16"/>
      <c r="G23" s="16"/>
    </row>
    <row r="24" spans="1:8" ht="18" x14ac:dyDescent="0.25">
      <c r="A24" s="121" t="s">
        <v>10</v>
      </c>
      <c r="B24" s="18"/>
      <c r="C24" s="7"/>
      <c r="D24" s="16"/>
      <c r="E24" s="16"/>
      <c r="F24" s="16"/>
      <c r="G24" s="16"/>
    </row>
    <row r="25" spans="1:8" x14ac:dyDescent="0.2">
      <c r="B25" s="16"/>
      <c r="C25" s="16"/>
      <c r="D25" s="16"/>
      <c r="E25" s="16"/>
      <c r="F25" s="16"/>
      <c r="G25" s="16"/>
    </row>
    <row r="26" spans="1:8" x14ac:dyDescent="0.2">
      <c r="A26" t="s">
        <v>8</v>
      </c>
      <c r="B26" s="22">
        <f>('9. 2002PILs Proxy Adder Sch'!B26)+('11. Z-Factor Adder Calc'!B54)</f>
        <v>1.7204900753467018E-3</v>
      </c>
      <c r="C26" s="16"/>
      <c r="D26" s="16"/>
      <c r="E26" s="16"/>
      <c r="F26" s="16"/>
      <c r="G26" s="16"/>
    </row>
    <row r="27" spans="1:8" x14ac:dyDescent="0.2">
      <c r="B27" s="16"/>
      <c r="C27" s="16"/>
      <c r="D27" s="16"/>
      <c r="E27" s="16"/>
      <c r="F27" s="16"/>
      <c r="G27" s="16"/>
    </row>
    <row r="28" spans="1:8" x14ac:dyDescent="0.2">
      <c r="A28" t="s">
        <v>132</v>
      </c>
      <c r="B28" s="22">
        <f>('9. 2002PILs Proxy Adder Sch'!B28)+('11. Z-Factor Adder Calc'!C58)</f>
        <v>3.2372104651033449</v>
      </c>
      <c r="C28" s="16"/>
      <c r="D28" s="16"/>
      <c r="E28" s="16"/>
      <c r="F28" s="16"/>
      <c r="G28" s="16"/>
    </row>
    <row r="29" spans="1:8" x14ac:dyDescent="0.2">
      <c r="B29" s="19"/>
      <c r="C29" s="16"/>
      <c r="D29" s="16"/>
      <c r="E29" s="16"/>
      <c r="F29" s="16"/>
      <c r="G29" s="16"/>
    </row>
    <row r="30" spans="1:8" x14ac:dyDescent="0.2">
      <c r="A30" t="s">
        <v>11</v>
      </c>
      <c r="B30" s="123" t="s">
        <v>12</v>
      </c>
      <c r="C30" s="123" t="s">
        <v>13</v>
      </c>
      <c r="D30" s="124" t="s">
        <v>14</v>
      </c>
      <c r="E30" s="123" t="s">
        <v>15</v>
      </c>
      <c r="F30" s="16"/>
      <c r="G30" s="16"/>
    </row>
    <row r="31" spans="1:8" x14ac:dyDescent="0.2">
      <c r="B31" s="123"/>
      <c r="C31" s="123" t="s">
        <v>16</v>
      </c>
      <c r="D31" s="124"/>
      <c r="E31" s="123" t="s">
        <v>16</v>
      </c>
      <c r="F31" s="16"/>
      <c r="G31" s="16"/>
    </row>
    <row r="32" spans="1:8" x14ac:dyDescent="0.2">
      <c r="B32" s="123" t="s">
        <v>17</v>
      </c>
      <c r="C32" s="123" t="s">
        <v>17</v>
      </c>
      <c r="D32" s="124" t="s">
        <v>17</v>
      </c>
      <c r="E32" s="123" t="s">
        <v>17</v>
      </c>
      <c r="F32" s="16"/>
      <c r="G32" s="16"/>
    </row>
    <row r="33" spans="1:8" x14ac:dyDescent="0.2">
      <c r="B33" s="123">
        <f>'1. 2001 Approved Rate Schedule'!B33</f>
        <v>0</v>
      </c>
      <c r="C33" s="123">
        <f>'1. 2001 Approved Rate Schedule'!C33</f>
        <v>0</v>
      </c>
      <c r="D33" s="123">
        <f>'1. 2001 Approved Rate Schedule'!D33</f>
        <v>0</v>
      </c>
      <c r="E33" s="123">
        <f>'1. 2001 Approved Rate Schedule'!E33</f>
        <v>0</v>
      </c>
      <c r="F33" s="16"/>
      <c r="G33" s="16"/>
    </row>
    <row r="34" spans="1:8" x14ac:dyDescent="0.2">
      <c r="B34" s="123"/>
      <c r="C34" s="123"/>
      <c r="D34" s="123"/>
      <c r="E34" s="123"/>
      <c r="F34" s="16"/>
      <c r="G34" s="16"/>
    </row>
    <row r="35" spans="1:8" x14ac:dyDescent="0.2">
      <c r="B35" s="16"/>
      <c r="C35" s="16"/>
      <c r="D35" s="19"/>
      <c r="E35" s="16"/>
      <c r="F35" s="16"/>
      <c r="G35" s="16"/>
    </row>
    <row r="36" spans="1:8" x14ac:dyDescent="0.2">
      <c r="B36" s="16"/>
      <c r="C36" s="16"/>
      <c r="D36" s="19"/>
      <c r="E36" s="16"/>
      <c r="F36" s="16"/>
      <c r="G36" s="16"/>
    </row>
    <row r="37" spans="1:8" ht="18" x14ac:dyDescent="0.25">
      <c r="A37" s="121" t="s">
        <v>18</v>
      </c>
      <c r="B37" s="18"/>
      <c r="C37" s="7"/>
      <c r="D37" s="19"/>
      <c r="E37" s="16"/>
      <c r="F37" s="16"/>
      <c r="G37" s="16"/>
    </row>
    <row r="38" spans="1:8" x14ac:dyDescent="0.2">
      <c r="B38" s="16"/>
      <c r="C38" s="16"/>
      <c r="D38" s="19"/>
      <c r="E38" s="16"/>
      <c r="F38" s="16"/>
      <c r="G38" s="16"/>
    </row>
    <row r="39" spans="1:8" x14ac:dyDescent="0.2">
      <c r="A39" t="s">
        <v>8</v>
      </c>
      <c r="B39" s="22">
        <f>('9. 2002PILs Proxy Adder Sch'!B39)+('11. Z-Factor Adder Calc'!B78)</f>
        <v>1.9550512974880457E-3</v>
      </c>
      <c r="C39" s="16"/>
      <c r="D39" s="19"/>
      <c r="E39" s="16"/>
      <c r="F39" s="23"/>
      <c r="G39" s="23"/>
      <c r="H39" s="22"/>
    </row>
    <row r="40" spans="1:8" x14ac:dyDescent="0.2">
      <c r="B40" s="16"/>
      <c r="C40" s="16"/>
      <c r="D40" s="19"/>
      <c r="E40" s="16"/>
      <c r="F40" s="23"/>
      <c r="G40" s="23"/>
    </row>
    <row r="41" spans="1:8" x14ac:dyDescent="0.2">
      <c r="A41" t="s">
        <v>132</v>
      </c>
      <c r="B41" s="22">
        <f>('9. 2002PILs Proxy Adder Sch'!B41)+('11. Z-Factor Adder Calc'!C82)</f>
        <v>13.876933285389555</v>
      </c>
      <c r="C41" s="16"/>
      <c r="D41" s="19"/>
      <c r="E41" s="16"/>
      <c r="F41" s="23"/>
      <c r="G41" s="23"/>
      <c r="H41" s="22"/>
    </row>
    <row r="42" spans="1:8" x14ac:dyDescent="0.2">
      <c r="B42" s="16"/>
      <c r="C42" s="16"/>
      <c r="D42" s="19"/>
      <c r="E42" s="16"/>
      <c r="F42" s="16"/>
      <c r="G42" s="16"/>
    </row>
    <row r="43" spans="1:8" x14ac:dyDescent="0.2">
      <c r="A43" t="s">
        <v>9</v>
      </c>
      <c r="B43" s="23">
        <f>'1. 2001 Approved Rate Schedule'!B43</f>
        <v>7.3069999999999996E-2</v>
      </c>
      <c r="C43" s="16"/>
      <c r="D43" s="19"/>
      <c r="E43" s="16"/>
      <c r="F43" s="16"/>
      <c r="G43" s="16"/>
    </row>
    <row r="44" spans="1:8" x14ac:dyDescent="0.2">
      <c r="B44" s="16"/>
      <c r="C44" s="16"/>
      <c r="D44" s="19"/>
      <c r="E44" s="16"/>
      <c r="F44" s="16"/>
      <c r="G44" s="16"/>
    </row>
    <row r="45" spans="1:8" x14ac:dyDescent="0.2">
      <c r="B45" s="16"/>
      <c r="C45" s="16"/>
      <c r="D45" s="19"/>
      <c r="E45" s="16"/>
      <c r="F45" s="16"/>
      <c r="G45" s="16"/>
    </row>
    <row r="46" spans="1:8" x14ac:dyDescent="0.2">
      <c r="B46" s="16"/>
      <c r="C46" s="16"/>
      <c r="D46" s="19"/>
      <c r="E46" s="16"/>
      <c r="F46" s="16"/>
      <c r="G46" s="16"/>
    </row>
    <row r="47" spans="1:8" ht="18" x14ac:dyDescent="0.25">
      <c r="A47" s="121" t="s">
        <v>19</v>
      </c>
      <c r="B47" s="18"/>
      <c r="C47" s="7"/>
      <c r="D47" s="19"/>
      <c r="E47" s="16"/>
      <c r="F47" s="16"/>
      <c r="G47" s="16"/>
    </row>
    <row r="48" spans="1:8" x14ac:dyDescent="0.2">
      <c r="B48" s="16"/>
      <c r="C48" s="16"/>
      <c r="D48" s="19"/>
      <c r="E48" s="16"/>
      <c r="F48" s="16"/>
      <c r="G48" s="16"/>
    </row>
    <row r="49" spans="1:7" x14ac:dyDescent="0.2">
      <c r="A49" t="s">
        <v>8</v>
      </c>
      <c r="B49" s="22">
        <f>('9. 2002PILs Proxy Adder Sch'!B49)+('11. Z-Factor Adder Calc'!B78)</f>
        <v>7.6825129748804609E-4</v>
      </c>
      <c r="C49" s="16"/>
      <c r="D49" s="19"/>
      <c r="E49" s="16"/>
      <c r="F49" s="16"/>
      <c r="G49" s="16"/>
    </row>
    <row r="50" spans="1:7" x14ac:dyDescent="0.2">
      <c r="B50" s="16"/>
      <c r="C50" s="16"/>
      <c r="D50" s="19"/>
      <c r="E50" s="16"/>
      <c r="F50" s="16"/>
      <c r="G50" s="16"/>
    </row>
    <row r="51" spans="1:7" x14ac:dyDescent="0.2">
      <c r="A51" t="s">
        <v>132</v>
      </c>
      <c r="B51" s="22">
        <f>('9. 2002PILs Proxy Adder Sch'!B51)+('11. Z-Factor Adder Calc'!C82)</f>
        <v>3.7001232853895552</v>
      </c>
      <c r="C51" s="16"/>
      <c r="D51" s="19"/>
      <c r="E51" s="16"/>
      <c r="F51" s="16"/>
      <c r="G51" s="16"/>
    </row>
    <row r="52" spans="1:7" x14ac:dyDescent="0.2">
      <c r="B52" s="16"/>
      <c r="C52" s="16"/>
      <c r="D52" s="19"/>
      <c r="E52" s="16"/>
      <c r="F52" s="16"/>
      <c r="G52" s="16"/>
    </row>
    <row r="53" spans="1:7" x14ac:dyDescent="0.2">
      <c r="A53" t="s">
        <v>11</v>
      </c>
      <c r="B53" s="123" t="s">
        <v>12</v>
      </c>
      <c r="C53" s="123" t="s">
        <v>13</v>
      </c>
      <c r="D53" s="124" t="s">
        <v>14</v>
      </c>
      <c r="E53" s="123" t="s">
        <v>15</v>
      </c>
      <c r="F53" s="16"/>
      <c r="G53" s="16"/>
    </row>
    <row r="54" spans="1:7" x14ac:dyDescent="0.2">
      <c r="B54" s="123"/>
      <c r="C54" s="123" t="s">
        <v>16</v>
      </c>
      <c r="D54" s="124"/>
      <c r="E54" s="123" t="s">
        <v>16</v>
      </c>
      <c r="F54" s="16"/>
      <c r="G54" s="16"/>
    </row>
    <row r="55" spans="1:7" x14ac:dyDescent="0.2">
      <c r="B55" s="123" t="s">
        <v>17</v>
      </c>
      <c r="C55" s="123" t="s">
        <v>17</v>
      </c>
      <c r="D55" s="124" t="s">
        <v>17</v>
      </c>
      <c r="E55" s="123" t="s">
        <v>17</v>
      </c>
      <c r="F55" s="16"/>
      <c r="G55" s="16"/>
    </row>
    <row r="56" spans="1:7" x14ac:dyDescent="0.2">
      <c r="B56" s="123">
        <f>'1. 2001 Approved Rate Schedule'!B56</f>
        <v>0</v>
      </c>
      <c r="C56" s="123">
        <f>'1. 2001 Approved Rate Schedule'!C56</f>
        <v>0</v>
      </c>
      <c r="D56" s="123">
        <f>'1. 2001 Approved Rate Schedule'!D56</f>
        <v>0</v>
      </c>
      <c r="E56" s="123">
        <f>'1. 2001 Approved Rate Schedule'!E56</f>
        <v>0</v>
      </c>
      <c r="F56" s="16"/>
      <c r="G56" s="16"/>
    </row>
    <row r="57" spans="1:7" x14ac:dyDescent="0.2">
      <c r="B57" s="16"/>
      <c r="C57" s="16"/>
      <c r="D57" s="19"/>
      <c r="E57" s="16"/>
      <c r="F57" s="16"/>
      <c r="G57" s="16"/>
    </row>
    <row r="58" spans="1:7" x14ac:dyDescent="0.2">
      <c r="B58" s="16"/>
      <c r="C58" s="16"/>
      <c r="D58" s="19"/>
      <c r="E58" s="16"/>
      <c r="F58" s="16"/>
      <c r="G58" s="16"/>
    </row>
    <row r="59" spans="1:7" x14ac:dyDescent="0.2">
      <c r="B59" s="16"/>
      <c r="C59" s="16"/>
      <c r="D59" s="19"/>
      <c r="E59" s="16"/>
      <c r="F59" s="16"/>
      <c r="G59" s="16"/>
    </row>
    <row r="60" spans="1:7" ht="18" x14ac:dyDescent="0.25">
      <c r="A60" s="121" t="s">
        <v>20</v>
      </c>
      <c r="B60" s="18"/>
      <c r="C60" s="7"/>
      <c r="D60" s="19"/>
      <c r="E60" s="16"/>
      <c r="F60" s="16"/>
      <c r="G60" s="16"/>
    </row>
    <row r="61" spans="1:7" x14ac:dyDescent="0.2">
      <c r="B61" s="16"/>
      <c r="C61" s="16"/>
      <c r="D61" s="19"/>
      <c r="E61" s="16"/>
      <c r="F61" s="16"/>
      <c r="G61" s="16"/>
    </row>
    <row r="62" spans="1:7" x14ac:dyDescent="0.2">
      <c r="A62" t="s">
        <v>21</v>
      </c>
      <c r="B62" s="22">
        <f>('9. 2002PILs Proxy Adder Sch'!B62)+('11. Z-Factor Adder Calc'!B102)</f>
        <v>2.6276962766003433</v>
      </c>
      <c r="C62" s="16"/>
      <c r="D62" s="19"/>
      <c r="E62" s="16"/>
      <c r="F62" s="16"/>
      <c r="G62" s="16"/>
    </row>
    <row r="63" spans="1:7" x14ac:dyDescent="0.2">
      <c r="B63" s="16"/>
      <c r="C63" s="16"/>
      <c r="D63" s="19"/>
      <c r="E63" s="16"/>
      <c r="F63" s="16"/>
      <c r="G63" s="16"/>
    </row>
    <row r="64" spans="1:7" x14ac:dyDescent="0.2">
      <c r="A64" t="s">
        <v>132</v>
      </c>
      <c r="B64" s="22">
        <f>('9. 2002PILs Proxy Adder Sch'!B64)+('11. Z-Factor Adder Calc'!C106)</f>
        <v>522.5557642226911</v>
      </c>
      <c r="C64" s="16"/>
      <c r="D64" s="19"/>
      <c r="E64" s="16"/>
      <c r="F64" s="16"/>
      <c r="G64" s="16"/>
    </row>
    <row r="65" spans="1:7" x14ac:dyDescent="0.2">
      <c r="B65" s="16"/>
      <c r="C65" s="16"/>
      <c r="D65" s="19"/>
      <c r="E65" s="16"/>
      <c r="F65" s="16"/>
      <c r="G65" s="16"/>
    </row>
    <row r="66" spans="1:7" x14ac:dyDescent="0.2">
      <c r="A66" t="s">
        <v>23</v>
      </c>
      <c r="B66" s="23">
        <f>'1. 2001 Approved Rate Schedule'!B66</f>
        <v>2.4419</v>
      </c>
      <c r="C66" s="16"/>
      <c r="D66" s="19"/>
      <c r="E66" s="16"/>
      <c r="F66" s="16"/>
      <c r="G66" s="16"/>
    </row>
    <row r="67" spans="1:7" x14ac:dyDescent="0.2">
      <c r="B67" s="16"/>
      <c r="C67" s="16"/>
      <c r="D67" s="19"/>
      <c r="E67" s="16"/>
      <c r="F67" s="16"/>
      <c r="G67" s="16"/>
    </row>
    <row r="68" spans="1:7" x14ac:dyDescent="0.2">
      <c r="A68" t="s">
        <v>9</v>
      </c>
      <c r="B68" s="23">
        <f>'1. 2001 Approved Rate Schedule'!B68</f>
        <v>5.8279999999999998E-2</v>
      </c>
      <c r="C68" s="16"/>
      <c r="D68" s="19"/>
      <c r="E68" s="16"/>
      <c r="F68" s="16"/>
      <c r="G68" s="16"/>
    </row>
    <row r="69" spans="1:7" x14ac:dyDescent="0.2">
      <c r="B69" s="16"/>
      <c r="C69" s="16"/>
      <c r="D69" s="19"/>
      <c r="E69" s="16"/>
      <c r="F69" s="16"/>
      <c r="G69" s="16"/>
    </row>
    <row r="70" spans="1:7" x14ac:dyDescent="0.2">
      <c r="B70" s="16"/>
      <c r="C70" s="16"/>
      <c r="D70" s="19"/>
      <c r="E70" s="16"/>
      <c r="F70" s="16"/>
      <c r="G70" s="16"/>
    </row>
    <row r="71" spans="1:7" x14ac:dyDescent="0.2">
      <c r="B71" s="16"/>
      <c r="C71" s="16"/>
      <c r="D71" s="19"/>
      <c r="E71" s="16"/>
      <c r="F71" s="16"/>
      <c r="G71" s="16"/>
    </row>
    <row r="72" spans="1:7" ht="18" x14ac:dyDescent="0.25">
      <c r="A72" s="121" t="s">
        <v>24</v>
      </c>
      <c r="B72" s="18"/>
      <c r="C72" s="7"/>
      <c r="D72" s="19"/>
      <c r="E72" s="16"/>
      <c r="F72" s="16"/>
      <c r="G72" s="16"/>
    </row>
    <row r="73" spans="1:7" ht="18" x14ac:dyDescent="0.25">
      <c r="A73" s="17"/>
      <c r="B73" s="16"/>
      <c r="C73" s="16"/>
      <c r="D73" s="19"/>
      <c r="E73" s="16"/>
      <c r="F73" s="16"/>
      <c r="G73" s="16"/>
    </row>
    <row r="74" spans="1:7" x14ac:dyDescent="0.2">
      <c r="A74" t="s">
        <v>21</v>
      </c>
      <c r="B74" s="22">
        <f>('9. 2002PILs Proxy Adder Sch'!B74)+('11. Z-Factor Adder Calc'!B126)</f>
        <v>0.13431362310104278</v>
      </c>
      <c r="C74" s="16"/>
      <c r="D74" s="19"/>
      <c r="E74" s="16"/>
      <c r="F74" s="16"/>
      <c r="G74" s="16"/>
    </row>
    <row r="75" spans="1:7" x14ac:dyDescent="0.2">
      <c r="B75" s="16"/>
      <c r="C75" s="16"/>
      <c r="D75" s="19"/>
      <c r="E75" s="16"/>
      <c r="F75" s="16"/>
      <c r="G75" s="16"/>
    </row>
    <row r="76" spans="1:7" x14ac:dyDescent="0.2">
      <c r="A76" t="s">
        <v>132</v>
      </c>
      <c r="B76" s="22">
        <f>('9. 2002PILs Proxy Adder Sch'!B76)+('11. Z-Factor Adder Calc'!C130)</f>
        <v>1033.6702329535133</v>
      </c>
      <c r="C76" s="16"/>
      <c r="D76" s="19"/>
      <c r="E76" s="16"/>
      <c r="F76" s="16"/>
      <c r="G76" s="16"/>
    </row>
    <row r="77" spans="1:7" x14ac:dyDescent="0.2">
      <c r="B77" s="16"/>
      <c r="C77" s="16"/>
      <c r="D77" s="19"/>
      <c r="E77" s="16"/>
      <c r="F77" s="16"/>
      <c r="G77" s="16"/>
    </row>
    <row r="78" spans="1:7" x14ac:dyDescent="0.2">
      <c r="A78" t="s">
        <v>11</v>
      </c>
      <c r="B78" s="123" t="s">
        <v>12</v>
      </c>
      <c r="C78" s="123" t="s">
        <v>14</v>
      </c>
      <c r="D78" s="123" t="s">
        <v>12</v>
      </c>
      <c r="E78" s="123" t="s">
        <v>13</v>
      </c>
      <c r="F78" s="124" t="s">
        <v>14</v>
      </c>
      <c r="G78" s="123" t="s">
        <v>15</v>
      </c>
    </row>
    <row r="79" spans="1:7" x14ac:dyDescent="0.2">
      <c r="B79" s="123"/>
      <c r="C79" s="123"/>
      <c r="D79" s="123"/>
      <c r="E79" s="123" t="s">
        <v>16</v>
      </c>
      <c r="F79" s="124"/>
      <c r="G79" s="123" t="s">
        <v>16</v>
      </c>
    </row>
    <row r="80" spans="1:7" x14ac:dyDescent="0.2">
      <c r="B80" s="123" t="s">
        <v>25</v>
      </c>
      <c r="C80" s="123" t="s">
        <v>25</v>
      </c>
      <c r="D80" s="123" t="s">
        <v>17</v>
      </c>
      <c r="E80" s="123" t="s">
        <v>17</v>
      </c>
      <c r="F80" s="124" t="s">
        <v>17</v>
      </c>
      <c r="G80" s="123" t="s">
        <v>17</v>
      </c>
    </row>
    <row r="81" spans="1:7" ht="18" x14ac:dyDescent="0.25">
      <c r="A81" s="17"/>
      <c r="B81" s="123">
        <f>'1. 2001 Approved Rate Schedule'!B81</f>
        <v>10.845000000000001</v>
      </c>
      <c r="C81" s="123">
        <f>'1. 2001 Approved Rate Schedule'!C81</f>
        <v>8.1180000000000003</v>
      </c>
      <c r="D81" s="123">
        <f>'1. 2001 Approved Rate Schedule'!D81</f>
        <v>7.0279999999999995E-2</v>
      </c>
      <c r="E81" s="123">
        <f>'1. 2001 Approved Rate Schedule'!E81</f>
        <v>4.1959999999999997E-2</v>
      </c>
      <c r="F81" s="123">
        <f>'1. 2001 Approved Rate Schedule'!F81</f>
        <v>5.9319999999999998E-2</v>
      </c>
      <c r="G81" s="123">
        <f>'1. 2001 Approved Rate Schedule'!G81</f>
        <v>3.1109999999999999E-2</v>
      </c>
    </row>
    <row r="82" spans="1:7" ht="12.75" customHeight="1" x14ac:dyDescent="0.25">
      <c r="A82" s="17"/>
      <c r="B82" s="123"/>
      <c r="C82" s="123"/>
      <c r="D82" s="123"/>
      <c r="E82" s="123"/>
      <c r="F82" s="123"/>
      <c r="G82" s="123"/>
    </row>
    <row r="83" spans="1:7" ht="12" customHeight="1" x14ac:dyDescent="0.25">
      <c r="A83" s="17"/>
      <c r="B83" s="123"/>
      <c r="C83" s="123"/>
      <c r="D83" s="123"/>
      <c r="E83" s="123"/>
      <c r="F83" s="123"/>
      <c r="G83" s="123"/>
    </row>
    <row r="84" spans="1:7" ht="12" customHeight="1" x14ac:dyDescent="0.25">
      <c r="A84" s="17"/>
      <c r="B84" s="16"/>
      <c r="C84" s="16"/>
      <c r="D84" s="19"/>
      <c r="E84" s="16"/>
      <c r="F84" s="16"/>
      <c r="G84" s="16"/>
    </row>
    <row r="85" spans="1:7" ht="18" x14ac:dyDescent="0.25">
      <c r="A85" s="121" t="s">
        <v>26</v>
      </c>
      <c r="B85" s="16"/>
      <c r="C85" s="16"/>
      <c r="D85" s="19"/>
      <c r="E85" s="16"/>
      <c r="F85" s="16"/>
      <c r="G85" s="16"/>
    </row>
    <row r="86" spans="1:7" x14ac:dyDescent="0.2">
      <c r="B86" s="16"/>
      <c r="C86" s="16"/>
      <c r="D86" s="19"/>
      <c r="E86" s="16"/>
      <c r="F86" s="16"/>
      <c r="G86" s="16"/>
    </row>
    <row r="87" spans="1:7" x14ac:dyDescent="0.2">
      <c r="A87" t="s">
        <v>21</v>
      </c>
      <c r="B87" s="22" t="e">
        <f>('9. 2002PILs Proxy Adder Sch'!B87)+('11. Z-Factor Adder Calc'!B151)</f>
        <v>#DIV/0!</v>
      </c>
      <c r="C87" s="16"/>
      <c r="D87" s="19"/>
      <c r="E87" s="16"/>
      <c r="F87" s="16"/>
      <c r="G87" s="16"/>
    </row>
    <row r="88" spans="1:7" x14ac:dyDescent="0.2">
      <c r="B88" s="16"/>
      <c r="C88" s="16"/>
      <c r="D88" s="19"/>
      <c r="E88" s="16"/>
      <c r="F88" s="16"/>
      <c r="G88" s="16"/>
    </row>
    <row r="89" spans="1:7" x14ac:dyDescent="0.2">
      <c r="A89" t="s">
        <v>132</v>
      </c>
      <c r="B89" s="22" t="e">
        <f>('9. 2002PILs Proxy Adder Sch'!B89)+('11. Z-Factor Adder Calc'!C155)</f>
        <v>#DIV/0!</v>
      </c>
      <c r="C89" s="16"/>
      <c r="D89" s="19"/>
      <c r="E89" s="16"/>
      <c r="F89" s="16"/>
      <c r="G89" s="16"/>
    </row>
    <row r="90" spans="1:7" x14ac:dyDescent="0.2">
      <c r="B90" s="16"/>
      <c r="C90" s="16"/>
      <c r="D90" s="19"/>
      <c r="E90" s="16"/>
      <c r="F90" s="16"/>
      <c r="G90" s="16"/>
    </row>
    <row r="91" spans="1:7" x14ac:dyDescent="0.2">
      <c r="A91" t="s">
        <v>11</v>
      </c>
      <c r="B91" s="123" t="s">
        <v>12</v>
      </c>
      <c r="C91" s="123" t="s">
        <v>14</v>
      </c>
      <c r="D91" s="123" t="s">
        <v>12</v>
      </c>
      <c r="E91" s="123" t="s">
        <v>13</v>
      </c>
      <c r="F91" s="124" t="s">
        <v>14</v>
      </c>
      <c r="G91" s="123" t="s">
        <v>15</v>
      </c>
    </row>
    <row r="92" spans="1:7" x14ac:dyDescent="0.2">
      <c r="B92" s="123"/>
      <c r="C92" s="123"/>
      <c r="D92" s="123"/>
      <c r="E92" s="123" t="s">
        <v>16</v>
      </c>
      <c r="F92" s="124"/>
      <c r="G92" s="123" t="s">
        <v>16</v>
      </c>
    </row>
    <row r="93" spans="1:7" x14ac:dyDescent="0.2">
      <c r="B93" s="123" t="s">
        <v>25</v>
      </c>
      <c r="C93" s="123" t="s">
        <v>25</v>
      </c>
      <c r="D93" s="123" t="s">
        <v>17</v>
      </c>
      <c r="E93" s="123" t="s">
        <v>17</v>
      </c>
      <c r="F93" s="124" t="s">
        <v>17</v>
      </c>
      <c r="G93" s="123" t="s">
        <v>17</v>
      </c>
    </row>
    <row r="94" spans="1:7" x14ac:dyDescent="0.2">
      <c r="A94" s="5"/>
      <c r="B94" s="123">
        <f>'1. 2001 Approved Rate Schedule'!B94</f>
        <v>0</v>
      </c>
      <c r="C94" s="123">
        <f>'1. 2001 Approved Rate Schedule'!C94</f>
        <v>0</v>
      </c>
      <c r="D94" s="123">
        <f>'1. 2001 Approved Rate Schedule'!D94</f>
        <v>0</v>
      </c>
      <c r="E94" s="123">
        <f>'1. 2001 Approved Rate Schedule'!E94</f>
        <v>0</v>
      </c>
      <c r="F94" s="123">
        <f>'1. 2001 Approved Rate Schedule'!F94</f>
        <v>0</v>
      </c>
      <c r="G94" s="123">
        <f>'1. 2001 Approved Rate Schedule'!G94</f>
        <v>0</v>
      </c>
    </row>
    <row r="95" spans="1:7" x14ac:dyDescent="0.2">
      <c r="B95" s="16"/>
      <c r="C95" s="16"/>
      <c r="D95" s="19"/>
      <c r="E95" s="16"/>
      <c r="F95" s="16"/>
      <c r="G95" s="16"/>
    </row>
    <row r="96" spans="1:7" x14ac:dyDescent="0.2">
      <c r="B96" s="16"/>
      <c r="C96" s="16"/>
      <c r="D96" s="19"/>
      <c r="E96" s="16"/>
      <c r="F96" s="16"/>
      <c r="G96" s="16"/>
    </row>
    <row r="97" spans="1:7" x14ac:dyDescent="0.2">
      <c r="B97" s="16"/>
      <c r="C97" s="16"/>
      <c r="D97" s="19"/>
      <c r="E97" s="16"/>
      <c r="F97" s="16"/>
      <c r="G97" s="16"/>
    </row>
    <row r="98" spans="1:7" ht="18" x14ac:dyDescent="0.25">
      <c r="A98" s="121" t="s">
        <v>7</v>
      </c>
      <c r="B98" s="16"/>
      <c r="C98" s="16"/>
      <c r="D98" s="19"/>
      <c r="E98" s="16"/>
      <c r="F98" s="16"/>
      <c r="G98" s="16"/>
    </row>
    <row r="99" spans="1:7" x14ac:dyDescent="0.2">
      <c r="B99" s="16"/>
      <c r="C99" s="16"/>
      <c r="D99" s="19"/>
      <c r="E99" s="16"/>
      <c r="F99" s="16"/>
      <c r="G99" s="16"/>
    </row>
    <row r="100" spans="1:7" x14ac:dyDescent="0.2">
      <c r="A100" t="s">
        <v>21</v>
      </c>
      <c r="B100" s="22" t="e">
        <f>('9. 2002PILs Proxy Adder Sch'!B100)+('11. Z-Factor Adder Calc'!B176)</f>
        <v>#DIV/0!</v>
      </c>
      <c r="C100" s="16"/>
      <c r="D100" s="19"/>
      <c r="E100" s="16"/>
      <c r="F100" s="16"/>
      <c r="G100" s="16"/>
    </row>
    <row r="101" spans="1:7" x14ac:dyDescent="0.2">
      <c r="B101" s="16"/>
      <c r="C101" s="16"/>
      <c r="D101" s="19"/>
      <c r="E101" s="16"/>
      <c r="F101" s="16"/>
      <c r="G101" s="16"/>
    </row>
    <row r="102" spans="1:7" x14ac:dyDescent="0.2">
      <c r="A102" t="s">
        <v>132</v>
      </c>
      <c r="B102" s="22" t="e">
        <f>('9. 2002PILs Proxy Adder Sch'!B102)+('11. Z-Factor Adder Calc'!C180)</f>
        <v>#DIV/0!</v>
      </c>
      <c r="C102" s="16"/>
      <c r="D102" s="19"/>
      <c r="E102" s="16"/>
      <c r="F102" s="16"/>
      <c r="G102" s="16"/>
    </row>
    <row r="103" spans="1:7" x14ac:dyDescent="0.2">
      <c r="B103" s="16"/>
      <c r="C103" s="16"/>
      <c r="D103" s="19"/>
      <c r="E103" s="16"/>
      <c r="F103" s="16"/>
      <c r="G103" s="16"/>
    </row>
    <row r="104" spans="1:7" x14ac:dyDescent="0.2">
      <c r="A104" t="s">
        <v>11</v>
      </c>
      <c r="B104" s="123" t="s">
        <v>12</v>
      </c>
      <c r="C104" s="123" t="s">
        <v>14</v>
      </c>
      <c r="D104" s="123" t="s">
        <v>12</v>
      </c>
      <c r="E104" s="123" t="s">
        <v>13</v>
      </c>
      <c r="F104" s="124" t="s">
        <v>14</v>
      </c>
      <c r="G104" s="123" t="s">
        <v>15</v>
      </c>
    </row>
    <row r="105" spans="1:7" x14ac:dyDescent="0.2">
      <c r="B105" s="123"/>
      <c r="C105" s="123"/>
      <c r="D105" s="123"/>
      <c r="E105" s="123" t="s">
        <v>16</v>
      </c>
      <c r="F105" s="124"/>
      <c r="G105" s="123" t="s">
        <v>16</v>
      </c>
    </row>
    <row r="106" spans="1:7" x14ac:dyDescent="0.2">
      <c r="B106" s="123" t="s">
        <v>25</v>
      </c>
      <c r="C106" s="123" t="s">
        <v>25</v>
      </c>
      <c r="D106" s="123" t="s">
        <v>17</v>
      </c>
      <c r="E106" s="123" t="s">
        <v>17</v>
      </c>
      <c r="F106" s="124" t="s">
        <v>17</v>
      </c>
      <c r="G106" s="123" t="s">
        <v>17</v>
      </c>
    </row>
    <row r="107" spans="1:7" x14ac:dyDescent="0.2">
      <c r="A107" s="5"/>
      <c r="B107" s="123">
        <f>'1. 2001 Approved Rate Schedule'!B107</f>
        <v>0</v>
      </c>
      <c r="C107" s="123">
        <f>'1. 2001 Approved Rate Schedule'!C107</f>
        <v>0</v>
      </c>
      <c r="D107" s="123">
        <f>'1. 2001 Approved Rate Schedule'!D107</f>
        <v>0</v>
      </c>
      <c r="E107" s="123">
        <f>'1. 2001 Approved Rate Schedule'!E107</f>
        <v>0</v>
      </c>
      <c r="F107" s="123">
        <f>'1. 2001 Approved Rate Schedule'!F107</f>
        <v>0</v>
      </c>
      <c r="G107" s="123">
        <f>'1. 2001 Approved Rate Schedule'!G107</f>
        <v>0</v>
      </c>
    </row>
    <row r="108" spans="1:7" x14ac:dyDescent="0.2">
      <c r="A108" s="5"/>
      <c r="B108" s="123"/>
      <c r="C108" s="123"/>
      <c r="D108" s="123"/>
      <c r="E108" s="123"/>
      <c r="F108" s="123"/>
      <c r="G108" s="123"/>
    </row>
    <row r="109" spans="1:7" x14ac:dyDescent="0.2">
      <c r="A109" s="5"/>
      <c r="B109" s="123"/>
      <c r="C109" s="123"/>
      <c r="D109" s="123"/>
      <c r="E109" s="123"/>
      <c r="F109" s="123"/>
      <c r="G109" s="123"/>
    </row>
    <row r="110" spans="1:7" x14ac:dyDescent="0.2">
      <c r="C110" s="16"/>
      <c r="E110" s="16"/>
      <c r="F110" s="16"/>
      <c r="G110" s="16"/>
    </row>
    <row r="111" spans="1:7" ht="18" x14ac:dyDescent="0.25">
      <c r="A111" s="121" t="s">
        <v>27</v>
      </c>
      <c r="B111" s="16"/>
      <c r="C111" s="16"/>
      <c r="D111" s="19"/>
      <c r="E111" s="16"/>
      <c r="F111" s="16"/>
      <c r="G111" s="16"/>
    </row>
    <row r="112" spans="1:7" x14ac:dyDescent="0.2">
      <c r="B112" s="16"/>
      <c r="C112" s="16"/>
      <c r="D112" s="19"/>
      <c r="E112" s="16"/>
      <c r="F112" s="16"/>
      <c r="G112" s="16"/>
    </row>
    <row r="113" spans="1:7" x14ac:dyDescent="0.2">
      <c r="A113" t="s">
        <v>21</v>
      </c>
      <c r="B113" s="22">
        <f>('9. 2002PILs Proxy Adder Sch'!B113)+('11. Z-Factor Adder Calc'!B201)</f>
        <v>0.80982932416886788</v>
      </c>
      <c r="C113" s="16"/>
      <c r="D113" s="19"/>
      <c r="E113" s="16"/>
      <c r="F113" s="16"/>
      <c r="G113" s="16"/>
    </row>
    <row r="114" spans="1:7" x14ac:dyDescent="0.2">
      <c r="B114" s="16"/>
      <c r="C114" s="16"/>
      <c r="D114" s="19"/>
      <c r="E114" s="16"/>
      <c r="F114" s="16"/>
      <c r="G114" s="16"/>
    </row>
    <row r="115" spans="1:7" x14ac:dyDescent="0.2">
      <c r="A115" t="s">
        <v>135</v>
      </c>
      <c r="B115" s="22">
        <f>('9. 2002PILs Proxy Adder Sch'!B115)+('11. Z-Factor Adder Calc'!C205)</f>
        <v>0.47259500289505485</v>
      </c>
      <c r="C115" s="16"/>
      <c r="D115" s="19"/>
      <c r="E115" s="16"/>
      <c r="F115" s="16"/>
      <c r="G115" s="16"/>
    </row>
    <row r="116" spans="1:7" x14ac:dyDescent="0.2">
      <c r="B116" s="16"/>
      <c r="C116" s="16"/>
      <c r="D116" s="19"/>
      <c r="E116" s="16"/>
      <c r="F116" s="16"/>
      <c r="G116" s="16"/>
    </row>
    <row r="117" spans="1:7" x14ac:dyDescent="0.2">
      <c r="A117" t="s">
        <v>23</v>
      </c>
      <c r="B117" s="16">
        <f>'1. 2001 Approved Rate Schedule'!B117</f>
        <v>22.847100000000001</v>
      </c>
      <c r="C117" s="16"/>
      <c r="D117" s="19"/>
      <c r="E117" s="16"/>
      <c r="F117" s="16"/>
      <c r="G117" s="16"/>
    </row>
    <row r="118" spans="1:7" x14ac:dyDescent="0.2">
      <c r="B118" s="16"/>
      <c r="C118" s="16"/>
      <c r="D118" s="19"/>
      <c r="E118" s="16"/>
      <c r="F118" s="16"/>
      <c r="G118" s="16"/>
    </row>
    <row r="119" spans="1:7" x14ac:dyDescent="0.2">
      <c r="A119" s="5" t="s">
        <v>28</v>
      </c>
      <c r="B119" s="16"/>
      <c r="C119" s="16"/>
      <c r="D119" s="19"/>
      <c r="E119" s="16"/>
      <c r="F119" s="16"/>
      <c r="G119" s="16"/>
    </row>
    <row r="120" spans="1:7" x14ac:dyDescent="0.2">
      <c r="B120" s="16"/>
      <c r="C120" s="16"/>
      <c r="D120" s="19"/>
      <c r="E120" s="16"/>
      <c r="F120" s="16"/>
      <c r="G120" s="16"/>
    </row>
    <row r="121" spans="1:7" ht="18" x14ac:dyDescent="0.25">
      <c r="A121" s="121" t="s">
        <v>29</v>
      </c>
      <c r="B121" s="16"/>
      <c r="C121" s="16"/>
      <c r="D121" s="19"/>
      <c r="E121" s="16"/>
      <c r="F121" s="16"/>
      <c r="G121" s="16"/>
    </row>
    <row r="122" spans="1:7" x14ac:dyDescent="0.2">
      <c r="B122" s="16"/>
      <c r="C122" s="16"/>
      <c r="D122" s="19"/>
      <c r="E122" s="16"/>
      <c r="F122" s="16"/>
      <c r="G122" s="16"/>
    </row>
    <row r="123" spans="1:7" x14ac:dyDescent="0.2">
      <c r="A123" t="s">
        <v>21</v>
      </c>
      <c r="B123" s="22">
        <f>('9. 2002PILs Proxy Adder Sch'!B123)+('11. Z-Factor Adder Calc'!B201)</f>
        <v>0.21593482416886792</v>
      </c>
      <c r="C123" s="16"/>
      <c r="D123" s="19"/>
      <c r="E123" s="16"/>
      <c r="F123" s="16"/>
      <c r="G123" s="16"/>
    </row>
    <row r="124" spans="1:7" x14ac:dyDescent="0.2">
      <c r="B124" s="16"/>
      <c r="C124" s="16"/>
      <c r="D124" s="19"/>
      <c r="E124" s="16"/>
      <c r="F124" s="16"/>
      <c r="G124" s="16"/>
    </row>
    <row r="125" spans="1:7" x14ac:dyDescent="0.2">
      <c r="A125" t="s">
        <v>135</v>
      </c>
      <c r="B125" s="22">
        <f>('9. 2002PILs Proxy Adder Sch'!B125)+('11. Z-Factor Adder Calc'!C205)</f>
        <v>0.13633500289505487</v>
      </c>
      <c r="C125" s="16"/>
      <c r="D125" s="19"/>
      <c r="E125" s="16"/>
      <c r="F125" s="16"/>
      <c r="G125" s="16"/>
    </row>
    <row r="126" spans="1:7" x14ac:dyDescent="0.2">
      <c r="B126" s="16"/>
      <c r="C126" s="16"/>
      <c r="D126" s="19"/>
      <c r="E126" s="16"/>
      <c r="F126" s="16"/>
      <c r="G126" s="16"/>
    </row>
    <row r="127" spans="1:7" x14ac:dyDescent="0.2">
      <c r="A127" t="s">
        <v>11</v>
      </c>
      <c r="B127" s="123" t="s">
        <v>12</v>
      </c>
      <c r="C127" s="123" t="s">
        <v>14</v>
      </c>
      <c r="D127" s="19"/>
      <c r="E127" s="16"/>
      <c r="F127" s="16"/>
      <c r="G127" s="16"/>
    </row>
    <row r="128" spans="1:7" x14ac:dyDescent="0.2">
      <c r="B128" s="123" t="s">
        <v>25</v>
      </c>
      <c r="C128" s="123" t="s">
        <v>25</v>
      </c>
      <c r="D128" s="19"/>
      <c r="E128" s="16"/>
      <c r="F128" s="16"/>
      <c r="G128" s="16"/>
    </row>
    <row r="129" spans="1:7" x14ac:dyDescent="0.2">
      <c r="B129" s="123">
        <f>'1. 2001 Approved Rate Schedule'!B129</f>
        <v>0</v>
      </c>
      <c r="C129" s="123">
        <f>'1. 2001 Approved Rate Schedule'!C129</f>
        <v>0</v>
      </c>
      <c r="D129" s="19"/>
      <c r="E129" s="16"/>
      <c r="F129" s="16"/>
      <c r="G129" s="16"/>
    </row>
    <row r="130" spans="1:7" ht="12" customHeight="1" x14ac:dyDescent="0.25">
      <c r="A130" s="17"/>
      <c r="B130" s="16"/>
      <c r="C130" s="16"/>
      <c r="D130" s="19"/>
      <c r="E130" s="16"/>
      <c r="F130" s="16"/>
      <c r="G130" s="16"/>
    </row>
    <row r="131" spans="1:7" ht="14.25" customHeight="1" x14ac:dyDescent="0.25">
      <c r="A131" s="17"/>
      <c r="B131" s="16"/>
      <c r="C131" s="16"/>
      <c r="D131" s="19"/>
      <c r="E131" s="16"/>
      <c r="F131" s="16"/>
      <c r="G131" s="16"/>
    </row>
    <row r="132" spans="1:7" x14ac:dyDescent="0.2">
      <c r="B132" s="16"/>
      <c r="C132" s="16"/>
      <c r="D132" s="19"/>
      <c r="E132" s="16"/>
      <c r="F132" s="16"/>
      <c r="G132" s="16"/>
    </row>
    <row r="133" spans="1:7" ht="18" x14ac:dyDescent="0.25">
      <c r="A133" s="121" t="s">
        <v>30</v>
      </c>
      <c r="B133" s="16"/>
      <c r="C133" s="16"/>
      <c r="D133" s="19"/>
      <c r="E133" s="16"/>
      <c r="F133" s="16"/>
      <c r="G133" s="16"/>
    </row>
    <row r="134" spans="1:7" x14ac:dyDescent="0.2">
      <c r="B134" s="16"/>
      <c r="C134" s="16"/>
      <c r="D134" s="19"/>
      <c r="E134" s="16"/>
      <c r="F134" s="16"/>
      <c r="G134" s="16"/>
    </row>
    <row r="135" spans="1:7" x14ac:dyDescent="0.2">
      <c r="A135" t="s">
        <v>21</v>
      </c>
      <c r="B135" s="22">
        <f>('9. 2002PILs Proxy Adder Sch'!B135)+('11. Z-Factor Adder Calc'!B226)</f>
        <v>0.18300578984432631</v>
      </c>
      <c r="C135" s="16"/>
      <c r="D135" s="19"/>
      <c r="E135" s="16"/>
      <c r="F135" s="16"/>
      <c r="G135" s="16"/>
    </row>
    <row r="136" spans="1:7" x14ac:dyDescent="0.2">
      <c r="B136" s="16"/>
      <c r="C136" s="16"/>
      <c r="D136" s="19"/>
      <c r="E136" s="16"/>
      <c r="F136" s="16"/>
      <c r="G136" s="16"/>
    </row>
    <row r="137" spans="1:7" x14ac:dyDescent="0.2">
      <c r="A137" t="s">
        <v>135</v>
      </c>
      <c r="B137" s="22">
        <f>('9. 2002PILs Proxy Adder Sch'!B137)+('11. Z-Factor Adder Calc'!C230)</f>
        <v>6.3526883858513947E-2</v>
      </c>
      <c r="C137" s="16"/>
      <c r="D137" s="19"/>
      <c r="E137" s="16"/>
      <c r="F137" s="16"/>
      <c r="G137" s="16"/>
    </row>
    <row r="138" spans="1:7" x14ac:dyDescent="0.2">
      <c r="B138" s="16"/>
      <c r="C138" s="16"/>
      <c r="D138" s="19"/>
      <c r="E138" s="16"/>
      <c r="F138" s="16"/>
      <c r="G138" s="16"/>
    </row>
    <row r="139" spans="1:7" x14ac:dyDescent="0.2">
      <c r="A139" t="s">
        <v>23</v>
      </c>
      <c r="B139" s="16">
        <f>'1. 2001 Approved Rate Schedule'!B139</f>
        <v>0</v>
      </c>
      <c r="C139" s="16"/>
      <c r="D139" s="19"/>
      <c r="E139" s="16"/>
      <c r="F139" s="16"/>
      <c r="G139" s="16"/>
    </row>
    <row r="140" spans="1:7" x14ac:dyDescent="0.2">
      <c r="B140" s="16"/>
      <c r="C140" s="16"/>
      <c r="D140" s="19"/>
      <c r="E140" s="16"/>
      <c r="F140" s="16"/>
      <c r="G140" s="16"/>
    </row>
    <row r="141" spans="1:7" x14ac:dyDescent="0.2">
      <c r="A141" s="5" t="s">
        <v>28</v>
      </c>
      <c r="B141" s="16"/>
      <c r="C141" s="16"/>
      <c r="D141" s="19"/>
      <c r="E141" s="16"/>
      <c r="F141" s="16"/>
      <c r="G141" s="16"/>
    </row>
    <row r="142" spans="1:7" x14ac:dyDescent="0.2">
      <c r="B142" s="16"/>
      <c r="C142" s="16"/>
      <c r="D142" s="19"/>
      <c r="E142" s="16"/>
      <c r="F142" s="16"/>
      <c r="G142" s="16"/>
    </row>
    <row r="143" spans="1:7" ht="18" x14ac:dyDescent="0.25">
      <c r="A143" s="121" t="s">
        <v>31</v>
      </c>
      <c r="B143" s="16"/>
      <c r="C143" s="16"/>
      <c r="D143" s="19"/>
      <c r="E143" s="16"/>
      <c r="F143" s="16"/>
      <c r="G143" s="16"/>
    </row>
    <row r="144" spans="1:7" x14ac:dyDescent="0.2">
      <c r="B144" s="16"/>
      <c r="C144" s="16"/>
      <c r="D144" s="19"/>
      <c r="E144" s="16"/>
      <c r="F144" s="16"/>
      <c r="G144" s="16"/>
    </row>
    <row r="145" spans="1:7" x14ac:dyDescent="0.2">
      <c r="A145" t="s">
        <v>21</v>
      </c>
      <c r="B145" s="22">
        <f>('9. 2002PILs Proxy Adder Sch'!B145)+('11. Z-Factor Adder Calc'!B226)</f>
        <v>0.70846148984432633</v>
      </c>
      <c r="C145" s="16"/>
      <c r="D145" s="19"/>
      <c r="E145" s="16"/>
      <c r="F145" s="16"/>
      <c r="G145" s="16"/>
    </row>
    <row r="146" spans="1:7" x14ac:dyDescent="0.2">
      <c r="B146" s="16"/>
      <c r="C146" s="16"/>
      <c r="D146" s="19"/>
      <c r="E146" s="16"/>
      <c r="F146" s="16"/>
      <c r="G146" s="16"/>
    </row>
    <row r="147" spans="1:7" x14ac:dyDescent="0.2">
      <c r="A147" t="s">
        <v>135</v>
      </c>
      <c r="B147" s="22">
        <f>('9. 2002PILs Proxy Adder Sch'!B147)+('11. Z-Factor Adder Calc'!C230)</f>
        <v>8.3306883858513953E-2</v>
      </c>
      <c r="C147" s="16"/>
      <c r="D147" s="19"/>
      <c r="E147" s="16"/>
      <c r="F147" s="16"/>
      <c r="G147" s="16"/>
    </row>
    <row r="148" spans="1:7" x14ac:dyDescent="0.2">
      <c r="B148" s="16"/>
      <c r="C148" s="16"/>
      <c r="D148" s="19"/>
      <c r="E148" s="16"/>
      <c r="F148" s="16"/>
      <c r="G148" s="16"/>
    </row>
    <row r="149" spans="1:7" x14ac:dyDescent="0.2">
      <c r="A149" t="s">
        <v>11</v>
      </c>
      <c r="B149" s="123" t="s">
        <v>12</v>
      </c>
      <c r="C149" s="123" t="s">
        <v>14</v>
      </c>
      <c r="D149" s="19"/>
      <c r="E149" s="16"/>
      <c r="F149" s="16"/>
      <c r="G149" s="16"/>
    </row>
    <row r="150" spans="1:7" x14ac:dyDescent="0.2">
      <c r="B150" s="123" t="s">
        <v>25</v>
      </c>
      <c r="C150" s="123" t="s">
        <v>25</v>
      </c>
      <c r="D150" s="19"/>
      <c r="E150" s="16"/>
      <c r="F150" s="16"/>
      <c r="G150" s="16"/>
    </row>
    <row r="151" spans="1:7" x14ac:dyDescent="0.2">
      <c r="B151" s="123">
        <f>'1. 2001 Approved Rate Schedule'!B151</f>
        <v>33.083300000000001</v>
      </c>
      <c r="C151" s="123">
        <f>'1. 2001 Approved Rate Schedule'!C151</f>
        <v>12.422800000000001</v>
      </c>
      <c r="E151" s="16"/>
      <c r="F151" s="16"/>
      <c r="G151" s="16"/>
    </row>
    <row r="152" spans="1:7" x14ac:dyDescent="0.2">
      <c r="B152" s="16"/>
      <c r="C152" s="16"/>
      <c r="D152" s="19"/>
      <c r="E152" s="16"/>
      <c r="F152" s="16"/>
      <c r="G152" s="16"/>
    </row>
  </sheetData>
  <phoneticPr fontId="0" type="noConversion"/>
  <pageMargins left="0.28000000000000003" right="0.18" top="0.45" bottom="0.37" header="0.27" footer="0.23"/>
  <pageSetup scale="72" fitToHeight="2" orientation="portrait" r:id="rId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248"/>
  <sheetViews>
    <sheetView zoomScale="75" workbookViewId="0">
      <selection activeCell="B20" sqref="B20"/>
    </sheetView>
  </sheetViews>
  <sheetFormatPr defaultRowHeight="12.75" x14ac:dyDescent="0.2"/>
  <cols>
    <col min="1" max="1" width="51" customWidth="1"/>
    <col min="2" max="2" width="14.5703125" customWidth="1"/>
    <col min="3" max="3" width="12.7109375" customWidth="1"/>
    <col min="4" max="4" width="14.140625" customWidth="1"/>
    <col min="5" max="5" width="17.85546875" customWidth="1"/>
    <col min="6" max="6" width="11.7109375" customWidth="1"/>
    <col min="7" max="7" width="14" customWidth="1"/>
    <col min="8" max="8" width="10.7109375" customWidth="1"/>
    <col min="10" max="10" width="10.7109375" customWidth="1"/>
    <col min="12" max="12" width="10.5703125" customWidth="1"/>
    <col min="14" max="14" width="10.7109375" customWidth="1"/>
    <col min="16" max="16" width="10.7109375" customWidth="1"/>
    <col min="18" max="18" width="10.7109375" customWidth="1"/>
    <col min="20" max="20" width="10.85546875" customWidth="1"/>
    <col min="22" max="22" width="2.7109375" customWidth="1"/>
    <col min="23" max="23" width="12.5703125" customWidth="1"/>
  </cols>
  <sheetData>
    <row r="1" spans="1:7" ht="18" x14ac:dyDescent="0.25">
      <c r="A1" s="17" t="s">
        <v>312</v>
      </c>
    </row>
    <row r="2" spans="1:7" ht="18" x14ac:dyDescent="0.25">
      <c r="A2" s="1"/>
    </row>
    <row r="3" spans="1:7" ht="18" x14ac:dyDescent="0.25">
      <c r="A3" s="137" t="s">
        <v>0</v>
      </c>
      <c r="B3" s="131" t="str">
        <f>'1. 2001 Approved Rate Schedule'!B3</f>
        <v>E.L.K. Energy Inc.</v>
      </c>
      <c r="C3" s="132"/>
      <c r="E3" s="165" t="s">
        <v>1</v>
      </c>
      <c r="F3" s="1"/>
      <c r="G3" s="133" t="str">
        <f>'1. 2001 Approved Rate Schedule'!F3</f>
        <v>ED-1999-0070</v>
      </c>
    </row>
    <row r="4" spans="1:7" ht="18" x14ac:dyDescent="0.25">
      <c r="A4" s="137" t="s">
        <v>3</v>
      </c>
      <c r="B4" s="131" t="str">
        <f>'1. 2001 Approved Rate Schedule'!B4</f>
        <v>Sandra Corrado</v>
      </c>
      <c r="C4" s="17"/>
      <c r="E4" s="165" t="s">
        <v>4</v>
      </c>
      <c r="F4" s="1"/>
      <c r="G4" s="133" t="str">
        <f>'1. 2001 Approved Rate Schedule'!F4</f>
        <v>(519)776-5291  Ext. 13</v>
      </c>
    </row>
    <row r="5" spans="1:7" ht="18" x14ac:dyDescent="0.25">
      <c r="A5" s="30" t="s">
        <v>50</v>
      </c>
      <c r="B5" s="131" t="str">
        <f>'1. 2001 Approved Rate Schedule'!B5</f>
        <v>scorrado@elkenergyinc.com</v>
      </c>
      <c r="C5" s="17"/>
    </row>
    <row r="6" spans="1:7" ht="18" x14ac:dyDescent="0.25">
      <c r="A6" s="137" t="s">
        <v>2</v>
      </c>
      <c r="B6" s="131">
        <f>'1. 2001 Approved Rate Schedule'!B6</f>
        <v>1</v>
      </c>
      <c r="C6" s="17"/>
    </row>
    <row r="7" spans="1:7" ht="18" x14ac:dyDescent="0.25">
      <c r="A7" s="30" t="s">
        <v>51</v>
      </c>
      <c r="B7" s="131">
        <f>'1. 2001 Approved Rate Schedule'!B7</f>
        <v>37263</v>
      </c>
      <c r="C7" s="17"/>
    </row>
    <row r="8" spans="1:7" ht="18" x14ac:dyDescent="0.25">
      <c r="A8" s="30"/>
      <c r="C8" s="17"/>
    </row>
    <row r="9" spans="1:7" ht="18" x14ac:dyDescent="0.25">
      <c r="A9" t="s">
        <v>276</v>
      </c>
      <c r="C9" s="17"/>
    </row>
    <row r="10" spans="1:7" x14ac:dyDescent="0.2">
      <c r="A10" s="205" t="s">
        <v>277</v>
      </c>
      <c r="B10" s="5">
        <v>1</v>
      </c>
      <c r="C10" s="5" t="s">
        <v>278</v>
      </c>
      <c r="F10" s="5">
        <v>6</v>
      </c>
      <c r="G10" s="5" t="s">
        <v>283</v>
      </c>
    </row>
    <row r="11" spans="1:7" x14ac:dyDescent="0.2">
      <c r="B11" s="5">
        <v>2</v>
      </c>
      <c r="C11" s="5" t="s">
        <v>279</v>
      </c>
      <c r="F11" s="5">
        <v>7</v>
      </c>
      <c r="G11" s="5" t="s">
        <v>284</v>
      </c>
    </row>
    <row r="12" spans="1:7" x14ac:dyDescent="0.2">
      <c r="B12" s="5">
        <v>3</v>
      </c>
      <c r="C12" s="5" t="s">
        <v>280</v>
      </c>
      <c r="F12" s="5">
        <v>8</v>
      </c>
      <c r="G12" s="5" t="s">
        <v>285</v>
      </c>
    </row>
    <row r="13" spans="1:7" x14ac:dyDescent="0.2">
      <c r="B13" s="5">
        <v>4</v>
      </c>
      <c r="C13" s="5" t="s">
        <v>281</v>
      </c>
      <c r="F13" s="5">
        <v>9</v>
      </c>
      <c r="G13" s="5" t="s">
        <v>286</v>
      </c>
    </row>
    <row r="14" spans="1:7" x14ac:dyDescent="0.2">
      <c r="B14" s="5">
        <v>5</v>
      </c>
      <c r="C14" s="5" t="s">
        <v>282</v>
      </c>
      <c r="F14" s="5">
        <v>10</v>
      </c>
      <c r="G14" s="5" t="s">
        <v>287</v>
      </c>
    </row>
    <row r="15" spans="1:7" x14ac:dyDescent="0.2">
      <c r="B15" s="5"/>
      <c r="C15" s="5"/>
      <c r="F15" s="5"/>
      <c r="G15" s="5"/>
    </row>
    <row r="16" spans="1:7" x14ac:dyDescent="0.2">
      <c r="A16" t="s">
        <v>290</v>
      </c>
      <c r="B16" s="5"/>
      <c r="C16" s="5"/>
      <c r="F16" s="5"/>
      <c r="G16" s="5"/>
    </row>
    <row r="17" spans="1:23" x14ac:dyDescent="0.2">
      <c r="A17" t="s">
        <v>289</v>
      </c>
      <c r="B17" s="5"/>
      <c r="C17" s="5"/>
      <c r="F17" s="5"/>
      <c r="G17" s="5"/>
    </row>
    <row r="18" spans="1:23" x14ac:dyDescent="0.2">
      <c r="B18" s="5"/>
      <c r="C18" s="5"/>
      <c r="F18" s="5"/>
      <c r="G18" s="5"/>
    </row>
    <row r="19" spans="1:23" x14ac:dyDescent="0.2">
      <c r="A19" s="42" t="s">
        <v>295</v>
      </c>
      <c r="B19" s="208">
        <v>0</v>
      </c>
      <c r="C19" s="5"/>
      <c r="F19" s="5"/>
      <c r="G19" s="5"/>
    </row>
    <row r="20" spans="1:23" ht="18" x14ac:dyDescent="0.25">
      <c r="A20" s="55"/>
      <c r="B20" s="209"/>
      <c r="C20" s="185"/>
      <c r="D20" s="55"/>
      <c r="E20" s="55"/>
      <c r="F20" s="55"/>
      <c r="G20" s="55"/>
      <c r="H20" s="55"/>
      <c r="I20" s="55"/>
      <c r="J20" s="55"/>
      <c r="K20" s="55"/>
      <c r="L20" s="55"/>
      <c r="M20" s="55"/>
      <c r="N20" s="55"/>
      <c r="O20" s="55"/>
      <c r="P20" s="55"/>
      <c r="Q20" s="55"/>
      <c r="R20" s="55"/>
      <c r="S20" s="55"/>
      <c r="T20" s="55"/>
      <c r="U20" s="55"/>
      <c r="V20" s="55"/>
      <c r="W20" s="55"/>
    </row>
    <row r="21" spans="1:23" x14ac:dyDescent="0.2">
      <c r="A21" s="199" t="s">
        <v>273</v>
      </c>
      <c r="B21" s="181">
        <v>1</v>
      </c>
      <c r="C21" s="196" t="s">
        <v>274</v>
      </c>
      <c r="D21" s="181">
        <v>2</v>
      </c>
      <c r="E21" s="196" t="s">
        <v>274</v>
      </c>
      <c r="F21" s="181">
        <v>3</v>
      </c>
      <c r="G21" s="196" t="s">
        <v>274</v>
      </c>
      <c r="H21" s="181">
        <v>4</v>
      </c>
      <c r="I21" s="192" t="s">
        <v>274</v>
      </c>
      <c r="J21" s="181">
        <v>5</v>
      </c>
      <c r="K21" s="192" t="s">
        <v>274</v>
      </c>
      <c r="L21" s="181">
        <v>6</v>
      </c>
      <c r="M21" s="192" t="s">
        <v>274</v>
      </c>
      <c r="N21" s="181">
        <v>7</v>
      </c>
      <c r="O21" s="192" t="s">
        <v>274</v>
      </c>
      <c r="P21" s="181">
        <v>8</v>
      </c>
      <c r="Q21" s="192" t="s">
        <v>274</v>
      </c>
      <c r="R21" s="181">
        <v>9</v>
      </c>
      <c r="S21" s="182" t="s">
        <v>274</v>
      </c>
      <c r="T21" s="194">
        <v>10</v>
      </c>
      <c r="U21" s="192" t="s">
        <v>274</v>
      </c>
      <c r="V21" s="42"/>
      <c r="W21" s="188" t="s">
        <v>275</v>
      </c>
    </row>
    <row r="22" spans="1:23" x14ac:dyDescent="0.2">
      <c r="A22" s="199" t="s">
        <v>275</v>
      </c>
      <c r="B22" s="187">
        <v>10000</v>
      </c>
      <c r="C22" s="56"/>
      <c r="D22" s="187">
        <v>20000</v>
      </c>
      <c r="E22" s="56"/>
      <c r="F22" s="187">
        <v>30000</v>
      </c>
      <c r="G22" s="56"/>
      <c r="H22" s="187">
        <v>10000</v>
      </c>
      <c r="I22" s="56"/>
      <c r="J22" s="187">
        <v>20000</v>
      </c>
      <c r="K22" s="56"/>
      <c r="L22" s="187">
        <v>30000</v>
      </c>
      <c r="M22" s="56"/>
      <c r="N22" s="187">
        <v>50000</v>
      </c>
      <c r="O22" s="56"/>
      <c r="P22" s="187">
        <v>10000</v>
      </c>
      <c r="Q22" s="56"/>
      <c r="R22" s="187">
        <v>40000</v>
      </c>
      <c r="S22" s="55"/>
      <c r="T22" s="195">
        <v>30000</v>
      </c>
      <c r="U22" s="56"/>
      <c r="V22" s="55"/>
      <c r="W22" s="203">
        <f t="shared" ref="W22:W30" si="0">B22+D22+F22+H22+J22+L22+N22+P22+R22+T22</f>
        <v>250000</v>
      </c>
    </row>
    <row r="23" spans="1:23" x14ac:dyDescent="0.2">
      <c r="A23" s="200" t="s">
        <v>60</v>
      </c>
      <c r="B23" s="186">
        <f>B$22*C23</f>
        <v>6266.0025375368077</v>
      </c>
      <c r="C23" s="184">
        <f>F42</f>
        <v>0.62660025375368078</v>
      </c>
      <c r="D23" s="186">
        <f>D$22*E23</f>
        <v>12532.005075073615</v>
      </c>
      <c r="E23" s="193">
        <f>F42</f>
        <v>0.62660025375368078</v>
      </c>
      <c r="F23" s="186">
        <f>F$22*G23</f>
        <v>18798.007612610425</v>
      </c>
      <c r="G23" s="193">
        <f>F42</f>
        <v>0.62660025375368078</v>
      </c>
      <c r="H23" s="186">
        <f>H$22*I23</f>
        <v>6266.0025375368077</v>
      </c>
      <c r="I23" s="193">
        <f>F42</f>
        <v>0.62660025375368078</v>
      </c>
      <c r="J23" s="186">
        <f>J$22*K23</f>
        <v>12532.005075073615</v>
      </c>
      <c r="K23" s="193">
        <f>F42</f>
        <v>0.62660025375368078</v>
      </c>
      <c r="L23" s="186">
        <f>L$22*M23</f>
        <v>18798.007612610425</v>
      </c>
      <c r="M23" s="193">
        <f>F42</f>
        <v>0.62660025375368078</v>
      </c>
      <c r="N23" s="186">
        <f>N$22*O23</f>
        <v>31330.01268768404</v>
      </c>
      <c r="O23" s="193">
        <f>F42</f>
        <v>0.62660025375368078</v>
      </c>
      <c r="P23" s="186">
        <f>P$22*Q23</f>
        <v>6266.0025375368077</v>
      </c>
      <c r="Q23" s="193">
        <f>F42</f>
        <v>0.62660025375368078</v>
      </c>
      <c r="R23" s="186">
        <f>R$22*S23</f>
        <v>25064.010150147231</v>
      </c>
      <c r="S23" s="204">
        <f>F42</f>
        <v>0.62660025375368078</v>
      </c>
      <c r="T23" s="186">
        <f>T$22*U23</f>
        <v>18798.007612610425</v>
      </c>
      <c r="U23" s="193">
        <f>F42</f>
        <v>0.62660025375368078</v>
      </c>
      <c r="V23" s="42"/>
      <c r="W23" s="203">
        <f t="shared" si="0"/>
        <v>156650.06343842018</v>
      </c>
    </row>
    <row r="24" spans="1:23" x14ac:dyDescent="0.2">
      <c r="A24" s="200" t="s">
        <v>147</v>
      </c>
      <c r="B24" s="186">
        <f t="shared" ref="B24:B30" si="1">B$22*C24</f>
        <v>841.55877720763135</v>
      </c>
      <c r="C24" s="184">
        <f t="shared" ref="C24:C30" si="2">F43</f>
        <v>8.4155877720763134E-2</v>
      </c>
      <c r="D24" s="186">
        <f t="shared" ref="D24:D30" si="3">D$22*E24</f>
        <v>1683.1175544152627</v>
      </c>
      <c r="E24" s="193">
        <f t="shared" ref="E24:E30" si="4">F43</f>
        <v>8.4155877720763134E-2</v>
      </c>
      <c r="F24" s="186">
        <f t="shared" ref="F24:F30" si="5">F$22*G24</f>
        <v>2524.6763316228939</v>
      </c>
      <c r="G24" s="193">
        <f t="shared" ref="G24:G30" si="6">F43</f>
        <v>8.4155877720763134E-2</v>
      </c>
      <c r="H24" s="186">
        <f t="shared" ref="H24:H30" si="7">H$22*I24</f>
        <v>841.55877720763135</v>
      </c>
      <c r="I24" s="193">
        <f t="shared" ref="I24:I30" si="8">F43</f>
        <v>8.4155877720763134E-2</v>
      </c>
      <c r="J24" s="186">
        <f t="shared" ref="J24:J30" si="9">J$22*K24</f>
        <v>1683.1175544152627</v>
      </c>
      <c r="K24" s="193">
        <f t="shared" ref="K24:K30" si="10">F43</f>
        <v>8.4155877720763134E-2</v>
      </c>
      <c r="L24" s="186">
        <f t="shared" ref="L24:L30" si="11">L$22*M24</f>
        <v>2524.6763316228939</v>
      </c>
      <c r="M24" s="193">
        <f t="shared" ref="M24:M30" si="12">F43</f>
        <v>8.4155877720763134E-2</v>
      </c>
      <c r="N24" s="186">
        <f t="shared" ref="N24:N30" si="13">N$22*O24</f>
        <v>4207.7938860381564</v>
      </c>
      <c r="O24" s="193">
        <f t="shared" ref="O24:O30" si="14">F43</f>
        <v>8.4155877720763134E-2</v>
      </c>
      <c r="P24" s="186">
        <f t="shared" ref="P24:P30" si="15">P$22*Q24</f>
        <v>841.55877720763135</v>
      </c>
      <c r="Q24" s="193">
        <f t="shared" ref="Q24:Q30" si="16">F43</f>
        <v>8.4155877720763134E-2</v>
      </c>
      <c r="R24" s="186">
        <f t="shared" ref="R24:R30" si="17">R$22*S24</f>
        <v>3366.2351088305254</v>
      </c>
      <c r="S24" s="193">
        <f t="shared" ref="S24:S30" si="18">F43</f>
        <v>8.4155877720763134E-2</v>
      </c>
      <c r="T24" s="186">
        <f t="shared" ref="T24:T30" si="19">T$22*U24</f>
        <v>2524.6763316228939</v>
      </c>
      <c r="U24" s="193">
        <f t="shared" ref="U24:U30" si="20">F43</f>
        <v>8.4155877720763134E-2</v>
      </c>
      <c r="V24" s="42"/>
      <c r="W24" s="203">
        <f t="shared" si="0"/>
        <v>21038.96943019078</v>
      </c>
    </row>
    <row r="25" spans="1:23" x14ac:dyDescent="0.2">
      <c r="A25" s="200" t="s">
        <v>148</v>
      </c>
      <c r="B25" s="186">
        <f t="shared" si="1"/>
        <v>2793.2648001188054</v>
      </c>
      <c r="C25" s="184">
        <f t="shared" si="2"/>
        <v>0.27932648001188054</v>
      </c>
      <c r="D25" s="186">
        <f t="shared" si="3"/>
        <v>5586.5296002376108</v>
      </c>
      <c r="E25" s="193">
        <f t="shared" si="4"/>
        <v>0.27932648001188054</v>
      </c>
      <c r="F25" s="186">
        <f t="shared" si="5"/>
        <v>8379.7944003564171</v>
      </c>
      <c r="G25" s="193">
        <f t="shared" si="6"/>
        <v>0.27932648001188054</v>
      </c>
      <c r="H25" s="186">
        <f t="shared" si="7"/>
        <v>2793.2648001188054</v>
      </c>
      <c r="I25" s="193">
        <f t="shared" si="8"/>
        <v>0.27932648001188054</v>
      </c>
      <c r="J25" s="186">
        <f t="shared" si="9"/>
        <v>5586.5296002376108</v>
      </c>
      <c r="K25" s="193">
        <f t="shared" si="10"/>
        <v>0.27932648001188054</v>
      </c>
      <c r="L25" s="186">
        <f t="shared" si="11"/>
        <v>8379.7944003564171</v>
      </c>
      <c r="M25" s="193">
        <f t="shared" si="12"/>
        <v>0.27932648001188054</v>
      </c>
      <c r="N25" s="186">
        <f t="shared" si="13"/>
        <v>13966.324000594028</v>
      </c>
      <c r="O25" s="193">
        <f t="shared" si="14"/>
        <v>0.27932648001188054</v>
      </c>
      <c r="P25" s="186">
        <f t="shared" si="15"/>
        <v>2793.2648001188054</v>
      </c>
      <c r="Q25" s="193">
        <f t="shared" si="16"/>
        <v>0.27932648001188054</v>
      </c>
      <c r="R25" s="186">
        <f t="shared" si="17"/>
        <v>11173.059200475222</v>
      </c>
      <c r="S25" s="193">
        <f t="shared" si="18"/>
        <v>0.27932648001188054</v>
      </c>
      <c r="T25" s="186">
        <f t="shared" si="19"/>
        <v>8379.7944003564171</v>
      </c>
      <c r="U25" s="193">
        <f t="shared" si="20"/>
        <v>0.27932648001188054</v>
      </c>
      <c r="V25" s="42"/>
      <c r="W25" s="203">
        <f t="shared" si="0"/>
        <v>69831.620002970143</v>
      </c>
    </row>
    <row r="26" spans="1:23" x14ac:dyDescent="0.2">
      <c r="A26" s="200" t="s">
        <v>115</v>
      </c>
      <c r="B26" s="186">
        <f t="shared" si="1"/>
        <v>54.443155092858511</v>
      </c>
      <c r="C26" s="184">
        <f t="shared" si="2"/>
        <v>5.4443155092858513E-3</v>
      </c>
      <c r="D26" s="186">
        <f t="shared" si="3"/>
        <v>108.88631018571702</v>
      </c>
      <c r="E26" s="193">
        <f t="shared" si="4"/>
        <v>5.4443155092858513E-3</v>
      </c>
      <c r="F26" s="186">
        <f t="shared" si="5"/>
        <v>163.32946527857553</v>
      </c>
      <c r="G26" s="193">
        <f t="shared" si="6"/>
        <v>5.4443155092858513E-3</v>
      </c>
      <c r="H26" s="186">
        <f t="shared" si="7"/>
        <v>54.443155092858511</v>
      </c>
      <c r="I26" s="193">
        <f t="shared" si="8"/>
        <v>5.4443155092858513E-3</v>
      </c>
      <c r="J26" s="186">
        <f t="shared" si="9"/>
        <v>108.88631018571702</v>
      </c>
      <c r="K26" s="193">
        <f t="shared" si="10"/>
        <v>5.4443155092858513E-3</v>
      </c>
      <c r="L26" s="186">
        <f t="shared" si="11"/>
        <v>163.32946527857553</v>
      </c>
      <c r="M26" s="193">
        <f t="shared" si="12"/>
        <v>5.4443155092858513E-3</v>
      </c>
      <c r="N26" s="186">
        <f t="shared" si="13"/>
        <v>272.21577546429256</v>
      </c>
      <c r="O26" s="193">
        <f t="shared" si="14"/>
        <v>5.4443155092858513E-3</v>
      </c>
      <c r="P26" s="186">
        <f t="shared" si="15"/>
        <v>54.443155092858511</v>
      </c>
      <c r="Q26" s="193">
        <f t="shared" si="16"/>
        <v>5.4443155092858513E-3</v>
      </c>
      <c r="R26" s="186">
        <f t="shared" si="17"/>
        <v>217.77262037143404</v>
      </c>
      <c r="S26" s="193">
        <f t="shared" si="18"/>
        <v>5.4443155092858513E-3</v>
      </c>
      <c r="T26" s="186">
        <f t="shared" si="19"/>
        <v>163.32946527857553</v>
      </c>
      <c r="U26" s="193">
        <f t="shared" si="20"/>
        <v>5.4443155092858513E-3</v>
      </c>
      <c r="V26" s="42"/>
      <c r="W26" s="203">
        <f t="shared" si="0"/>
        <v>1361.0788773214629</v>
      </c>
    </row>
    <row r="27" spans="1:23" x14ac:dyDescent="0.2">
      <c r="A27" s="200" t="s">
        <v>5</v>
      </c>
      <c r="B27" s="186">
        <f t="shared" si="1"/>
        <v>0</v>
      </c>
      <c r="C27" s="184">
        <f t="shared" si="2"/>
        <v>0</v>
      </c>
      <c r="D27" s="186">
        <f t="shared" si="3"/>
        <v>0</v>
      </c>
      <c r="E27" s="193">
        <f t="shared" si="4"/>
        <v>0</v>
      </c>
      <c r="F27" s="186">
        <f t="shared" si="5"/>
        <v>0</v>
      </c>
      <c r="G27" s="193">
        <f t="shared" si="6"/>
        <v>0</v>
      </c>
      <c r="H27" s="186">
        <f t="shared" si="7"/>
        <v>0</v>
      </c>
      <c r="I27" s="193">
        <f t="shared" si="8"/>
        <v>0</v>
      </c>
      <c r="J27" s="186">
        <f t="shared" si="9"/>
        <v>0</v>
      </c>
      <c r="K27" s="193">
        <f t="shared" si="10"/>
        <v>0</v>
      </c>
      <c r="L27" s="186">
        <f t="shared" si="11"/>
        <v>0</v>
      </c>
      <c r="M27" s="193">
        <f t="shared" si="12"/>
        <v>0</v>
      </c>
      <c r="N27" s="186">
        <f t="shared" si="13"/>
        <v>0</v>
      </c>
      <c r="O27" s="193">
        <f t="shared" si="14"/>
        <v>0</v>
      </c>
      <c r="P27" s="186">
        <f t="shared" si="15"/>
        <v>0</v>
      </c>
      <c r="Q27" s="193">
        <f t="shared" si="16"/>
        <v>0</v>
      </c>
      <c r="R27" s="186">
        <f t="shared" si="17"/>
        <v>0</v>
      </c>
      <c r="S27" s="193">
        <f t="shared" si="18"/>
        <v>0</v>
      </c>
      <c r="T27" s="186">
        <f t="shared" si="19"/>
        <v>0</v>
      </c>
      <c r="U27" s="193">
        <f t="shared" si="20"/>
        <v>0</v>
      </c>
      <c r="V27" s="42"/>
      <c r="W27" s="203">
        <f t="shared" si="0"/>
        <v>0</v>
      </c>
    </row>
    <row r="28" spans="1:23" x14ac:dyDescent="0.2">
      <c r="A28" s="200" t="s">
        <v>63</v>
      </c>
      <c r="B28" s="186">
        <f t="shared" si="1"/>
        <v>0</v>
      </c>
      <c r="C28" s="184">
        <f t="shared" si="2"/>
        <v>0</v>
      </c>
      <c r="D28" s="186">
        <f t="shared" si="3"/>
        <v>0</v>
      </c>
      <c r="E28" s="193">
        <f t="shared" si="4"/>
        <v>0</v>
      </c>
      <c r="F28" s="186">
        <f t="shared" si="5"/>
        <v>0</v>
      </c>
      <c r="G28" s="193">
        <f t="shared" si="6"/>
        <v>0</v>
      </c>
      <c r="H28" s="186">
        <f t="shared" si="7"/>
        <v>0</v>
      </c>
      <c r="I28" s="193">
        <f t="shared" si="8"/>
        <v>0</v>
      </c>
      <c r="J28" s="186">
        <f t="shared" si="9"/>
        <v>0</v>
      </c>
      <c r="K28" s="193">
        <f t="shared" si="10"/>
        <v>0</v>
      </c>
      <c r="L28" s="186">
        <f t="shared" si="11"/>
        <v>0</v>
      </c>
      <c r="M28" s="193">
        <f t="shared" si="12"/>
        <v>0</v>
      </c>
      <c r="N28" s="186">
        <f t="shared" si="13"/>
        <v>0</v>
      </c>
      <c r="O28" s="193">
        <f t="shared" si="14"/>
        <v>0</v>
      </c>
      <c r="P28" s="186">
        <f t="shared" si="15"/>
        <v>0</v>
      </c>
      <c r="Q28" s="193">
        <f t="shared" si="16"/>
        <v>0</v>
      </c>
      <c r="R28" s="186">
        <f t="shared" si="17"/>
        <v>0</v>
      </c>
      <c r="S28" s="193">
        <f t="shared" si="18"/>
        <v>0</v>
      </c>
      <c r="T28" s="186">
        <f t="shared" si="19"/>
        <v>0</v>
      </c>
      <c r="U28" s="193">
        <f t="shared" si="20"/>
        <v>0</v>
      </c>
      <c r="V28" s="42"/>
      <c r="W28" s="203">
        <f t="shared" si="0"/>
        <v>0</v>
      </c>
    </row>
    <row r="29" spans="1:23" x14ac:dyDescent="0.2">
      <c r="A29" s="200" t="s">
        <v>61</v>
      </c>
      <c r="B29" s="186">
        <f t="shared" si="1"/>
        <v>4.6725463762991657</v>
      </c>
      <c r="C29" s="184">
        <f t="shared" si="2"/>
        <v>4.6725463762991654E-4</v>
      </c>
      <c r="D29" s="186">
        <f t="shared" si="3"/>
        <v>9.3450927525983314</v>
      </c>
      <c r="E29" s="193">
        <f t="shared" si="4"/>
        <v>4.6725463762991654E-4</v>
      </c>
      <c r="F29" s="186">
        <f t="shared" si="5"/>
        <v>14.017639128897496</v>
      </c>
      <c r="G29" s="193">
        <f t="shared" si="6"/>
        <v>4.6725463762991654E-4</v>
      </c>
      <c r="H29" s="186">
        <f t="shared" si="7"/>
        <v>4.6725463762991657</v>
      </c>
      <c r="I29" s="193">
        <f t="shared" si="8"/>
        <v>4.6725463762991654E-4</v>
      </c>
      <c r="J29" s="186">
        <f t="shared" si="9"/>
        <v>9.3450927525983314</v>
      </c>
      <c r="K29" s="193">
        <f t="shared" si="10"/>
        <v>4.6725463762991654E-4</v>
      </c>
      <c r="L29" s="186">
        <f t="shared" si="11"/>
        <v>14.017639128897496</v>
      </c>
      <c r="M29" s="193">
        <f t="shared" si="12"/>
        <v>4.6725463762991654E-4</v>
      </c>
      <c r="N29" s="186">
        <f t="shared" si="13"/>
        <v>23.362731881495826</v>
      </c>
      <c r="O29" s="193">
        <f t="shared" si="14"/>
        <v>4.6725463762991654E-4</v>
      </c>
      <c r="P29" s="186">
        <f t="shared" si="15"/>
        <v>4.6725463762991657</v>
      </c>
      <c r="Q29" s="193">
        <f t="shared" si="16"/>
        <v>4.6725463762991654E-4</v>
      </c>
      <c r="R29" s="186">
        <f t="shared" si="17"/>
        <v>18.690185505196663</v>
      </c>
      <c r="S29" s="193">
        <f t="shared" si="18"/>
        <v>4.6725463762991654E-4</v>
      </c>
      <c r="T29" s="186">
        <f t="shared" si="19"/>
        <v>14.017639128897496</v>
      </c>
      <c r="U29" s="193">
        <f t="shared" si="20"/>
        <v>4.6725463762991654E-4</v>
      </c>
      <c r="V29" s="42"/>
      <c r="W29" s="203">
        <f t="shared" si="0"/>
        <v>116.81365940747915</v>
      </c>
    </row>
    <row r="30" spans="1:23" x14ac:dyDescent="0.2">
      <c r="A30" s="200" t="s">
        <v>62</v>
      </c>
      <c r="B30" s="186">
        <f t="shared" si="1"/>
        <v>40.058183667598072</v>
      </c>
      <c r="C30" s="184">
        <f t="shared" si="2"/>
        <v>4.005818366759807E-3</v>
      </c>
      <c r="D30" s="186">
        <f t="shared" si="3"/>
        <v>80.116367335196145</v>
      </c>
      <c r="E30" s="193">
        <f t="shared" si="4"/>
        <v>4.005818366759807E-3</v>
      </c>
      <c r="F30" s="186">
        <f t="shared" si="5"/>
        <v>120.1745510027942</v>
      </c>
      <c r="G30" s="193">
        <f t="shared" si="6"/>
        <v>4.005818366759807E-3</v>
      </c>
      <c r="H30" s="186">
        <f t="shared" si="7"/>
        <v>40.058183667598072</v>
      </c>
      <c r="I30" s="193">
        <f t="shared" si="8"/>
        <v>4.005818366759807E-3</v>
      </c>
      <c r="J30" s="186">
        <f t="shared" si="9"/>
        <v>80.116367335196145</v>
      </c>
      <c r="K30" s="193">
        <f t="shared" si="10"/>
        <v>4.005818366759807E-3</v>
      </c>
      <c r="L30" s="186">
        <f t="shared" si="11"/>
        <v>120.1745510027942</v>
      </c>
      <c r="M30" s="193">
        <f t="shared" si="12"/>
        <v>4.005818366759807E-3</v>
      </c>
      <c r="N30" s="186">
        <f t="shared" si="13"/>
        <v>200.29091833799035</v>
      </c>
      <c r="O30" s="193">
        <f t="shared" si="14"/>
        <v>4.005818366759807E-3</v>
      </c>
      <c r="P30" s="186">
        <f t="shared" si="15"/>
        <v>40.058183667598072</v>
      </c>
      <c r="Q30" s="193">
        <f t="shared" si="16"/>
        <v>4.005818366759807E-3</v>
      </c>
      <c r="R30" s="186">
        <f t="shared" si="17"/>
        <v>160.23273467039229</v>
      </c>
      <c r="S30" s="193">
        <f t="shared" si="18"/>
        <v>4.005818366759807E-3</v>
      </c>
      <c r="T30" s="186">
        <f t="shared" si="19"/>
        <v>120.1745510027942</v>
      </c>
      <c r="U30" s="193">
        <f t="shared" si="20"/>
        <v>4.005818366759807E-3</v>
      </c>
      <c r="V30" s="42"/>
      <c r="W30" s="203">
        <f t="shared" si="0"/>
        <v>1001.4545916899519</v>
      </c>
    </row>
    <row r="31" spans="1:23" x14ac:dyDescent="0.2">
      <c r="A31" s="200"/>
      <c r="B31" s="42"/>
      <c r="C31" s="196"/>
      <c r="D31" s="42"/>
      <c r="E31" s="44"/>
      <c r="F31" s="42"/>
      <c r="G31" s="44"/>
      <c r="H31" s="42"/>
      <c r="I31" s="44"/>
      <c r="J31" s="42"/>
      <c r="K31" s="44"/>
      <c r="L31" s="42"/>
      <c r="M31" s="44"/>
      <c r="N31" s="42"/>
      <c r="O31" s="44"/>
      <c r="P31" s="42"/>
      <c r="Q31" s="44"/>
      <c r="R31" s="42"/>
      <c r="S31" s="42"/>
      <c r="T31" s="41"/>
      <c r="U31" s="44"/>
      <c r="V31" s="42"/>
      <c r="W31" s="190"/>
    </row>
    <row r="32" spans="1:23" x14ac:dyDescent="0.2">
      <c r="A32" s="200" t="s">
        <v>59</v>
      </c>
      <c r="B32" s="42"/>
      <c r="C32" s="184">
        <f>SUM(C23:C31)</f>
        <v>1</v>
      </c>
      <c r="D32" s="42"/>
      <c r="E32" s="184">
        <f>SUM(E23:E31)</f>
        <v>1</v>
      </c>
      <c r="F32" s="42"/>
      <c r="G32" s="184">
        <f>SUM(G23:G31)</f>
        <v>1</v>
      </c>
      <c r="H32" s="42"/>
      <c r="I32" s="184">
        <f>SUM(I23:I31)</f>
        <v>1</v>
      </c>
      <c r="J32" s="42"/>
      <c r="K32" s="184">
        <f>SUM(K23:K31)</f>
        <v>1</v>
      </c>
      <c r="L32" s="42"/>
      <c r="M32" s="184">
        <f>SUM(M23:M31)</f>
        <v>1</v>
      </c>
      <c r="N32" s="42"/>
      <c r="O32" s="184">
        <f>SUM(O23:O31)</f>
        <v>1</v>
      </c>
      <c r="P32" s="42"/>
      <c r="Q32" s="184">
        <f>SUM(Q23:Q31)</f>
        <v>1</v>
      </c>
      <c r="R32" s="42"/>
      <c r="S32" s="183">
        <f>SUM(S23:S31)</f>
        <v>1</v>
      </c>
      <c r="T32" s="41"/>
      <c r="U32" s="184">
        <f>SUM(U23:U31)</f>
        <v>1</v>
      </c>
      <c r="V32" s="42"/>
      <c r="W32" s="202"/>
    </row>
    <row r="33" spans="1:23" ht="18" x14ac:dyDescent="0.25">
      <c r="A33" s="201"/>
      <c r="B33" s="42"/>
      <c r="C33" s="197"/>
      <c r="D33" s="42"/>
      <c r="E33" s="44"/>
      <c r="F33" s="42"/>
      <c r="G33" s="44"/>
      <c r="H33" s="42"/>
      <c r="I33" s="44"/>
      <c r="J33" s="42"/>
      <c r="K33" s="44"/>
      <c r="L33" s="42"/>
      <c r="M33" s="44"/>
      <c r="N33" s="42"/>
      <c r="O33" s="44"/>
      <c r="P33" s="42"/>
      <c r="Q33" s="44"/>
      <c r="R33" s="42"/>
      <c r="S33" s="42"/>
      <c r="T33" s="41"/>
      <c r="U33" s="44"/>
      <c r="V33" s="42"/>
      <c r="W33" s="189">
        <f>SUM(W23:W32)</f>
        <v>250000</v>
      </c>
    </row>
    <row r="34" spans="1:23" ht="18" x14ac:dyDescent="0.25">
      <c r="A34" s="191"/>
      <c r="B34" s="55"/>
      <c r="C34" s="198"/>
      <c r="D34" s="55"/>
      <c r="E34" s="56"/>
      <c r="F34" s="55"/>
      <c r="G34" s="56"/>
      <c r="H34" s="55"/>
      <c r="I34" s="56"/>
      <c r="J34" s="55"/>
      <c r="K34" s="56"/>
      <c r="L34" s="55"/>
      <c r="M34" s="56"/>
      <c r="N34" s="55"/>
      <c r="O34" s="56"/>
      <c r="P34" s="55"/>
      <c r="Q34" s="56"/>
      <c r="R34" s="55"/>
      <c r="S34" s="55"/>
      <c r="T34" s="54"/>
      <c r="U34" s="56"/>
      <c r="V34" s="55"/>
      <c r="W34" s="191"/>
    </row>
    <row r="35" spans="1:23" x14ac:dyDescent="0.2">
      <c r="B35" s="5"/>
    </row>
    <row r="37" spans="1:23" x14ac:dyDescent="0.2">
      <c r="B37" s="10"/>
      <c r="C37" s="77"/>
    </row>
    <row r="40" spans="1:23" ht="51" x14ac:dyDescent="0.3">
      <c r="A40" s="166" t="s">
        <v>95</v>
      </c>
      <c r="B40" s="67" t="s">
        <v>55</v>
      </c>
      <c r="C40" s="68" t="s">
        <v>56</v>
      </c>
      <c r="D40" s="68" t="s">
        <v>57</v>
      </c>
      <c r="E40" s="68" t="s">
        <v>58</v>
      </c>
      <c r="F40" s="68" t="s">
        <v>96</v>
      </c>
      <c r="G40" s="69" t="s">
        <v>288</v>
      </c>
      <c r="H40" s="28"/>
    </row>
    <row r="41" spans="1:23" x14ac:dyDescent="0.2">
      <c r="A41" s="41"/>
      <c r="B41" s="42"/>
      <c r="C41" s="43"/>
      <c r="D41" s="43"/>
      <c r="E41" s="42"/>
      <c r="F41" s="42"/>
      <c r="G41" s="44"/>
    </row>
    <row r="42" spans="1:23" x14ac:dyDescent="0.2">
      <c r="A42" s="70" t="s">
        <v>60</v>
      </c>
      <c r="B42" s="78" t="s">
        <v>65</v>
      </c>
      <c r="C42" s="57">
        <f>'6. 2001PILs DefAcct Adder Calc'!C26</f>
        <v>87662132</v>
      </c>
      <c r="D42" s="79">
        <f>'6. 2001PILs DefAcct Adder Calc'!D26</f>
        <v>9085</v>
      </c>
      <c r="E42" s="80">
        <f>'6. 2001PILs DefAcct Adder Calc'!E26</f>
        <v>1417530.71</v>
      </c>
      <c r="F42" s="81">
        <f>E42/E51</f>
        <v>0.62660025375368078</v>
      </c>
      <c r="G42" s="82">
        <f t="shared" ref="G42:G49" si="21">W23</f>
        <v>156650.06343842018</v>
      </c>
      <c r="H42" s="83"/>
    </row>
    <row r="43" spans="1:23" x14ac:dyDescent="0.2">
      <c r="A43" s="70" t="s">
        <v>147</v>
      </c>
      <c r="B43" s="78" t="s">
        <v>65</v>
      </c>
      <c r="C43" s="57">
        <f>'6. 2001PILs DefAcct Adder Calc'!C27</f>
        <v>19523805</v>
      </c>
      <c r="D43" s="79">
        <f>'6. 2001PILs DefAcct Adder Calc'!D27</f>
        <v>971</v>
      </c>
      <c r="E43" s="80">
        <f>'6. 2001PILs DefAcct Adder Calc'!E27</f>
        <v>190382.21</v>
      </c>
      <c r="F43" s="81">
        <f>E43/E51</f>
        <v>8.4155877720763134E-2</v>
      </c>
      <c r="G43" s="82">
        <f t="shared" si="21"/>
        <v>21038.96943019078</v>
      </c>
      <c r="H43" s="83"/>
    </row>
    <row r="44" spans="1:23" x14ac:dyDescent="0.2">
      <c r="A44" s="70" t="s">
        <v>148</v>
      </c>
      <c r="B44" s="85">
        <f>'6. 2001PILs DefAcct Adder Calc'!B28</f>
        <v>185887.8</v>
      </c>
      <c r="C44" s="86" t="s">
        <v>65</v>
      </c>
      <c r="D44" s="79">
        <f>'6. 2001PILs DefAcct Adder Calc'!D28</f>
        <v>128</v>
      </c>
      <c r="E44" s="80">
        <f>'6. 2001PILs DefAcct Adder Calc'!E28</f>
        <v>631908.24</v>
      </c>
      <c r="F44" s="81">
        <f>E44/E51</f>
        <v>0.27932648001188054</v>
      </c>
      <c r="G44" s="82">
        <f t="shared" si="21"/>
        <v>69831.620002970143</v>
      </c>
      <c r="H44" s="83"/>
    </row>
    <row r="45" spans="1:23" x14ac:dyDescent="0.2">
      <c r="A45" s="70" t="s">
        <v>115</v>
      </c>
      <c r="B45" s="85">
        <f>'6. 2001PILs DefAcct Adder Calc'!B29</f>
        <v>48725</v>
      </c>
      <c r="C45" s="78" t="s">
        <v>65</v>
      </c>
      <c r="D45" s="79">
        <f>'6. 2001PILs DefAcct Adder Calc'!D29</f>
        <v>1</v>
      </c>
      <c r="E45" s="80">
        <f>'6. 2001PILs DefAcct Adder Calc'!E29</f>
        <v>12316.44</v>
      </c>
      <c r="F45" s="81">
        <f>E45/E51</f>
        <v>5.4443155092858513E-3</v>
      </c>
      <c r="G45" s="82">
        <f t="shared" si="21"/>
        <v>1361.0788773214629</v>
      </c>
      <c r="H45" s="87"/>
    </row>
    <row r="46" spans="1:23" x14ac:dyDescent="0.2">
      <c r="A46" s="70" t="s">
        <v>5</v>
      </c>
      <c r="B46" s="85">
        <f>'6. 2001PILs DefAcct Adder Calc'!B30</f>
        <v>0</v>
      </c>
      <c r="C46" s="78" t="s">
        <v>65</v>
      </c>
      <c r="D46" s="79">
        <f>'6. 2001PILs DefAcct Adder Calc'!D30</f>
        <v>0</v>
      </c>
      <c r="E46" s="80">
        <f>'6. 2001PILs DefAcct Adder Calc'!E30</f>
        <v>0</v>
      </c>
      <c r="F46" s="81">
        <f>E46/E51</f>
        <v>0</v>
      </c>
      <c r="G46" s="82">
        <f t="shared" si="21"/>
        <v>0</v>
      </c>
      <c r="H46" s="87"/>
    </row>
    <row r="47" spans="1:23" x14ac:dyDescent="0.2">
      <c r="A47" s="70" t="s">
        <v>63</v>
      </c>
      <c r="B47" s="85">
        <f>'6. 2001PILs DefAcct Adder Calc'!B31</f>
        <v>0</v>
      </c>
      <c r="C47" s="78" t="s">
        <v>65</v>
      </c>
      <c r="D47" s="79">
        <f>'6. 2001PILs DefAcct Adder Calc'!D31</f>
        <v>0</v>
      </c>
      <c r="E47" s="80">
        <f>'6. 2001PILs DefAcct Adder Calc'!E31</f>
        <v>0</v>
      </c>
      <c r="F47" s="81">
        <f>E47/E51</f>
        <v>0</v>
      </c>
      <c r="G47" s="82">
        <f t="shared" si="21"/>
        <v>0</v>
      </c>
      <c r="H47" s="87"/>
    </row>
    <row r="48" spans="1:23" x14ac:dyDescent="0.2">
      <c r="A48" s="70" t="s">
        <v>61</v>
      </c>
      <c r="B48" s="85">
        <f>'6. 2001PILs DefAcct Adder Calc'!B32</f>
        <v>475</v>
      </c>
      <c r="C48" s="86" t="s">
        <v>65</v>
      </c>
      <c r="D48" s="79">
        <f>'6. 2001PILs DefAcct Adder Calc'!D32</f>
        <v>138</v>
      </c>
      <c r="E48" s="80">
        <f>'6. 2001PILs DefAcct Adder Calc'!E32</f>
        <v>1057.05</v>
      </c>
      <c r="F48" s="81">
        <f>E48/E51</f>
        <v>4.6725463762991654E-4</v>
      </c>
      <c r="G48" s="82">
        <f t="shared" si="21"/>
        <v>116.81365940747915</v>
      </c>
      <c r="H48" s="83"/>
    </row>
    <row r="49" spans="1:8" x14ac:dyDescent="0.2">
      <c r="A49" s="70" t="s">
        <v>62</v>
      </c>
      <c r="B49" s="88">
        <f>'6. 2001PILs DefAcct Adder Calc'!B33</f>
        <v>6090</v>
      </c>
      <c r="C49" s="89" t="s">
        <v>65</v>
      </c>
      <c r="D49" s="90">
        <f>'6. 2001PILs DefAcct Adder Calc'!D33</f>
        <v>2603</v>
      </c>
      <c r="E49" s="163">
        <f>'6. 2001PILs DefAcct Adder Calc'!E33</f>
        <v>9062.19</v>
      </c>
      <c r="F49" s="91">
        <f>E49/E51</f>
        <v>4.005818366759807E-3</v>
      </c>
      <c r="G49" s="92">
        <f t="shared" si="21"/>
        <v>1001.4545916899519</v>
      </c>
      <c r="H49" s="93"/>
    </row>
    <row r="50" spans="1:8" x14ac:dyDescent="0.2">
      <c r="A50" s="70"/>
      <c r="B50" s="94"/>
      <c r="C50" s="95"/>
      <c r="D50" s="96"/>
      <c r="E50" s="94"/>
      <c r="F50" s="94"/>
      <c r="G50" s="82"/>
      <c r="H50" s="77"/>
    </row>
    <row r="51" spans="1:8" x14ac:dyDescent="0.2">
      <c r="A51" s="70" t="s">
        <v>59</v>
      </c>
      <c r="B51" s="42"/>
      <c r="C51" s="96"/>
      <c r="D51" s="94"/>
      <c r="E51" s="161">
        <f>SUM(E42:E49)</f>
        <v>2262256.84</v>
      </c>
      <c r="F51" s="96">
        <f>SUM(F42:F49)</f>
        <v>1</v>
      </c>
      <c r="G51" s="97">
        <f>B19</f>
        <v>0</v>
      </c>
      <c r="H51" s="77"/>
    </row>
    <row r="52" spans="1:8" x14ac:dyDescent="0.2">
      <c r="A52" s="41"/>
      <c r="B52" s="42"/>
      <c r="C52" s="42"/>
      <c r="D52" s="42"/>
      <c r="E52" s="42"/>
      <c r="F52" s="42"/>
      <c r="G52" s="53">
        <f>SUM(G42:G49)</f>
        <v>250000</v>
      </c>
      <c r="H52" s="98"/>
    </row>
    <row r="53" spans="1:8" x14ac:dyDescent="0.2">
      <c r="A53" s="54"/>
      <c r="B53" s="55"/>
      <c r="C53" s="55"/>
      <c r="D53" s="55"/>
      <c r="E53" s="55"/>
      <c r="F53" s="55"/>
      <c r="G53" s="56"/>
    </row>
    <row r="55" spans="1:8" ht="15.75" x14ac:dyDescent="0.25">
      <c r="A55" s="72" t="s">
        <v>74</v>
      </c>
    </row>
    <row r="56" spans="1:8" ht="10.5" customHeight="1" x14ac:dyDescent="0.25">
      <c r="A56" s="30"/>
    </row>
    <row r="57" spans="1:8" ht="14.25" x14ac:dyDescent="0.2">
      <c r="A57" s="164" t="s">
        <v>211</v>
      </c>
    </row>
    <row r="58" spans="1:8" ht="9" customHeight="1" x14ac:dyDescent="0.2">
      <c r="A58" s="36"/>
    </row>
    <row r="59" spans="1:8" ht="51.75" customHeight="1" x14ac:dyDescent="0.2">
      <c r="A59" s="36"/>
      <c r="B59" s="27" t="s">
        <v>67</v>
      </c>
      <c r="C59" s="27" t="s">
        <v>68</v>
      </c>
      <c r="D59" s="210" t="s">
        <v>288</v>
      </c>
    </row>
    <row r="60" spans="1:8" ht="15" x14ac:dyDescent="0.2">
      <c r="A60" s="36"/>
      <c r="B60" s="37" t="s">
        <v>66</v>
      </c>
      <c r="C60" s="37" t="s">
        <v>66</v>
      </c>
    </row>
    <row r="61" spans="1:8" ht="15" x14ac:dyDescent="0.2">
      <c r="A61" s="36"/>
      <c r="B61" s="38">
        <f>'3. 1999 Data &amp; add 2002 MARR'!B45</f>
        <v>0.3</v>
      </c>
      <c r="C61" s="38">
        <f>1-B61</f>
        <v>0.7</v>
      </c>
      <c r="D61" s="39">
        <f>B61+C61</f>
        <v>1</v>
      </c>
    </row>
    <row r="62" spans="1:8" ht="13.5" customHeight="1" x14ac:dyDescent="0.2">
      <c r="B62" s="27"/>
      <c r="C62" s="27"/>
      <c r="D62" s="27"/>
    </row>
    <row r="63" spans="1:8" x14ac:dyDescent="0.2">
      <c r="A63" t="s">
        <v>296</v>
      </c>
      <c r="B63" s="77">
        <f>D63*B61</f>
        <v>46995.019031526055</v>
      </c>
      <c r="C63" s="77">
        <f>D63*C61</f>
        <v>109655.04440689413</v>
      </c>
      <c r="D63" s="77">
        <f>G42</f>
        <v>156650.06343842018</v>
      </c>
    </row>
    <row r="64" spans="1:8" x14ac:dyDescent="0.2">
      <c r="A64" t="s">
        <v>297</v>
      </c>
      <c r="B64" s="77"/>
      <c r="C64" s="77"/>
      <c r="D64" s="77"/>
    </row>
    <row r="65" spans="1:4" x14ac:dyDescent="0.2">
      <c r="B65" s="77"/>
      <c r="C65" s="77"/>
      <c r="D65" s="77"/>
    </row>
    <row r="66" spans="1:4" x14ac:dyDescent="0.2">
      <c r="A66" t="s">
        <v>69</v>
      </c>
      <c r="B66" s="14">
        <f>C42</f>
        <v>87662132</v>
      </c>
    </row>
    <row r="68" spans="1:4" x14ac:dyDescent="0.2">
      <c r="A68" t="s">
        <v>70</v>
      </c>
      <c r="C68" s="40">
        <f>D42</f>
        <v>9085</v>
      </c>
    </row>
    <row r="70" spans="1:4" x14ac:dyDescent="0.2">
      <c r="A70" t="s">
        <v>71</v>
      </c>
      <c r="B70" s="99">
        <f>B63/B66</f>
        <v>5.3609258592439955E-4</v>
      </c>
    </row>
    <row r="71" spans="1:4" x14ac:dyDescent="0.2">
      <c r="A71" t="s">
        <v>298</v>
      </c>
    </row>
    <row r="72" spans="1:4" x14ac:dyDescent="0.2">
      <c r="A72" t="s">
        <v>316</v>
      </c>
    </row>
    <row r="74" spans="1:4" x14ac:dyDescent="0.2">
      <c r="A74" t="s">
        <v>73</v>
      </c>
      <c r="C74" s="100">
        <f>C63/C68/12</f>
        <v>1.0058250266638611</v>
      </c>
    </row>
    <row r="75" spans="1:4" x14ac:dyDescent="0.2">
      <c r="A75" t="s">
        <v>299</v>
      </c>
    </row>
    <row r="76" spans="1:4" x14ac:dyDescent="0.2">
      <c r="A76" t="s">
        <v>317</v>
      </c>
    </row>
    <row r="79" spans="1:4" ht="15.75" x14ac:dyDescent="0.25">
      <c r="A79" s="72" t="s">
        <v>75</v>
      </c>
    </row>
    <row r="80" spans="1:4" ht="7.5" customHeight="1" x14ac:dyDescent="0.25">
      <c r="A80" s="72"/>
    </row>
    <row r="81" spans="1:4" ht="14.25" x14ac:dyDescent="0.2">
      <c r="A81" s="164" t="s">
        <v>211</v>
      </c>
    </row>
    <row r="82" spans="1:4" ht="8.25" customHeight="1" x14ac:dyDescent="0.2">
      <c r="A82" s="36"/>
    </row>
    <row r="83" spans="1:4" ht="38.25" x14ac:dyDescent="0.2">
      <c r="A83" s="36"/>
      <c r="B83" s="27" t="s">
        <v>67</v>
      </c>
      <c r="C83" s="27" t="s">
        <v>68</v>
      </c>
      <c r="D83" s="210" t="s">
        <v>288</v>
      </c>
    </row>
    <row r="84" spans="1:4" ht="13.5" customHeight="1" x14ac:dyDescent="0.2">
      <c r="A84" s="36"/>
      <c r="B84" s="37" t="s">
        <v>66</v>
      </c>
      <c r="C84" s="37" t="s">
        <v>66</v>
      </c>
    </row>
    <row r="85" spans="1:4" ht="15" x14ac:dyDescent="0.2">
      <c r="A85" s="36"/>
      <c r="B85" s="38">
        <f>'3. 1999 Data &amp; add 2002 MARR'!B69</f>
        <v>0.3</v>
      </c>
      <c r="C85" s="38">
        <f>1-B85</f>
        <v>0.7</v>
      </c>
      <c r="D85" s="39">
        <f>B85+C85</f>
        <v>1</v>
      </c>
    </row>
    <row r="86" spans="1:4" x14ac:dyDescent="0.2">
      <c r="B86" s="27"/>
      <c r="C86" s="27"/>
      <c r="D86" s="27"/>
    </row>
    <row r="87" spans="1:4" x14ac:dyDescent="0.2">
      <c r="A87" t="s">
        <v>296</v>
      </c>
      <c r="B87" s="77">
        <f>D87*B85</f>
        <v>6311.6908290572337</v>
      </c>
      <c r="C87" s="77">
        <f>D87*C85</f>
        <v>14727.278601133545</v>
      </c>
      <c r="D87" s="77">
        <f>G43</f>
        <v>21038.96943019078</v>
      </c>
    </row>
    <row r="88" spans="1:4" x14ac:dyDescent="0.2">
      <c r="A88" t="s">
        <v>306</v>
      </c>
      <c r="B88" s="77"/>
      <c r="C88" s="77"/>
      <c r="D88" s="77"/>
    </row>
    <row r="89" spans="1:4" x14ac:dyDescent="0.2">
      <c r="B89" s="77"/>
      <c r="C89" s="77"/>
      <c r="D89" s="77"/>
    </row>
    <row r="90" spans="1:4" x14ac:dyDescent="0.2">
      <c r="A90" t="s">
        <v>69</v>
      </c>
      <c r="B90" s="14">
        <f>C43</f>
        <v>19523805</v>
      </c>
    </row>
    <row r="92" spans="1:4" x14ac:dyDescent="0.2">
      <c r="A92" t="s">
        <v>70</v>
      </c>
      <c r="C92" s="40">
        <f>D43</f>
        <v>971</v>
      </c>
    </row>
    <row r="94" spans="1:4" x14ac:dyDescent="0.2">
      <c r="A94" t="s">
        <v>71</v>
      </c>
      <c r="B94" s="99">
        <f>B87/B90</f>
        <v>3.2328180029749496E-4</v>
      </c>
    </row>
    <row r="95" spans="1:4" x14ac:dyDescent="0.2">
      <c r="A95" t="s">
        <v>298</v>
      </c>
    </row>
    <row r="96" spans="1:4" x14ac:dyDescent="0.2">
      <c r="A96" t="s">
        <v>316</v>
      </c>
    </row>
    <row r="98" spans="1:4" x14ac:dyDescent="0.2">
      <c r="A98" t="s">
        <v>73</v>
      </c>
      <c r="C98" s="100">
        <f>C87/C92/12</f>
        <v>1.2639271027406063</v>
      </c>
    </row>
    <row r="99" spans="1:4" x14ac:dyDescent="0.2">
      <c r="A99" t="s">
        <v>299</v>
      </c>
    </row>
    <row r="100" spans="1:4" x14ac:dyDescent="0.2">
      <c r="A100" t="s">
        <v>317</v>
      </c>
    </row>
    <row r="101" spans="1:4" x14ac:dyDescent="0.2">
      <c r="B101" s="13"/>
      <c r="C101" s="13"/>
    </row>
    <row r="102" spans="1:4" x14ac:dyDescent="0.2">
      <c r="C102" s="77"/>
    </row>
    <row r="103" spans="1:4" ht="15.75" x14ac:dyDescent="0.25">
      <c r="A103" s="72" t="s">
        <v>80</v>
      </c>
    </row>
    <row r="104" spans="1:4" ht="9" customHeight="1" x14ac:dyDescent="0.25">
      <c r="A104" s="72"/>
    </row>
    <row r="105" spans="1:4" ht="14.25" x14ac:dyDescent="0.2">
      <c r="A105" s="164" t="s">
        <v>211</v>
      </c>
    </row>
    <row r="106" spans="1:4" ht="9" customHeight="1" x14ac:dyDescent="0.2">
      <c r="A106" s="36"/>
    </row>
    <row r="107" spans="1:4" ht="38.25" x14ac:dyDescent="0.2">
      <c r="A107" s="36"/>
      <c r="B107" s="27" t="s">
        <v>67</v>
      </c>
      <c r="C107" s="27" t="s">
        <v>68</v>
      </c>
      <c r="D107" s="210" t="s">
        <v>288</v>
      </c>
    </row>
    <row r="108" spans="1:4" ht="15" x14ac:dyDescent="0.2">
      <c r="A108" s="36"/>
      <c r="B108" s="37" t="s">
        <v>66</v>
      </c>
      <c r="C108" s="37" t="s">
        <v>66</v>
      </c>
    </row>
    <row r="109" spans="1:4" ht="15" x14ac:dyDescent="0.2">
      <c r="A109" s="36"/>
      <c r="B109" s="38">
        <f>'3. 1999 Data &amp; add 2002 MARR'!B93</f>
        <v>0.3</v>
      </c>
      <c r="C109" s="38">
        <f>1-B109</f>
        <v>0.7</v>
      </c>
      <c r="D109" s="39">
        <f>B109+C109</f>
        <v>1</v>
      </c>
    </row>
    <row r="110" spans="1:4" x14ac:dyDescent="0.2">
      <c r="B110" s="27"/>
      <c r="C110" s="27"/>
      <c r="D110" s="27"/>
    </row>
    <row r="111" spans="1:4" x14ac:dyDescent="0.2">
      <c r="A111" t="s">
        <v>296</v>
      </c>
      <c r="B111" s="77">
        <f>D111*B109</f>
        <v>20949.486000891044</v>
      </c>
      <c r="C111" s="77">
        <f>D111*C109</f>
        <v>48882.134002079096</v>
      </c>
      <c r="D111" s="77">
        <f>G44</f>
        <v>69831.620002970143</v>
      </c>
    </row>
    <row r="112" spans="1:4" x14ac:dyDescent="0.2">
      <c r="A112" t="s">
        <v>305</v>
      </c>
      <c r="B112" s="77"/>
      <c r="C112" s="77"/>
      <c r="D112" s="77"/>
    </row>
    <row r="113" spans="1:4" x14ac:dyDescent="0.2">
      <c r="B113" s="77"/>
      <c r="C113" s="77"/>
      <c r="D113" s="77"/>
    </row>
    <row r="114" spans="1:4" x14ac:dyDescent="0.2">
      <c r="A114" t="s">
        <v>82</v>
      </c>
      <c r="B114" s="14">
        <f>B44</f>
        <v>185887.8</v>
      </c>
    </row>
    <row r="116" spans="1:4" x14ac:dyDescent="0.2">
      <c r="A116" t="s">
        <v>70</v>
      </c>
      <c r="C116" s="40">
        <f>D44</f>
        <v>128</v>
      </c>
    </row>
    <row r="118" spans="1:4" x14ac:dyDescent="0.2">
      <c r="A118" t="s">
        <v>83</v>
      </c>
      <c r="B118" s="99">
        <f>B111/B114</f>
        <v>0.11269962849036379</v>
      </c>
    </row>
    <row r="119" spans="1:4" x14ac:dyDescent="0.2">
      <c r="A119" t="s">
        <v>307</v>
      </c>
    </row>
    <row r="120" spans="1:4" x14ac:dyDescent="0.2">
      <c r="A120" t="s">
        <v>316</v>
      </c>
    </row>
    <row r="122" spans="1:4" x14ac:dyDescent="0.2">
      <c r="A122" t="s">
        <v>73</v>
      </c>
      <c r="C122" s="100">
        <f>C111/C116/12</f>
        <v>31.82430599093691</v>
      </c>
    </row>
    <row r="123" spans="1:4" x14ac:dyDescent="0.2">
      <c r="A123" t="s">
        <v>299</v>
      </c>
    </row>
    <row r="124" spans="1:4" x14ac:dyDescent="0.2">
      <c r="A124" t="s">
        <v>317</v>
      </c>
    </row>
    <row r="125" spans="1:4" x14ac:dyDescent="0.2">
      <c r="B125" s="13"/>
      <c r="C125" s="13"/>
    </row>
    <row r="126" spans="1:4" x14ac:dyDescent="0.2">
      <c r="B126" s="77"/>
      <c r="C126" s="77"/>
      <c r="D126" s="77"/>
    </row>
    <row r="127" spans="1:4" ht="15.75" x14ac:dyDescent="0.25">
      <c r="A127" s="72" t="s">
        <v>84</v>
      </c>
    </row>
    <row r="128" spans="1:4" ht="9" customHeight="1" x14ac:dyDescent="0.25">
      <c r="A128" s="72"/>
    </row>
    <row r="129" spans="1:4" ht="14.25" x14ac:dyDescent="0.2">
      <c r="A129" s="164" t="s">
        <v>211</v>
      </c>
    </row>
    <row r="130" spans="1:4" ht="6" customHeight="1" x14ac:dyDescent="0.2">
      <c r="A130" s="36"/>
    </row>
    <row r="131" spans="1:4" ht="38.25" x14ac:dyDescent="0.2">
      <c r="A131" s="36"/>
      <c r="B131" s="27" t="s">
        <v>67</v>
      </c>
      <c r="C131" s="27" t="s">
        <v>68</v>
      </c>
      <c r="D131" s="210" t="s">
        <v>288</v>
      </c>
    </row>
    <row r="132" spans="1:4" ht="15" x14ac:dyDescent="0.2">
      <c r="A132" s="36"/>
      <c r="B132" s="37" t="s">
        <v>66</v>
      </c>
      <c r="C132" s="37" t="s">
        <v>66</v>
      </c>
    </row>
    <row r="133" spans="1:4" ht="15" x14ac:dyDescent="0.2">
      <c r="A133" s="36"/>
      <c r="B133" s="38">
        <f>'3. 1999 Data &amp; add 2002 MARR'!B117</f>
        <v>0.3</v>
      </c>
      <c r="C133" s="38">
        <f>1-B133</f>
        <v>0.7</v>
      </c>
      <c r="D133" s="39">
        <f>B133+C133</f>
        <v>1</v>
      </c>
    </row>
    <row r="134" spans="1:4" x14ac:dyDescent="0.2">
      <c r="B134" s="27"/>
      <c r="C134" s="27"/>
      <c r="D134" s="27"/>
    </row>
    <row r="135" spans="1:4" x14ac:dyDescent="0.2">
      <c r="A135" t="s">
        <v>296</v>
      </c>
      <c r="B135" s="77">
        <f>D135*B133</f>
        <v>408.32366319643887</v>
      </c>
      <c r="C135" s="77">
        <f>D135*C133</f>
        <v>952.75521412502394</v>
      </c>
      <c r="D135" s="77">
        <f>G45</f>
        <v>1361.0788773214629</v>
      </c>
    </row>
    <row r="136" spans="1:4" x14ac:dyDescent="0.2">
      <c r="A136" t="s">
        <v>304</v>
      </c>
      <c r="B136" s="77"/>
      <c r="C136" s="77"/>
      <c r="D136" s="77"/>
    </row>
    <row r="137" spans="1:4" x14ac:dyDescent="0.2">
      <c r="B137" s="77"/>
      <c r="C137" s="77"/>
      <c r="D137" s="77"/>
    </row>
    <row r="138" spans="1:4" x14ac:dyDescent="0.2">
      <c r="A138" t="s">
        <v>82</v>
      </c>
      <c r="B138" s="14">
        <f>B45</f>
        <v>48725</v>
      </c>
    </row>
    <row r="140" spans="1:4" x14ac:dyDescent="0.2">
      <c r="A140" t="s">
        <v>70</v>
      </c>
      <c r="C140" s="40">
        <f>D45</f>
        <v>1</v>
      </c>
    </row>
    <row r="142" spans="1:4" x14ac:dyDescent="0.2">
      <c r="A142" t="s">
        <v>83</v>
      </c>
      <c r="B142" s="99">
        <f>B135/B138</f>
        <v>8.3801675360993099E-3</v>
      </c>
    </row>
    <row r="143" spans="1:4" x14ac:dyDescent="0.2">
      <c r="A143" t="s">
        <v>307</v>
      </c>
    </row>
    <row r="144" spans="1:4" x14ac:dyDescent="0.2">
      <c r="A144" t="s">
        <v>316</v>
      </c>
    </row>
    <row r="146" spans="1:4" x14ac:dyDescent="0.2">
      <c r="A146" t="s">
        <v>73</v>
      </c>
      <c r="C146" s="100">
        <f>C135/C140/12</f>
        <v>79.396267843752</v>
      </c>
    </row>
    <row r="147" spans="1:4" x14ac:dyDescent="0.2">
      <c r="A147" t="s">
        <v>299</v>
      </c>
    </row>
    <row r="148" spans="1:4" x14ac:dyDescent="0.2">
      <c r="A148" t="s">
        <v>317</v>
      </c>
    </row>
    <row r="149" spans="1:4" x14ac:dyDescent="0.2">
      <c r="B149" s="13"/>
      <c r="C149" s="13"/>
    </row>
    <row r="151" spans="1:4" ht="15.75" x14ac:dyDescent="0.25">
      <c r="A151" s="72" t="s">
        <v>86</v>
      </c>
    </row>
    <row r="152" spans="1:4" ht="10.5" customHeight="1" x14ac:dyDescent="0.25">
      <c r="A152" s="72"/>
    </row>
    <row r="153" spans="1:4" ht="14.25" x14ac:dyDescent="0.2">
      <c r="A153" s="164" t="s">
        <v>211</v>
      </c>
    </row>
    <row r="154" spans="1:4" ht="6" customHeight="1" x14ac:dyDescent="0.2">
      <c r="A154" s="36"/>
    </row>
    <row r="155" spans="1:4" ht="38.25" x14ac:dyDescent="0.2">
      <c r="A155" s="36"/>
      <c r="B155" s="27" t="s">
        <v>67</v>
      </c>
      <c r="C155" s="27" t="s">
        <v>68</v>
      </c>
      <c r="D155" s="210" t="s">
        <v>288</v>
      </c>
    </row>
    <row r="156" spans="1:4" ht="15" x14ac:dyDescent="0.2">
      <c r="A156" s="36"/>
      <c r="B156" s="37" t="s">
        <v>66</v>
      </c>
      <c r="C156" s="37" t="s">
        <v>66</v>
      </c>
    </row>
    <row r="157" spans="1:4" ht="15" x14ac:dyDescent="0.2">
      <c r="A157" s="36"/>
      <c r="B157" s="38">
        <f>'3. 1999 Data &amp; add 2002 MARR'!B141</f>
        <v>0</v>
      </c>
      <c r="C157" s="38">
        <f>1-B157</f>
        <v>1</v>
      </c>
      <c r="D157" s="39">
        <f>B157+C157</f>
        <v>1</v>
      </c>
    </row>
    <row r="158" spans="1:4" x14ac:dyDescent="0.2">
      <c r="B158" s="27"/>
      <c r="C158" s="27"/>
      <c r="D158" s="27"/>
    </row>
    <row r="159" spans="1:4" x14ac:dyDescent="0.2">
      <c r="B159" s="27"/>
      <c r="C159" s="27"/>
      <c r="D159" s="27"/>
    </row>
    <row r="160" spans="1:4" x14ac:dyDescent="0.2">
      <c r="A160" t="s">
        <v>296</v>
      </c>
      <c r="B160" s="77">
        <f>D160*B157</f>
        <v>0</v>
      </c>
      <c r="C160" s="77">
        <f>D160*C157</f>
        <v>0</v>
      </c>
      <c r="D160" s="77">
        <f>G46</f>
        <v>0</v>
      </c>
    </row>
    <row r="161" spans="1:4" x14ac:dyDescent="0.2">
      <c r="A161" t="s">
        <v>303</v>
      </c>
      <c r="B161" s="77"/>
      <c r="C161" s="77"/>
      <c r="D161" s="77"/>
    </row>
    <row r="162" spans="1:4" x14ac:dyDescent="0.2">
      <c r="B162" s="77"/>
      <c r="C162" s="77"/>
      <c r="D162" s="77"/>
    </row>
    <row r="163" spans="1:4" x14ac:dyDescent="0.2">
      <c r="A163" t="s">
        <v>82</v>
      </c>
      <c r="B163" s="14">
        <f>B46</f>
        <v>0</v>
      </c>
    </row>
    <row r="165" spans="1:4" x14ac:dyDescent="0.2">
      <c r="A165" t="s">
        <v>70</v>
      </c>
      <c r="C165" s="40">
        <f>D46</f>
        <v>0</v>
      </c>
    </row>
    <row r="167" spans="1:4" x14ac:dyDescent="0.2">
      <c r="A167" t="s">
        <v>83</v>
      </c>
      <c r="B167" s="99" t="e">
        <f>B160/B163</f>
        <v>#DIV/0!</v>
      </c>
    </row>
    <row r="168" spans="1:4" x14ac:dyDescent="0.2">
      <c r="A168" t="s">
        <v>307</v>
      </c>
    </row>
    <row r="169" spans="1:4" x14ac:dyDescent="0.2">
      <c r="A169" t="s">
        <v>316</v>
      </c>
    </row>
    <row r="171" spans="1:4" x14ac:dyDescent="0.2">
      <c r="A171" t="s">
        <v>73</v>
      </c>
      <c r="C171" s="100" t="e">
        <f>C160/C165/12</f>
        <v>#DIV/0!</v>
      </c>
    </row>
    <row r="172" spans="1:4" x14ac:dyDescent="0.2">
      <c r="A172" t="s">
        <v>299</v>
      </c>
    </row>
    <row r="173" spans="1:4" x14ac:dyDescent="0.2">
      <c r="A173" t="s">
        <v>317</v>
      </c>
    </row>
    <row r="174" spans="1:4" x14ac:dyDescent="0.2">
      <c r="B174" s="13"/>
      <c r="C174" s="13"/>
    </row>
    <row r="176" spans="1:4" ht="15.75" x14ac:dyDescent="0.25">
      <c r="A176" s="72" t="s">
        <v>88</v>
      </c>
    </row>
    <row r="177" spans="1:4" ht="10.5" customHeight="1" x14ac:dyDescent="0.25">
      <c r="A177" s="72"/>
    </row>
    <row r="178" spans="1:4" ht="14.25" x14ac:dyDescent="0.2">
      <c r="A178" s="164" t="s">
        <v>211</v>
      </c>
    </row>
    <row r="179" spans="1:4" ht="9" customHeight="1" x14ac:dyDescent="0.2">
      <c r="A179" s="36"/>
    </row>
    <row r="180" spans="1:4" ht="38.25" x14ac:dyDescent="0.2">
      <c r="A180" s="36"/>
      <c r="B180" s="27" t="s">
        <v>67</v>
      </c>
      <c r="C180" s="27" t="s">
        <v>68</v>
      </c>
      <c r="D180" s="210" t="s">
        <v>288</v>
      </c>
    </row>
    <row r="181" spans="1:4" ht="15" x14ac:dyDescent="0.2">
      <c r="A181" s="36"/>
      <c r="B181" s="37" t="s">
        <v>66</v>
      </c>
      <c r="C181" s="37" t="s">
        <v>66</v>
      </c>
    </row>
    <row r="182" spans="1:4" ht="15" x14ac:dyDescent="0.2">
      <c r="A182" s="36"/>
      <c r="B182" s="38">
        <f>'3. 1999 Data &amp; add 2002 MARR'!B166</f>
        <v>0</v>
      </c>
      <c r="C182" s="38">
        <f>1-B182</f>
        <v>1</v>
      </c>
      <c r="D182" s="39">
        <f>B182+C182</f>
        <v>1</v>
      </c>
    </row>
    <row r="183" spans="1:4" x14ac:dyDescent="0.2">
      <c r="B183" s="27"/>
      <c r="C183" s="27"/>
      <c r="D183" s="27"/>
    </row>
    <row r="184" spans="1:4" x14ac:dyDescent="0.2">
      <c r="B184" s="27"/>
      <c r="C184" s="27"/>
      <c r="D184" s="27"/>
    </row>
    <row r="185" spans="1:4" x14ac:dyDescent="0.2">
      <c r="A185" t="s">
        <v>296</v>
      </c>
      <c r="B185" s="77">
        <f>D185*B182</f>
        <v>0</v>
      </c>
      <c r="C185" s="77">
        <f>D185*C182</f>
        <v>0</v>
      </c>
      <c r="D185" s="77">
        <f>G47</f>
        <v>0</v>
      </c>
    </row>
    <row r="186" spans="1:4" x14ac:dyDescent="0.2">
      <c r="A186" t="s">
        <v>302</v>
      </c>
      <c r="B186" s="77"/>
      <c r="C186" s="77"/>
      <c r="D186" s="77"/>
    </row>
    <row r="187" spans="1:4" x14ac:dyDescent="0.2">
      <c r="B187" s="77"/>
      <c r="C187" s="77"/>
      <c r="D187" s="77"/>
    </row>
    <row r="188" spans="1:4" x14ac:dyDescent="0.2">
      <c r="A188" t="s">
        <v>82</v>
      </c>
      <c r="B188" s="14">
        <f>B47</f>
        <v>0</v>
      </c>
    </row>
    <row r="190" spans="1:4" x14ac:dyDescent="0.2">
      <c r="A190" t="s">
        <v>70</v>
      </c>
      <c r="C190" s="40">
        <f>D47</f>
        <v>0</v>
      </c>
    </row>
    <row r="192" spans="1:4" x14ac:dyDescent="0.2">
      <c r="A192" t="s">
        <v>83</v>
      </c>
      <c r="B192" s="99" t="e">
        <f>B185/B188</f>
        <v>#DIV/0!</v>
      </c>
    </row>
    <row r="193" spans="1:4" x14ac:dyDescent="0.2">
      <c r="A193" t="s">
        <v>307</v>
      </c>
    </row>
    <row r="194" spans="1:4" x14ac:dyDescent="0.2">
      <c r="A194" t="s">
        <v>316</v>
      </c>
    </row>
    <row r="196" spans="1:4" x14ac:dyDescent="0.2">
      <c r="A196" t="s">
        <v>73</v>
      </c>
      <c r="C196" s="100" t="e">
        <f>C185/C190/12</f>
        <v>#DIV/0!</v>
      </c>
    </row>
    <row r="197" spans="1:4" x14ac:dyDescent="0.2">
      <c r="A197" t="s">
        <v>299</v>
      </c>
    </row>
    <row r="198" spans="1:4" x14ac:dyDescent="0.2">
      <c r="A198" t="s">
        <v>317</v>
      </c>
    </row>
    <row r="201" spans="1:4" ht="15.75" x14ac:dyDescent="0.25">
      <c r="A201" s="72" t="s">
        <v>97</v>
      </c>
    </row>
    <row r="202" spans="1:4" ht="6.75" customHeight="1" x14ac:dyDescent="0.25">
      <c r="A202" s="72"/>
    </row>
    <row r="203" spans="1:4" ht="14.25" x14ac:dyDescent="0.2">
      <c r="A203" s="164" t="s">
        <v>211</v>
      </c>
    </row>
    <row r="204" spans="1:4" ht="6.75" customHeight="1" x14ac:dyDescent="0.2">
      <c r="A204" s="36"/>
    </row>
    <row r="205" spans="1:4" ht="38.25" x14ac:dyDescent="0.2">
      <c r="A205" s="36"/>
      <c r="B205" s="27" t="s">
        <v>67</v>
      </c>
      <c r="C205" s="27" t="s">
        <v>68</v>
      </c>
      <c r="D205" s="210" t="s">
        <v>288</v>
      </c>
    </row>
    <row r="206" spans="1:4" ht="15" x14ac:dyDescent="0.2">
      <c r="A206" s="36"/>
      <c r="B206" s="37" t="s">
        <v>66</v>
      </c>
      <c r="C206" s="37" t="s">
        <v>66</v>
      </c>
    </row>
    <row r="207" spans="1:4" ht="15" x14ac:dyDescent="0.2">
      <c r="A207" s="36"/>
      <c r="B207" s="38">
        <f>'3. 1999 Data &amp; add 2002 MARR'!B191</f>
        <v>0.3</v>
      </c>
      <c r="C207" s="38">
        <f>1-B207</f>
        <v>0.7</v>
      </c>
      <c r="D207" s="39">
        <f>B207+C207</f>
        <v>1</v>
      </c>
    </row>
    <row r="208" spans="1:4" x14ac:dyDescent="0.2">
      <c r="B208" s="27"/>
      <c r="C208" s="27"/>
      <c r="D208" s="27"/>
    </row>
    <row r="209" spans="1:4" x14ac:dyDescent="0.2">
      <c r="B209" s="27"/>
      <c r="C209" s="27"/>
      <c r="D209" s="27"/>
    </row>
    <row r="210" spans="1:4" x14ac:dyDescent="0.2">
      <c r="A210" t="s">
        <v>296</v>
      </c>
      <c r="B210" s="77">
        <f>D210*B207</f>
        <v>35.044097822243742</v>
      </c>
      <c r="C210" s="77">
        <f>D210*C207</f>
        <v>81.769561585235394</v>
      </c>
      <c r="D210" s="77">
        <f>G48</f>
        <v>116.81365940747915</v>
      </c>
    </row>
    <row r="211" spans="1:4" x14ac:dyDescent="0.2">
      <c r="A211" t="s">
        <v>301</v>
      </c>
      <c r="B211" s="77"/>
      <c r="C211" s="77"/>
      <c r="D211" s="77"/>
    </row>
    <row r="212" spans="1:4" x14ac:dyDescent="0.2">
      <c r="B212" s="77"/>
      <c r="C212" s="77"/>
      <c r="D212" s="77"/>
    </row>
    <row r="213" spans="1:4" x14ac:dyDescent="0.2">
      <c r="A213" t="s">
        <v>82</v>
      </c>
      <c r="B213" s="14">
        <f>B48</f>
        <v>475</v>
      </c>
    </row>
    <row r="215" spans="1:4" x14ac:dyDescent="0.2">
      <c r="A215" t="s">
        <v>70</v>
      </c>
      <c r="C215" s="40">
        <f>D48</f>
        <v>138</v>
      </c>
    </row>
    <row r="217" spans="1:4" x14ac:dyDescent="0.2">
      <c r="A217" t="s">
        <v>83</v>
      </c>
      <c r="B217" s="99">
        <f>B210/B213</f>
        <v>7.3777048046828927E-2</v>
      </c>
    </row>
    <row r="218" spans="1:4" x14ac:dyDescent="0.2">
      <c r="A218" t="s">
        <v>307</v>
      </c>
    </row>
    <row r="219" spans="1:4" x14ac:dyDescent="0.2">
      <c r="A219" t="s">
        <v>316</v>
      </c>
    </row>
    <row r="221" spans="1:4" x14ac:dyDescent="0.2">
      <c r="A221" t="s">
        <v>73</v>
      </c>
      <c r="C221" s="100">
        <f>C210/C215/12</f>
        <v>4.9377754580456151E-2</v>
      </c>
    </row>
    <row r="222" spans="1:4" x14ac:dyDescent="0.2">
      <c r="A222" t="s">
        <v>299</v>
      </c>
    </row>
    <row r="223" spans="1:4" x14ac:dyDescent="0.2">
      <c r="A223" t="s">
        <v>317</v>
      </c>
    </row>
    <row r="226" spans="1:4" ht="15.75" x14ac:dyDescent="0.25">
      <c r="A226" s="72" t="s">
        <v>90</v>
      </c>
    </row>
    <row r="227" spans="1:4" ht="9.75" customHeight="1" x14ac:dyDescent="0.25">
      <c r="A227" s="72"/>
    </row>
    <row r="228" spans="1:4" ht="14.25" x14ac:dyDescent="0.2">
      <c r="A228" s="164" t="s">
        <v>211</v>
      </c>
    </row>
    <row r="229" spans="1:4" ht="9" customHeight="1" x14ac:dyDescent="0.2">
      <c r="A229" s="36"/>
    </row>
    <row r="230" spans="1:4" ht="38.25" x14ac:dyDescent="0.2">
      <c r="A230" s="36"/>
      <c r="B230" s="27" t="s">
        <v>67</v>
      </c>
      <c r="C230" s="27" t="s">
        <v>68</v>
      </c>
      <c r="D230" s="210" t="s">
        <v>288</v>
      </c>
    </row>
    <row r="231" spans="1:4" ht="15" x14ac:dyDescent="0.2">
      <c r="A231" s="36"/>
      <c r="B231" s="37" t="s">
        <v>66</v>
      </c>
      <c r="C231" s="37" t="s">
        <v>66</v>
      </c>
    </row>
    <row r="232" spans="1:4" ht="15" x14ac:dyDescent="0.2">
      <c r="A232" s="36"/>
      <c r="B232" s="38">
        <f>'3. 1999 Data &amp; add 2002 MARR'!B216</f>
        <v>0.37</v>
      </c>
      <c r="C232" s="38">
        <f>1-B232</f>
        <v>0.63</v>
      </c>
      <c r="D232" s="39">
        <f>B232+C232</f>
        <v>1</v>
      </c>
    </row>
    <row r="233" spans="1:4" x14ac:dyDescent="0.2">
      <c r="B233" s="27"/>
      <c r="C233" s="27"/>
      <c r="D233" s="27"/>
    </row>
    <row r="234" spans="1:4" x14ac:dyDescent="0.2">
      <c r="B234" s="27"/>
      <c r="C234" s="27"/>
      <c r="D234" s="27"/>
    </row>
    <row r="235" spans="1:4" x14ac:dyDescent="0.2">
      <c r="A235" t="s">
        <v>296</v>
      </c>
      <c r="B235" s="77">
        <f>D235*B232</f>
        <v>370.53819892528219</v>
      </c>
      <c r="C235" s="77">
        <f>D235*C232</f>
        <v>630.91639276466969</v>
      </c>
      <c r="D235" s="77">
        <f>G49</f>
        <v>1001.4545916899519</v>
      </c>
    </row>
    <row r="236" spans="1:4" x14ac:dyDescent="0.2">
      <c r="A236" t="s">
        <v>300</v>
      </c>
      <c r="B236" s="77"/>
      <c r="C236" s="77"/>
      <c r="D236" s="77"/>
    </row>
    <row r="237" spans="1:4" x14ac:dyDescent="0.2">
      <c r="B237" s="77"/>
      <c r="C237" s="77"/>
      <c r="D237" s="77"/>
    </row>
    <row r="238" spans="1:4" x14ac:dyDescent="0.2">
      <c r="A238" t="s">
        <v>82</v>
      </c>
      <c r="B238" s="14">
        <f>B49</f>
        <v>6090</v>
      </c>
    </row>
    <row r="240" spans="1:4" x14ac:dyDescent="0.2">
      <c r="A240" t="s">
        <v>98</v>
      </c>
      <c r="C240" s="40">
        <f>D49</f>
        <v>2603</v>
      </c>
    </row>
    <row r="242" spans="1:3" x14ac:dyDescent="0.2">
      <c r="A242" t="s">
        <v>83</v>
      </c>
      <c r="B242" s="99">
        <f>B235/B238</f>
        <v>6.0843710825169491E-2</v>
      </c>
    </row>
    <row r="243" spans="1:3" x14ac:dyDescent="0.2">
      <c r="A243" t="s">
        <v>307</v>
      </c>
    </row>
    <row r="244" spans="1:3" x14ac:dyDescent="0.2">
      <c r="A244" t="s">
        <v>316</v>
      </c>
    </row>
    <row r="246" spans="1:3" x14ac:dyDescent="0.2">
      <c r="A246" t="s">
        <v>73</v>
      </c>
      <c r="C246" s="100">
        <f>C235/C240/12</f>
        <v>2.0198373439770448E-2</v>
      </c>
    </row>
    <row r="247" spans="1:3" x14ac:dyDescent="0.2">
      <c r="A247" t="s">
        <v>299</v>
      </c>
    </row>
    <row r="248" spans="1:3" x14ac:dyDescent="0.2">
      <c r="A248" t="s">
        <v>317</v>
      </c>
    </row>
  </sheetData>
  <phoneticPr fontId="0" type="noConversion"/>
  <pageMargins left="0.31" right="0.17" top="0.45" bottom="0.5" header="0.28000000000000003" footer="0.23"/>
  <pageSetup scale="35" fitToHeight="6" orientation="portrait" r:id="rId1"/>
  <headerFooter alignWithMargins="0"/>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2"/>
  <sheetViews>
    <sheetView topLeftCell="A66" zoomScale="75" workbookViewId="0">
      <selection activeCell="K85" sqref="K85"/>
    </sheetView>
  </sheetViews>
  <sheetFormatPr defaultRowHeight="12.75" x14ac:dyDescent="0.2"/>
  <cols>
    <col min="1" max="1" width="38.28515625" customWidth="1"/>
    <col min="2" max="2" width="14.42578125" customWidth="1"/>
    <col min="3" max="3" width="14.7109375" customWidth="1"/>
    <col min="4" max="4" width="19.140625" customWidth="1"/>
    <col min="5" max="5" width="19.7109375" customWidth="1"/>
    <col min="6" max="6" width="15.5703125" customWidth="1"/>
    <col min="7" max="7" width="14" customWidth="1"/>
  </cols>
  <sheetData>
    <row r="1" spans="1:8" ht="18" x14ac:dyDescent="0.25">
      <c r="A1" s="17" t="s">
        <v>313</v>
      </c>
    </row>
    <row r="3" spans="1:8" ht="18" x14ac:dyDescent="0.25">
      <c r="A3" s="137" t="s">
        <v>0</v>
      </c>
      <c r="B3" s="131" t="str">
        <f>'1. 2001 Approved Rate Schedule'!B3</f>
        <v>E.L.K. Energy Inc.</v>
      </c>
      <c r="C3" s="132"/>
      <c r="E3" s="137" t="s">
        <v>1</v>
      </c>
      <c r="F3" s="133" t="str">
        <f>'1. 2001 Approved Rate Schedule'!F3</f>
        <v>ED-1999-0070</v>
      </c>
    </row>
    <row r="4" spans="1:8" ht="18" x14ac:dyDescent="0.25">
      <c r="A4" s="137" t="s">
        <v>3</v>
      </c>
      <c r="B4" s="131" t="str">
        <f>'1. 2001 Approved Rate Schedule'!B4</f>
        <v>Sandra Corrado</v>
      </c>
      <c r="C4" s="17"/>
      <c r="E4" s="137" t="s">
        <v>4</v>
      </c>
      <c r="F4" s="133" t="str">
        <f>'1. 2001 Approved Rate Schedule'!F4</f>
        <v>(519)776-5291  Ext. 13</v>
      </c>
    </row>
    <row r="5" spans="1:8" ht="18" x14ac:dyDescent="0.25">
      <c r="A5" s="30" t="s">
        <v>50</v>
      </c>
      <c r="B5" s="131" t="str">
        <f>'1. 2001 Approved Rate Schedule'!B5</f>
        <v>scorrado@elkenergyinc.com</v>
      </c>
      <c r="C5" s="17"/>
    </row>
    <row r="6" spans="1:8" ht="18" x14ac:dyDescent="0.25">
      <c r="A6" s="137" t="s">
        <v>2</v>
      </c>
      <c r="B6" s="131">
        <f>'1. 2001 Approved Rate Schedule'!B6</f>
        <v>1</v>
      </c>
      <c r="C6" s="17"/>
    </row>
    <row r="7" spans="1:8" ht="18" x14ac:dyDescent="0.25">
      <c r="A7" s="30" t="s">
        <v>51</v>
      </c>
      <c r="B7" s="131">
        <f>'1. 2001 Approved Rate Schedule'!B7</f>
        <v>37263</v>
      </c>
      <c r="C7" s="17"/>
    </row>
    <row r="8" spans="1:8" ht="18" x14ac:dyDescent="0.25">
      <c r="C8" s="17"/>
    </row>
    <row r="9" spans="1:8" ht="14.25" x14ac:dyDescent="0.2">
      <c r="A9" s="164" t="s">
        <v>230</v>
      </c>
    </row>
    <row r="10" spans="1:8" ht="14.25" x14ac:dyDescent="0.2">
      <c r="A10" s="164" t="s">
        <v>248</v>
      </c>
    </row>
    <row r="11" spans="1:8" ht="14.25" x14ac:dyDescent="0.2">
      <c r="A11" s="164" t="s">
        <v>314</v>
      </c>
    </row>
    <row r="14" spans="1:8" ht="18" x14ac:dyDescent="0.25">
      <c r="A14" s="121" t="s">
        <v>6</v>
      </c>
      <c r="B14" s="18"/>
      <c r="C14" s="7"/>
      <c r="D14" s="5"/>
      <c r="E14" s="16"/>
      <c r="G14" s="16"/>
    </row>
    <row r="15" spans="1:8" x14ac:dyDescent="0.2">
      <c r="B15" s="16"/>
      <c r="C15" s="16"/>
      <c r="D15" s="19"/>
      <c r="E15" s="16"/>
      <c r="F15" s="16"/>
      <c r="G15" s="16"/>
    </row>
    <row r="16" spans="1:8" x14ac:dyDescent="0.2">
      <c r="A16" t="s">
        <v>8</v>
      </c>
      <c r="B16" s="16">
        <f>('12. Z-Factor Adder Sch'!B16)+('13. Transition Cost Adder Calc'!B70)</f>
        <v>7.794982661271101E-3</v>
      </c>
      <c r="C16" s="16"/>
      <c r="D16" s="19"/>
      <c r="E16" s="16"/>
      <c r="F16" s="101"/>
      <c r="G16" s="22"/>
      <c r="H16" s="22"/>
    </row>
    <row r="17" spans="1:8" x14ac:dyDescent="0.2">
      <c r="B17" s="16"/>
      <c r="C17" s="16"/>
      <c r="D17" s="19"/>
      <c r="E17" s="16"/>
      <c r="F17" s="101"/>
      <c r="G17" s="16"/>
    </row>
    <row r="18" spans="1:8" x14ac:dyDescent="0.2">
      <c r="A18" t="s">
        <v>132</v>
      </c>
      <c r="B18" s="16">
        <f>('12. Z-Factor Adder Sch'!B18)+('13. Transition Cost Adder Calc'!C74)</f>
        <v>14.657205491767204</v>
      </c>
      <c r="C18" s="16"/>
      <c r="D18" s="19"/>
      <c r="E18" s="16"/>
      <c r="F18" s="101"/>
      <c r="G18" s="100"/>
      <c r="H18" s="22"/>
    </row>
    <row r="19" spans="1:8" x14ac:dyDescent="0.2">
      <c r="B19" s="16"/>
      <c r="C19" s="16"/>
      <c r="D19" s="19"/>
      <c r="E19" s="16"/>
      <c r="F19" s="16"/>
      <c r="G19" s="16"/>
    </row>
    <row r="20" spans="1:8" x14ac:dyDescent="0.2">
      <c r="A20" t="s">
        <v>9</v>
      </c>
      <c r="B20" s="16">
        <f>'1. 2001 Approved Rate Schedule'!B20</f>
        <v>7.4139999999999998E-2</v>
      </c>
      <c r="C20" s="16"/>
      <c r="D20" s="19"/>
      <c r="E20" s="16"/>
      <c r="F20" s="16"/>
      <c r="G20" s="16"/>
    </row>
    <row r="21" spans="1:8" x14ac:dyDescent="0.2">
      <c r="B21" s="16"/>
      <c r="C21" s="16"/>
      <c r="D21" s="19"/>
      <c r="E21" s="16"/>
      <c r="F21" s="16"/>
      <c r="G21" s="16"/>
    </row>
    <row r="22" spans="1:8" x14ac:dyDescent="0.2">
      <c r="B22" s="16"/>
      <c r="C22" s="16"/>
      <c r="D22" s="19"/>
      <c r="E22" s="16"/>
      <c r="F22" s="16"/>
      <c r="G22" s="16"/>
    </row>
    <row r="23" spans="1:8" x14ac:dyDescent="0.2">
      <c r="B23" s="16"/>
      <c r="C23" s="16"/>
      <c r="D23" s="16"/>
      <c r="E23" s="16"/>
      <c r="F23" s="16"/>
      <c r="G23" s="16"/>
    </row>
    <row r="24" spans="1:8" ht="18" x14ac:dyDescent="0.25">
      <c r="A24" s="121" t="s">
        <v>10</v>
      </c>
      <c r="B24" s="18"/>
      <c r="C24" s="7"/>
      <c r="D24" s="16"/>
      <c r="E24" s="16"/>
      <c r="F24" s="16"/>
      <c r="G24" s="16"/>
    </row>
    <row r="25" spans="1:8" x14ac:dyDescent="0.2">
      <c r="B25" s="16"/>
      <c r="C25" s="16"/>
      <c r="D25" s="16"/>
      <c r="E25" s="16"/>
      <c r="F25" s="16"/>
      <c r="G25" s="16"/>
    </row>
    <row r="26" spans="1:8" x14ac:dyDescent="0.2">
      <c r="A26" t="s">
        <v>8</v>
      </c>
      <c r="B26" s="16">
        <f>('12. Z-Factor Adder Sch'!B26)+('13. Transition Cost Adder Calc'!B70)</f>
        <v>2.2565826612711013E-3</v>
      </c>
      <c r="C26" s="16"/>
      <c r="D26" s="16"/>
      <c r="E26" s="16"/>
      <c r="F26" s="16"/>
      <c r="G26" s="16"/>
    </row>
    <row r="27" spans="1:8" x14ac:dyDescent="0.2">
      <c r="B27" s="16"/>
      <c r="C27" s="16"/>
      <c r="D27" s="16"/>
      <c r="E27" s="16"/>
      <c r="F27" s="16"/>
      <c r="G27" s="16"/>
    </row>
    <row r="28" spans="1:8" x14ac:dyDescent="0.2">
      <c r="A28" t="s">
        <v>132</v>
      </c>
      <c r="B28" s="16">
        <f>('12. Z-Factor Adder Sch'!B28)+('13. Transition Cost Adder Calc'!C74)</f>
        <v>4.2430354917672055</v>
      </c>
      <c r="C28" s="16"/>
      <c r="D28" s="16"/>
      <c r="E28" s="16"/>
      <c r="F28" s="16"/>
      <c r="G28" s="16"/>
    </row>
    <row r="29" spans="1:8" x14ac:dyDescent="0.2">
      <c r="B29" s="19"/>
      <c r="C29" s="16"/>
      <c r="D29" s="16"/>
      <c r="E29" s="16"/>
      <c r="F29" s="16"/>
      <c r="G29" s="16"/>
    </row>
    <row r="30" spans="1:8" x14ac:dyDescent="0.2">
      <c r="A30" t="s">
        <v>11</v>
      </c>
      <c r="B30" s="123" t="s">
        <v>12</v>
      </c>
      <c r="C30" s="123" t="s">
        <v>13</v>
      </c>
      <c r="D30" s="124" t="s">
        <v>14</v>
      </c>
      <c r="E30" s="123" t="s">
        <v>15</v>
      </c>
      <c r="F30" s="16"/>
      <c r="G30" s="16"/>
    </row>
    <row r="31" spans="1:8" x14ac:dyDescent="0.2">
      <c r="B31" s="123"/>
      <c r="C31" s="123" t="s">
        <v>16</v>
      </c>
      <c r="D31" s="124"/>
      <c r="E31" s="123" t="s">
        <v>16</v>
      </c>
      <c r="F31" s="16"/>
      <c r="G31" s="16"/>
    </row>
    <row r="32" spans="1:8" x14ac:dyDescent="0.2">
      <c r="B32" s="123" t="s">
        <v>17</v>
      </c>
      <c r="C32" s="123" t="s">
        <v>17</v>
      </c>
      <c r="D32" s="124" t="s">
        <v>17</v>
      </c>
      <c r="E32" s="123" t="s">
        <v>17</v>
      </c>
      <c r="F32" s="16"/>
      <c r="G32" s="16"/>
    </row>
    <row r="33" spans="1:8" x14ac:dyDescent="0.2">
      <c r="B33" s="123">
        <f>'1. 2001 Approved Rate Schedule'!B33</f>
        <v>0</v>
      </c>
      <c r="C33" s="123">
        <f>'1. 2001 Approved Rate Schedule'!C33</f>
        <v>0</v>
      </c>
      <c r="D33" s="123">
        <f>'1. 2001 Approved Rate Schedule'!D33</f>
        <v>0</v>
      </c>
      <c r="E33" s="123">
        <f>'1. 2001 Approved Rate Schedule'!E33</f>
        <v>0</v>
      </c>
      <c r="F33" s="16"/>
      <c r="G33" s="16"/>
    </row>
    <row r="34" spans="1:8" x14ac:dyDescent="0.2">
      <c r="B34" s="123"/>
      <c r="C34" s="123"/>
      <c r="D34" s="123"/>
      <c r="E34" s="123"/>
      <c r="F34" s="16"/>
      <c r="G34" s="16"/>
    </row>
    <row r="35" spans="1:8" x14ac:dyDescent="0.2">
      <c r="B35" s="16"/>
      <c r="C35" s="16"/>
      <c r="D35" s="19"/>
      <c r="E35" s="16"/>
      <c r="F35" s="16"/>
      <c r="G35" s="16"/>
    </row>
    <row r="36" spans="1:8" x14ac:dyDescent="0.2">
      <c r="B36" s="16"/>
      <c r="C36" s="16"/>
      <c r="D36" s="19"/>
      <c r="E36" s="16"/>
      <c r="F36" s="16"/>
      <c r="G36" s="16"/>
    </row>
    <row r="37" spans="1:8" ht="18" x14ac:dyDescent="0.25">
      <c r="A37" s="121" t="s">
        <v>18</v>
      </c>
      <c r="B37" s="18"/>
      <c r="C37" s="7"/>
      <c r="D37" s="19"/>
      <c r="E37" s="16"/>
      <c r="F37" s="16"/>
      <c r="G37" s="16"/>
    </row>
    <row r="38" spans="1:8" x14ac:dyDescent="0.2">
      <c r="B38" s="16"/>
      <c r="C38" s="16"/>
      <c r="D38" s="19"/>
      <c r="E38" s="16"/>
      <c r="F38" s="16"/>
      <c r="G38" s="16"/>
    </row>
    <row r="39" spans="1:8" x14ac:dyDescent="0.2">
      <c r="A39" t="s">
        <v>8</v>
      </c>
      <c r="B39" s="16">
        <f>('12. Z-Factor Adder Sch'!B39)+('13. Transition Cost Adder Calc'!B94)</f>
        <v>2.2783330977855405E-3</v>
      </c>
      <c r="C39" s="16"/>
      <c r="D39" s="19"/>
      <c r="E39" s="16"/>
      <c r="F39" s="23"/>
      <c r="G39" s="23"/>
      <c r="H39" s="22"/>
    </row>
    <row r="40" spans="1:8" x14ac:dyDescent="0.2">
      <c r="B40" s="16"/>
      <c r="C40" s="16"/>
      <c r="D40" s="19"/>
      <c r="E40" s="16"/>
      <c r="F40" s="23"/>
      <c r="G40" s="23"/>
    </row>
    <row r="41" spans="1:8" x14ac:dyDescent="0.2">
      <c r="A41" t="s">
        <v>132</v>
      </c>
      <c r="B41" s="16">
        <f>('12. Z-Factor Adder Sch'!B41)+('13. Transition Cost Adder Calc'!C98)</f>
        <v>15.140860388130161</v>
      </c>
      <c r="C41" s="16"/>
      <c r="D41" s="19"/>
      <c r="E41" s="16"/>
      <c r="F41" s="23"/>
      <c r="G41" s="23"/>
      <c r="H41" s="22"/>
    </row>
    <row r="42" spans="1:8" x14ac:dyDescent="0.2">
      <c r="B42" s="16"/>
      <c r="C42" s="16"/>
      <c r="D42" s="19"/>
      <c r="E42" s="16"/>
      <c r="F42" s="16"/>
      <c r="G42" s="16"/>
    </row>
    <row r="43" spans="1:8" x14ac:dyDescent="0.2">
      <c r="A43" t="s">
        <v>9</v>
      </c>
      <c r="B43" s="23">
        <f>'1. 2001 Approved Rate Schedule'!B43</f>
        <v>7.3069999999999996E-2</v>
      </c>
      <c r="C43" s="16"/>
      <c r="D43" s="19"/>
      <c r="E43" s="16"/>
      <c r="F43" s="16"/>
      <c r="G43" s="16"/>
    </row>
    <row r="44" spans="1:8" x14ac:dyDescent="0.2">
      <c r="B44" s="16"/>
      <c r="C44" s="16"/>
      <c r="D44" s="19"/>
      <c r="E44" s="16"/>
      <c r="F44" s="16"/>
      <c r="G44" s="16"/>
    </row>
    <row r="45" spans="1:8" x14ac:dyDescent="0.2">
      <c r="B45" s="16"/>
      <c r="C45" s="16"/>
      <c r="D45" s="19"/>
      <c r="E45" s="16"/>
      <c r="F45" s="16"/>
      <c r="G45" s="16"/>
    </row>
    <row r="46" spans="1:8" x14ac:dyDescent="0.2">
      <c r="B46" s="16"/>
      <c r="C46" s="16"/>
      <c r="D46" s="19"/>
      <c r="E46" s="16"/>
      <c r="F46" s="16"/>
      <c r="G46" s="16"/>
    </row>
    <row r="47" spans="1:8" ht="18" x14ac:dyDescent="0.25">
      <c r="A47" s="121" t="s">
        <v>19</v>
      </c>
      <c r="B47" s="18"/>
      <c r="C47" s="7"/>
      <c r="D47" s="19"/>
      <c r="E47" s="16"/>
      <c r="F47" s="16"/>
      <c r="G47" s="16"/>
    </row>
    <row r="48" spans="1:8" x14ac:dyDescent="0.2">
      <c r="B48" s="16"/>
      <c r="C48" s="16"/>
      <c r="D48" s="19"/>
      <c r="E48" s="16"/>
      <c r="F48" s="16"/>
      <c r="G48" s="16"/>
    </row>
    <row r="49" spans="1:7" x14ac:dyDescent="0.2">
      <c r="A49" t="s">
        <v>8</v>
      </c>
      <c r="B49" s="16">
        <f>('12. Z-Factor Adder Sch'!B49)+('13. Transition Cost Adder Calc'!B94)</f>
        <v>1.0915330977855409E-3</v>
      </c>
      <c r="C49" s="16"/>
      <c r="D49" s="19"/>
      <c r="E49" s="16"/>
      <c r="F49" s="16"/>
      <c r="G49" s="16"/>
    </row>
    <row r="50" spans="1:7" x14ac:dyDescent="0.2">
      <c r="B50" s="16"/>
      <c r="C50" s="16"/>
      <c r="D50" s="19"/>
      <c r="E50" s="16"/>
      <c r="F50" s="16"/>
      <c r="G50" s="16"/>
    </row>
    <row r="51" spans="1:7" x14ac:dyDescent="0.2">
      <c r="A51" t="s">
        <v>132</v>
      </c>
      <c r="B51" s="16">
        <f>('12. Z-Factor Adder Sch'!B51)+('13. Transition Cost Adder Calc'!C98)</f>
        <v>4.9640503881301612</v>
      </c>
      <c r="C51" s="16"/>
      <c r="D51" s="19"/>
      <c r="E51" s="16"/>
      <c r="F51" s="16"/>
      <c r="G51" s="16"/>
    </row>
    <row r="52" spans="1:7" x14ac:dyDescent="0.2">
      <c r="B52" s="16"/>
      <c r="C52" s="16"/>
      <c r="D52" s="19"/>
      <c r="E52" s="16"/>
      <c r="F52" s="16"/>
      <c r="G52" s="16"/>
    </row>
    <row r="53" spans="1:7" x14ac:dyDescent="0.2">
      <c r="A53" t="s">
        <v>11</v>
      </c>
      <c r="B53" s="123" t="s">
        <v>12</v>
      </c>
      <c r="C53" s="123" t="s">
        <v>13</v>
      </c>
      <c r="D53" s="124" t="s">
        <v>14</v>
      </c>
      <c r="E53" s="123" t="s">
        <v>15</v>
      </c>
      <c r="F53" s="16"/>
      <c r="G53" s="16"/>
    </row>
    <row r="54" spans="1:7" x14ac:dyDescent="0.2">
      <c r="B54" s="123"/>
      <c r="C54" s="123" t="s">
        <v>16</v>
      </c>
      <c r="D54" s="124"/>
      <c r="E54" s="123" t="s">
        <v>16</v>
      </c>
      <c r="F54" s="16"/>
      <c r="G54" s="16"/>
    </row>
    <row r="55" spans="1:7" x14ac:dyDescent="0.2">
      <c r="B55" s="123" t="s">
        <v>17</v>
      </c>
      <c r="C55" s="123" t="s">
        <v>17</v>
      </c>
      <c r="D55" s="124" t="s">
        <v>17</v>
      </c>
      <c r="E55" s="123" t="s">
        <v>17</v>
      </c>
      <c r="F55" s="16"/>
      <c r="G55" s="16"/>
    </row>
    <row r="56" spans="1:7" x14ac:dyDescent="0.2">
      <c r="B56" s="123">
        <f>'1. 2001 Approved Rate Schedule'!B56</f>
        <v>0</v>
      </c>
      <c r="C56" s="123">
        <f>'1. 2001 Approved Rate Schedule'!C56</f>
        <v>0</v>
      </c>
      <c r="D56" s="123">
        <f>'1. 2001 Approved Rate Schedule'!D56</f>
        <v>0</v>
      </c>
      <c r="E56" s="123">
        <f>'1. 2001 Approved Rate Schedule'!E56</f>
        <v>0</v>
      </c>
      <c r="F56" s="16"/>
      <c r="G56" s="16"/>
    </row>
    <row r="57" spans="1:7" x14ac:dyDescent="0.2">
      <c r="B57" s="16"/>
      <c r="C57" s="16"/>
      <c r="D57" s="19"/>
      <c r="E57" s="16"/>
      <c r="F57" s="16"/>
      <c r="G57" s="16"/>
    </row>
    <row r="58" spans="1:7" x14ac:dyDescent="0.2">
      <c r="B58" s="16"/>
      <c r="C58" s="16"/>
      <c r="D58" s="19"/>
      <c r="E58" s="16"/>
      <c r="F58" s="16"/>
      <c r="G58" s="16"/>
    </row>
    <row r="59" spans="1:7" x14ac:dyDescent="0.2">
      <c r="B59" s="16"/>
      <c r="C59" s="16"/>
      <c r="D59" s="19"/>
      <c r="E59" s="16"/>
      <c r="F59" s="16"/>
      <c r="G59" s="16"/>
    </row>
    <row r="60" spans="1:7" ht="18" x14ac:dyDescent="0.25">
      <c r="A60" s="121" t="s">
        <v>20</v>
      </c>
      <c r="B60" s="18"/>
      <c r="C60" s="7"/>
      <c r="D60" s="19"/>
      <c r="E60" s="16"/>
      <c r="F60" s="16"/>
      <c r="G60" s="16"/>
    </row>
    <row r="61" spans="1:7" x14ac:dyDescent="0.2">
      <c r="B61" s="16"/>
      <c r="C61" s="16"/>
      <c r="D61" s="19"/>
      <c r="E61" s="16"/>
      <c r="F61" s="16"/>
      <c r="G61" s="16"/>
    </row>
    <row r="62" spans="1:7" x14ac:dyDescent="0.2">
      <c r="A62" t="s">
        <v>21</v>
      </c>
      <c r="B62" s="16">
        <f>('12. Z-Factor Adder Sch'!B62)+('13. Transition Cost Adder Calc'!B118)</f>
        <v>2.7403959050907072</v>
      </c>
      <c r="C62" s="16"/>
      <c r="D62" s="19"/>
      <c r="E62" s="16"/>
      <c r="F62" s="16"/>
      <c r="G62" s="16"/>
    </row>
    <row r="63" spans="1:7" x14ac:dyDescent="0.2">
      <c r="B63" s="16"/>
      <c r="C63" s="16"/>
      <c r="D63" s="19"/>
      <c r="E63" s="16"/>
      <c r="F63" s="16"/>
      <c r="G63" s="16"/>
    </row>
    <row r="64" spans="1:7" x14ac:dyDescent="0.2">
      <c r="A64" t="s">
        <v>132</v>
      </c>
      <c r="B64" s="16">
        <f>('12. Z-Factor Adder Sch'!B64)+('13. Transition Cost Adder Calc'!C122)</f>
        <v>554.38007021362796</v>
      </c>
      <c r="C64" s="16"/>
      <c r="D64" s="19"/>
      <c r="E64" s="16"/>
      <c r="F64" s="16"/>
      <c r="G64" s="16"/>
    </row>
    <row r="65" spans="1:7" x14ac:dyDescent="0.2">
      <c r="B65" s="16"/>
      <c r="C65" s="16"/>
      <c r="D65" s="19"/>
      <c r="E65" s="16"/>
      <c r="F65" s="16"/>
      <c r="G65" s="16"/>
    </row>
    <row r="66" spans="1:7" x14ac:dyDescent="0.2">
      <c r="A66" t="s">
        <v>23</v>
      </c>
      <c r="B66" s="23">
        <f>'1. 2001 Approved Rate Schedule'!B66</f>
        <v>2.4419</v>
      </c>
      <c r="C66" s="16"/>
      <c r="D66" s="19"/>
      <c r="E66" s="16"/>
      <c r="F66" s="16"/>
      <c r="G66" s="16"/>
    </row>
    <row r="67" spans="1:7" x14ac:dyDescent="0.2">
      <c r="B67" s="16"/>
      <c r="C67" s="16"/>
      <c r="D67" s="19"/>
      <c r="E67" s="16"/>
      <c r="F67" s="16"/>
      <c r="G67" s="16"/>
    </row>
    <row r="68" spans="1:7" x14ac:dyDescent="0.2">
      <c r="A68" t="s">
        <v>9</v>
      </c>
      <c r="B68" s="23">
        <f>'1. 2001 Approved Rate Schedule'!B68</f>
        <v>5.8279999999999998E-2</v>
      </c>
      <c r="C68" s="16"/>
      <c r="D68" s="19"/>
      <c r="E68" s="16"/>
      <c r="F68" s="16"/>
      <c r="G68" s="16"/>
    </row>
    <row r="69" spans="1:7" x14ac:dyDescent="0.2">
      <c r="B69" s="16"/>
      <c r="C69" s="16"/>
      <c r="D69" s="19"/>
      <c r="E69" s="16"/>
      <c r="F69" s="16"/>
      <c r="G69" s="16"/>
    </row>
    <row r="70" spans="1:7" x14ac:dyDescent="0.2">
      <c r="B70" s="16"/>
      <c r="C70" s="16"/>
      <c r="D70" s="19"/>
      <c r="E70" s="16"/>
      <c r="F70" s="16"/>
      <c r="G70" s="16"/>
    </row>
    <row r="71" spans="1:7" x14ac:dyDescent="0.2">
      <c r="B71" s="16"/>
      <c r="C71" s="16"/>
      <c r="D71" s="19"/>
      <c r="E71" s="16"/>
      <c r="F71" s="16"/>
      <c r="G71" s="16"/>
    </row>
    <row r="72" spans="1:7" ht="18" x14ac:dyDescent="0.25">
      <c r="A72" s="121" t="s">
        <v>24</v>
      </c>
      <c r="B72" s="18"/>
      <c r="C72" s="7"/>
      <c r="D72" s="19"/>
      <c r="E72" s="16"/>
      <c r="F72" s="16"/>
      <c r="G72" s="16"/>
    </row>
    <row r="73" spans="1:7" ht="18" x14ac:dyDescent="0.25">
      <c r="A73" s="17"/>
      <c r="B73" s="16"/>
      <c r="C73" s="16"/>
      <c r="D73" s="19"/>
      <c r="E73" s="16"/>
      <c r="F73" s="16"/>
      <c r="G73" s="16"/>
    </row>
    <row r="74" spans="1:7" x14ac:dyDescent="0.2">
      <c r="A74" t="s">
        <v>21</v>
      </c>
      <c r="B74" s="16">
        <f>('12. Z-Factor Adder Sch'!B74)+('13. Transition Cost Adder Calc'!B142)</f>
        <v>0.14269379063714208</v>
      </c>
      <c r="C74" s="16"/>
      <c r="D74" s="19"/>
      <c r="E74" s="16"/>
      <c r="F74" s="16"/>
      <c r="G74" s="16"/>
    </row>
    <row r="75" spans="1:7" x14ac:dyDescent="0.2">
      <c r="B75" s="16"/>
      <c r="C75" s="16"/>
      <c r="D75" s="19"/>
      <c r="E75" s="16"/>
      <c r="F75" s="16"/>
      <c r="G75" s="16"/>
    </row>
    <row r="76" spans="1:7" x14ac:dyDescent="0.2">
      <c r="A76" t="s">
        <v>132</v>
      </c>
      <c r="B76" s="16">
        <f>('12. Z-Factor Adder Sch'!B76)+('13. Transition Cost Adder Calc'!C146)</f>
        <v>1113.0665007972652</v>
      </c>
      <c r="C76" s="16"/>
      <c r="D76" s="19"/>
      <c r="E76" s="16"/>
      <c r="F76" s="16"/>
      <c r="G76" s="16"/>
    </row>
    <row r="77" spans="1:7" x14ac:dyDescent="0.2">
      <c r="B77" s="16"/>
      <c r="C77" s="16"/>
      <c r="D77" s="19"/>
      <c r="E77" s="16"/>
      <c r="F77" s="16"/>
      <c r="G77" s="16"/>
    </row>
    <row r="78" spans="1:7" x14ac:dyDescent="0.2">
      <c r="A78" t="s">
        <v>11</v>
      </c>
      <c r="B78" s="123" t="s">
        <v>12</v>
      </c>
      <c r="C78" s="123" t="s">
        <v>14</v>
      </c>
      <c r="D78" s="123" t="s">
        <v>12</v>
      </c>
      <c r="E78" s="123" t="s">
        <v>13</v>
      </c>
      <c r="F78" s="124" t="s">
        <v>14</v>
      </c>
      <c r="G78" s="123" t="s">
        <v>15</v>
      </c>
    </row>
    <row r="79" spans="1:7" x14ac:dyDescent="0.2">
      <c r="B79" s="123"/>
      <c r="C79" s="123"/>
      <c r="D79" s="123"/>
      <c r="E79" s="123" t="s">
        <v>16</v>
      </c>
      <c r="F79" s="124"/>
      <c r="G79" s="123" t="s">
        <v>16</v>
      </c>
    </row>
    <row r="80" spans="1:7" x14ac:dyDescent="0.2">
      <c r="B80" s="123" t="s">
        <v>25</v>
      </c>
      <c r="C80" s="123" t="s">
        <v>25</v>
      </c>
      <c r="D80" s="123" t="s">
        <v>17</v>
      </c>
      <c r="E80" s="123" t="s">
        <v>17</v>
      </c>
      <c r="F80" s="124" t="s">
        <v>17</v>
      </c>
      <c r="G80" s="123" t="s">
        <v>17</v>
      </c>
    </row>
    <row r="81" spans="1:7" ht="18" x14ac:dyDescent="0.25">
      <c r="A81" s="17"/>
      <c r="B81" s="123">
        <f>'1. 2001 Approved Rate Schedule'!B81</f>
        <v>10.845000000000001</v>
      </c>
      <c r="C81" s="123">
        <f>'1. 2001 Approved Rate Schedule'!C81</f>
        <v>8.1180000000000003</v>
      </c>
      <c r="D81" s="123">
        <f>'1. 2001 Approved Rate Schedule'!D81</f>
        <v>7.0279999999999995E-2</v>
      </c>
      <c r="E81" s="123">
        <f>'1. 2001 Approved Rate Schedule'!E81</f>
        <v>4.1959999999999997E-2</v>
      </c>
      <c r="F81" s="123">
        <f>'1. 2001 Approved Rate Schedule'!F81</f>
        <v>5.9319999999999998E-2</v>
      </c>
      <c r="G81" s="123">
        <f>'1. 2001 Approved Rate Schedule'!G81</f>
        <v>3.1109999999999999E-2</v>
      </c>
    </row>
    <row r="82" spans="1:7" ht="12.75" customHeight="1" x14ac:dyDescent="0.25">
      <c r="A82" s="17"/>
      <c r="B82" s="123"/>
      <c r="C82" s="123"/>
      <c r="D82" s="123"/>
      <c r="E82" s="123"/>
      <c r="F82" s="123"/>
      <c r="G82" s="123"/>
    </row>
    <row r="83" spans="1:7" ht="12" customHeight="1" x14ac:dyDescent="0.25">
      <c r="A83" s="17"/>
      <c r="B83" s="123"/>
      <c r="C83" s="123"/>
      <c r="D83" s="123"/>
      <c r="E83" s="123"/>
      <c r="F83" s="123"/>
      <c r="G83" s="123"/>
    </row>
    <row r="84" spans="1:7" ht="12" customHeight="1" x14ac:dyDescent="0.25">
      <c r="A84" s="17"/>
      <c r="B84" s="16"/>
      <c r="C84" s="16"/>
      <c r="D84" s="19"/>
      <c r="E84" s="16"/>
      <c r="F84" s="16"/>
      <c r="G84" s="16"/>
    </row>
    <row r="85" spans="1:7" ht="18" x14ac:dyDescent="0.25">
      <c r="A85" s="121" t="s">
        <v>26</v>
      </c>
      <c r="B85" s="16"/>
      <c r="C85" s="16"/>
      <c r="D85" s="19"/>
      <c r="E85" s="16"/>
      <c r="F85" s="16"/>
      <c r="G85" s="16"/>
    </row>
    <row r="86" spans="1:7" x14ac:dyDescent="0.2">
      <c r="B86" s="16"/>
      <c r="C86" s="16"/>
      <c r="D86" s="19"/>
      <c r="E86" s="16"/>
      <c r="F86" s="16"/>
      <c r="G86" s="16"/>
    </row>
    <row r="87" spans="1:7" x14ac:dyDescent="0.2">
      <c r="A87" t="s">
        <v>21</v>
      </c>
      <c r="B87" s="16" t="e">
        <f>('12. Z-Factor Adder Sch'!B87)+('13. Transition Cost Adder Calc'!B167)</f>
        <v>#DIV/0!</v>
      </c>
      <c r="C87" s="16"/>
      <c r="D87" s="19"/>
      <c r="E87" s="16"/>
      <c r="F87" s="16"/>
      <c r="G87" s="16"/>
    </row>
    <row r="88" spans="1:7" x14ac:dyDescent="0.2">
      <c r="B88" s="16"/>
      <c r="C88" s="16"/>
      <c r="D88" s="19"/>
      <c r="E88" s="16"/>
      <c r="F88" s="16"/>
      <c r="G88" s="16"/>
    </row>
    <row r="89" spans="1:7" x14ac:dyDescent="0.2">
      <c r="A89" t="s">
        <v>132</v>
      </c>
      <c r="B89" s="16" t="e">
        <f>('12. Z-Factor Adder Sch'!B89)+('13. Transition Cost Adder Calc'!C171)</f>
        <v>#DIV/0!</v>
      </c>
      <c r="C89" s="16"/>
      <c r="D89" s="19"/>
      <c r="E89" s="16"/>
      <c r="F89" s="16"/>
      <c r="G89" s="16"/>
    </row>
    <row r="90" spans="1:7" x14ac:dyDescent="0.2">
      <c r="B90" s="16"/>
      <c r="C90" s="16"/>
      <c r="D90" s="19"/>
      <c r="E90" s="16"/>
      <c r="F90" s="16"/>
      <c r="G90" s="16"/>
    </row>
    <row r="91" spans="1:7" x14ac:dyDescent="0.2">
      <c r="A91" t="s">
        <v>11</v>
      </c>
      <c r="B91" s="123" t="s">
        <v>12</v>
      </c>
      <c r="C91" s="123" t="s">
        <v>14</v>
      </c>
      <c r="D91" s="123" t="s">
        <v>12</v>
      </c>
      <c r="E91" s="123" t="s">
        <v>13</v>
      </c>
      <c r="F91" s="124" t="s">
        <v>14</v>
      </c>
      <c r="G91" s="123" t="s">
        <v>15</v>
      </c>
    </row>
    <row r="92" spans="1:7" x14ac:dyDescent="0.2">
      <c r="B92" s="123"/>
      <c r="C92" s="123"/>
      <c r="D92" s="123"/>
      <c r="E92" s="123" t="s">
        <v>16</v>
      </c>
      <c r="F92" s="124"/>
      <c r="G92" s="123" t="s">
        <v>16</v>
      </c>
    </row>
    <row r="93" spans="1:7" x14ac:dyDescent="0.2">
      <c r="B93" s="123" t="s">
        <v>25</v>
      </c>
      <c r="C93" s="123" t="s">
        <v>25</v>
      </c>
      <c r="D93" s="123" t="s">
        <v>17</v>
      </c>
      <c r="E93" s="123" t="s">
        <v>17</v>
      </c>
      <c r="F93" s="124" t="s">
        <v>17</v>
      </c>
      <c r="G93" s="123" t="s">
        <v>17</v>
      </c>
    </row>
    <row r="94" spans="1:7" x14ac:dyDescent="0.2">
      <c r="A94" s="5"/>
      <c r="B94" s="123">
        <f>'1. 2001 Approved Rate Schedule'!B94</f>
        <v>0</v>
      </c>
      <c r="C94" s="123">
        <f>'1. 2001 Approved Rate Schedule'!C94</f>
        <v>0</v>
      </c>
      <c r="D94" s="123">
        <f>'1. 2001 Approved Rate Schedule'!D94</f>
        <v>0</v>
      </c>
      <c r="E94" s="123">
        <f>'1. 2001 Approved Rate Schedule'!E94</f>
        <v>0</v>
      </c>
      <c r="F94" s="123">
        <f>'1. 2001 Approved Rate Schedule'!F94</f>
        <v>0</v>
      </c>
      <c r="G94" s="123">
        <f>'1. 2001 Approved Rate Schedule'!G94</f>
        <v>0</v>
      </c>
    </row>
    <row r="95" spans="1:7" x14ac:dyDescent="0.2">
      <c r="B95" s="16"/>
      <c r="C95" s="16"/>
      <c r="D95" s="19"/>
      <c r="E95" s="16"/>
      <c r="F95" s="16"/>
      <c r="G95" s="16"/>
    </row>
    <row r="96" spans="1:7" x14ac:dyDescent="0.2">
      <c r="B96" s="16"/>
      <c r="C96" s="16"/>
      <c r="D96" s="19"/>
      <c r="E96" s="16"/>
      <c r="F96" s="16"/>
      <c r="G96" s="16"/>
    </row>
    <row r="97" spans="1:7" x14ac:dyDescent="0.2">
      <c r="B97" s="16"/>
      <c r="C97" s="16"/>
      <c r="D97" s="19"/>
      <c r="E97" s="16"/>
      <c r="F97" s="16"/>
      <c r="G97" s="16"/>
    </row>
    <row r="98" spans="1:7" ht="18" x14ac:dyDescent="0.25">
      <c r="A98" s="121" t="s">
        <v>7</v>
      </c>
      <c r="B98" s="16"/>
      <c r="C98" s="16"/>
      <c r="D98" s="19"/>
      <c r="E98" s="16"/>
      <c r="F98" s="16"/>
      <c r="G98" s="16"/>
    </row>
    <row r="99" spans="1:7" x14ac:dyDescent="0.2">
      <c r="B99" s="16"/>
      <c r="C99" s="16"/>
      <c r="D99" s="19"/>
      <c r="E99" s="16"/>
      <c r="F99" s="16"/>
      <c r="G99" s="16"/>
    </row>
    <row r="100" spans="1:7" x14ac:dyDescent="0.2">
      <c r="A100" t="s">
        <v>21</v>
      </c>
      <c r="B100" s="16" t="e">
        <f>('12. Z-Factor Adder Sch'!B100)+('13. Transition Cost Adder Calc'!B192)</f>
        <v>#DIV/0!</v>
      </c>
      <c r="C100" s="16"/>
      <c r="D100" s="19"/>
      <c r="E100" s="16"/>
      <c r="F100" s="16"/>
      <c r="G100" s="16"/>
    </row>
    <row r="101" spans="1:7" x14ac:dyDescent="0.2">
      <c r="B101" s="16"/>
      <c r="C101" s="16"/>
      <c r="D101" s="19"/>
      <c r="E101" s="16"/>
      <c r="F101" s="16"/>
      <c r="G101" s="16"/>
    </row>
    <row r="102" spans="1:7" x14ac:dyDescent="0.2">
      <c r="A102" t="s">
        <v>132</v>
      </c>
      <c r="B102" s="16" t="e">
        <f>('12. Z-Factor Adder Sch'!B102)+('13. Transition Cost Adder Calc'!C196)</f>
        <v>#DIV/0!</v>
      </c>
      <c r="C102" s="16"/>
      <c r="D102" s="19"/>
      <c r="E102" s="16"/>
      <c r="F102" s="16"/>
      <c r="G102" s="16"/>
    </row>
    <row r="103" spans="1:7" x14ac:dyDescent="0.2">
      <c r="B103" s="16"/>
      <c r="C103" s="16"/>
      <c r="D103" s="19"/>
      <c r="E103" s="16"/>
      <c r="F103" s="16"/>
      <c r="G103" s="16"/>
    </row>
    <row r="104" spans="1:7" x14ac:dyDescent="0.2">
      <c r="A104" t="s">
        <v>11</v>
      </c>
      <c r="B104" s="123" t="s">
        <v>12</v>
      </c>
      <c r="C104" s="123" t="s">
        <v>14</v>
      </c>
      <c r="D104" s="123" t="s">
        <v>12</v>
      </c>
      <c r="E104" s="123" t="s">
        <v>13</v>
      </c>
      <c r="F104" s="124" t="s">
        <v>14</v>
      </c>
      <c r="G104" s="123" t="s">
        <v>15</v>
      </c>
    </row>
    <row r="105" spans="1:7" x14ac:dyDescent="0.2">
      <c r="B105" s="123"/>
      <c r="C105" s="123"/>
      <c r="D105" s="123"/>
      <c r="E105" s="123" t="s">
        <v>16</v>
      </c>
      <c r="F105" s="124"/>
      <c r="G105" s="123" t="s">
        <v>16</v>
      </c>
    </row>
    <row r="106" spans="1:7" x14ac:dyDescent="0.2">
      <c r="B106" s="123" t="s">
        <v>25</v>
      </c>
      <c r="C106" s="123" t="s">
        <v>25</v>
      </c>
      <c r="D106" s="123" t="s">
        <v>17</v>
      </c>
      <c r="E106" s="123" t="s">
        <v>17</v>
      </c>
      <c r="F106" s="124" t="s">
        <v>17</v>
      </c>
      <c r="G106" s="123" t="s">
        <v>17</v>
      </c>
    </row>
    <row r="107" spans="1:7" x14ac:dyDescent="0.2">
      <c r="A107" s="5"/>
      <c r="B107" s="123">
        <f>'1. 2001 Approved Rate Schedule'!B107</f>
        <v>0</v>
      </c>
      <c r="C107" s="123">
        <f>'1. 2001 Approved Rate Schedule'!C107</f>
        <v>0</v>
      </c>
      <c r="D107" s="123">
        <f>'1. 2001 Approved Rate Schedule'!D107</f>
        <v>0</v>
      </c>
      <c r="E107" s="123">
        <f>'1. 2001 Approved Rate Schedule'!E107</f>
        <v>0</v>
      </c>
      <c r="F107" s="123">
        <f>'1. 2001 Approved Rate Schedule'!F107</f>
        <v>0</v>
      </c>
      <c r="G107" s="123">
        <f>'1. 2001 Approved Rate Schedule'!G107</f>
        <v>0</v>
      </c>
    </row>
    <row r="108" spans="1:7" x14ac:dyDescent="0.2">
      <c r="A108" s="5"/>
      <c r="B108" s="123"/>
      <c r="C108" s="123"/>
      <c r="D108" s="123"/>
      <c r="E108" s="123"/>
      <c r="F108" s="123"/>
      <c r="G108" s="123"/>
    </row>
    <row r="109" spans="1:7" x14ac:dyDescent="0.2">
      <c r="A109" s="5"/>
      <c r="B109" s="123"/>
      <c r="C109" s="123"/>
      <c r="D109" s="123"/>
      <c r="E109" s="123"/>
      <c r="F109" s="123"/>
      <c r="G109" s="123"/>
    </row>
    <row r="110" spans="1:7" x14ac:dyDescent="0.2">
      <c r="C110" s="16"/>
      <c r="E110" s="16"/>
      <c r="F110" s="16"/>
      <c r="G110" s="16"/>
    </row>
    <row r="111" spans="1:7" ht="18" x14ac:dyDescent="0.25">
      <c r="A111" s="121" t="s">
        <v>27</v>
      </c>
      <c r="B111" s="16"/>
      <c r="C111" s="16"/>
      <c r="D111" s="19"/>
      <c r="E111" s="16"/>
      <c r="F111" s="16"/>
      <c r="G111" s="16"/>
    </row>
    <row r="112" spans="1:7" x14ac:dyDescent="0.2">
      <c r="B112" s="16"/>
      <c r="C112" s="16"/>
      <c r="D112" s="19"/>
      <c r="E112" s="16"/>
      <c r="F112" s="16"/>
      <c r="G112" s="16"/>
    </row>
    <row r="113" spans="1:7" x14ac:dyDescent="0.2">
      <c r="A113" t="s">
        <v>21</v>
      </c>
      <c r="B113" s="16">
        <f>('12. Z-Factor Adder Sch'!B113)+('13. Transition Cost Adder Calc'!B217)</f>
        <v>0.88360637221569682</v>
      </c>
      <c r="C113" s="16"/>
      <c r="D113" s="19"/>
      <c r="E113" s="16"/>
      <c r="F113" s="16"/>
      <c r="G113" s="16"/>
    </row>
    <row r="114" spans="1:7" x14ac:dyDescent="0.2">
      <c r="B114" s="16"/>
      <c r="C114" s="16"/>
      <c r="D114" s="19"/>
      <c r="E114" s="16"/>
      <c r="F114" s="16"/>
      <c r="G114" s="16"/>
    </row>
    <row r="115" spans="1:7" x14ac:dyDescent="0.2">
      <c r="A115" t="s">
        <v>135</v>
      </c>
      <c r="B115" s="16">
        <f>('12. Z-Factor Adder Sch'!B115)+('13. Transition Cost Adder Calc'!C221)</f>
        <v>0.52197275747551097</v>
      </c>
      <c r="C115" s="16"/>
      <c r="D115" s="19"/>
      <c r="E115" s="16"/>
      <c r="F115" s="16"/>
      <c r="G115" s="16"/>
    </row>
    <row r="116" spans="1:7" x14ac:dyDescent="0.2">
      <c r="B116" s="16"/>
      <c r="C116" s="16"/>
      <c r="D116" s="19"/>
      <c r="E116" s="16"/>
      <c r="F116" s="16"/>
      <c r="G116" s="16"/>
    </row>
    <row r="117" spans="1:7" x14ac:dyDescent="0.2">
      <c r="A117" t="s">
        <v>23</v>
      </c>
      <c r="B117" s="16">
        <f>'1. 2001 Approved Rate Schedule'!B117</f>
        <v>22.847100000000001</v>
      </c>
      <c r="C117" s="16"/>
      <c r="D117" s="19"/>
      <c r="E117" s="16"/>
      <c r="F117" s="16"/>
      <c r="G117" s="16"/>
    </row>
    <row r="118" spans="1:7" x14ac:dyDescent="0.2">
      <c r="B118" s="16"/>
      <c r="C118" s="16"/>
      <c r="D118" s="19"/>
      <c r="E118" s="16"/>
      <c r="F118" s="16"/>
      <c r="G118" s="16"/>
    </row>
    <row r="119" spans="1:7" x14ac:dyDescent="0.2">
      <c r="A119" s="5" t="s">
        <v>28</v>
      </c>
      <c r="B119" s="16"/>
      <c r="C119" s="16"/>
      <c r="D119" s="19"/>
      <c r="E119" s="16"/>
      <c r="F119" s="16"/>
      <c r="G119" s="16"/>
    </row>
    <row r="120" spans="1:7" x14ac:dyDescent="0.2">
      <c r="B120" s="16"/>
      <c r="C120" s="16"/>
      <c r="D120" s="19"/>
      <c r="E120" s="16"/>
      <c r="F120" s="16"/>
      <c r="G120" s="16"/>
    </row>
    <row r="121" spans="1:7" ht="18" x14ac:dyDescent="0.25">
      <c r="A121" s="121" t="s">
        <v>29</v>
      </c>
      <c r="B121" s="16"/>
      <c r="C121" s="16"/>
      <c r="D121" s="19"/>
      <c r="E121" s="16"/>
      <c r="F121" s="16"/>
      <c r="G121" s="16"/>
    </row>
    <row r="122" spans="1:7" x14ac:dyDescent="0.2">
      <c r="B122" s="16"/>
      <c r="C122" s="16"/>
      <c r="D122" s="19"/>
      <c r="E122" s="16"/>
      <c r="F122" s="16"/>
      <c r="G122" s="16"/>
    </row>
    <row r="123" spans="1:7" x14ac:dyDescent="0.2">
      <c r="A123" t="s">
        <v>21</v>
      </c>
      <c r="B123" s="16">
        <f>('12. Z-Factor Adder Sch'!B123)+('13. Transition Cost Adder Calc'!B217)</f>
        <v>0.28971187221569683</v>
      </c>
      <c r="C123" s="16"/>
      <c r="D123" s="19"/>
      <c r="E123" s="16"/>
      <c r="F123" s="16"/>
      <c r="G123" s="16"/>
    </row>
    <row r="124" spans="1:7" x14ac:dyDescent="0.2">
      <c r="B124" s="16"/>
      <c r="C124" s="16"/>
      <c r="D124" s="19"/>
      <c r="E124" s="16"/>
      <c r="F124" s="16"/>
      <c r="G124" s="16"/>
    </row>
    <row r="125" spans="1:7" x14ac:dyDescent="0.2">
      <c r="A125" t="s">
        <v>135</v>
      </c>
      <c r="B125" s="16">
        <f>('12. Z-Factor Adder Sch'!B125)+('13. Transition Cost Adder Calc'!C222)</f>
        <v>0.13633500289505487</v>
      </c>
      <c r="C125" s="16"/>
      <c r="D125" s="19"/>
      <c r="E125" s="16"/>
      <c r="F125" s="16"/>
      <c r="G125" s="16"/>
    </row>
    <row r="126" spans="1:7" x14ac:dyDescent="0.2">
      <c r="B126" s="16"/>
      <c r="C126" s="16"/>
      <c r="D126" s="19"/>
      <c r="E126" s="16"/>
      <c r="F126" s="16"/>
      <c r="G126" s="16"/>
    </row>
    <row r="127" spans="1:7" x14ac:dyDescent="0.2">
      <c r="A127" t="s">
        <v>11</v>
      </c>
      <c r="B127" s="123" t="s">
        <v>12</v>
      </c>
      <c r="C127" s="123" t="s">
        <v>14</v>
      </c>
      <c r="D127" s="19"/>
      <c r="E127" s="16"/>
      <c r="F127" s="16"/>
      <c r="G127" s="16"/>
    </row>
    <row r="128" spans="1:7" x14ac:dyDescent="0.2">
      <c r="B128" s="123" t="s">
        <v>25</v>
      </c>
      <c r="C128" s="123" t="s">
        <v>25</v>
      </c>
      <c r="D128" s="19"/>
      <c r="E128" s="16"/>
      <c r="F128" s="16"/>
      <c r="G128" s="16"/>
    </row>
    <row r="129" spans="1:7" x14ac:dyDescent="0.2">
      <c r="B129" s="123">
        <f>'1. 2001 Approved Rate Schedule'!B129</f>
        <v>0</v>
      </c>
      <c r="C129" s="123">
        <f>'1. 2001 Approved Rate Schedule'!C129</f>
        <v>0</v>
      </c>
      <c r="D129" s="19"/>
      <c r="E129" s="16"/>
      <c r="F129" s="16"/>
      <c r="G129" s="16"/>
    </row>
    <row r="130" spans="1:7" ht="12" customHeight="1" x14ac:dyDescent="0.25">
      <c r="A130" s="17"/>
      <c r="B130" s="16"/>
      <c r="C130" s="16"/>
      <c r="D130" s="19"/>
      <c r="E130" s="16"/>
      <c r="F130" s="16"/>
      <c r="G130" s="16"/>
    </row>
    <row r="131" spans="1:7" ht="14.25" customHeight="1" x14ac:dyDescent="0.25">
      <c r="A131" s="17"/>
      <c r="B131" s="16"/>
      <c r="C131" s="16"/>
      <c r="D131" s="19"/>
      <c r="E131" s="16"/>
      <c r="F131" s="16"/>
      <c r="G131" s="16"/>
    </row>
    <row r="132" spans="1:7" x14ac:dyDescent="0.2">
      <c r="B132" s="16"/>
      <c r="C132" s="16"/>
      <c r="D132" s="19"/>
      <c r="E132" s="16"/>
      <c r="F132" s="16"/>
      <c r="G132" s="16"/>
    </row>
    <row r="133" spans="1:7" ht="18" x14ac:dyDescent="0.25">
      <c r="A133" s="121" t="s">
        <v>30</v>
      </c>
      <c r="B133" s="16"/>
      <c r="C133" s="16"/>
      <c r="D133" s="19"/>
      <c r="E133" s="16"/>
      <c r="F133" s="16"/>
      <c r="G133" s="16"/>
    </row>
    <row r="134" spans="1:7" x14ac:dyDescent="0.2">
      <c r="B134" s="16"/>
      <c r="C134" s="16"/>
      <c r="D134" s="19"/>
      <c r="E134" s="16"/>
      <c r="F134" s="16"/>
      <c r="G134" s="16"/>
    </row>
    <row r="135" spans="1:7" x14ac:dyDescent="0.2">
      <c r="A135" t="s">
        <v>21</v>
      </c>
      <c r="B135" s="16">
        <f>('12. Z-Factor Adder Sch'!B135)+('13. Transition Cost Adder Calc'!B242)</f>
        <v>0.24384950066949579</v>
      </c>
      <c r="C135" s="16"/>
      <c r="D135" s="19"/>
      <c r="E135" s="16"/>
      <c r="F135" s="16"/>
      <c r="G135" s="16"/>
    </row>
    <row r="136" spans="1:7" x14ac:dyDescent="0.2">
      <c r="B136" s="16"/>
      <c r="C136" s="16"/>
      <c r="D136" s="19"/>
      <c r="E136" s="16"/>
      <c r="F136" s="16"/>
      <c r="G136" s="16"/>
    </row>
    <row r="137" spans="1:7" x14ac:dyDescent="0.2">
      <c r="A137" t="s">
        <v>135</v>
      </c>
      <c r="B137" s="16">
        <f>('12. Z-Factor Adder Sch'!B137)+('13. Transition Cost Adder Calc'!C246)</f>
        <v>8.3725257298284395E-2</v>
      </c>
      <c r="C137" s="16"/>
      <c r="D137" s="19"/>
      <c r="E137" s="16"/>
      <c r="F137" s="16"/>
      <c r="G137" s="16"/>
    </row>
    <row r="138" spans="1:7" x14ac:dyDescent="0.2">
      <c r="B138" s="16"/>
      <c r="C138" s="16"/>
      <c r="D138" s="19"/>
      <c r="E138" s="16"/>
      <c r="F138" s="16"/>
      <c r="G138" s="16"/>
    </row>
    <row r="139" spans="1:7" x14ac:dyDescent="0.2">
      <c r="A139" t="s">
        <v>23</v>
      </c>
      <c r="B139" s="16">
        <f>'1. 2001 Approved Rate Schedule'!B139</f>
        <v>0</v>
      </c>
      <c r="C139" s="16"/>
      <c r="D139" s="19"/>
      <c r="E139" s="16"/>
      <c r="F139" s="16"/>
      <c r="G139" s="16"/>
    </row>
    <row r="140" spans="1:7" x14ac:dyDescent="0.2">
      <c r="B140" s="16"/>
      <c r="C140" s="16"/>
      <c r="D140" s="19"/>
      <c r="E140" s="16"/>
      <c r="F140" s="16"/>
      <c r="G140" s="16"/>
    </row>
    <row r="141" spans="1:7" x14ac:dyDescent="0.2">
      <c r="A141" s="5" t="s">
        <v>28</v>
      </c>
      <c r="B141" s="16"/>
      <c r="C141" s="16"/>
      <c r="D141" s="19"/>
      <c r="E141" s="16"/>
      <c r="F141" s="16"/>
      <c r="G141" s="16"/>
    </row>
    <row r="142" spans="1:7" x14ac:dyDescent="0.2">
      <c r="B142" s="16"/>
      <c r="C142" s="16"/>
      <c r="D142" s="19"/>
      <c r="E142" s="16"/>
      <c r="F142" s="16"/>
      <c r="G142" s="16"/>
    </row>
    <row r="143" spans="1:7" ht="18" x14ac:dyDescent="0.25">
      <c r="A143" s="121" t="s">
        <v>31</v>
      </c>
      <c r="B143" s="16"/>
      <c r="C143" s="16"/>
      <c r="D143" s="19"/>
      <c r="E143" s="16"/>
      <c r="F143" s="16"/>
      <c r="G143" s="16"/>
    </row>
    <row r="144" spans="1:7" x14ac:dyDescent="0.2">
      <c r="B144" s="16"/>
      <c r="C144" s="16"/>
      <c r="D144" s="19"/>
      <c r="E144" s="16"/>
      <c r="F144" s="16"/>
      <c r="G144" s="16"/>
    </row>
    <row r="145" spans="1:7" x14ac:dyDescent="0.2">
      <c r="A145" t="s">
        <v>21</v>
      </c>
      <c r="B145" s="16">
        <f>('12. Z-Factor Adder Sch'!B145)+('13. Transition Cost Adder Calc'!B242)</f>
        <v>0.76930520066949581</v>
      </c>
      <c r="C145" s="16"/>
      <c r="D145" s="19"/>
      <c r="E145" s="16"/>
      <c r="F145" s="16"/>
      <c r="G145" s="16"/>
    </row>
    <row r="146" spans="1:7" x14ac:dyDescent="0.2">
      <c r="B146" s="16"/>
      <c r="C146" s="16"/>
      <c r="D146" s="19"/>
      <c r="E146" s="16"/>
      <c r="F146" s="16"/>
      <c r="G146" s="16"/>
    </row>
    <row r="147" spans="1:7" x14ac:dyDescent="0.2">
      <c r="A147" t="s">
        <v>135</v>
      </c>
      <c r="B147" s="16">
        <f>('12. Z-Factor Adder Sch'!B147)+('13. Transition Cost Adder Calc'!C246)</f>
        <v>0.1035052572982844</v>
      </c>
      <c r="C147" s="16"/>
      <c r="D147" s="19"/>
      <c r="E147" s="16"/>
      <c r="F147" s="16"/>
      <c r="G147" s="16"/>
    </row>
    <row r="148" spans="1:7" x14ac:dyDescent="0.2">
      <c r="B148" s="16"/>
      <c r="C148" s="16"/>
      <c r="D148" s="19"/>
      <c r="E148" s="16"/>
      <c r="F148" s="16"/>
      <c r="G148" s="16"/>
    </row>
    <row r="149" spans="1:7" x14ac:dyDescent="0.2">
      <c r="A149" t="s">
        <v>11</v>
      </c>
      <c r="B149" s="123" t="s">
        <v>12</v>
      </c>
      <c r="C149" s="123" t="s">
        <v>14</v>
      </c>
      <c r="D149" s="19"/>
      <c r="E149" s="16"/>
      <c r="F149" s="16"/>
      <c r="G149" s="16"/>
    </row>
    <row r="150" spans="1:7" x14ac:dyDescent="0.2">
      <c r="B150" s="123" t="s">
        <v>25</v>
      </c>
      <c r="C150" s="123" t="s">
        <v>25</v>
      </c>
      <c r="D150" s="19"/>
      <c r="E150" s="16"/>
      <c r="F150" s="16"/>
      <c r="G150" s="16"/>
    </row>
    <row r="151" spans="1:7" x14ac:dyDescent="0.2">
      <c r="B151" s="123">
        <f>'1. 2001 Approved Rate Schedule'!B151</f>
        <v>33.083300000000001</v>
      </c>
      <c r="C151" s="123">
        <f>'1. 2001 Approved Rate Schedule'!C151</f>
        <v>12.422800000000001</v>
      </c>
      <c r="E151" s="16"/>
      <c r="F151" s="16"/>
      <c r="G151" s="16"/>
    </row>
    <row r="152" spans="1:7" x14ac:dyDescent="0.2">
      <c r="B152" s="16"/>
      <c r="C152" s="16"/>
      <c r="D152" s="19"/>
      <c r="E152" s="16"/>
      <c r="F152" s="16"/>
      <c r="G152" s="16"/>
    </row>
  </sheetData>
  <phoneticPr fontId="0" type="noConversion"/>
  <pageMargins left="0.28000000000000003" right="0.18" top="0.45" bottom="0.37" header="0.27" footer="0.23"/>
  <pageSetup scale="75"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2"/>
  <sheetViews>
    <sheetView topLeftCell="A2" zoomScale="75" workbookViewId="0">
      <selection activeCell="H6" sqref="H6"/>
    </sheetView>
  </sheetViews>
  <sheetFormatPr defaultRowHeight="12.75" x14ac:dyDescent="0.2"/>
  <cols>
    <col min="1" max="1" width="31.42578125" customWidth="1"/>
    <col min="2" max="2" width="1.42578125" customWidth="1"/>
    <col min="3" max="3" width="15.85546875" customWidth="1"/>
    <col min="4" max="4" width="8.7109375" customWidth="1"/>
    <col min="5" max="5" width="10.140625" customWidth="1"/>
    <col min="6" max="6" width="19.7109375" customWidth="1"/>
    <col min="7" max="7" width="1.5703125" customWidth="1"/>
    <col min="8" max="8" width="16.140625" customWidth="1"/>
    <col min="9" max="9" width="9.42578125" customWidth="1"/>
    <col min="11" max="11" width="12.5703125" customWidth="1"/>
    <col min="12" max="12" width="0.85546875" customWidth="1"/>
    <col min="13" max="13" width="11" customWidth="1"/>
  </cols>
  <sheetData>
    <row r="1" spans="1:11" ht="18" x14ac:dyDescent="0.25">
      <c r="A1" s="17" t="s">
        <v>318</v>
      </c>
      <c r="B1" s="17"/>
    </row>
    <row r="3" spans="1:11" ht="18" x14ac:dyDescent="0.25">
      <c r="A3" s="137" t="s">
        <v>0</v>
      </c>
      <c r="B3" s="1"/>
      <c r="C3" s="131" t="str">
        <f>'1. 2001 Approved Rate Schedule'!B3</f>
        <v>E.L.K. Energy Inc.</v>
      </c>
      <c r="D3" s="132"/>
      <c r="F3" s="137" t="s">
        <v>1</v>
      </c>
      <c r="H3" s="142" t="str">
        <f>'1. 2001 Approved Rate Schedule'!F3</f>
        <v>ED-1999-0070</v>
      </c>
    </row>
    <row r="4" spans="1:11" ht="18" x14ac:dyDescent="0.25">
      <c r="A4" s="137" t="s">
        <v>3</v>
      </c>
      <c r="B4" s="1"/>
      <c r="C4" s="131" t="str">
        <f>'1. 2001 Approved Rate Schedule'!B4</f>
        <v>Sandra Corrado</v>
      </c>
      <c r="D4" s="17"/>
      <c r="F4" s="137" t="s">
        <v>4</v>
      </c>
      <c r="H4" s="142" t="str">
        <f>'1. 2001 Approved Rate Schedule'!F4</f>
        <v>(519)776-5291  Ext. 13</v>
      </c>
    </row>
    <row r="5" spans="1:11" ht="18" x14ac:dyDescent="0.25">
      <c r="A5" s="30" t="s">
        <v>50</v>
      </c>
      <c r="B5" s="17"/>
      <c r="C5" s="131" t="str">
        <f>'1. 2001 Approved Rate Schedule'!B5</f>
        <v>scorrado@elkenergyinc.com</v>
      </c>
      <c r="D5" s="17"/>
    </row>
    <row r="6" spans="1:11" ht="18" x14ac:dyDescent="0.25">
      <c r="A6" s="137" t="s">
        <v>2</v>
      </c>
      <c r="B6" s="1"/>
      <c r="C6" s="131">
        <f>'1. 2001 Approved Rate Schedule'!B6</f>
        <v>1</v>
      </c>
      <c r="D6" s="17"/>
    </row>
    <row r="7" spans="1:11" ht="18" x14ac:dyDescent="0.25">
      <c r="A7" s="30" t="s">
        <v>51</v>
      </c>
      <c r="B7" s="17"/>
      <c r="C7" s="131">
        <f>'1. 2001 Approved Rate Schedule'!B7</f>
        <v>37263</v>
      </c>
      <c r="D7" s="17"/>
    </row>
    <row r="8" spans="1:11" ht="18" x14ac:dyDescent="0.25">
      <c r="D8" s="17"/>
    </row>
    <row r="9" spans="1:11" ht="14.25" x14ac:dyDescent="0.2">
      <c r="A9" s="164" t="s">
        <v>232</v>
      </c>
    </row>
    <row r="10" spans="1:11" ht="14.25" x14ac:dyDescent="0.2">
      <c r="A10" s="164" t="s">
        <v>250</v>
      </c>
    </row>
    <row r="11" spans="1:11" ht="14.25" x14ac:dyDescent="0.2">
      <c r="A11" s="164" t="s">
        <v>315</v>
      </c>
    </row>
    <row r="13" spans="1:11" ht="18" x14ac:dyDescent="0.25">
      <c r="A13" s="121" t="s">
        <v>311</v>
      </c>
      <c r="B13" s="17"/>
      <c r="K13" s="103"/>
    </row>
    <row r="14" spans="1:11" ht="18" x14ac:dyDescent="0.25">
      <c r="A14" s="102"/>
      <c r="B14" s="102"/>
      <c r="F14" s="17" t="s">
        <v>310</v>
      </c>
      <c r="K14" s="103"/>
    </row>
    <row r="15" spans="1:11" x14ac:dyDescent="0.2">
      <c r="A15" s="104"/>
      <c r="B15" s="104"/>
      <c r="K15" s="103"/>
    </row>
    <row r="16" spans="1:11" x14ac:dyDescent="0.2">
      <c r="K16" s="103"/>
    </row>
    <row r="17" spans="1:15" ht="18" x14ac:dyDescent="0.25">
      <c r="A17" s="121" t="s">
        <v>60</v>
      </c>
      <c r="B17" s="30"/>
      <c r="D17" s="42"/>
      <c r="K17" s="103"/>
    </row>
    <row r="18" spans="1:15" x14ac:dyDescent="0.2">
      <c r="K18" s="103"/>
    </row>
    <row r="19" spans="1:15" ht="15" x14ac:dyDescent="0.25">
      <c r="A19" t="s">
        <v>100</v>
      </c>
      <c r="C19" s="118" t="s">
        <v>120</v>
      </c>
      <c r="D19" s="55"/>
      <c r="E19" s="55"/>
      <c r="F19" s="55"/>
      <c r="H19" s="118" t="s">
        <v>319</v>
      </c>
      <c r="I19" s="55"/>
      <c r="J19" s="55"/>
      <c r="K19" s="111"/>
      <c r="L19" s="55"/>
      <c r="M19" s="55"/>
      <c r="N19" s="55"/>
      <c r="O19" s="42"/>
    </row>
    <row r="20" spans="1:15" x14ac:dyDescent="0.2">
      <c r="F20" s="103"/>
      <c r="K20" s="103"/>
    </row>
    <row r="21" spans="1:15" ht="15" x14ac:dyDescent="0.25">
      <c r="A21" s="120" t="s">
        <v>107</v>
      </c>
      <c r="B21" s="5"/>
      <c r="D21" s="112" t="s">
        <v>101</v>
      </c>
      <c r="E21" s="112" t="s">
        <v>102</v>
      </c>
      <c r="F21" s="113" t="s">
        <v>103</v>
      </c>
      <c r="I21" s="112" t="s">
        <v>101</v>
      </c>
      <c r="J21" s="112" t="s">
        <v>102</v>
      </c>
      <c r="K21" s="115" t="s">
        <v>103</v>
      </c>
      <c r="L21" s="5"/>
      <c r="M21" s="5" t="s">
        <v>104</v>
      </c>
      <c r="N21" s="5" t="s">
        <v>104</v>
      </c>
    </row>
    <row r="22" spans="1:15" x14ac:dyDescent="0.2">
      <c r="A22" s="5" t="s">
        <v>151</v>
      </c>
      <c r="D22" s="114" t="s">
        <v>121</v>
      </c>
      <c r="E22" s="112" t="s">
        <v>17</v>
      </c>
      <c r="F22" s="113" t="s">
        <v>105</v>
      </c>
      <c r="I22" s="112"/>
      <c r="J22" s="112" t="s">
        <v>17</v>
      </c>
      <c r="K22" s="115" t="s">
        <v>105</v>
      </c>
      <c r="L22" s="5"/>
      <c r="M22" s="5" t="s">
        <v>106</v>
      </c>
      <c r="N22" s="112" t="s">
        <v>125</v>
      </c>
    </row>
    <row r="23" spans="1:15" ht="38.25" x14ac:dyDescent="0.2">
      <c r="A23" s="119"/>
      <c r="B23" s="42"/>
      <c r="C23" s="27" t="s">
        <v>22</v>
      </c>
      <c r="D23" s="37" t="s">
        <v>124</v>
      </c>
      <c r="E23" s="37" t="s">
        <v>124</v>
      </c>
      <c r="F23" s="127">
        <f>'1. 2001 Approved Rate Schedule'!B$18</f>
        <v>10.53</v>
      </c>
      <c r="H23" s="27" t="s">
        <v>22</v>
      </c>
      <c r="I23" s="37" t="s">
        <v>124</v>
      </c>
      <c r="J23" s="37" t="s">
        <v>124</v>
      </c>
      <c r="K23" s="77">
        <f>'14. Transition Cost Adder Sch'!B$18</f>
        <v>14.657205491767204</v>
      </c>
      <c r="L23" s="77"/>
      <c r="M23" s="77"/>
    </row>
    <row r="24" spans="1:15" ht="25.5" x14ac:dyDescent="0.2">
      <c r="C24" s="27" t="s">
        <v>110</v>
      </c>
      <c r="D24">
        <v>100</v>
      </c>
      <c r="E24" s="106">
        <f>'1. 2001 Approved Rate Schedule'!B$16</f>
        <v>5.5999999999999999E-3</v>
      </c>
      <c r="F24" s="77">
        <f>D24*E24</f>
        <v>0.55999999999999994</v>
      </c>
      <c r="H24" s="27" t="s">
        <v>110</v>
      </c>
      <c r="I24">
        <f>D24</f>
        <v>100</v>
      </c>
      <c r="J24" s="128">
        <f>'14. Transition Cost Adder Sch'!B$16</f>
        <v>7.794982661271101E-3</v>
      </c>
      <c r="K24" s="77">
        <f>I24*J24</f>
        <v>0.77949826612711015</v>
      </c>
      <c r="L24" s="77"/>
      <c r="M24" s="77"/>
    </row>
    <row r="25" spans="1:15" ht="38.25" x14ac:dyDescent="0.2">
      <c r="C25" s="27" t="s">
        <v>122</v>
      </c>
      <c r="D25">
        <v>100</v>
      </c>
      <c r="E25" s="106">
        <f>'1. 2001 Approved Rate Schedule'!B$20</f>
        <v>7.4139999999999998E-2</v>
      </c>
      <c r="F25" s="77">
        <f>D25*E25</f>
        <v>7.4139999999999997</v>
      </c>
      <c r="H25" s="27" t="s">
        <v>122</v>
      </c>
      <c r="I25">
        <f>D25</f>
        <v>100</v>
      </c>
      <c r="J25" s="129">
        <f>E25</f>
        <v>7.4139999999999998E-2</v>
      </c>
      <c r="K25" s="77">
        <f>I25*J25</f>
        <v>7.4139999999999997</v>
      </c>
      <c r="L25" s="77"/>
      <c r="M25" s="77"/>
    </row>
    <row r="26" spans="1:15" x14ac:dyDescent="0.2">
      <c r="C26" s="7"/>
      <c r="H26" s="7"/>
      <c r="J26" s="129"/>
    </row>
    <row r="27" spans="1:15" x14ac:dyDescent="0.2">
      <c r="C27" t="s">
        <v>120</v>
      </c>
      <c r="F27" s="130">
        <f>SUM(F23:F25)</f>
        <v>18.503999999999998</v>
      </c>
      <c r="H27" t="s">
        <v>123</v>
      </c>
      <c r="K27" s="130">
        <f>SUM(K23:K25)</f>
        <v>22.850703757894316</v>
      </c>
      <c r="L27" s="77"/>
      <c r="M27" s="77">
        <f>K27-F27</f>
        <v>4.3467037578943177</v>
      </c>
      <c r="N27" s="110">
        <f>K27/F27-1</f>
        <v>0.23490616936307385</v>
      </c>
    </row>
    <row r="28" spans="1:15" x14ac:dyDescent="0.2">
      <c r="K28" s="103"/>
    </row>
    <row r="29" spans="1:15" x14ac:dyDescent="0.2">
      <c r="F29" s="103"/>
      <c r="K29" s="103"/>
    </row>
    <row r="30" spans="1:15" ht="15" x14ac:dyDescent="0.25">
      <c r="A30" s="120" t="s">
        <v>149</v>
      </c>
      <c r="B30" s="5"/>
      <c r="D30" s="112" t="s">
        <v>101</v>
      </c>
      <c r="E30" s="112" t="s">
        <v>102</v>
      </c>
      <c r="F30" s="113" t="s">
        <v>103</v>
      </c>
      <c r="I30" s="112" t="s">
        <v>101</v>
      </c>
      <c r="J30" s="112" t="s">
        <v>102</v>
      </c>
      <c r="K30" s="115" t="s">
        <v>103</v>
      </c>
      <c r="L30" s="5"/>
      <c r="M30" s="5" t="s">
        <v>104</v>
      </c>
      <c r="N30" s="5" t="s">
        <v>104</v>
      </c>
    </row>
    <row r="31" spans="1:15" x14ac:dyDescent="0.2">
      <c r="A31" s="5" t="s">
        <v>150</v>
      </c>
      <c r="D31" s="114" t="s">
        <v>121</v>
      </c>
      <c r="E31" s="112" t="s">
        <v>17</v>
      </c>
      <c r="F31" s="113" t="s">
        <v>105</v>
      </c>
      <c r="I31" s="112"/>
      <c r="J31" s="112" t="s">
        <v>17</v>
      </c>
      <c r="K31" s="115" t="s">
        <v>105</v>
      </c>
      <c r="L31" s="5"/>
      <c r="M31" s="5" t="s">
        <v>106</v>
      </c>
      <c r="N31" s="112" t="s">
        <v>125</v>
      </c>
    </row>
    <row r="32" spans="1:15" ht="38.25" x14ac:dyDescent="0.2">
      <c r="A32" s="119"/>
      <c r="B32" s="42"/>
      <c r="C32" s="27" t="s">
        <v>22</v>
      </c>
      <c r="D32" s="37" t="s">
        <v>124</v>
      </c>
      <c r="E32" s="37" t="s">
        <v>124</v>
      </c>
      <c r="F32" s="127">
        <f>'1. 2001 Approved Rate Schedule'!B$18</f>
        <v>10.53</v>
      </c>
      <c r="H32" s="27" t="s">
        <v>22</v>
      </c>
      <c r="I32" s="37" t="s">
        <v>124</v>
      </c>
      <c r="J32" s="37" t="s">
        <v>124</v>
      </c>
      <c r="K32" s="77">
        <f>'14. Transition Cost Adder Sch'!B$18</f>
        <v>14.657205491767204</v>
      </c>
      <c r="L32" s="77"/>
      <c r="M32" s="77"/>
    </row>
    <row r="33" spans="1:14" ht="25.5" x14ac:dyDescent="0.2">
      <c r="C33" s="27" t="s">
        <v>110</v>
      </c>
      <c r="D33">
        <v>250</v>
      </c>
      <c r="E33" s="106">
        <f>'1. 2001 Approved Rate Schedule'!B$16</f>
        <v>5.5999999999999999E-3</v>
      </c>
      <c r="F33" s="77">
        <f>D33*E33</f>
        <v>1.4</v>
      </c>
      <c r="H33" s="27" t="s">
        <v>110</v>
      </c>
      <c r="I33">
        <f>D33</f>
        <v>250</v>
      </c>
      <c r="J33" s="128">
        <f>'14. Transition Cost Adder Sch'!B$16</f>
        <v>7.794982661271101E-3</v>
      </c>
      <c r="K33" s="77">
        <f>I33*J33</f>
        <v>1.9487456653177753</v>
      </c>
      <c r="L33" s="77"/>
      <c r="M33" s="77"/>
    </row>
    <row r="34" spans="1:14" ht="38.25" x14ac:dyDescent="0.2">
      <c r="C34" s="27" t="s">
        <v>122</v>
      </c>
      <c r="D34">
        <v>250</v>
      </c>
      <c r="E34" s="106">
        <f>'1. 2001 Approved Rate Schedule'!B$20</f>
        <v>7.4139999999999998E-2</v>
      </c>
      <c r="F34" s="77">
        <f>D34*E34</f>
        <v>18.535</v>
      </c>
      <c r="H34" s="27" t="s">
        <v>122</v>
      </c>
      <c r="I34">
        <f>D34</f>
        <v>250</v>
      </c>
      <c r="J34" s="129">
        <f>E34</f>
        <v>7.4139999999999998E-2</v>
      </c>
      <c r="K34" s="77">
        <f>I34*J34</f>
        <v>18.535</v>
      </c>
      <c r="L34" s="77"/>
      <c r="M34" s="77"/>
    </row>
    <row r="35" spans="1:14" x14ac:dyDescent="0.2">
      <c r="C35" s="7"/>
      <c r="H35" s="7"/>
      <c r="J35" s="129"/>
    </row>
    <row r="36" spans="1:14" x14ac:dyDescent="0.2">
      <c r="C36" t="s">
        <v>120</v>
      </c>
      <c r="F36" s="130">
        <f>SUM(F32:F34)</f>
        <v>30.465</v>
      </c>
      <c r="H36" t="s">
        <v>123</v>
      </c>
      <c r="K36" s="130">
        <f>SUM(K32:K34)</f>
        <v>35.140951157084984</v>
      </c>
      <c r="L36" s="77"/>
      <c r="M36" s="77">
        <f>K36-F36</f>
        <v>4.6759511570849845</v>
      </c>
      <c r="N36" s="110">
        <f>K36/F36-1</f>
        <v>0.15348600548448998</v>
      </c>
    </row>
    <row r="37" spans="1:14" x14ac:dyDescent="0.2">
      <c r="F37" s="94"/>
      <c r="K37" s="94"/>
      <c r="L37" s="77"/>
      <c r="M37" s="77"/>
      <c r="N37" s="116"/>
    </row>
    <row r="38" spans="1:14" x14ac:dyDescent="0.2">
      <c r="K38" s="103"/>
    </row>
    <row r="39" spans="1:14" ht="15" x14ac:dyDescent="0.25">
      <c r="A39" s="120" t="s">
        <v>149</v>
      </c>
      <c r="B39" s="5"/>
      <c r="D39" s="112" t="s">
        <v>101</v>
      </c>
      <c r="E39" s="112" t="s">
        <v>102</v>
      </c>
      <c r="F39" s="113" t="s">
        <v>103</v>
      </c>
      <c r="I39" s="112" t="s">
        <v>101</v>
      </c>
      <c r="J39" s="112" t="s">
        <v>102</v>
      </c>
      <c r="K39" s="115" t="s">
        <v>103</v>
      </c>
      <c r="L39" s="5"/>
      <c r="M39" s="5" t="s">
        <v>104</v>
      </c>
      <c r="N39" s="5" t="s">
        <v>104</v>
      </c>
    </row>
    <row r="40" spans="1:14" x14ac:dyDescent="0.2">
      <c r="A40" s="5" t="s">
        <v>152</v>
      </c>
      <c r="D40" s="114" t="s">
        <v>121</v>
      </c>
      <c r="E40" s="112" t="s">
        <v>17</v>
      </c>
      <c r="F40" s="113" t="s">
        <v>105</v>
      </c>
      <c r="I40" s="112"/>
      <c r="J40" s="112" t="s">
        <v>17</v>
      </c>
      <c r="K40" s="115" t="s">
        <v>105</v>
      </c>
      <c r="L40" s="5"/>
      <c r="M40" s="5" t="s">
        <v>106</v>
      </c>
      <c r="N40" s="112" t="s">
        <v>125</v>
      </c>
    </row>
    <row r="41" spans="1:14" ht="38.25" x14ac:dyDescent="0.2">
      <c r="A41" s="119"/>
      <c r="B41" s="42"/>
      <c r="C41" s="27" t="s">
        <v>22</v>
      </c>
      <c r="D41" s="37" t="s">
        <v>124</v>
      </c>
      <c r="E41" s="37" t="s">
        <v>124</v>
      </c>
      <c r="F41" s="127">
        <f>'1. 2001 Approved Rate Schedule'!B$18</f>
        <v>10.53</v>
      </c>
      <c r="H41" s="27" t="s">
        <v>22</v>
      </c>
      <c r="I41" s="37" t="s">
        <v>124</v>
      </c>
      <c r="J41" s="37" t="s">
        <v>124</v>
      </c>
      <c r="K41" s="77">
        <f>'14. Transition Cost Adder Sch'!B$18</f>
        <v>14.657205491767204</v>
      </c>
      <c r="L41" s="77"/>
      <c r="M41" s="77"/>
    </row>
    <row r="42" spans="1:14" ht="25.5" x14ac:dyDescent="0.2">
      <c r="C42" s="27" t="s">
        <v>110</v>
      </c>
      <c r="D42">
        <v>500</v>
      </c>
      <c r="E42" s="106">
        <f>'1. 2001 Approved Rate Schedule'!B$16</f>
        <v>5.5999999999999999E-3</v>
      </c>
      <c r="F42" s="77">
        <f>D42*E42</f>
        <v>2.8</v>
      </c>
      <c r="H42" s="27" t="s">
        <v>110</v>
      </c>
      <c r="I42">
        <f>D42</f>
        <v>500</v>
      </c>
      <c r="J42" s="128">
        <f>'14. Transition Cost Adder Sch'!B$16</f>
        <v>7.794982661271101E-3</v>
      </c>
      <c r="K42" s="77">
        <f>I42*J42</f>
        <v>3.8974913306355505</v>
      </c>
      <c r="L42" s="77"/>
      <c r="M42" s="77"/>
    </row>
    <row r="43" spans="1:14" ht="38.25" x14ac:dyDescent="0.2">
      <c r="C43" s="27" t="s">
        <v>122</v>
      </c>
      <c r="D43">
        <f>D42</f>
        <v>500</v>
      </c>
      <c r="E43" s="106">
        <f>'1. 2001 Approved Rate Schedule'!B$20</f>
        <v>7.4139999999999998E-2</v>
      </c>
      <c r="F43" s="77">
        <f>D43*E43</f>
        <v>37.07</v>
      </c>
      <c r="H43" s="27" t="s">
        <v>122</v>
      </c>
      <c r="I43">
        <f>D43</f>
        <v>500</v>
      </c>
      <c r="J43" s="129">
        <f>E43</f>
        <v>7.4139999999999998E-2</v>
      </c>
      <c r="K43" s="77">
        <f>I43*J43</f>
        <v>37.07</v>
      </c>
      <c r="L43" s="77"/>
      <c r="M43" s="77"/>
    </row>
    <row r="44" spans="1:14" x14ac:dyDescent="0.2">
      <c r="C44" s="7"/>
      <c r="H44" s="7"/>
      <c r="J44" s="129"/>
    </row>
    <row r="45" spans="1:14" x14ac:dyDescent="0.2">
      <c r="C45" t="s">
        <v>120</v>
      </c>
      <c r="F45" s="130">
        <f>SUM(F41:F43)</f>
        <v>50.4</v>
      </c>
      <c r="H45" t="s">
        <v>123</v>
      </c>
      <c r="K45" s="130">
        <f>SUM(K41:K43)</f>
        <v>55.624696822402754</v>
      </c>
      <c r="L45" s="77"/>
      <c r="M45" s="77">
        <f>K45-F45</f>
        <v>5.2246968224027555</v>
      </c>
      <c r="N45" s="110">
        <f>K45/F45-1</f>
        <v>0.10366461949211825</v>
      </c>
    </row>
    <row r="46" spans="1:14" x14ac:dyDescent="0.2">
      <c r="F46" s="94"/>
      <c r="K46" s="94"/>
      <c r="L46" s="77"/>
      <c r="M46" s="77"/>
      <c r="N46" s="116"/>
    </row>
    <row r="47" spans="1:14" x14ac:dyDescent="0.2">
      <c r="F47" s="77"/>
      <c r="J47" s="129"/>
      <c r="K47" s="77"/>
      <c r="L47" s="77"/>
      <c r="M47" s="77"/>
    </row>
    <row r="48" spans="1:14" ht="15" x14ac:dyDescent="0.25">
      <c r="A48" s="120" t="s">
        <v>149</v>
      </c>
      <c r="B48" s="5"/>
      <c r="D48" s="112" t="s">
        <v>101</v>
      </c>
      <c r="E48" s="112" t="s">
        <v>102</v>
      </c>
      <c r="F48" s="113" t="s">
        <v>103</v>
      </c>
      <c r="I48" s="112" t="s">
        <v>101</v>
      </c>
      <c r="J48" s="112" t="s">
        <v>102</v>
      </c>
      <c r="K48" s="115" t="s">
        <v>103</v>
      </c>
      <c r="L48" s="5"/>
      <c r="M48" s="5" t="s">
        <v>104</v>
      </c>
      <c r="N48" s="5" t="s">
        <v>104</v>
      </c>
    </row>
    <row r="49" spans="1:14" x14ac:dyDescent="0.2">
      <c r="A49" s="5" t="s">
        <v>153</v>
      </c>
      <c r="D49" s="114" t="s">
        <v>121</v>
      </c>
      <c r="E49" s="112" t="s">
        <v>17</v>
      </c>
      <c r="F49" s="113" t="s">
        <v>105</v>
      </c>
      <c r="I49" s="112"/>
      <c r="J49" s="112" t="s">
        <v>17</v>
      </c>
      <c r="K49" s="115" t="s">
        <v>105</v>
      </c>
      <c r="L49" s="5"/>
      <c r="M49" s="5" t="s">
        <v>106</v>
      </c>
      <c r="N49" s="112" t="s">
        <v>125</v>
      </c>
    </row>
    <row r="50" spans="1:14" ht="38.25" x14ac:dyDescent="0.2">
      <c r="A50" s="119"/>
      <c r="B50" s="42"/>
      <c r="C50" s="27" t="s">
        <v>22</v>
      </c>
      <c r="D50" s="37" t="s">
        <v>124</v>
      </c>
      <c r="E50" s="37" t="s">
        <v>124</v>
      </c>
      <c r="F50" s="127">
        <f>'1. 2001 Approved Rate Schedule'!B$18</f>
        <v>10.53</v>
      </c>
      <c r="H50" s="27" t="s">
        <v>22</v>
      </c>
      <c r="I50" s="37" t="s">
        <v>124</v>
      </c>
      <c r="J50" s="37" t="s">
        <v>124</v>
      </c>
      <c r="K50" s="77">
        <f>'14. Transition Cost Adder Sch'!B$18</f>
        <v>14.657205491767204</v>
      </c>
      <c r="L50" s="77"/>
      <c r="M50" s="77"/>
    </row>
    <row r="51" spans="1:14" ht="25.5" x14ac:dyDescent="0.2">
      <c r="C51" s="27" t="s">
        <v>110</v>
      </c>
      <c r="D51">
        <v>750</v>
      </c>
      <c r="E51" s="106">
        <f>'1. 2001 Approved Rate Schedule'!B$16</f>
        <v>5.5999999999999999E-3</v>
      </c>
      <c r="F51" s="77">
        <f>D51*E51</f>
        <v>4.2</v>
      </c>
      <c r="H51" s="27" t="s">
        <v>110</v>
      </c>
      <c r="I51">
        <f>D51</f>
        <v>750</v>
      </c>
      <c r="J51" s="128">
        <f>'14. Transition Cost Adder Sch'!B$16</f>
        <v>7.794982661271101E-3</v>
      </c>
      <c r="K51" s="77">
        <f>I51*J51</f>
        <v>5.8462369959533254</v>
      </c>
      <c r="L51" s="77"/>
      <c r="M51" s="77"/>
    </row>
    <row r="52" spans="1:14" ht="38.25" x14ac:dyDescent="0.2">
      <c r="C52" s="27" t="s">
        <v>122</v>
      </c>
      <c r="D52">
        <f>D51</f>
        <v>750</v>
      </c>
      <c r="E52" s="106">
        <f>'1. 2001 Approved Rate Schedule'!B$20</f>
        <v>7.4139999999999998E-2</v>
      </c>
      <c r="F52" s="77">
        <f>D52*E52</f>
        <v>55.604999999999997</v>
      </c>
      <c r="H52" s="27" t="s">
        <v>122</v>
      </c>
      <c r="I52">
        <f>D52</f>
        <v>750</v>
      </c>
      <c r="J52" s="129">
        <f>E52</f>
        <v>7.4139999999999998E-2</v>
      </c>
      <c r="K52" s="77">
        <f>I52*J52</f>
        <v>55.604999999999997</v>
      </c>
      <c r="L52" s="77"/>
      <c r="M52" s="77"/>
    </row>
    <row r="53" spans="1:14" x14ac:dyDescent="0.2">
      <c r="C53" s="7"/>
      <c r="H53" s="7"/>
      <c r="J53" s="129"/>
    </row>
    <row r="54" spans="1:14" x14ac:dyDescent="0.2">
      <c r="C54" t="s">
        <v>120</v>
      </c>
      <c r="F54" s="130">
        <f>SUM(F50:F52)</f>
        <v>70.334999999999994</v>
      </c>
      <c r="H54" t="s">
        <v>123</v>
      </c>
      <c r="K54" s="130">
        <f>SUM(K50:K52)</f>
        <v>76.108442487720524</v>
      </c>
      <c r="L54" s="77"/>
      <c r="M54" s="77">
        <f>K54-F54</f>
        <v>5.7734424877205299</v>
      </c>
      <c r="N54" s="110">
        <f>K54/F54-1</f>
        <v>8.2084914874820836E-2</v>
      </c>
    </row>
    <row r="55" spans="1:14" x14ac:dyDescent="0.2">
      <c r="F55" s="94"/>
      <c r="K55" s="94"/>
      <c r="L55" s="77"/>
      <c r="M55" s="77"/>
      <c r="N55" s="116"/>
    </row>
    <row r="56" spans="1:14" x14ac:dyDescent="0.2">
      <c r="F56" s="77"/>
      <c r="J56" s="129"/>
      <c r="K56" s="77"/>
      <c r="L56" s="77"/>
      <c r="M56" s="77"/>
    </row>
    <row r="57" spans="1:14" ht="15" x14ac:dyDescent="0.25">
      <c r="A57" s="120" t="s">
        <v>149</v>
      </c>
      <c r="B57" s="5"/>
      <c r="D57" s="112" t="s">
        <v>101</v>
      </c>
      <c r="E57" s="112" t="s">
        <v>102</v>
      </c>
      <c r="F57" s="113" t="s">
        <v>103</v>
      </c>
      <c r="I57" s="112" t="s">
        <v>101</v>
      </c>
      <c r="J57" s="112" t="s">
        <v>102</v>
      </c>
      <c r="K57" s="115" t="s">
        <v>103</v>
      </c>
      <c r="L57" s="5"/>
      <c r="M57" s="5" t="s">
        <v>104</v>
      </c>
      <c r="N57" s="5" t="s">
        <v>104</v>
      </c>
    </row>
    <row r="58" spans="1:14" x14ac:dyDescent="0.2">
      <c r="A58" s="5" t="s">
        <v>154</v>
      </c>
      <c r="D58" s="114" t="s">
        <v>121</v>
      </c>
      <c r="E58" s="112" t="s">
        <v>17</v>
      </c>
      <c r="F58" s="113" t="s">
        <v>105</v>
      </c>
      <c r="I58" s="112"/>
      <c r="J58" s="112" t="s">
        <v>17</v>
      </c>
      <c r="K58" s="115" t="s">
        <v>105</v>
      </c>
      <c r="L58" s="5"/>
      <c r="M58" s="5" t="s">
        <v>106</v>
      </c>
      <c r="N58" s="112" t="s">
        <v>125</v>
      </c>
    </row>
    <row r="59" spans="1:14" ht="38.25" x14ac:dyDescent="0.2">
      <c r="A59" s="119"/>
      <c r="B59" s="42"/>
      <c r="C59" s="27" t="s">
        <v>22</v>
      </c>
      <c r="D59" s="37" t="s">
        <v>124</v>
      </c>
      <c r="E59" s="37" t="s">
        <v>124</v>
      </c>
      <c r="F59" s="127">
        <f>'1. 2001 Approved Rate Schedule'!B$18</f>
        <v>10.53</v>
      </c>
      <c r="H59" s="27" t="s">
        <v>22</v>
      </c>
      <c r="I59" s="37" t="s">
        <v>124</v>
      </c>
      <c r="J59" s="37" t="s">
        <v>124</v>
      </c>
      <c r="K59" s="77">
        <f>'14. Transition Cost Adder Sch'!B$18</f>
        <v>14.657205491767204</v>
      </c>
      <c r="L59" s="77"/>
      <c r="M59" s="77"/>
    </row>
    <row r="60" spans="1:14" ht="25.5" x14ac:dyDescent="0.2">
      <c r="C60" s="27" t="s">
        <v>110</v>
      </c>
      <c r="D60">
        <v>1000</v>
      </c>
      <c r="E60" s="106">
        <f>'1. 2001 Approved Rate Schedule'!B$16</f>
        <v>5.5999999999999999E-3</v>
      </c>
      <c r="F60" s="77">
        <f>D60*E60</f>
        <v>5.6</v>
      </c>
      <c r="H60" s="27" t="s">
        <v>110</v>
      </c>
      <c r="I60">
        <f>D60</f>
        <v>1000</v>
      </c>
      <c r="J60" s="128">
        <f>'14. Transition Cost Adder Sch'!B$16</f>
        <v>7.794982661271101E-3</v>
      </c>
      <c r="K60" s="77">
        <f>I60*J60</f>
        <v>7.7949826612711011</v>
      </c>
      <c r="L60" s="77"/>
      <c r="M60" s="77"/>
    </row>
    <row r="61" spans="1:14" ht="38.25" x14ac:dyDescent="0.2">
      <c r="C61" s="27" t="s">
        <v>122</v>
      </c>
      <c r="D61">
        <f>D60</f>
        <v>1000</v>
      </c>
      <c r="E61" s="106">
        <f>'1. 2001 Approved Rate Schedule'!B$20</f>
        <v>7.4139999999999998E-2</v>
      </c>
      <c r="F61" s="77">
        <f>D61*E61</f>
        <v>74.14</v>
      </c>
      <c r="H61" s="27" t="s">
        <v>122</v>
      </c>
      <c r="I61">
        <f>D61</f>
        <v>1000</v>
      </c>
      <c r="J61" s="129">
        <f>E61</f>
        <v>7.4139999999999998E-2</v>
      </c>
      <c r="K61" s="77">
        <f>I61*J61</f>
        <v>74.14</v>
      </c>
      <c r="L61" s="77"/>
      <c r="M61" s="77"/>
    </row>
    <row r="62" spans="1:14" x14ac:dyDescent="0.2">
      <c r="C62" s="7"/>
      <c r="H62" s="7"/>
      <c r="J62" s="129"/>
    </row>
    <row r="63" spans="1:14" x14ac:dyDescent="0.2">
      <c r="C63" t="s">
        <v>120</v>
      </c>
      <c r="F63" s="130">
        <f>SUM(F59:F61)</f>
        <v>90.27</v>
      </c>
      <c r="H63" t="s">
        <v>123</v>
      </c>
      <c r="K63" s="130">
        <f>SUM(K59:K61)</f>
        <v>96.592188153038308</v>
      </c>
      <c r="L63" s="77"/>
      <c r="M63" s="77">
        <f>K63-F63</f>
        <v>6.3221881530383115</v>
      </c>
      <c r="N63" s="110">
        <f>K63/F63-1</f>
        <v>7.0036425756489606E-2</v>
      </c>
    </row>
    <row r="64" spans="1:14" x14ac:dyDescent="0.2">
      <c r="F64" s="94"/>
      <c r="K64" s="94"/>
      <c r="L64" s="77"/>
      <c r="M64" s="77"/>
      <c r="N64" s="116"/>
    </row>
    <row r="65" spans="1:14" x14ac:dyDescent="0.2">
      <c r="F65" s="77"/>
      <c r="J65" s="129"/>
      <c r="K65" s="77"/>
      <c r="L65" s="77"/>
      <c r="M65" s="77"/>
    </row>
    <row r="66" spans="1:14" ht="15" x14ac:dyDescent="0.25">
      <c r="A66" s="120" t="s">
        <v>149</v>
      </c>
      <c r="B66" s="5"/>
      <c r="D66" s="112" t="s">
        <v>101</v>
      </c>
      <c r="E66" s="112" t="s">
        <v>102</v>
      </c>
      <c r="F66" s="113" t="s">
        <v>103</v>
      </c>
      <c r="I66" s="112" t="s">
        <v>101</v>
      </c>
      <c r="J66" s="112" t="s">
        <v>102</v>
      </c>
      <c r="K66" s="115" t="s">
        <v>103</v>
      </c>
      <c r="L66" s="5"/>
      <c r="M66" s="5" t="s">
        <v>104</v>
      </c>
      <c r="N66" s="5" t="s">
        <v>104</v>
      </c>
    </row>
    <row r="67" spans="1:14" x14ac:dyDescent="0.2">
      <c r="A67" s="5" t="s">
        <v>155</v>
      </c>
      <c r="D67" s="114" t="s">
        <v>121</v>
      </c>
      <c r="E67" s="112" t="s">
        <v>17</v>
      </c>
      <c r="F67" s="113" t="s">
        <v>105</v>
      </c>
      <c r="I67" s="112"/>
      <c r="J67" s="112" t="s">
        <v>17</v>
      </c>
      <c r="K67" s="115" t="s">
        <v>105</v>
      </c>
      <c r="L67" s="5"/>
      <c r="M67" s="5" t="s">
        <v>106</v>
      </c>
      <c r="N67" s="112" t="s">
        <v>125</v>
      </c>
    </row>
    <row r="68" spans="1:14" ht="38.25" x14ac:dyDescent="0.2">
      <c r="A68" s="119"/>
      <c r="B68" s="42"/>
      <c r="C68" s="27" t="s">
        <v>22</v>
      </c>
      <c r="D68" s="37" t="s">
        <v>124</v>
      </c>
      <c r="E68" s="37" t="s">
        <v>124</v>
      </c>
      <c r="F68" s="127">
        <f>'1. 2001 Approved Rate Schedule'!B$18</f>
        <v>10.53</v>
      </c>
      <c r="H68" s="27" t="s">
        <v>22</v>
      </c>
      <c r="I68" s="37" t="s">
        <v>124</v>
      </c>
      <c r="J68" s="37" t="s">
        <v>124</v>
      </c>
      <c r="K68" s="77">
        <f>'14. Transition Cost Adder Sch'!B$18</f>
        <v>14.657205491767204</v>
      </c>
      <c r="L68" s="77"/>
      <c r="M68" s="77"/>
    </row>
    <row r="69" spans="1:14" ht="25.5" x14ac:dyDescent="0.2">
      <c r="C69" s="27" t="s">
        <v>110</v>
      </c>
      <c r="D69">
        <v>1500</v>
      </c>
      <c r="E69" s="106">
        <f>'1. 2001 Approved Rate Schedule'!B$16</f>
        <v>5.5999999999999999E-3</v>
      </c>
      <c r="F69" s="77">
        <f>D69*E69</f>
        <v>8.4</v>
      </c>
      <c r="H69" s="27" t="s">
        <v>110</v>
      </c>
      <c r="I69">
        <f>D69</f>
        <v>1500</v>
      </c>
      <c r="J69" s="128">
        <f>'14. Transition Cost Adder Sch'!B$16</f>
        <v>7.794982661271101E-3</v>
      </c>
      <c r="K69" s="77">
        <f>I69*J69</f>
        <v>11.692473991906651</v>
      </c>
      <c r="L69" s="77"/>
      <c r="M69" s="77"/>
    </row>
    <row r="70" spans="1:14" ht="38.25" x14ac:dyDescent="0.2">
      <c r="C70" s="27" t="s">
        <v>122</v>
      </c>
      <c r="D70">
        <f>D69</f>
        <v>1500</v>
      </c>
      <c r="E70" s="106">
        <f>'1. 2001 Approved Rate Schedule'!B$20</f>
        <v>7.4139999999999998E-2</v>
      </c>
      <c r="F70" s="77">
        <f>D70*E70</f>
        <v>111.21</v>
      </c>
      <c r="H70" s="27" t="s">
        <v>122</v>
      </c>
      <c r="I70">
        <f>D70</f>
        <v>1500</v>
      </c>
      <c r="J70" s="129">
        <f>E70</f>
        <v>7.4139999999999998E-2</v>
      </c>
      <c r="K70" s="77">
        <f>I70*J70</f>
        <v>111.21</v>
      </c>
      <c r="L70" s="77"/>
      <c r="M70" s="77"/>
    </row>
    <row r="71" spans="1:14" x14ac:dyDescent="0.2">
      <c r="C71" s="7"/>
      <c r="H71" s="7"/>
      <c r="J71" s="129"/>
    </row>
    <row r="72" spans="1:14" x14ac:dyDescent="0.2">
      <c r="C72" t="s">
        <v>120</v>
      </c>
      <c r="F72" s="130">
        <f>SUM(F68:F70)</f>
        <v>130.13999999999999</v>
      </c>
      <c r="H72" t="s">
        <v>123</v>
      </c>
      <c r="K72" s="130">
        <f>SUM(K68:K70)</f>
        <v>137.55967948367385</v>
      </c>
      <c r="L72" s="77"/>
      <c r="M72" s="77">
        <f>K72-F72</f>
        <v>7.4196794836738604</v>
      </c>
      <c r="N72" s="110">
        <f>K72/F72-1</f>
        <v>5.7013058887919632E-2</v>
      </c>
    </row>
    <row r="73" spans="1:14" x14ac:dyDescent="0.2">
      <c r="F73" s="94"/>
      <c r="K73" s="94"/>
      <c r="L73" s="77"/>
      <c r="M73" s="77"/>
      <c r="N73" s="116"/>
    </row>
    <row r="74" spans="1:14" x14ac:dyDescent="0.2">
      <c r="F74" s="77"/>
      <c r="J74" s="129"/>
      <c r="K74" s="77"/>
      <c r="L74" s="77"/>
      <c r="M74" s="77"/>
    </row>
    <row r="75" spans="1:14" ht="15" x14ac:dyDescent="0.25">
      <c r="A75" s="120" t="s">
        <v>149</v>
      </c>
      <c r="B75" s="5"/>
      <c r="D75" s="112" t="s">
        <v>101</v>
      </c>
      <c r="E75" s="112" t="s">
        <v>102</v>
      </c>
      <c r="F75" s="113" t="s">
        <v>103</v>
      </c>
      <c r="I75" s="112" t="s">
        <v>101</v>
      </c>
      <c r="J75" s="112" t="s">
        <v>102</v>
      </c>
      <c r="K75" s="115" t="s">
        <v>103</v>
      </c>
      <c r="L75" s="5"/>
      <c r="M75" s="5" t="s">
        <v>104</v>
      </c>
      <c r="N75" s="5" t="s">
        <v>104</v>
      </c>
    </row>
    <row r="76" spans="1:14" x14ac:dyDescent="0.2">
      <c r="A76" s="5" t="s">
        <v>156</v>
      </c>
      <c r="D76" s="114" t="s">
        <v>121</v>
      </c>
      <c r="E76" s="112" t="s">
        <v>17</v>
      </c>
      <c r="F76" s="113" t="s">
        <v>105</v>
      </c>
      <c r="I76" s="112"/>
      <c r="J76" s="112" t="s">
        <v>17</v>
      </c>
      <c r="K76" s="115" t="s">
        <v>105</v>
      </c>
      <c r="L76" s="5"/>
      <c r="M76" s="5" t="s">
        <v>106</v>
      </c>
      <c r="N76" s="112" t="s">
        <v>125</v>
      </c>
    </row>
    <row r="77" spans="1:14" ht="38.25" x14ac:dyDescent="0.2">
      <c r="A77" s="119"/>
      <c r="B77" s="42"/>
      <c r="C77" s="27" t="s">
        <v>22</v>
      </c>
      <c r="D77" s="37" t="s">
        <v>124</v>
      </c>
      <c r="E77" s="37" t="s">
        <v>124</v>
      </c>
      <c r="F77" s="127">
        <f>'1. 2001 Approved Rate Schedule'!B$18</f>
        <v>10.53</v>
      </c>
      <c r="H77" s="27" t="s">
        <v>22</v>
      </c>
      <c r="I77" s="37" t="s">
        <v>124</v>
      </c>
      <c r="J77" s="37" t="s">
        <v>124</v>
      </c>
      <c r="K77" s="77">
        <f>'14. Transition Cost Adder Sch'!B$18</f>
        <v>14.657205491767204</v>
      </c>
      <c r="L77" s="77"/>
      <c r="M77" s="77"/>
    </row>
    <row r="78" spans="1:14" ht="25.5" x14ac:dyDescent="0.2">
      <c r="C78" s="27" t="s">
        <v>110</v>
      </c>
      <c r="D78">
        <v>2000</v>
      </c>
      <c r="E78" s="106">
        <f>'1. 2001 Approved Rate Schedule'!B$16</f>
        <v>5.5999999999999999E-3</v>
      </c>
      <c r="F78" s="77">
        <f>D78*E78</f>
        <v>11.2</v>
      </c>
      <c r="H78" s="27" t="s">
        <v>110</v>
      </c>
      <c r="I78">
        <f>D78</f>
        <v>2000</v>
      </c>
      <c r="J78" s="128">
        <f>'14. Transition Cost Adder Sch'!B$16</f>
        <v>7.794982661271101E-3</v>
      </c>
      <c r="K78" s="77">
        <f>I78*J78</f>
        <v>15.589965322542202</v>
      </c>
      <c r="L78" s="77"/>
      <c r="M78" s="77"/>
    </row>
    <row r="79" spans="1:14" ht="38.25" x14ac:dyDescent="0.2">
      <c r="C79" s="27" t="s">
        <v>122</v>
      </c>
      <c r="D79">
        <f>D78</f>
        <v>2000</v>
      </c>
      <c r="E79" s="106">
        <f>'1. 2001 Approved Rate Schedule'!B$20</f>
        <v>7.4139999999999998E-2</v>
      </c>
      <c r="F79" s="77">
        <f>D79*E79</f>
        <v>148.28</v>
      </c>
      <c r="H79" s="27" t="s">
        <v>122</v>
      </c>
      <c r="I79">
        <f>D79</f>
        <v>2000</v>
      </c>
      <c r="J79" s="129">
        <f>E79</f>
        <v>7.4139999999999998E-2</v>
      </c>
      <c r="K79" s="77">
        <f>I79*J79</f>
        <v>148.28</v>
      </c>
      <c r="L79" s="77"/>
      <c r="M79" s="77"/>
    </row>
    <row r="80" spans="1:14" x14ac:dyDescent="0.2">
      <c r="C80" s="7"/>
      <c r="H80" s="7"/>
      <c r="J80" s="129"/>
    </row>
    <row r="81" spans="1:15" x14ac:dyDescent="0.2">
      <c r="C81" t="s">
        <v>120</v>
      </c>
      <c r="F81" s="130">
        <f>SUM(F77:F79)</f>
        <v>170.01</v>
      </c>
      <c r="H81" t="s">
        <v>123</v>
      </c>
      <c r="K81" s="130">
        <f>SUM(K77:K79)</f>
        <v>178.52717081430941</v>
      </c>
      <c r="L81" s="77"/>
      <c r="M81" s="77">
        <f>K81-F81</f>
        <v>8.5171708143094236</v>
      </c>
      <c r="N81" s="110">
        <f>K81/F81-1</f>
        <v>5.0098057845476385E-2</v>
      </c>
    </row>
    <row r="82" spans="1:15" x14ac:dyDescent="0.2">
      <c r="F82" s="77"/>
      <c r="J82" s="129"/>
      <c r="K82" s="77"/>
      <c r="L82" s="77"/>
      <c r="M82" s="77"/>
    </row>
    <row r="83" spans="1:15" ht="13.5" thickBot="1" x14ac:dyDescent="0.25">
      <c r="A83" s="152"/>
      <c r="B83" s="152"/>
      <c r="C83" s="152"/>
      <c r="D83" s="152"/>
      <c r="E83" s="152"/>
      <c r="F83" s="167"/>
      <c r="G83" s="152"/>
      <c r="H83" s="152"/>
      <c r="I83" s="152"/>
      <c r="J83" s="168"/>
      <c r="K83" s="167"/>
      <c r="L83" s="167"/>
      <c r="M83" s="167"/>
      <c r="N83" s="152"/>
    </row>
    <row r="84" spans="1:15" x14ac:dyDescent="0.2">
      <c r="F84" s="77"/>
      <c r="J84" s="129"/>
      <c r="K84" s="77"/>
      <c r="L84" s="77"/>
      <c r="M84" s="77"/>
    </row>
    <row r="85" spans="1:15" ht="15.75" x14ac:dyDescent="0.25">
      <c r="A85" s="72" t="s">
        <v>18</v>
      </c>
      <c r="B85" s="72"/>
      <c r="D85" s="42"/>
      <c r="F85" s="77"/>
      <c r="J85" s="129"/>
      <c r="K85" s="77"/>
      <c r="L85" s="77"/>
      <c r="M85" s="77"/>
    </row>
    <row r="86" spans="1:15" ht="15.75" x14ac:dyDescent="0.25">
      <c r="A86" s="72"/>
      <c r="B86" s="72"/>
      <c r="D86" s="42"/>
      <c r="F86" s="77"/>
      <c r="J86" s="129"/>
      <c r="K86" s="77"/>
      <c r="L86" s="77"/>
      <c r="M86" s="77"/>
    </row>
    <row r="87" spans="1:15" ht="15" x14ac:dyDescent="0.25">
      <c r="C87" s="118" t="s">
        <v>120</v>
      </c>
      <c r="D87" s="55"/>
      <c r="E87" s="55"/>
      <c r="F87" s="55"/>
      <c r="H87" s="118" t="s">
        <v>319</v>
      </c>
      <c r="I87" s="55"/>
      <c r="J87" s="55"/>
      <c r="K87" s="111"/>
      <c r="L87" s="55"/>
      <c r="M87" s="55"/>
      <c r="N87" s="55"/>
      <c r="O87" s="42"/>
    </row>
    <row r="88" spans="1:15" ht="15" x14ac:dyDescent="0.25">
      <c r="A88" s="120" t="s">
        <v>107</v>
      </c>
      <c r="B88" s="5"/>
      <c r="F88" s="103"/>
      <c r="K88" s="103"/>
    </row>
    <row r="89" spans="1:15" x14ac:dyDescent="0.2">
      <c r="A89" s="5" t="s">
        <v>159</v>
      </c>
      <c r="D89" s="112" t="s">
        <v>101</v>
      </c>
      <c r="E89" s="112" t="s">
        <v>102</v>
      </c>
      <c r="F89" s="113" t="s">
        <v>103</v>
      </c>
      <c r="I89" s="112" t="s">
        <v>101</v>
      </c>
      <c r="J89" s="112" t="s">
        <v>102</v>
      </c>
      <c r="K89" s="115" t="s">
        <v>103</v>
      </c>
      <c r="L89" s="5"/>
      <c r="M89" s="5" t="s">
        <v>104</v>
      </c>
      <c r="N89" s="5" t="s">
        <v>104</v>
      </c>
    </row>
    <row r="90" spans="1:15" x14ac:dyDescent="0.2">
      <c r="D90" s="114" t="s">
        <v>121</v>
      </c>
      <c r="E90" s="112" t="s">
        <v>17</v>
      </c>
      <c r="F90" s="113" t="s">
        <v>105</v>
      </c>
      <c r="I90" s="112"/>
      <c r="J90" s="112" t="s">
        <v>17</v>
      </c>
      <c r="K90" s="115" t="s">
        <v>105</v>
      </c>
      <c r="L90" s="5"/>
      <c r="M90" s="5" t="s">
        <v>106</v>
      </c>
      <c r="N90" s="112" t="s">
        <v>125</v>
      </c>
    </row>
    <row r="91" spans="1:15" ht="38.25" x14ac:dyDescent="0.2">
      <c r="A91" s="119"/>
      <c r="B91" s="42"/>
      <c r="C91" s="27" t="s">
        <v>22</v>
      </c>
      <c r="D91" s="37" t="s">
        <v>124</v>
      </c>
      <c r="E91" s="37" t="s">
        <v>124</v>
      </c>
      <c r="F91" s="127">
        <f>'1. 2001 Approved Rate Schedule'!B$41</f>
        <v>10.29</v>
      </c>
      <c r="H91" s="27" t="s">
        <v>22</v>
      </c>
      <c r="I91" s="37" t="s">
        <v>124</v>
      </c>
      <c r="J91" s="37" t="s">
        <v>124</v>
      </c>
      <c r="K91" s="77">
        <f>'14. Transition Cost Adder Sch'!B$41</f>
        <v>15.140860388130161</v>
      </c>
      <c r="L91" s="77"/>
      <c r="M91" s="77"/>
    </row>
    <row r="92" spans="1:15" ht="25.5" x14ac:dyDescent="0.2">
      <c r="C92" s="27" t="s">
        <v>110</v>
      </c>
      <c r="D92">
        <v>1000</v>
      </c>
      <c r="E92" s="106">
        <f>'1. 2001 Approved Rate Schedule'!B$39</f>
        <v>1.1999999999999999E-3</v>
      </c>
      <c r="F92" s="77">
        <f>D92*E92</f>
        <v>1.2</v>
      </c>
      <c r="H92" s="27" t="s">
        <v>110</v>
      </c>
      <c r="I92">
        <f>D92</f>
        <v>1000</v>
      </c>
      <c r="J92" s="128">
        <f>'14. Transition Cost Adder Sch'!B$39</f>
        <v>2.2783330977855405E-3</v>
      </c>
      <c r="K92" s="77">
        <f>I92*J92</f>
        <v>2.2783330977855405</v>
      </c>
      <c r="L92" s="77"/>
      <c r="M92" s="77"/>
    </row>
    <row r="93" spans="1:15" ht="38.25" x14ac:dyDescent="0.2">
      <c r="C93" s="27" t="s">
        <v>122</v>
      </c>
      <c r="D93">
        <f>D92</f>
        <v>1000</v>
      </c>
      <c r="E93" s="106">
        <f>'1. 2001 Approved Rate Schedule'!B$43</f>
        <v>7.3069999999999996E-2</v>
      </c>
      <c r="F93" s="77">
        <f>D93*E93</f>
        <v>73.069999999999993</v>
      </c>
      <c r="H93" s="27" t="s">
        <v>122</v>
      </c>
      <c r="I93">
        <f>D93</f>
        <v>1000</v>
      </c>
      <c r="J93" s="129">
        <f>E93</f>
        <v>7.3069999999999996E-2</v>
      </c>
      <c r="K93" s="77">
        <f>I93*J93</f>
        <v>73.069999999999993</v>
      </c>
      <c r="L93" s="77"/>
      <c r="M93" s="77"/>
    </row>
    <row r="94" spans="1:15" x14ac:dyDescent="0.2">
      <c r="C94" s="7"/>
      <c r="H94" s="7"/>
      <c r="J94" s="129"/>
    </row>
    <row r="95" spans="1:15" x14ac:dyDescent="0.2">
      <c r="C95" t="s">
        <v>120</v>
      </c>
      <c r="F95" s="130">
        <f>SUM(F91:F93)</f>
        <v>84.559999999999988</v>
      </c>
      <c r="H95" t="s">
        <v>123</v>
      </c>
      <c r="K95" s="130">
        <f>SUM(K91:K93)</f>
        <v>90.489193485915692</v>
      </c>
      <c r="L95" s="77"/>
      <c r="M95" s="77">
        <f>K95-F95</f>
        <v>5.9291934859157038</v>
      </c>
      <c r="N95" s="110">
        <f>K95/F95-1</f>
        <v>7.011818218916388E-2</v>
      </c>
    </row>
    <row r="96" spans="1:15" x14ac:dyDescent="0.2">
      <c r="K96" s="103"/>
    </row>
    <row r="97" spans="1:14" x14ac:dyDescent="0.2">
      <c r="K97" s="103"/>
    </row>
    <row r="98" spans="1:14" x14ac:dyDescent="0.2">
      <c r="A98" s="5" t="s">
        <v>157</v>
      </c>
      <c r="B98" s="5"/>
      <c r="D98" s="112" t="s">
        <v>101</v>
      </c>
      <c r="E98" s="112" t="s">
        <v>102</v>
      </c>
      <c r="F98" s="113" t="s">
        <v>103</v>
      </c>
      <c r="I98" s="112" t="s">
        <v>101</v>
      </c>
      <c r="J98" s="112" t="s">
        <v>102</v>
      </c>
      <c r="K98" s="115" t="s">
        <v>103</v>
      </c>
      <c r="L98" s="5"/>
      <c r="M98" s="5" t="s">
        <v>104</v>
      </c>
      <c r="N98" s="5" t="s">
        <v>104</v>
      </c>
    </row>
    <row r="99" spans="1:14" x14ac:dyDescent="0.2">
      <c r="A99" s="5" t="s">
        <v>160</v>
      </c>
      <c r="D99" s="114" t="s">
        <v>121</v>
      </c>
      <c r="E99" s="112" t="s">
        <v>17</v>
      </c>
      <c r="F99" s="113" t="s">
        <v>105</v>
      </c>
      <c r="I99" s="112"/>
      <c r="J99" s="112" t="s">
        <v>17</v>
      </c>
      <c r="K99" s="115" t="s">
        <v>105</v>
      </c>
      <c r="L99" s="5"/>
      <c r="M99" s="5" t="s">
        <v>106</v>
      </c>
      <c r="N99" s="112" t="s">
        <v>125</v>
      </c>
    </row>
    <row r="100" spans="1:14" ht="38.25" x14ac:dyDescent="0.2">
      <c r="A100" s="119"/>
      <c r="B100" s="42"/>
      <c r="C100" s="27" t="s">
        <v>22</v>
      </c>
      <c r="D100" s="37" t="s">
        <v>124</v>
      </c>
      <c r="E100" s="37" t="s">
        <v>124</v>
      </c>
      <c r="F100" s="127">
        <f>'1. 2001 Approved Rate Schedule'!B$41</f>
        <v>10.29</v>
      </c>
      <c r="H100" s="27" t="s">
        <v>22</v>
      </c>
      <c r="I100" s="37" t="s">
        <v>124</v>
      </c>
      <c r="J100" s="37" t="s">
        <v>124</v>
      </c>
      <c r="K100" s="77">
        <f>'14. Transition Cost Adder Sch'!B$41</f>
        <v>15.140860388130161</v>
      </c>
      <c r="L100" s="77"/>
      <c r="M100" s="77"/>
    </row>
    <row r="101" spans="1:14" ht="25.5" x14ac:dyDescent="0.2">
      <c r="C101" s="27" t="s">
        <v>110</v>
      </c>
      <c r="D101">
        <v>2000</v>
      </c>
      <c r="E101" s="106">
        <f>'1. 2001 Approved Rate Schedule'!B$39</f>
        <v>1.1999999999999999E-3</v>
      </c>
      <c r="F101" s="77">
        <f>D101*E101</f>
        <v>2.4</v>
      </c>
      <c r="H101" s="27" t="s">
        <v>110</v>
      </c>
      <c r="I101">
        <f>D101</f>
        <v>2000</v>
      </c>
      <c r="J101" s="128">
        <f>'14. Transition Cost Adder Sch'!B$39</f>
        <v>2.2783330977855405E-3</v>
      </c>
      <c r="K101" s="77">
        <f>I101*J101</f>
        <v>4.556666195571081</v>
      </c>
      <c r="L101" s="77"/>
      <c r="M101" s="77"/>
    </row>
    <row r="102" spans="1:14" ht="38.25" x14ac:dyDescent="0.2">
      <c r="C102" s="27" t="s">
        <v>122</v>
      </c>
      <c r="D102">
        <f>D101</f>
        <v>2000</v>
      </c>
      <c r="E102" s="106">
        <f>'1. 2001 Approved Rate Schedule'!B$43</f>
        <v>7.3069999999999996E-2</v>
      </c>
      <c r="F102" s="77">
        <f>D102*E102</f>
        <v>146.13999999999999</v>
      </c>
      <c r="H102" s="27" t="s">
        <v>122</v>
      </c>
      <c r="I102">
        <f>D102</f>
        <v>2000</v>
      </c>
      <c r="J102" s="129">
        <f>E102</f>
        <v>7.3069999999999996E-2</v>
      </c>
      <c r="K102" s="77">
        <f>I102*J102</f>
        <v>146.13999999999999</v>
      </c>
      <c r="L102" s="77"/>
      <c r="M102" s="77"/>
    </row>
    <row r="103" spans="1:14" x14ac:dyDescent="0.2">
      <c r="C103" s="7"/>
      <c r="H103" s="7"/>
      <c r="J103" s="129"/>
    </row>
    <row r="104" spans="1:14" x14ac:dyDescent="0.2">
      <c r="C104" t="s">
        <v>120</v>
      </c>
      <c r="F104" s="130">
        <f>SUM(F100:F102)</f>
        <v>158.82999999999998</v>
      </c>
      <c r="H104" t="s">
        <v>123</v>
      </c>
      <c r="K104" s="130">
        <f>SUM(K100:K102)</f>
        <v>165.83752658370122</v>
      </c>
      <c r="L104" s="77"/>
      <c r="M104" s="77">
        <f>K104-F104</f>
        <v>7.0075265837012353</v>
      </c>
      <c r="N104" s="110">
        <f>K104/F104-1</f>
        <v>4.4119666207273367E-2</v>
      </c>
    </row>
    <row r="105" spans="1:14" x14ac:dyDescent="0.2">
      <c r="K105" s="103"/>
    </row>
    <row r="106" spans="1:14" x14ac:dyDescent="0.2">
      <c r="K106" s="103"/>
    </row>
    <row r="107" spans="1:14" x14ac:dyDescent="0.2">
      <c r="A107" s="5" t="s">
        <v>157</v>
      </c>
      <c r="B107" s="5"/>
      <c r="D107" s="112" t="s">
        <v>101</v>
      </c>
      <c r="E107" s="112" t="s">
        <v>102</v>
      </c>
      <c r="F107" s="113" t="s">
        <v>103</v>
      </c>
      <c r="I107" s="112" t="s">
        <v>101</v>
      </c>
      <c r="J107" s="112" t="s">
        <v>102</v>
      </c>
      <c r="K107" s="115" t="s">
        <v>103</v>
      </c>
      <c r="L107" s="5"/>
      <c r="M107" s="5" t="s">
        <v>104</v>
      </c>
      <c r="N107" s="5" t="s">
        <v>104</v>
      </c>
    </row>
    <row r="108" spans="1:14" x14ac:dyDescent="0.2">
      <c r="A108" s="5" t="s">
        <v>161</v>
      </c>
      <c r="D108" s="114" t="s">
        <v>121</v>
      </c>
      <c r="E108" s="112" t="s">
        <v>17</v>
      </c>
      <c r="F108" s="113" t="s">
        <v>105</v>
      </c>
      <c r="I108" s="112"/>
      <c r="J108" s="112" t="s">
        <v>17</v>
      </c>
      <c r="K108" s="115" t="s">
        <v>105</v>
      </c>
      <c r="L108" s="5"/>
      <c r="M108" s="5" t="s">
        <v>106</v>
      </c>
      <c r="N108" s="112" t="s">
        <v>125</v>
      </c>
    </row>
    <row r="109" spans="1:14" ht="38.25" x14ac:dyDescent="0.2">
      <c r="A109" s="119"/>
      <c r="B109" s="42"/>
      <c r="C109" s="27" t="s">
        <v>22</v>
      </c>
      <c r="D109" s="37" t="s">
        <v>124</v>
      </c>
      <c r="E109" s="37" t="s">
        <v>124</v>
      </c>
      <c r="F109" s="127">
        <f>'1. 2001 Approved Rate Schedule'!B$41</f>
        <v>10.29</v>
      </c>
      <c r="H109" s="27" t="s">
        <v>22</v>
      </c>
      <c r="I109" s="37" t="s">
        <v>124</v>
      </c>
      <c r="J109" s="37" t="s">
        <v>124</v>
      </c>
      <c r="K109" s="77">
        <f>'14. Transition Cost Adder Sch'!B$41</f>
        <v>15.140860388130161</v>
      </c>
      <c r="L109" s="77"/>
      <c r="M109" s="77"/>
    </row>
    <row r="110" spans="1:14" ht="25.5" x14ac:dyDescent="0.2">
      <c r="C110" s="27" t="s">
        <v>110</v>
      </c>
      <c r="D110">
        <v>5000</v>
      </c>
      <c r="E110" s="106">
        <f>'1. 2001 Approved Rate Schedule'!B$39</f>
        <v>1.1999999999999999E-3</v>
      </c>
      <c r="F110" s="77">
        <f>D110*E110</f>
        <v>5.9999999999999991</v>
      </c>
      <c r="H110" s="27" t="s">
        <v>110</v>
      </c>
      <c r="I110">
        <f>D110</f>
        <v>5000</v>
      </c>
      <c r="J110" s="128">
        <f>'14. Transition Cost Adder Sch'!B$39</f>
        <v>2.2783330977855405E-3</v>
      </c>
      <c r="K110" s="77">
        <f>I110*J110</f>
        <v>11.391665488927703</v>
      </c>
      <c r="L110" s="77"/>
      <c r="M110" s="77"/>
    </row>
    <row r="111" spans="1:14" ht="38.25" x14ac:dyDescent="0.2">
      <c r="C111" s="27" t="s">
        <v>122</v>
      </c>
      <c r="D111">
        <f>D110</f>
        <v>5000</v>
      </c>
      <c r="E111" s="106">
        <f>'1. 2001 Approved Rate Schedule'!B$43</f>
        <v>7.3069999999999996E-2</v>
      </c>
      <c r="F111" s="77">
        <f>D111*E111</f>
        <v>365.34999999999997</v>
      </c>
      <c r="H111" s="27" t="s">
        <v>122</v>
      </c>
      <c r="I111">
        <f>D111</f>
        <v>5000</v>
      </c>
      <c r="J111" s="129">
        <f>E111</f>
        <v>7.3069999999999996E-2</v>
      </c>
      <c r="K111" s="77">
        <f>I111*J111</f>
        <v>365.34999999999997</v>
      </c>
      <c r="L111" s="77"/>
      <c r="M111" s="77"/>
    </row>
    <row r="112" spans="1:14" x14ac:dyDescent="0.2">
      <c r="C112" s="7"/>
      <c r="H112" s="7"/>
      <c r="J112" s="129"/>
    </row>
    <row r="113" spans="1:14" x14ac:dyDescent="0.2">
      <c r="C113" t="s">
        <v>120</v>
      </c>
      <c r="F113" s="130">
        <f>SUM(F109:F111)</f>
        <v>381.64</v>
      </c>
      <c r="H113" t="s">
        <v>123</v>
      </c>
      <c r="K113" s="130">
        <f>SUM(K109:K111)</f>
        <v>391.88252587705784</v>
      </c>
      <c r="L113" s="77"/>
      <c r="M113" s="77">
        <f>K113-F113</f>
        <v>10.242525877057858</v>
      </c>
      <c r="N113" s="110">
        <f>K113/F113-1</f>
        <v>2.6838187498841481E-2</v>
      </c>
    </row>
    <row r="114" spans="1:14" x14ac:dyDescent="0.2">
      <c r="F114" s="94"/>
      <c r="K114" s="94"/>
      <c r="L114" s="77"/>
      <c r="M114" s="77"/>
      <c r="N114" s="116"/>
    </row>
    <row r="115" spans="1:14" x14ac:dyDescent="0.2">
      <c r="F115" s="94"/>
      <c r="K115" s="94"/>
      <c r="L115" s="77"/>
      <c r="M115" s="77"/>
      <c r="N115" s="116"/>
    </row>
    <row r="116" spans="1:14" x14ac:dyDescent="0.2">
      <c r="A116" s="5" t="s">
        <v>157</v>
      </c>
      <c r="B116" s="5"/>
      <c r="D116" s="112" t="s">
        <v>101</v>
      </c>
      <c r="E116" s="112" t="s">
        <v>102</v>
      </c>
      <c r="F116" s="113" t="s">
        <v>103</v>
      </c>
      <c r="I116" s="112" t="s">
        <v>101</v>
      </c>
      <c r="J116" s="112" t="s">
        <v>102</v>
      </c>
      <c r="K116" s="115" t="s">
        <v>103</v>
      </c>
      <c r="L116" s="5"/>
      <c r="M116" s="5" t="s">
        <v>104</v>
      </c>
      <c r="N116" s="5" t="s">
        <v>104</v>
      </c>
    </row>
    <row r="117" spans="1:14" x14ac:dyDescent="0.2">
      <c r="A117" s="5" t="s">
        <v>162</v>
      </c>
      <c r="D117" s="114" t="s">
        <v>121</v>
      </c>
      <c r="E117" s="112" t="s">
        <v>17</v>
      </c>
      <c r="F117" s="113" t="s">
        <v>105</v>
      </c>
      <c r="I117" s="112"/>
      <c r="J117" s="112" t="s">
        <v>17</v>
      </c>
      <c r="K117" s="115" t="s">
        <v>105</v>
      </c>
      <c r="L117" s="5"/>
      <c r="M117" s="5" t="s">
        <v>106</v>
      </c>
      <c r="N117" s="112" t="s">
        <v>125</v>
      </c>
    </row>
    <row r="118" spans="1:14" ht="38.25" x14ac:dyDescent="0.2">
      <c r="A118" s="119"/>
      <c r="B118" s="42"/>
      <c r="C118" s="27" t="s">
        <v>22</v>
      </c>
      <c r="D118" s="37" t="s">
        <v>124</v>
      </c>
      <c r="E118" s="37" t="s">
        <v>124</v>
      </c>
      <c r="F118" s="127">
        <f>'1. 2001 Approved Rate Schedule'!B$41</f>
        <v>10.29</v>
      </c>
      <c r="H118" s="27" t="s">
        <v>22</v>
      </c>
      <c r="I118" s="37" t="s">
        <v>124</v>
      </c>
      <c r="J118" s="37" t="s">
        <v>124</v>
      </c>
      <c r="K118" s="77">
        <f>'14. Transition Cost Adder Sch'!B$41</f>
        <v>15.140860388130161</v>
      </c>
      <c r="L118" s="77"/>
      <c r="M118" s="77"/>
    </row>
    <row r="119" spans="1:14" ht="25.5" x14ac:dyDescent="0.2">
      <c r="C119" s="27" t="s">
        <v>110</v>
      </c>
      <c r="D119">
        <v>10000</v>
      </c>
      <c r="E119" s="106">
        <f>'1. 2001 Approved Rate Schedule'!B$39</f>
        <v>1.1999999999999999E-3</v>
      </c>
      <c r="F119" s="77">
        <f>D119*E119</f>
        <v>11.999999999999998</v>
      </c>
      <c r="H119" s="27" t="s">
        <v>110</v>
      </c>
      <c r="I119">
        <f>D119</f>
        <v>10000</v>
      </c>
      <c r="J119" s="128">
        <f>'14. Transition Cost Adder Sch'!B$39</f>
        <v>2.2783330977855405E-3</v>
      </c>
      <c r="K119" s="77">
        <f>I119*J119</f>
        <v>22.783330977855407</v>
      </c>
      <c r="L119" s="77"/>
      <c r="M119" s="77"/>
    </row>
    <row r="120" spans="1:14" ht="38.25" x14ac:dyDescent="0.2">
      <c r="C120" s="27" t="s">
        <v>122</v>
      </c>
      <c r="D120">
        <f>D119</f>
        <v>10000</v>
      </c>
      <c r="E120" s="106">
        <f>'1. 2001 Approved Rate Schedule'!B$43</f>
        <v>7.3069999999999996E-2</v>
      </c>
      <c r="F120" s="77">
        <f>D120*E120</f>
        <v>730.69999999999993</v>
      </c>
      <c r="H120" s="27" t="s">
        <v>122</v>
      </c>
      <c r="I120">
        <f>D120</f>
        <v>10000</v>
      </c>
      <c r="J120" s="129">
        <f>E120</f>
        <v>7.3069999999999996E-2</v>
      </c>
      <c r="K120" s="77">
        <f>I120*J120</f>
        <v>730.69999999999993</v>
      </c>
      <c r="L120" s="77"/>
      <c r="M120" s="77"/>
    </row>
    <row r="121" spans="1:14" x14ac:dyDescent="0.2">
      <c r="C121" s="7"/>
      <c r="H121" s="7"/>
      <c r="J121" s="129"/>
    </row>
    <row r="122" spans="1:14" x14ac:dyDescent="0.2">
      <c r="C122" t="s">
        <v>120</v>
      </c>
      <c r="F122" s="130">
        <f>SUM(F118:F120)</f>
        <v>752.9899999999999</v>
      </c>
      <c r="H122" t="s">
        <v>123</v>
      </c>
      <c r="K122" s="130">
        <f>SUM(K118:K120)</f>
        <v>768.62419136598555</v>
      </c>
      <c r="L122" s="77"/>
      <c r="M122" s="77">
        <f>K122-F122</f>
        <v>15.634191365985657</v>
      </c>
      <c r="N122" s="110">
        <f>K122/F122-1</f>
        <v>2.0762814069224866E-2</v>
      </c>
    </row>
    <row r="123" spans="1:14" x14ac:dyDescent="0.2">
      <c r="F123" s="94"/>
      <c r="K123" s="94"/>
      <c r="L123" s="77"/>
      <c r="M123" s="77"/>
      <c r="N123" s="116"/>
    </row>
    <row r="124" spans="1:14" x14ac:dyDescent="0.2">
      <c r="F124" s="94"/>
      <c r="K124" s="94"/>
      <c r="L124" s="77"/>
      <c r="M124" s="77"/>
      <c r="N124" s="116"/>
    </row>
    <row r="125" spans="1:14" x14ac:dyDescent="0.2">
      <c r="A125" s="5" t="s">
        <v>157</v>
      </c>
      <c r="B125" s="5"/>
      <c r="D125" s="112" t="s">
        <v>101</v>
      </c>
      <c r="E125" s="112" t="s">
        <v>102</v>
      </c>
      <c r="F125" s="113" t="s">
        <v>103</v>
      </c>
      <c r="I125" s="112" t="s">
        <v>101</v>
      </c>
      <c r="J125" s="112" t="s">
        <v>102</v>
      </c>
      <c r="K125" s="115" t="s">
        <v>103</v>
      </c>
      <c r="L125" s="5"/>
      <c r="M125" s="5" t="s">
        <v>104</v>
      </c>
      <c r="N125" s="5" t="s">
        <v>104</v>
      </c>
    </row>
    <row r="126" spans="1:14" x14ac:dyDescent="0.2">
      <c r="A126" s="5" t="s">
        <v>163</v>
      </c>
      <c r="D126" s="114" t="s">
        <v>121</v>
      </c>
      <c r="E126" s="112" t="s">
        <v>17</v>
      </c>
      <c r="F126" s="113" t="s">
        <v>105</v>
      </c>
      <c r="I126" s="112"/>
      <c r="J126" s="112" t="s">
        <v>17</v>
      </c>
      <c r="K126" s="115" t="s">
        <v>105</v>
      </c>
      <c r="L126" s="5"/>
      <c r="M126" s="5" t="s">
        <v>106</v>
      </c>
      <c r="N126" s="112" t="s">
        <v>125</v>
      </c>
    </row>
    <row r="127" spans="1:14" ht="38.25" x14ac:dyDescent="0.2">
      <c r="A127" s="119"/>
      <c r="B127" s="42"/>
      <c r="C127" s="27" t="s">
        <v>22</v>
      </c>
      <c r="D127" s="37" t="s">
        <v>124</v>
      </c>
      <c r="E127" s="37" t="s">
        <v>124</v>
      </c>
      <c r="F127" s="127">
        <f>'1. 2001 Approved Rate Schedule'!B$41</f>
        <v>10.29</v>
      </c>
      <c r="H127" s="27" t="s">
        <v>22</v>
      </c>
      <c r="I127" s="37" t="s">
        <v>124</v>
      </c>
      <c r="J127" s="37" t="s">
        <v>124</v>
      </c>
      <c r="K127" s="77">
        <f>'14. Transition Cost Adder Sch'!B$41</f>
        <v>15.140860388130161</v>
      </c>
      <c r="L127" s="77"/>
      <c r="M127" s="77"/>
    </row>
    <row r="128" spans="1:14" ht="25.5" x14ac:dyDescent="0.2">
      <c r="C128" s="27" t="s">
        <v>110</v>
      </c>
      <c r="D128">
        <v>20000</v>
      </c>
      <c r="E128" s="106">
        <f>'1. 2001 Approved Rate Schedule'!B$39</f>
        <v>1.1999999999999999E-3</v>
      </c>
      <c r="F128" s="77">
        <f>D128*E128</f>
        <v>23.999999999999996</v>
      </c>
      <c r="H128" s="27" t="s">
        <v>110</v>
      </c>
      <c r="I128">
        <f>D128</f>
        <v>20000</v>
      </c>
      <c r="J128" s="128">
        <f>'14. Transition Cost Adder Sch'!B$39</f>
        <v>2.2783330977855405E-3</v>
      </c>
      <c r="K128" s="77">
        <f>I128*J128</f>
        <v>45.566661955710813</v>
      </c>
      <c r="L128" s="77"/>
      <c r="M128" s="77"/>
    </row>
    <row r="129" spans="1:15" ht="38.25" x14ac:dyDescent="0.2">
      <c r="C129" s="27" t="s">
        <v>122</v>
      </c>
      <c r="D129">
        <f>D128</f>
        <v>20000</v>
      </c>
      <c r="E129" s="106">
        <f>'1. 2001 Approved Rate Schedule'!B$43</f>
        <v>7.3069999999999996E-2</v>
      </c>
      <c r="F129" s="77">
        <f>D129*E129</f>
        <v>1461.3999999999999</v>
      </c>
      <c r="H129" s="27" t="s">
        <v>122</v>
      </c>
      <c r="I129">
        <f>D129</f>
        <v>20000</v>
      </c>
      <c r="J129" s="129">
        <f>E129</f>
        <v>7.3069999999999996E-2</v>
      </c>
      <c r="K129" s="77">
        <f>I129*J129</f>
        <v>1461.3999999999999</v>
      </c>
      <c r="L129" s="77"/>
      <c r="M129" s="77"/>
    </row>
    <row r="130" spans="1:15" x14ac:dyDescent="0.2">
      <c r="C130" s="7"/>
      <c r="H130" s="7"/>
      <c r="J130" s="129"/>
    </row>
    <row r="131" spans="1:15" x14ac:dyDescent="0.2">
      <c r="C131" t="s">
        <v>120</v>
      </c>
      <c r="F131" s="130">
        <f>SUM(F127:F129)</f>
        <v>1495.6899999999998</v>
      </c>
      <c r="H131" t="s">
        <v>123</v>
      </c>
      <c r="K131" s="130">
        <f>SUM(K127:K129)</f>
        <v>1522.1075223438409</v>
      </c>
      <c r="L131" s="77"/>
      <c r="M131" s="77">
        <f>K131-F131</f>
        <v>26.417522343841028</v>
      </c>
      <c r="N131" s="110">
        <f>K131/F131-1</f>
        <v>1.766243161607095E-2</v>
      </c>
    </row>
    <row r="132" spans="1:15" x14ac:dyDescent="0.2">
      <c r="K132" s="103"/>
    </row>
    <row r="133" spans="1:15" x14ac:dyDescent="0.2">
      <c r="K133" s="103"/>
    </row>
    <row r="134" spans="1:15" x14ac:dyDescent="0.2">
      <c r="K134" s="103"/>
    </row>
    <row r="135" spans="1:15" ht="15.75" x14ac:dyDescent="0.25">
      <c r="A135" s="72" t="s">
        <v>114</v>
      </c>
      <c r="B135" s="30"/>
      <c r="F135" s="77"/>
      <c r="J135" s="129"/>
      <c r="K135" s="77"/>
      <c r="L135" s="77"/>
      <c r="M135" s="77"/>
    </row>
    <row r="136" spans="1:15" ht="15.75" x14ac:dyDescent="0.25">
      <c r="A136" s="30"/>
      <c r="B136" s="30"/>
      <c r="D136" s="42"/>
      <c r="F136" s="77"/>
      <c r="J136" s="129"/>
      <c r="K136" s="77"/>
      <c r="L136" s="77"/>
      <c r="M136" s="77"/>
    </row>
    <row r="137" spans="1:15" ht="15.75" x14ac:dyDescent="0.25">
      <c r="A137" s="30"/>
      <c r="B137" s="30"/>
      <c r="D137" s="42"/>
      <c r="F137" s="77"/>
      <c r="J137" s="129"/>
      <c r="K137" s="77"/>
      <c r="L137" s="77"/>
      <c r="M137" s="77"/>
    </row>
    <row r="138" spans="1:15" ht="15" x14ac:dyDescent="0.25">
      <c r="C138" s="118" t="s">
        <v>120</v>
      </c>
      <c r="D138" s="55"/>
      <c r="E138" s="55"/>
      <c r="F138" s="55"/>
      <c r="H138" s="118" t="s">
        <v>319</v>
      </c>
      <c r="I138" s="55"/>
      <c r="J138" s="55"/>
      <c r="K138" s="111"/>
      <c r="L138" s="55"/>
      <c r="M138" s="55"/>
      <c r="N138" s="55"/>
      <c r="O138" s="55"/>
    </row>
    <row r="139" spans="1:15" ht="15" x14ac:dyDescent="0.25">
      <c r="A139" s="120" t="s">
        <v>107</v>
      </c>
      <c r="B139" s="5"/>
      <c r="F139" s="103"/>
      <c r="K139" s="103"/>
    </row>
    <row r="140" spans="1:15" x14ac:dyDescent="0.2">
      <c r="D140" s="112" t="s">
        <v>112</v>
      </c>
      <c r="E140" s="112" t="s">
        <v>102</v>
      </c>
      <c r="F140" s="113" t="s">
        <v>103</v>
      </c>
      <c r="I140" s="112" t="s">
        <v>112</v>
      </c>
      <c r="J140" s="112" t="s">
        <v>102</v>
      </c>
      <c r="K140" s="115" t="s">
        <v>103</v>
      </c>
      <c r="L140" s="5"/>
      <c r="M140" s="5" t="s">
        <v>104</v>
      </c>
      <c r="N140" s="5" t="s">
        <v>104</v>
      </c>
    </row>
    <row r="141" spans="1:15" x14ac:dyDescent="0.2">
      <c r="D141" s="114" t="s">
        <v>121</v>
      </c>
      <c r="E141" s="112" t="s">
        <v>25</v>
      </c>
      <c r="F141" s="113" t="s">
        <v>105</v>
      </c>
      <c r="I141" s="112"/>
      <c r="J141" s="112" t="s">
        <v>25</v>
      </c>
      <c r="K141" s="115" t="s">
        <v>105</v>
      </c>
      <c r="L141" s="5"/>
      <c r="M141" s="5" t="s">
        <v>106</v>
      </c>
      <c r="N141" s="112" t="s">
        <v>125</v>
      </c>
    </row>
    <row r="142" spans="1:15" ht="38.25" x14ac:dyDescent="0.2">
      <c r="A142" s="119"/>
      <c r="B142" s="42"/>
      <c r="C142" s="27" t="s">
        <v>22</v>
      </c>
      <c r="D142" s="37" t="s">
        <v>124</v>
      </c>
      <c r="E142" s="37" t="s">
        <v>124</v>
      </c>
      <c r="F142" s="127">
        <f>'1. 2001 Approved Rate Schedule'!B$64</f>
        <v>414.53</v>
      </c>
      <c r="H142" s="27" t="s">
        <v>22</v>
      </c>
      <c r="I142" s="37" t="s">
        <v>124</v>
      </c>
      <c r="J142" s="37" t="s">
        <v>124</v>
      </c>
      <c r="K142" s="77">
        <f>'14. Transition Cost Adder Sch'!B$64</f>
        <v>554.38007021362796</v>
      </c>
      <c r="L142" s="77"/>
      <c r="M142" s="77"/>
    </row>
    <row r="143" spans="1:15" ht="25.5" x14ac:dyDescent="0.2">
      <c r="C143" s="27" t="s">
        <v>113</v>
      </c>
      <c r="D143">
        <v>0</v>
      </c>
      <c r="E143" s="106">
        <f>'1. 2001 Approved Rate Schedule'!B$62</f>
        <v>2.1656</v>
      </c>
      <c r="F143" s="77">
        <f>D143*E143</f>
        <v>0</v>
      </c>
      <c r="H143" s="27" t="s">
        <v>113</v>
      </c>
      <c r="I143">
        <f>D143</f>
        <v>0</v>
      </c>
      <c r="J143" s="128">
        <f>'14. Transition Cost Adder Sch'!B$62</f>
        <v>2.7403959050907072</v>
      </c>
      <c r="K143" s="77">
        <f>I143*J143</f>
        <v>0</v>
      </c>
      <c r="L143" s="77"/>
      <c r="M143" s="77"/>
    </row>
    <row r="144" spans="1:15" ht="25.5" x14ac:dyDescent="0.2">
      <c r="C144" s="27" t="s">
        <v>126</v>
      </c>
      <c r="D144">
        <f>D143</f>
        <v>0</v>
      </c>
      <c r="E144" s="106">
        <f>'1. 2001 Approved Rate Schedule'!B$66</f>
        <v>2.4419</v>
      </c>
      <c r="F144" s="77">
        <f>D144*E144</f>
        <v>0</v>
      </c>
      <c r="H144" s="27" t="s">
        <v>126</v>
      </c>
      <c r="I144">
        <f>D144</f>
        <v>0</v>
      </c>
      <c r="J144" s="129">
        <f>E144</f>
        <v>2.4419</v>
      </c>
      <c r="K144" s="77">
        <f>I144*J144</f>
        <v>0</v>
      </c>
      <c r="L144" s="77"/>
      <c r="M144" s="77"/>
    </row>
    <row r="145" spans="1:14" ht="25.5" x14ac:dyDescent="0.2">
      <c r="C145" s="27" t="s">
        <v>127</v>
      </c>
      <c r="D145">
        <v>0</v>
      </c>
      <c r="E145" s="106">
        <f>'1. 2001 Approved Rate Schedule'!B$68</f>
        <v>5.8279999999999998E-2</v>
      </c>
      <c r="F145" s="77">
        <f>D145*E145</f>
        <v>0</v>
      </c>
      <c r="H145" s="27" t="s">
        <v>127</v>
      </c>
      <c r="I145">
        <f>D145</f>
        <v>0</v>
      </c>
      <c r="J145" s="129">
        <f>E145</f>
        <v>5.8279999999999998E-2</v>
      </c>
      <c r="K145" s="77">
        <f>I145*J145</f>
        <v>0</v>
      </c>
    </row>
    <row r="146" spans="1:14" x14ac:dyDescent="0.2">
      <c r="C146" s="7"/>
      <c r="H146" s="7"/>
      <c r="J146" s="129"/>
      <c r="K146" s="77"/>
    </row>
    <row r="147" spans="1:14" x14ac:dyDescent="0.2">
      <c r="C147" t="s">
        <v>120</v>
      </c>
      <c r="F147" s="130">
        <f>SUM(F142:F145)</f>
        <v>414.53</v>
      </c>
      <c r="H147" t="s">
        <v>123</v>
      </c>
      <c r="K147" s="130">
        <f>SUM(K142:K145)</f>
        <v>554.38007021362796</v>
      </c>
      <c r="L147" s="77"/>
      <c r="M147" s="77">
        <f>K147-F147</f>
        <v>139.85007021362799</v>
      </c>
      <c r="N147" s="110">
        <f>K147/F147-1</f>
        <v>0.33737020291324638</v>
      </c>
    </row>
    <row r="148" spans="1:14" ht="12" customHeight="1" x14ac:dyDescent="0.25">
      <c r="A148" s="30"/>
      <c r="B148" s="30"/>
      <c r="F148" s="77"/>
      <c r="J148" s="129"/>
      <c r="K148" s="77"/>
      <c r="L148" s="77"/>
      <c r="M148" s="77"/>
    </row>
    <row r="149" spans="1:14" ht="12" customHeight="1" x14ac:dyDescent="0.25">
      <c r="A149" s="30"/>
      <c r="B149" s="30"/>
      <c r="F149" s="77"/>
      <c r="J149" s="129"/>
      <c r="K149" s="77"/>
      <c r="L149" s="77"/>
      <c r="M149" s="77"/>
    </row>
    <row r="150" spans="1:14" x14ac:dyDescent="0.2">
      <c r="A150" s="5" t="s">
        <v>158</v>
      </c>
      <c r="B150" s="5"/>
      <c r="D150" s="112" t="s">
        <v>112</v>
      </c>
      <c r="E150" s="112" t="s">
        <v>102</v>
      </c>
      <c r="F150" s="113" t="s">
        <v>103</v>
      </c>
      <c r="I150" s="112" t="s">
        <v>112</v>
      </c>
      <c r="J150" s="112" t="s">
        <v>102</v>
      </c>
      <c r="K150" s="115" t="s">
        <v>103</v>
      </c>
      <c r="L150" s="5"/>
      <c r="M150" s="5" t="s">
        <v>104</v>
      </c>
      <c r="N150" s="5" t="s">
        <v>104</v>
      </c>
    </row>
    <row r="151" spans="1:14" x14ac:dyDescent="0.2">
      <c r="A151" s="5" t="s">
        <v>164</v>
      </c>
      <c r="D151" s="114" t="s">
        <v>121</v>
      </c>
      <c r="E151" s="112" t="s">
        <v>25</v>
      </c>
      <c r="F151" s="113" t="s">
        <v>105</v>
      </c>
      <c r="I151" s="112"/>
      <c r="J151" s="112" t="s">
        <v>25</v>
      </c>
      <c r="K151" s="115" t="s">
        <v>105</v>
      </c>
      <c r="L151" s="5"/>
      <c r="M151" s="5" t="s">
        <v>106</v>
      </c>
      <c r="N151" s="112" t="s">
        <v>125</v>
      </c>
    </row>
    <row r="152" spans="1:14" ht="38.25" x14ac:dyDescent="0.2">
      <c r="A152" s="119"/>
      <c r="B152" s="42"/>
      <c r="C152" s="27" t="s">
        <v>22</v>
      </c>
      <c r="D152" s="37" t="s">
        <v>124</v>
      </c>
      <c r="E152" s="37" t="s">
        <v>124</v>
      </c>
      <c r="F152" s="127">
        <f>'1. 2001 Approved Rate Schedule'!B$64</f>
        <v>414.53</v>
      </c>
      <c r="H152" s="27" t="s">
        <v>22</v>
      </c>
      <c r="I152" s="37" t="s">
        <v>124</v>
      </c>
      <c r="J152" s="37" t="s">
        <v>124</v>
      </c>
      <c r="K152" s="77">
        <f>'14. Transition Cost Adder Sch'!B$64</f>
        <v>554.38007021362796</v>
      </c>
      <c r="L152" s="77"/>
      <c r="M152" s="77"/>
    </row>
    <row r="153" spans="1:14" ht="25.5" x14ac:dyDescent="0.2">
      <c r="C153" s="27" t="s">
        <v>113</v>
      </c>
      <c r="D153">
        <v>100</v>
      </c>
      <c r="E153" s="106">
        <f>'1. 2001 Approved Rate Schedule'!B$62</f>
        <v>2.1656</v>
      </c>
      <c r="F153" s="77">
        <f>D153*E153</f>
        <v>216.56</v>
      </c>
      <c r="H153" s="27" t="s">
        <v>113</v>
      </c>
      <c r="I153">
        <f>D153</f>
        <v>100</v>
      </c>
      <c r="J153" s="128">
        <f>'14. Transition Cost Adder Sch'!B$62</f>
        <v>2.7403959050907072</v>
      </c>
      <c r="K153" s="77">
        <f>I153*J153</f>
        <v>274.03959050907071</v>
      </c>
      <c r="L153" s="77"/>
      <c r="M153" s="77"/>
    </row>
    <row r="154" spans="1:14" ht="25.5" x14ac:dyDescent="0.2">
      <c r="C154" s="27" t="s">
        <v>126</v>
      </c>
      <c r="D154">
        <f>D153</f>
        <v>100</v>
      </c>
      <c r="E154" s="106">
        <f>'1. 2001 Approved Rate Schedule'!B$66</f>
        <v>2.4419</v>
      </c>
      <c r="F154" s="77">
        <f>D154*E154</f>
        <v>244.19</v>
      </c>
      <c r="H154" s="27" t="s">
        <v>126</v>
      </c>
      <c r="I154">
        <f>D154</f>
        <v>100</v>
      </c>
      <c r="J154" s="129">
        <f>E154</f>
        <v>2.4419</v>
      </c>
      <c r="K154" s="77">
        <f>I154*J154</f>
        <v>244.19</v>
      </c>
      <c r="L154" s="77"/>
      <c r="M154" s="77"/>
    </row>
    <row r="155" spans="1:14" ht="25.5" x14ac:dyDescent="0.2">
      <c r="C155" s="27" t="s">
        <v>127</v>
      </c>
      <c r="D155" s="169">
        <v>30000</v>
      </c>
      <c r="E155" s="106">
        <f>'1. 2001 Approved Rate Schedule'!B$68</f>
        <v>5.8279999999999998E-2</v>
      </c>
      <c r="F155" s="77">
        <f>D155*E155</f>
        <v>1748.3999999999999</v>
      </c>
      <c r="H155" s="27" t="s">
        <v>127</v>
      </c>
      <c r="I155" s="169">
        <f>D155</f>
        <v>30000</v>
      </c>
      <c r="J155" s="129">
        <f>E155</f>
        <v>5.8279999999999998E-2</v>
      </c>
      <c r="K155" s="77">
        <f>I155*J155</f>
        <v>1748.3999999999999</v>
      </c>
    </row>
    <row r="156" spans="1:14" x14ac:dyDescent="0.2">
      <c r="C156" s="7"/>
      <c r="H156" s="7"/>
      <c r="J156" s="129"/>
      <c r="K156" s="77"/>
    </row>
    <row r="157" spans="1:14" x14ac:dyDescent="0.2">
      <c r="C157" t="s">
        <v>120</v>
      </c>
      <c r="F157" s="130">
        <f>SUM(F152:F155)</f>
        <v>2623.68</v>
      </c>
      <c r="H157" t="s">
        <v>123</v>
      </c>
      <c r="K157" s="130">
        <f>SUM(K152:K155)</f>
        <v>2821.0096607226988</v>
      </c>
      <c r="L157" s="77"/>
      <c r="M157" s="77">
        <f>K157-F157</f>
        <v>197.32966072269892</v>
      </c>
      <c r="N157" s="110">
        <f>K157/F157-1</f>
        <v>7.5211024485722033E-2</v>
      </c>
    </row>
    <row r="158" spans="1:14" x14ac:dyDescent="0.2">
      <c r="K158" s="103"/>
    </row>
    <row r="159" spans="1:14" x14ac:dyDescent="0.2">
      <c r="F159" s="77"/>
      <c r="J159" s="129"/>
      <c r="K159" s="77"/>
      <c r="L159" s="77"/>
      <c r="M159" s="77"/>
      <c r="N159" s="107"/>
    </row>
    <row r="160" spans="1:14" x14ac:dyDescent="0.2">
      <c r="F160" s="77"/>
      <c r="J160" s="129"/>
      <c r="K160" s="77"/>
      <c r="L160" s="77"/>
      <c r="M160" s="77"/>
    </row>
    <row r="161" spans="1:14" x14ac:dyDescent="0.2">
      <c r="A161" s="5" t="s">
        <v>157</v>
      </c>
      <c r="B161" s="5"/>
      <c r="D161" s="112" t="s">
        <v>112</v>
      </c>
      <c r="E161" s="112" t="s">
        <v>102</v>
      </c>
      <c r="F161" s="113" t="s">
        <v>103</v>
      </c>
      <c r="I161" s="112" t="s">
        <v>112</v>
      </c>
      <c r="J161" s="112" t="s">
        <v>102</v>
      </c>
      <c r="K161" s="115" t="s">
        <v>103</v>
      </c>
      <c r="L161" s="5"/>
      <c r="M161" s="5" t="s">
        <v>104</v>
      </c>
      <c r="N161" s="5" t="s">
        <v>104</v>
      </c>
    </row>
    <row r="162" spans="1:14" x14ac:dyDescent="0.2">
      <c r="A162" s="5" t="s">
        <v>165</v>
      </c>
      <c r="D162" s="114" t="s">
        <v>121</v>
      </c>
      <c r="E162" s="112" t="s">
        <v>25</v>
      </c>
      <c r="F162" s="113" t="s">
        <v>105</v>
      </c>
      <c r="I162" s="112"/>
      <c r="J162" s="112" t="s">
        <v>25</v>
      </c>
      <c r="K162" s="115" t="s">
        <v>105</v>
      </c>
      <c r="L162" s="5"/>
      <c r="M162" s="5" t="s">
        <v>106</v>
      </c>
      <c r="N162" s="112" t="s">
        <v>125</v>
      </c>
    </row>
    <row r="163" spans="1:14" ht="38.25" x14ac:dyDescent="0.2">
      <c r="A163" s="119"/>
      <c r="B163" s="42"/>
      <c r="C163" s="27" t="s">
        <v>22</v>
      </c>
      <c r="D163" s="37" t="s">
        <v>124</v>
      </c>
      <c r="E163" s="37" t="s">
        <v>124</v>
      </c>
      <c r="F163" s="127">
        <f>'1. 2001 Approved Rate Schedule'!B$64</f>
        <v>414.53</v>
      </c>
      <c r="H163" s="27" t="s">
        <v>22</v>
      </c>
      <c r="I163" s="37" t="s">
        <v>124</v>
      </c>
      <c r="J163" s="37" t="s">
        <v>124</v>
      </c>
      <c r="K163" s="77">
        <f>'14. Transition Cost Adder Sch'!B$64</f>
        <v>554.38007021362796</v>
      </c>
      <c r="L163" s="77"/>
      <c r="M163" s="77"/>
    </row>
    <row r="164" spans="1:14" ht="25.5" x14ac:dyDescent="0.2">
      <c r="C164" s="27" t="s">
        <v>113</v>
      </c>
      <c r="D164">
        <v>100</v>
      </c>
      <c r="E164" s="106">
        <f>'1. 2001 Approved Rate Schedule'!B$62</f>
        <v>2.1656</v>
      </c>
      <c r="F164" s="77">
        <f>D164*E164</f>
        <v>216.56</v>
      </c>
      <c r="H164" s="27" t="s">
        <v>113</v>
      </c>
      <c r="I164">
        <f>D164</f>
        <v>100</v>
      </c>
      <c r="J164" s="128">
        <f>'14. Transition Cost Adder Sch'!B$62</f>
        <v>2.7403959050907072</v>
      </c>
      <c r="K164" s="77">
        <f>I164*J164</f>
        <v>274.03959050907071</v>
      </c>
      <c r="L164" s="77"/>
      <c r="M164" s="77"/>
    </row>
    <row r="165" spans="1:14" ht="25.5" x14ac:dyDescent="0.2">
      <c r="C165" s="27" t="s">
        <v>126</v>
      </c>
      <c r="D165">
        <f>D164</f>
        <v>100</v>
      </c>
      <c r="E165" s="106">
        <f>'1. 2001 Approved Rate Schedule'!B$66</f>
        <v>2.4419</v>
      </c>
      <c r="F165" s="77">
        <f>D165*E165</f>
        <v>244.19</v>
      </c>
      <c r="H165" s="27" t="s">
        <v>126</v>
      </c>
      <c r="I165">
        <f>D165</f>
        <v>100</v>
      </c>
      <c r="J165" s="129">
        <f>E165</f>
        <v>2.4419</v>
      </c>
      <c r="K165" s="77">
        <f>I165*J165</f>
        <v>244.19</v>
      </c>
      <c r="L165" s="77"/>
      <c r="M165" s="77"/>
    </row>
    <row r="166" spans="1:14" ht="25.5" x14ac:dyDescent="0.2">
      <c r="C166" s="27" t="s">
        <v>127</v>
      </c>
      <c r="D166" s="169">
        <v>40000</v>
      </c>
      <c r="E166" s="106">
        <f>'1. 2001 Approved Rate Schedule'!B$68</f>
        <v>5.8279999999999998E-2</v>
      </c>
      <c r="F166" s="77">
        <f>D166*E166</f>
        <v>2331.1999999999998</v>
      </c>
      <c r="H166" s="27" t="s">
        <v>127</v>
      </c>
      <c r="I166" s="169">
        <f>D166</f>
        <v>40000</v>
      </c>
      <c r="J166" s="129">
        <f>E166</f>
        <v>5.8279999999999998E-2</v>
      </c>
      <c r="K166" s="77">
        <f>I166*J166</f>
        <v>2331.1999999999998</v>
      </c>
    </row>
    <row r="167" spans="1:14" x14ac:dyDescent="0.2">
      <c r="C167" s="7"/>
      <c r="H167" s="7"/>
      <c r="J167" s="129"/>
      <c r="K167" s="77"/>
    </row>
    <row r="168" spans="1:14" x14ac:dyDescent="0.2">
      <c r="C168" t="s">
        <v>120</v>
      </c>
      <c r="F168" s="130">
        <f>SUM(F163:F166)</f>
        <v>3206.4799999999996</v>
      </c>
      <c r="H168" t="s">
        <v>123</v>
      </c>
      <c r="K168" s="130">
        <f>SUM(K163:K166)</f>
        <v>3403.8096607226985</v>
      </c>
      <c r="L168" s="77"/>
      <c r="M168" s="77">
        <f>K168-F168</f>
        <v>197.32966072269892</v>
      </c>
      <c r="N168" s="110">
        <f>K168/F168-1</f>
        <v>6.1540898656064824E-2</v>
      </c>
    </row>
    <row r="169" spans="1:14" x14ac:dyDescent="0.2">
      <c r="K169" s="103"/>
    </row>
    <row r="170" spans="1:14" x14ac:dyDescent="0.2">
      <c r="F170" s="77"/>
      <c r="J170" s="129"/>
      <c r="K170" s="77"/>
      <c r="L170" s="77"/>
      <c r="M170" s="77"/>
      <c r="N170" s="107"/>
    </row>
    <row r="171" spans="1:14" x14ac:dyDescent="0.2">
      <c r="F171" s="77"/>
      <c r="J171" s="129"/>
      <c r="K171" s="77"/>
      <c r="L171" s="77"/>
      <c r="M171" s="77"/>
    </row>
    <row r="172" spans="1:14" x14ac:dyDescent="0.2">
      <c r="A172" s="5" t="s">
        <v>157</v>
      </c>
      <c r="B172" s="5"/>
      <c r="D172" s="112" t="s">
        <v>112</v>
      </c>
      <c r="E172" s="112" t="s">
        <v>102</v>
      </c>
      <c r="F172" s="113" t="s">
        <v>103</v>
      </c>
      <c r="I172" s="112" t="s">
        <v>112</v>
      </c>
      <c r="J172" s="112" t="s">
        <v>102</v>
      </c>
      <c r="K172" s="115" t="s">
        <v>103</v>
      </c>
      <c r="L172" s="5"/>
      <c r="M172" s="5" t="s">
        <v>104</v>
      </c>
      <c r="N172" s="5" t="s">
        <v>104</v>
      </c>
    </row>
    <row r="173" spans="1:14" x14ac:dyDescent="0.2">
      <c r="A173" s="5" t="s">
        <v>166</v>
      </c>
      <c r="D173" s="114" t="s">
        <v>121</v>
      </c>
      <c r="E173" s="112" t="s">
        <v>25</v>
      </c>
      <c r="F173" s="113" t="s">
        <v>105</v>
      </c>
      <c r="I173" s="112"/>
      <c r="J173" s="112" t="s">
        <v>25</v>
      </c>
      <c r="K173" s="115" t="s">
        <v>105</v>
      </c>
      <c r="L173" s="5"/>
      <c r="M173" s="5" t="s">
        <v>106</v>
      </c>
      <c r="N173" s="112" t="s">
        <v>125</v>
      </c>
    </row>
    <row r="174" spans="1:14" ht="38.25" x14ac:dyDescent="0.2">
      <c r="A174" s="119"/>
      <c r="B174" s="42"/>
      <c r="C174" s="27" t="s">
        <v>22</v>
      </c>
      <c r="D174" s="37" t="s">
        <v>124</v>
      </c>
      <c r="E174" s="37" t="s">
        <v>124</v>
      </c>
      <c r="F174" s="127">
        <f>'1. 2001 Approved Rate Schedule'!B$64</f>
        <v>414.53</v>
      </c>
      <c r="H174" s="27" t="s">
        <v>22</v>
      </c>
      <c r="I174" s="37" t="s">
        <v>124</v>
      </c>
      <c r="J174" s="37" t="s">
        <v>124</v>
      </c>
      <c r="K174" s="77">
        <f>'14. Transition Cost Adder Sch'!B$64</f>
        <v>554.38007021362796</v>
      </c>
      <c r="L174" s="77"/>
      <c r="M174" s="77"/>
    </row>
    <row r="175" spans="1:14" ht="25.5" x14ac:dyDescent="0.2">
      <c r="C175" s="27" t="s">
        <v>113</v>
      </c>
      <c r="D175">
        <v>500</v>
      </c>
      <c r="E175" s="106">
        <f>'1. 2001 Approved Rate Schedule'!B$62</f>
        <v>2.1656</v>
      </c>
      <c r="F175" s="77">
        <f>D175*E175</f>
        <v>1082.8</v>
      </c>
      <c r="H175" s="27" t="s">
        <v>113</v>
      </c>
      <c r="I175">
        <f>D175</f>
        <v>500</v>
      </c>
      <c r="J175" s="128">
        <f>'14. Transition Cost Adder Sch'!B$62</f>
        <v>2.7403959050907072</v>
      </c>
      <c r="K175" s="77">
        <f>I175*J175</f>
        <v>1370.1979525453537</v>
      </c>
      <c r="L175" s="77"/>
      <c r="M175" s="77"/>
    </row>
    <row r="176" spans="1:14" ht="25.5" x14ac:dyDescent="0.2">
      <c r="C176" s="27" t="s">
        <v>126</v>
      </c>
      <c r="D176">
        <f>D175</f>
        <v>500</v>
      </c>
      <c r="E176" s="106">
        <f>'1. 2001 Approved Rate Schedule'!B$66</f>
        <v>2.4419</v>
      </c>
      <c r="F176" s="77">
        <f>D176*E176</f>
        <v>1220.95</v>
      </c>
      <c r="H176" s="27" t="s">
        <v>126</v>
      </c>
      <c r="I176">
        <f>D176</f>
        <v>500</v>
      </c>
      <c r="J176" s="129">
        <f>E176</f>
        <v>2.4419</v>
      </c>
      <c r="K176" s="77">
        <f>I176*J176</f>
        <v>1220.95</v>
      </c>
      <c r="L176" s="77"/>
      <c r="M176" s="77"/>
    </row>
    <row r="177" spans="1:14" ht="25.5" x14ac:dyDescent="0.2">
      <c r="C177" s="27" t="s">
        <v>127</v>
      </c>
      <c r="D177" s="169">
        <v>100000</v>
      </c>
      <c r="E177" s="106">
        <f>'1. 2001 Approved Rate Schedule'!B$68</f>
        <v>5.8279999999999998E-2</v>
      </c>
      <c r="F177" s="77">
        <f>D177*E177</f>
        <v>5828</v>
      </c>
      <c r="H177" s="27" t="s">
        <v>127</v>
      </c>
      <c r="I177" s="169">
        <f>D177</f>
        <v>100000</v>
      </c>
      <c r="J177" s="129">
        <f>E177</f>
        <v>5.8279999999999998E-2</v>
      </c>
      <c r="K177" s="77">
        <f>I177*J177</f>
        <v>5828</v>
      </c>
    </row>
    <row r="178" spans="1:14" x14ac:dyDescent="0.2">
      <c r="C178" s="7"/>
      <c r="H178" s="7"/>
      <c r="J178" s="129"/>
      <c r="K178" s="77"/>
    </row>
    <row r="179" spans="1:14" x14ac:dyDescent="0.2">
      <c r="C179" t="s">
        <v>120</v>
      </c>
      <c r="F179" s="130">
        <f>SUM(F174:F177)</f>
        <v>8546.2799999999988</v>
      </c>
      <c r="H179" t="s">
        <v>123</v>
      </c>
      <c r="K179" s="130">
        <f>SUM(K174:K177)</f>
        <v>8973.5280227589828</v>
      </c>
      <c r="L179" s="77"/>
      <c r="M179" s="77">
        <f>K179-F179</f>
        <v>427.24802275898401</v>
      </c>
      <c r="N179" s="110">
        <f>K179/F179-1</f>
        <v>4.9992280004748757E-2</v>
      </c>
    </row>
    <row r="180" spans="1:14" x14ac:dyDescent="0.2">
      <c r="K180" s="103"/>
    </row>
    <row r="181" spans="1:14" x14ac:dyDescent="0.2">
      <c r="F181" s="77"/>
      <c r="J181" s="129"/>
      <c r="K181" s="77"/>
      <c r="L181" s="77"/>
      <c r="M181" s="77"/>
      <c r="N181" s="107"/>
    </row>
    <row r="182" spans="1:14" x14ac:dyDescent="0.2">
      <c r="A182" s="5" t="s">
        <v>157</v>
      </c>
      <c r="B182" s="5"/>
      <c r="D182" s="112" t="s">
        <v>112</v>
      </c>
      <c r="E182" s="112" t="s">
        <v>102</v>
      </c>
      <c r="F182" s="113" t="s">
        <v>103</v>
      </c>
      <c r="I182" s="112" t="s">
        <v>112</v>
      </c>
      <c r="J182" s="112" t="s">
        <v>102</v>
      </c>
      <c r="K182" s="115" t="s">
        <v>103</v>
      </c>
      <c r="L182" s="5"/>
      <c r="M182" s="5" t="s">
        <v>104</v>
      </c>
      <c r="N182" s="5" t="s">
        <v>104</v>
      </c>
    </row>
    <row r="183" spans="1:14" x14ac:dyDescent="0.2">
      <c r="A183" s="5" t="s">
        <v>167</v>
      </c>
      <c r="D183" s="114" t="s">
        <v>121</v>
      </c>
      <c r="E183" s="112" t="s">
        <v>25</v>
      </c>
      <c r="F183" s="113" t="s">
        <v>105</v>
      </c>
      <c r="I183" s="112"/>
      <c r="J183" s="112" t="s">
        <v>25</v>
      </c>
      <c r="K183" s="115" t="s">
        <v>105</v>
      </c>
      <c r="L183" s="5"/>
      <c r="M183" s="5" t="s">
        <v>106</v>
      </c>
      <c r="N183" s="112" t="s">
        <v>125</v>
      </c>
    </row>
    <row r="184" spans="1:14" ht="38.25" x14ac:dyDescent="0.2">
      <c r="A184" s="119"/>
      <c r="B184" s="42"/>
      <c r="C184" s="27" t="s">
        <v>22</v>
      </c>
      <c r="D184" s="37" t="s">
        <v>124</v>
      </c>
      <c r="E184" s="37" t="s">
        <v>124</v>
      </c>
      <c r="F184" s="127">
        <f>'1. 2001 Approved Rate Schedule'!B$64</f>
        <v>414.53</v>
      </c>
      <c r="H184" s="27" t="s">
        <v>22</v>
      </c>
      <c r="I184" s="37" t="s">
        <v>124</v>
      </c>
      <c r="J184" s="37" t="s">
        <v>124</v>
      </c>
      <c r="K184" s="77">
        <f>'14. Transition Cost Adder Sch'!B$64</f>
        <v>554.38007021362796</v>
      </c>
      <c r="L184" s="77"/>
      <c r="M184" s="77"/>
    </row>
    <row r="185" spans="1:14" ht="25.5" x14ac:dyDescent="0.2">
      <c r="C185" s="27" t="s">
        <v>113</v>
      </c>
      <c r="D185">
        <v>500</v>
      </c>
      <c r="E185" s="106">
        <f>'1. 2001 Approved Rate Schedule'!B$62</f>
        <v>2.1656</v>
      </c>
      <c r="F185" s="77">
        <f>D185*E185</f>
        <v>1082.8</v>
      </c>
      <c r="H185" s="27" t="s">
        <v>113</v>
      </c>
      <c r="I185">
        <f>D185</f>
        <v>500</v>
      </c>
      <c r="J185" s="128">
        <f>'14. Transition Cost Adder Sch'!B$62</f>
        <v>2.7403959050907072</v>
      </c>
      <c r="K185" s="77">
        <f>I185*J185</f>
        <v>1370.1979525453537</v>
      </c>
      <c r="L185" s="77"/>
      <c r="M185" s="77"/>
    </row>
    <row r="186" spans="1:14" ht="25.5" x14ac:dyDescent="0.2">
      <c r="C186" s="27" t="s">
        <v>126</v>
      </c>
      <c r="D186">
        <f>D185</f>
        <v>500</v>
      </c>
      <c r="E186" s="106">
        <f>'1. 2001 Approved Rate Schedule'!B$66</f>
        <v>2.4419</v>
      </c>
      <c r="F186" s="77">
        <f>D186*E186</f>
        <v>1220.95</v>
      </c>
      <c r="H186" s="27" t="s">
        <v>126</v>
      </c>
      <c r="I186">
        <f>D186</f>
        <v>500</v>
      </c>
      <c r="J186" s="129">
        <f>E186</f>
        <v>2.4419</v>
      </c>
      <c r="K186" s="77">
        <f>I186*J186</f>
        <v>1220.95</v>
      </c>
      <c r="L186" s="77"/>
      <c r="M186" s="77"/>
    </row>
    <row r="187" spans="1:14" ht="25.5" x14ac:dyDescent="0.2">
      <c r="C187" s="27" t="s">
        <v>127</v>
      </c>
      <c r="D187" s="169">
        <v>250000</v>
      </c>
      <c r="E187" s="106">
        <f>'1. 2001 Approved Rate Schedule'!B$68</f>
        <v>5.8279999999999998E-2</v>
      </c>
      <c r="F187" s="77">
        <f>D187*E187</f>
        <v>14570</v>
      </c>
      <c r="H187" s="27" t="s">
        <v>127</v>
      </c>
      <c r="I187" s="169">
        <f>D187</f>
        <v>250000</v>
      </c>
      <c r="J187" s="129">
        <f>E187</f>
        <v>5.8279999999999998E-2</v>
      </c>
      <c r="K187" s="77">
        <f>I187*J187</f>
        <v>14570</v>
      </c>
    </row>
    <row r="188" spans="1:14" x14ac:dyDescent="0.2">
      <c r="C188" s="7"/>
      <c r="H188" s="7"/>
      <c r="J188" s="129"/>
      <c r="K188" s="77"/>
    </row>
    <row r="189" spans="1:14" x14ac:dyDescent="0.2">
      <c r="C189" t="s">
        <v>120</v>
      </c>
      <c r="F189" s="130">
        <f>SUM(F184:F187)</f>
        <v>17288.28</v>
      </c>
      <c r="H189" t="s">
        <v>123</v>
      </c>
      <c r="K189" s="130">
        <f>SUM(K184:K187)</f>
        <v>17715.528022758983</v>
      </c>
      <c r="L189" s="77"/>
      <c r="M189" s="77">
        <f>K189-F189</f>
        <v>427.24802275898401</v>
      </c>
      <c r="N189" s="110">
        <f>K189/F189-1</f>
        <v>2.4713159594764944E-2</v>
      </c>
    </row>
    <row r="190" spans="1:14" x14ac:dyDescent="0.2">
      <c r="F190" s="94"/>
      <c r="K190" s="94"/>
      <c r="L190" s="77"/>
      <c r="M190" s="77"/>
      <c r="N190" s="116"/>
    </row>
    <row r="191" spans="1:14" x14ac:dyDescent="0.2">
      <c r="K191" s="103"/>
    </row>
    <row r="192" spans="1:14" x14ac:dyDescent="0.2">
      <c r="A192" s="5" t="s">
        <v>157</v>
      </c>
      <c r="B192" s="5"/>
      <c r="D192" s="112" t="s">
        <v>112</v>
      </c>
      <c r="E192" s="112" t="s">
        <v>102</v>
      </c>
      <c r="F192" s="113" t="s">
        <v>103</v>
      </c>
      <c r="I192" s="112" t="s">
        <v>112</v>
      </c>
      <c r="J192" s="112" t="s">
        <v>102</v>
      </c>
      <c r="K192" s="115" t="s">
        <v>103</v>
      </c>
      <c r="L192" s="5"/>
      <c r="M192" s="5" t="s">
        <v>104</v>
      </c>
      <c r="N192" s="5" t="s">
        <v>104</v>
      </c>
    </row>
    <row r="193" spans="1:14" x14ac:dyDescent="0.2">
      <c r="A193" s="5" t="s">
        <v>168</v>
      </c>
      <c r="D193" s="114" t="s">
        <v>121</v>
      </c>
      <c r="E193" s="112" t="s">
        <v>25</v>
      </c>
      <c r="F193" s="113" t="s">
        <v>105</v>
      </c>
      <c r="I193" s="112"/>
      <c r="J193" s="112" t="s">
        <v>25</v>
      </c>
      <c r="K193" s="115" t="s">
        <v>105</v>
      </c>
      <c r="L193" s="5"/>
      <c r="M193" s="5" t="s">
        <v>106</v>
      </c>
      <c r="N193" s="112" t="s">
        <v>125</v>
      </c>
    </row>
    <row r="194" spans="1:14" ht="38.25" x14ac:dyDescent="0.2">
      <c r="A194" s="119"/>
      <c r="B194" s="42"/>
      <c r="C194" s="27" t="s">
        <v>22</v>
      </c>
      <c r="D194" s="37" t="s">
        <v>124</v>
      </c>
      <c r="E194" s="37" t="s">
        <v>124</v>
      </c>
      <c r="F194" s="127">
        <f>'1. 2001 Approved Rate Schedule'!B$64</f>
        <v>414.53</v>
      </c>
      <c r="H194" s="27" t="s">
        <v>22</v>
      </c>
      <c r="I194" s="37" t="s">
        <v>124</v>
      </c>
      <c r="J194" s="37" t="s">
        <v>124</v>
      </c>
      <c r="K194" s="77">
        <f>'14. Transition Cost Adder Sch'!B$64</f>
        <v>554.38007021362796</v>
      </c>
      <c r="L194" s="77"/>
      <c r="M194" s="77"/>
    </row>
    <row r="195" spans="1:14" ht="25.5" x14ac:dyDescent="0.2">
      <c r="C195" s="27" t="s">
        <v>113</v>
      </c>
      <c r="D195">
        <v>1000</v>
      </c>
      <c r="E195" s="106">
        <f>'1. 2001 Approved Rate Schedule'!B$62</f>
        <v>2.1656</v>
      </c>
      <c r="F195" s="77">
        <f>D195*E195</f>
        <v>2165.6</v>
      </c>
      <c r="H195" s="27" t="s">
        <v>113</v>
      </c>
      <c r="I195">
        <f>D195</f>
        <v>1000</v>
      </c>
      <c r="J195" s="128">
        <f>'14. Transition Cost Adder Sch'!B$62</f>
        <v>2.7403959050907072</v>
      </c>
      <c r="K195" s="77">
        <f>I195*J195</f>
        <v>2740.3959050907074</v>
      </c>
      <c r="L195" s="77"/>
      <c r="M195" s="77"/>
    </row>
    <row r="196" spans="1:14" ht="25.5" x14ac:dyDescent="0.2">
      <c r="C196" s="27" t="s">
        <v>126</v>
      </c>
      <c r="D196">
        <f>D195</f>
        <v>1000</v>
      </c>
      <c r="E196" s="106">
        <f>'1. 2001 Approved Rate Schedule'!B$66</f>
        <v>2.4419</v>
      </c>
      <c r="F196" s="77">
        <f>D196*E196</f>
        <v>2441.9</v>
      </c>
      <c r="H196" s="27" t="s">
        <v>126</v>
      </c>
      <c r="I196">
        <f>D196</f>
        <v>1000</v>
      </c>
      <c r="J196" s="129">
        <f>E196</f>
        <v>2.4419</v>
      </c>
      <c r="K196" s="77">
        <f>I196*J196</f>
        <v>2441.9</v>
      </c>
      <c r="L196" s="77"/>
      <c r="M196" s="77"/>
    </row>
    <row r="197" spans="1:14" ht="25.5" x14ac:dyDescent="0.2">
      <c r="C197" s="27" t="s">
        <v>127</v>
      </c>
      <c r="D197" s="169">
        <v>400000</v>
      </c>
      <c r="E197" s="106">
        <f>'1. 2001 Approved Rate Schedule'!B$68</f>
        <v>5.8279999999999998E-2</v>
      </c>
      <c r="F197" s="77">
        <f>D197*E197</f>
        <v>23312</v>
      </c>
      <c r="H197" s="27" t="s">
        <v>127</v>
      </c>
      <c r="I197" s="169">
        <f>D197</f>
        <v>400000</v>
      </c>
      <c r="J197" s="129">
        <f>E197</f>
        <v>5.8279999999999998E-2</v>
      </c>
      <c r="K197" s="77">
        <f>I197*J197</f>
        <v>23312</v>
      </c>
    </row>
    <row r="198" spans="1:14" x14ac:dyDescent="0.2">
      <c r="C198" s="7"/>
      <c r="H198" s="7"/>
      <c r="J198" s="129"/>
      <c r="K198" s="77"/>
    </row>
    <row r="199" spans="1:14" x14ac:dyDescent="0.2">
      <c r="C199" t="s">
        <v>120</v>
      </c>
      <c r="F199" s="130">
        <f>SUM(F194:F197)</f>
        <v>28334.03</v>
      </c>
      <c r="H199" t="s">
        <v>123</v>
      </c>
      <c r="K199" s="130">
        <f>SUM(K194:K197)</f>
        <v>29048.675975304337</v>
      </c>
      <c r="L199" s="77"/>
      <c r="M199" s="77">
        <f>K199-F199</f>
        <v>714.64597530433821</v>
      </c>
      <c r="N199" s="110">
        <f>K199/F199-1</f>
        <v>2.5222178959517505E-2</v>
      </c>
    </row>
    <row r="200" spans="1:14" x14ac:dyDescent="0.2">
      <c r="C200" s="7"/>
      <c r="E200" s="108"/>
      <c r="F200" s="77"/>
      <c r="H200" s="7"/>
      <c r="J200" s="129"/>
      <c r="K200" s="77"/>
      <c r="L200" s="77"/>
      <c r="M200" s="77"/>
    </row>
    <row r="201" spans="1:14" x14ac:dyDescent="0.2">
      <c r="C201" s="7"/>
      <c r="E201" s="108"/>
      <c r="F201" s="77"/>
      <c r="J201" s="129"/>
      <c r="K201" s="77"/>
      <c r="L201" s="77"/>
      <c r="M201" s="77"/>
    </row>
    <row r="202" spans="1:14" x14ac:dyDescent="0.2">
      <c r="A202" s="5" t="s">
        <v>157</v>
      </c>
      <c r="B202" s="5"/>
      <c r="D202" s="112" t="s">
        <v>112</v>
      </c>
      <c r="E202" s="112" t="s">
        <v>102</v>
      </c>
      <c r="F202" s="113" t="s">
        <v>103</v>
      </c>
      <c r="I202" s="112" t="s">
        <v>112</v>
      </c>
      <c r="J202" s="112" t="s">
        <v>102</v>
      </c>
      <c r="K202" s="115" t="s">
        <v>103</v>
      </c>
      <c r="L202" s="5"/>
      <c r="M202" s="5" t="s">
        <v>104</v>
      </c>
      <c r="N202" s="5" t="s">
        <v>104</v>
      </c>
    </row>
    <row r="203" spans="1:14" x14ac:dyDescent="0.2">
      <c r="A203" s="5" t="s">
        <v>169</v>
      </c>
      <c r="D203" s="114" t="s">
        <v>121</v>
      </c>
      <c r="E203" s="112" t="s">
        <v>25</v>
      </c>
      <c r="F203" s="113" t="s">
        <v>105</v>
      </c>
      <c r="I203" s="112"/>
      <c r="J203" s="112" t="s">
        <v>25</v>
      </c>
      <c r="K203" s="115" t="s">
        <v>105</v>
      </c>
      <c r="L203" s="5"/>
      <c r="M203" s="5" t="s">
        <v>106</v>
      </c>
      <c r="N203" s="112" t="s">
        <v>125</v>
      </c>
    </row>
    <row r="204" spans="1:14" ht="38.25" x14ac:dyDescent="0.2">
      <c r="A204" s="119"/>
      <c r="B204" s="42"/>
      <c r="C204" s="27" t="s">
        <v>22</v>
      </c>
      <c r="D204" s="37" t="s">
        <v>124</v>
      </c>
      <c r="E204" s="37" t="s">
        <v>124</v>
      </c>
      <c r="F204" s="127">
        <f>'1. 2001 Approved Rate Schedule'!B$64</f>
        <v>414.53</v>
      </c>
      <c r="H204" s="27" t="s">
        <v>22</v>
      </c>
      <c r="I204" s="37" t="s">
        <v>124</v>
      </c>
      <c r="J204" s="37" t="s">
        <v>124</v>
      </c>
      <c r="K204" s="77">
        <f>'14. Transition Cost Adder Sch'!B$64</f>
        <v>554.38007021362796</v>
      </c>
      <c r="L204" s="77"/>
      <c r="M204" s="77"/>
    </row>
    <row r="205" spans="1:14" ht="25.5" x14ac:dyDescent="0.2">
      <c r="C205" s="27" t="s">
        <v>113</v>
      </c>
      <c r="D205">
        <v>1000</v>
      </c>
      <c r="E205" s="106">
        <f>'1. 2001 Approved Rate Schedule'!B$62</f>
        <v>2.1656</v>
      </c>
      <c r="F205" s="77">
        <f>D205*E205</f>
        <v>2165.6</v>
      </c>
      <c r="H205" s="27" t="s">
        <v>113</v>
      </c>
      <c r="I205">
        <f>D205</f>
        <v>1000</v>
      </c>
      <c r="J205" s="128">
        <f>'14. Transition Cost Adder Sch'!B$62</f>
        <v>2.7403959050907072</v>
      </c>
      <c r="K205" s="77">
        <f>I205*J205</f>
        <v>2740.3959050907074</v>
      </c>
      <c r="L205" s="77"/>
      <c r="M205" s="77"/>
    </row>
    <row r="206" spans="1:14" ht="25.5" x14ac:dyDescent="0.2">
      <c r="C206" s="27" t="s">
        <v>126</v>
      </c>
      <c r="D206">
        <f>D205</f>
        <v>1000</v>
      </c>
      <c r="E206" s="106">
        <f>'1. 2001 Approved Rate Schedule'!B$66</f>
        <v>2.4419</v>
      </c>
      <c r="F206" s="77">
        <f>D206*E206</f>
        <v>2441.9</v>
      </c>
      <c r="H206" s="27" t="s">
        <v>126</v>
      </c>
      <c r="I206">
        <f>D206</f>
        <v>1000</v>
      </c>
      <c r="J206" s="129">
        <f>E206</f>
        <v>2.4419</v>
      </c>
      <c r="K206" s="77">
        <f>I206*J206</f>
        <v>2441.9</v>
      </c>
      <c r="L206" s="77"/>
      <c r="M206" s="77"/>
    </row>
    <row r="207" spans="1:14" ht="25.5" x14ac:dyDescent="0.2">
      <c r="C207" s="27" t="s">
        <v>127</v>
      </c>
      <c r="D207" s="169">
        <v>500000</v>
      </c>
      <c r="E207" s="106">
        <f>'1. 2001 Approved Rate Schedule'!B$68</f>
        <v>5.8279999999999998E-2</v>
      </c>
      <c r="F207" s="77">
        <f>D207*E207</f>
        <v>29140</v>
      </c>
      <c r="H207" s="27" t="s">
        <v>127</v>
      </c>
      <c r="I207" s="169">
        <f>D207</f>
        <v>500000</v>
      </c>
      <c r="J207" s="129">
        <f>E207</f>
        <v>5.8279999999999998E-2</v>
      </c>
      <c r="K207" s="77">
        <f>I207*J207</f>
        <v>29140</v>
      </c>
    </row>
    <row r="208" spans="1:14" x14ac:dyDescent="0.2">
      <c r="C208" s="7"/>
      <c r="H208" s="7"/>
      <c r="J208" s="129"/>
      <c r="K208" s="77"/>
    </row>
    <row r="209" spans="1:14" x14ac:dyDescent="0.2">
      <c r="C209" t="s">
        <v>120</v>
      </c>
      <c r="F209" s="130">
        <f>SUM(F204:F207)</f>
        <v>34162.03</v>
      </c>
      <c r="H209" t="s">
        <v>123</v>
      </c>
      <c r="K209" s="130">
        <f>SUM(K204:K207)</f>
        <v>34876.675975304337</v>
      </c>
      <c r="L209" s="77"/>
      <c r="M209" s="77">
        <f>K209-F209</f>
        <v>714.64597530433821</v>
      </c>
      <c r="N209" s="110">
        <f>K209/F209-1</f>
        <v>2.0919306472839461E-2</v>
      </c>
    </row>
    <row r="210" spans="1:14" x14ac:dyDescent="0.2">
      <c r="F210" s="77"/>
      <c r="J210" s="129"/>
      <c r="K210" s="77"/>
      <c r="L210" s="77"/>
      <c r="M210" s="77"/>
    </row>
    <row r="211" spans="1:14" x14ac:dyDescent="0.2">
      <c r="F211" s="77"/>
      <c r="J211" s="129"/>
      <c r="K211" s="77"/>
      <c r="L211" s="77"/>
      <c r="M211" s="77"/>
    </row>
    <row r="212" spans="1:14" x14ac:dyDescent="0.2">
      <c r="A212" s="5" t="s">
        <v>157</v>
      </c>
      <c r="B212" s="5"/>
      <c r="D212" s="112" t="s">
        <v>112</v>
      </c>
      <c r="E212" s="112" t="s">
        <v>102</v>
      </c>
      <c r="F212" s="113" t="s">
        <v>103</v>
      </c>
      <c r="I212" s="112" t="s">
        <v>112</v>
      </c>
      <c r="J212" s="112" t="s">
        <v>102</v>
      </c>
      <c r="K212" s="115" t="s">
        <v>103</v>
      </c>
      <c r="L212" s="5"/>
      <c r="M212" s="5" t="s">
        <v>104</v>
      </c>
      <c r="N212" s="5" t="s">
        <v>104</v>
      </c>
    </row>
    <row r="213" spans="1:14" x14ac:dyDescent="0.2">
      <c r="A213" s="5" t="s">
        <v>170</v>
      </c>
      <c r="D213" s="114" t="s">
        <v>121</v>
      </c>
      <c r="E213" s="112" t="s">
        <v>25</v>
      </c>
      <c r="F213" s="113" t="s">
        <v>105</v>
      </c>
      <c r="I213" s="112"/>
      <c r="J213" s="112" t="s">
        <v>25</v>
      </c>
      <c r="K213" s="115" t="s">
        <v>105</v>
      </c>
      <c r="L213" s="5"/>
      <c r="M213" s="5" t="s">
        <v>106</v>
      </c>
      <c r="N213" s="112" t="s">
        <v>125</v>
      </c>
    </row>
    <row r="214" spans="1:14" ht="38.25" x14ac:dyDescent="0.2">
      <c r="A214" s="119"/>
      <c r="B214" s="42"/>
      <c r="C214" s="27" t="s">
        <v>22</v>
      </c>
      <c r="D214" s="37" t="s">
        <v>124</v>
      </c>
      <c r="E214" s="37" t="s">
        <v>124</v>
      </c>
      <c r="F214" s="127">
        <f>'1. 2001 Approved Rate Schedule'!B$64</f>
        <v>414.53</v>
      </c>
      <c r="H214" s="27" t="s">
        <v>22</v>
      </c>
      <c r="I214" s="37" t="s">
        <v>124</v>
      </c>
      <c r="J214" s="37" t="s">
        <v>124</v>
      </c>
      <c r="K214" s="77">
        <f>'14. Transition Cost Adder Sch'!B$64</f>
        <v>554.38007021362796</v>
      </c>
      <c r="L214" s="77"/>
      <c r="M214" s="77"/>
    </row>
    <row r="215" spans="1:14" ht="25.5" x14ac:dyDescent="0.2">
      <c r="C215" s="27" t="s">
        <v>113</v>
      </c>
      <c r="D215">
        <v>3000</v>
      </c>
      <c r="E215" s="106">
        <f>'1. 2001 Approved Rate Schedule'!B$62</f>
        <v>2.1656</v>
      </c>
      <c r="F215" s="77">
        <f>D215*E215</f>
        <v>6496.8</v>
      </c>
      <c r="H215" s="27" t="s">
        <v>113</v>
      </c>
      <c r="I215">
        <f>D215</f>
        <v>3000</v>
      </c>
      <c r="J215" s="128">
        <f>'14. Transition Cost Adder Sch'!B$62</f>
        <v>2.7403959050907072</v>
      </c>
      <c r="K215" s="77">
        <f>I215*J215</f>
        <v>8221.1877152721208</v>
      </c>
      <c r="L215" s="77"/>
      <c r="M215" s="77"/>
    </row>
    <row r="216" spans="1:14" ht="25.5" x14ac:dyDescent="0.2">
      <c r="C216" s="27" t="s">
        <v>126</v>
      </c>
      <c r="D216">
        <f>D215</f>
        <v>3000</v>
      </c>
      <c r="E216" s="106">
        <f>'1. 2001 Approved Rate Schedule'!B$66</f>
        <v>2.4419</v>
      </c>
      <c r="F216" s="77">
        <f>D216*E216</f>
        <v>7325.7</v>
      </c>
      <c r="H216" s="27" t="s">
        <v>126</v>
      </c>
      <c r="I216">
        <f>D216</f>
        <v>3000</v>
      </c>
      <c r="J216" s="129">
        <f>E216</f>
        <v>2.4419</v>
      </c>
      <c r="K216" s="77">
        <f>I216*J216</f>
        <v>7325.7</v>
      </c>
      <c r="L216" s="77"/>
      <c r="M216" s="77"/>
    </row>
    <row r="217" spans="1:14" ht="25.5" x14ac:dyDescent="0.2">
      <c r="C217" s="27" t="s">
        <v>127</v>
      </c>
      <c r="D217" s="14">
        <v>1000000</v>
      </c>
      <c r="E217" s="106">
        <f>'1. 2001 Approved Rate Schedule'!B$68</f>
        <v>5.8279999999999998E-2</v>
      </c>
      <c r="F217" s="77">
        <f>D217*E217</f>
        <v>58280</v>
      </c>
      <c r="H217" s="27" t="s">
        <v>127</v>
      </c>
      <c r="I217" s="169">
        <f>D217</f>
        <v>1000000</v>
      </c>
      <c r="J217" s="129">
        <f>E217</f>
        <v>5.8279999999999998E-2</v>
      </c>
      <c r="K217" s="77">
        <f>I217*J217</f>
        <v>58280</v>
      </c>
    </row>
    <row r="218" spans="1:14" x14ac:dyDescent="0.2">
      <c r="C218" s="7"/>
      <c r="H218" s="7"/>
      <c r="J218" s="129"/>
      <c r="K218" s="77"/>
    </row>
    <row r="219" spans="1:14" x14ac:dyDescent="0.2">
      <c r="C219" t="s">
        <v>120</v>
      </c>
      <c r="F219" s="130">
        <f>SUM(F214:F217)</f>
        <v>72517.03</v>
      </c>
      <c r="H219" t="s">
        <v>123</v>
      </c>
      <c r="K219" s="130">
        <f>SUM(K214:K217)</f>
        <v>74381.267785485747</v>
      </c>
      <c r="L219" s="77"/>
      <c r="M219" s="77">
        <f>K219-F219</f>
        <v>1864.2377854857477</v>
      </c>
      <c r="N219" s="110">
        <f>K219/F219-1</f>
        <v>2.5707586004084071E-2</v>
      </c>
    </row>
    <row r="220" spans="1:14" x14ac:dyDescent="0.2">
      <c r="F220" s="77"/>
      <c r="J220" s="129"/>
      <c r="K220" s="77"/>
      <c r="L220" s="77"/>
      <c r="M220" s="77"/>
    </row>
    <row r="221" spans="1:14" x14ac:dyDescent="0.2">
      <c r="F221" s="77"/>
      <c r="J221" s="129"/>
      <c r="K221" s="77"/>
      <c r="L221" s="77"/>
      <c r="M221" s="77"/>
    </row>
    <row r="222" spans="1:14" x14ac:dyDescent="0.2">
      <c r="A222" s="5" t="s">
        <v>157</v>
      </c>
      <c r="B222" s="5"/>
      <c r="D222" s="112" t="s">
        <v>112</v>
      </c>
      <c r="E222" s="112" t="s">
        <v>102</v>
      </c>
      <c r="F222" s="113" t="s">
        <v>103</v>
      </c>
      <c r="I222" s="112" t="s">
        <v>112</v>
      </c>
      <c r="J222" s="112" t="s">
        <v>102</v>
      </c>
      <c r="K222" s="115" t="s">
        <v>103</v>
      </c>
      <c r="L222" s="5"/>
      <c r="M222" s="5" t="s">
        <v>104</v>
      </c>
      <c r="N222" s="5" t="s">
        <v>104</v>
      </c>
    </row>
    <row r="223" spans="1:14" x14ac:dyDescent="0.2">
      <c r="A223" s="5" t="s">
        <v>171</v>
      </c>
      <c r="D223" s="114" t="s">
        <v>121</v>
      </c>
      <c r="E223" s="112" t="s">
        <v>25</v>
      </c>
      <c r="F223" s="113" t="s">
        <v>105</v>
      </c>
      <c r="I223" s="112"/>
      <c r="J223" s="112" t="s">
        <v>25</v>
      </c>
      <c r="K223" s="115" t="s">
        <v>105</v>
      </c>
      <c r="L223" s="5"/>
      <c r="M223" s="5" t="s">
        <v>106</v>
      </c>
      <c r="N223" s="112" t="s">
        <v>125</v>
      </c>
    </row>
    <row r="224" spans="1:14" ht="38.25" x14ac:dyDescent="0.2">
      <c r="A224" s="119"/>
      <c r="B224" s="42"/>
      <c r="C224" s="27" t="s">
        <v>22</v>
      </c>
      <c r="D224" s="37" t="s">
        <v>124</v>
      </c>
      <c r="E224" s="37" t="s">
        <v>124</v>
      </c>
      <c r="F224" s="127">
        <f>'1. 2001 Approved Rate Schedule'!B$64</f>
        <v>414.53</v>
      </c>
      <c r="H224" s="27" t="s">
        <v>22</v>
      </c>
      <c r="I224" s="37" t="s">
        <v>124</v>
      </c>
      <c r="J224" s="37" t="s">
        <v>124</v>
      </c>
      <c r="K224" s="77">
        <f>'14. Transition Cost Adder Sch'!B$64</f>
        <v>554.38007021362796</v>
      </c>
      <c r="L224" s="77"/>
      <c r="M224" s="77"/>
    </row>
    <row r="225" spans="1:14" ht="25.5" x14ac:dyDescent="0.2">
      <c r="C225" s="27" t="s">
        <v>113</v>
      </c>
      <c r="D225">
        <v>3000</v>
      </c>
      <c r="E225" s="106">
        <f>'1. 2001 Approved Rate Schedule'!B$62</f>
        <v>2.1656</v>
      </c>
      <c r="F225" s="77">
        <f>D225*E225</f>
        <v>6496.8</v>
      </c>
      <c r="H225" s="27" t="s">
        <v>113</v>
      </c>
      <c r="I225">
        <f>D225</f>
        <v>3000</v>
      </c>
      <c r="J225" s="128">
        <f>'14. Transition Cost Adder Sch'!B$62</f>
        <v>2.7403959050907072</v>
      </c>
      <c r="K225" s="77">
        <f>I225*J225</f>
        <v>8221.1877152721208</v>
      </c>
      <c r="L225" s="77"/>
      <c r="M225" s="77"/>
    </row>
    <row r="226" spans="1:14" ht="25.5" x14ac:dyDescent="0.2">
      <c r="C226" s="27" t="s">
        <v>126</v>
      </c>
      <c r="D226">
        <f>D225</f>
        <v>3000</v>
      </c>
      <c r="E226" s="106">
        <f>'1. 2001 Approved Rate Schedule'!B$66</f>
        <v>2.4419</v>
      </c>
      <c r="F226" s="77">
        <f>D226*E226</f>
        <v>7325.7</v>
      </c>
      <c r="H226" s="27" t="s">
        <v>126</v>
      </c>
      <c r="I226">
        <f>D226</f>
        <v>3000</v>
      </c>
      <c r="J226" s="129">
        <f>E226</f>
        <v>2.4419</v>
      </c>
      <c r="K226" s="77">
        <f>I226*J226</f>
        <v>7325.7</v>
      </c>
      <c r="L226" s="77"/>
      <c r="M226" s="77"/>
    </row>
    <row r="227" spans="1:14" ht="25.5" x14ac:dyDescent="0.2">
      <c r="C227" s="27" t="s">
        <v>127</v>
      </c>
      <c r="D227" s="14">
        <v>1500000</v>
      </c>
      <c r="E227" s="106">
        <f>'1. 2001 Approved Rate Schedule'!B$68</f>
        <v>5.8279999999999998E-2</v>
      </c>
      <c r="F227" s="77">
        <f>D227*E227</f>
        <v>87420</v>
      </c>
      <c r="H227" s="27" t="s">
        <v>127</v>
      </c>
      <c r="I227" s="169">
        <f>D227</f>
        <v>1500000</v>
      </c>
      <c r="J227" s="129">
        <f>E227</f>
        <v>5.8279999999999998E-2</v>
      </c>
      <c r="K227" s="77">
        <f>I227*J227</f>
        <v>87420</v>
      </c>
    </row>
    <row r="228" spans="1:14" x14ac:dyDescent="0.2">
      <c r="C228" s="7"/>
      <c r="H228" s="7"/>
      <c r="J228" s="129"/>
      <c r="K228" s="77"/>
    </row>
    <row r="229" spans="1:14" x14ac:dyDescent="0.2">
      <c r="C229" t="s">
        <v>120</v>
      </c>
      <c r="F229" s="130">
        <f>SUM(F224:F227)</f>
        <v>101657.03</v>
      </c>
      <c r="H229" t="s">
        <v>123</v>
      </c>
      <c r="K229" s="130">
        <f>SUM(K224:K227)</f>
        <v>103521.26778548575</v>
      </c>
      <c r="L229" s="77"/>
      <c r="M229" s="77">
        <f>K229-F229</f>
        <v>1864.2377854857477</v>
      </c>
      <c r="N229" s="110">
        <f>K229/F229-1</f>
        <v>1.8338503352751445E-2</v>
      </c>
    </row>
    <row r="230" spans="1:14" x14ac:dyDescent="0.2">
      <c r="F230" s="77"/>
      <c r="J230" s="129"/>
      <c r="K230" s="77"/>
      <c r="L230" s="77"/>
      <c r="M230" s="77"/>
    </row>
    <row r="231" spans="1:14" x14ac:dyDescent="0.2">
      <c r="F231" s="77"/>
      <c r="J231" s="129"/>
      <c r="K231" s="77"/>
      <c r="L231" s="77"/>
      <c r="M231" s="77"/>
    </row>
    <row r="232" spans="1:14" x14ac:dyDescent="0.2">
      <c r="A232" s="5" t="s">
        <v>157</v>
      </c>
      <c r="B232" s="5"/>
      <c r="D232" s="112" t="s">
        <v>112</v>
      </c>
      <c r="E232" s="112" t="s">
        <v>102</v>
      </c>
      <c r="F232" s="113" t="s">
        <v>103</v>
      </c>
      <c r="I232" s="112" t="s">
        <v>112</v>
      </c>
      <c r="J232" s="112" t="s">
        <v>102</v>
      </c>
      <c r="K232" s="115" t="s">
        <v>103</v>
      </c>
      <c r="L232" s="5"/>
      <c r="M232" s="5" t="s">
        <v>104</v>
      </c>
      <c r="N232" s="5" t="s">
        <v>104</v>
      </c>
    </row>
    <row r="233" spans="1:14" x14ac:dyDescent="0.2">
      <c r="A233" s="5" t="s">
        <v>172</v>
      </c>
      <c r="D233" s="114" t="s">
        <v>121</v>
      </c>
      <c r="E233" s="112" t="s">
        <v>25</v>
      </c>
      <c r="F233" s="113" t="s">
        <v>105</v>
      </c>
      <c r="I233" s="112"/>
      <c r="J233" s="112" t="s">
        <v>25</v>
      </c>
      <c r="K233" s="115" t="s">
        <v>105</v>
      </c>
      <c r="L233" s="5"/>
      <c r="M233" s="5" t="s">
        <v>106</v>
      </c>
      <c r="N233" s="112" t="s">
        <v>125</v>
      </c>
    </row>
    <row r="234" spans="1:14" ht="38.25" x14ac:dyDescent="0.2">
      <c r="A234" s="119"/>
      <c r="B234" s="42"/>
      <c r="C234" s="27" t="s">
        <v>22</v>
      </c>
      <c r="D234" s="37" t="s">
        <v>124</v>
      </c>
      <c r="E234" s="37" t="s">
        <v>124</v>
      </c>
      <c r="F234" s="127">
        <f>'1. 2001 Approved Rate Schedule'!B$64</f>
        <v>414.53</v>
      </c>
      <c r="H234" s="27" t="s">
        <v>22</v>
      </c>
      <c r="I234" s="37" t="s">
        <v>124</v>
      </c>
      <c r="J234" s="37" t="s">
        <v>124</v>
      </c>
      <c r="K234" s="77">
        <f>'14. Transition Cost Adder Sch'!B$64</f>
        <v>554.38007021362796</v>
      </c>
      <c r="L234" s="77"/>
      <c r="M234" s="77"/>
    </row>
    <row r="235" spans="1:14" ht="25.5" x14ac:dyDescent="0.2">
      <c r="C235" s="27" t="s">
        <v>113</v>
      </c>
      <c r="D235">
        <v>4000</v>
      </c>
      <c r="E235" s="106">
        <f>'1. 2001 Approved Rate Schedule'!B$62</f>
        <v>2.1656</v>
      </c>
      <c r="F235" s="77">
        <f>D235*E235</f>
        <v>8662.4</v>
      </c>
      <c r="H235" s="27" t="s">
        <v>113</v>
      </c>
      <c r="I235">
        <f>D235</f>
        <v>4000</v>
      </c>
      <c r="J235" s="128">
        <f>'14. Transition Cost Adder Sch'!B$62</f>
        <v>2.7403959050907072</v>
      </c>
      <c r="K235" s="77">
        <f>I235*J235</f>
        <v>10961.58362036283</v>
      </c>
      <c r="L235" s="77"/>
      <c r="M235" s="77"/>
    </row>
    <row r="236" spans="1:14" ht="25.5" x14ac:dyDescent="0.2">
      <c r="C236" s="27" t="s">
        <v>126</v>
      </c>
      <c r="D236">
        <f>D235</f>
        <v>4000</v>
      </c>
      <c r="E236" s="106">
        <f>'1. 2001 Approved Rate Schedule'!B$66</f>
        <v>2.4419</v>
      </c>
      <c r="F236" s="77">
        <f>D236*E236</f>
        <v>9767.6</v>
      </c>
      <c r="H236" s="27" t="s">
        <v>126</v>
      </c>
      <c r="I236">
        <f>D236</f>
        <v>4000</v>
      </c>
      <c r="J236" s="129">
        <f>E236</f>
        <v>2.4419</v>
      </c>
      <c r="K236" s="77">
        <f>I236*J236</f>
        <v>9767.6</v>
      </c>
      <c r="L236" s="77"/>
      <c r="M236" s="77"/>
    </row>
    <row r="237" spans="1:14" ht="25.5" x14ac:dyDescent="0.2">
      <c r="C237" s="27" t="s">
        <v>127</v>
      </c>
      <c r="D237" s="14">
        <v>1200000</v>
      </c>
      <c r="E237" s="106">
        <f>'1. 2001 Approved Rate Schedule'!B$68</f>
        <v>5.8279999999999998E-2</v>
      </c>
      <c r="F237" s="77">
        <f>D237*E237</f>
        <v>69936</v>
      </c>
      <c r="H237" s="27" t="s">
        <v>127</v>
      </c>
      <c r="I237" s="169">
        <f>D237</f>
        <v>1200000</v>
      </c>
      <c r="J237" s="129">
        <f>E237</f>
        <v>5.8279999999999998E-2</v>
      </c>
      <c r="K237" s="77">
        <f>I237*J237</f>
        <v>69936</v>
      </c>
    </row>
    <row r="238" spans="1:14" x14ac:dyDescent="0.2">
      <c r="C238" s="7"/>
      <c r="H238" s="7"/>
      <c r="J238" s="129"/>
      <c r="K238" s="77"/>
    </row>
    <row r="239" spans="1:14" x14ac:dyDescent="0.2">
      <c r="C239" t="s">
        <v>120</v>
      </c>
      <c r="F239" s="130">
        <f>SUM(F234:F237)</f>
        <v>88780.53</v>
      </c>
      <c r="H239" t="s">
        <v>123</v>
      </c>
      <c r="K239" s="130">
        <f>SUM(K234:K237)</f>
        <v>91219.563690576455</v>
      </c>
      <c r="L239" s="77"/>
      <c r="M239" s="77">
        <f>K239-F239</f>
        <v>2439.0336905764561</v>
      </c>
      <c r="N239" s="110">
        <f>K239/F239-1</f>
        <v>2.7472619171978963E-2</v>
      </c>
    </row>
    <row r="240" spans="1:14" x14ac:dyDescent="0.2">
      <c r="C240" s="7"/>
      <c r="E240" s="108"/>
      <c r="F240" s="77"/>
      <c r="H240" s="7"/>
      <c r="J240" s="129"/>
      <c r="K240" s="77"/>
      <c r="L240" s="77"/>
      <c r="M240" s="77"/>
    </row>
    <row r="241" spans="1:15" x14ac:dyDescent="0.2">
      <c r="C241" s="7"/>
      <c r="E241" s="108"/>
      <c r="F241" s="77"/>
      <c r="J241" s="129"/>
      <c r="K241" s="77"/>
      <c r="L241" s="77"/>
      <c r="M241" s="77"/>
    </row>
    <row r="242" spans="1:15" x14ac:dyDescent="0.2">
      <c r="A242" s="5" t="s">
        <v>157</v>
      </c>
      <c r="B242" s="5"/>
      <c r="D242" s="112" t="s">
        <v>112</v>
      </c>
      <c r="E242" s="112" t="s">
        <v>102</v>
      </c>
      <c r="F242" s="113" t="s">
        <v>103</v>
      </c>
      <c r="I242" s="112" t="s">
        <v>112</v>
      </c>
      <c r="J242" s="112" t="s">
        <v>102</v>
      </c>
      <c r="K242" s="115" t="s">
        <v>103</v>
      </c>
      <c r="L242" s="5"/>
      <c r="M242" s="5" t="s">
        <v>104</v>
      </c>
      <c r="N242" s="5" t="s">
        <v>104</v>
      </c>
    </row>
    <row r="243" spans="1:15" x14ac:dyDescent="0.2">
      <c r="A243" s="5" t="s">
        <v>173</v>
      </c>
      <c r="D243" s="114" t="s">
        <v>121</v>
      </c>
      <c r="E243" s="112" t="s">
        <v>25</v>
      </c>
      <c r="F243" s="113" t="s">
        <v>105</v>
      </c>
      <c r="I243" s="112"/>
      <c r="J243" s="112" t="s">
        <v>25</v>
      </c>
      <c r="K243" s="115" t="s">
        <v>105</v>
      </c>
      <c r="L243" s="5"/>
      <c r="M243" s="5" t="s">
        <v>106</v>
      </c>
      <c r="N243" s="112" t="s">
        <v>125</v>
      </c>
    </row>
    <row r="244" spans="1:15" ht="38.25" x14ac:dyDescent="0.2">
      <c r="A244" s="119"/>
      <c r="B244" s="42"/>
      <c r="C244" s="27" t="s">
        <v>22</v>
      </c>
      <c r="D244" s="37" t="s">
        <v>124</v>
      </c>
      <c r="E244" s="37" t="s">
        <v>124</v>
      </c>
      <c r="F244" s="127">
        <f>'1. 2001 Approved Rate Schedule'!B$64</f>
        <v>414.53</v>
      </c>
      <c r="H244" s="27" t="s">
        <v>22</v>
      </c>
      <c r="I244" s="37" t="s">
        <v>124</v>
      </c>
      <c r="J244" s="37" t="s">
        <v>124</v>
      </c>
      <c r="K244" s="77">
        <f>'14. Transition Cost Adder Sch'!B$64</f>
        <v>554.38007021362796</v>
      </c>
      <c r="L244" s="77"/>
      <c r="M244" s="77"/>
    </row>
    <row r="245" spans="1:15" ht="25.5" x14ac:dyDescent="0.2">
      <c r="C245" s="27" t="s">
        <v>113</v>
      </c>
      <c r="D245">
        <v>4000</v>
      </c>
      <c r="E245" s="106">
        <f>'1. 2001 Approved Rate Schedule'!B$62</f>
        <v>2.1656</v>
      </c>
      <c r="F245" s="77">
        <f>D245*E245</f>
        <v>8662.4</v>
      </c>
      <c r="H245" s="27" t="s">
        <v>113</v>
      </c>
      <c r="I245">
        <f>D245</f>
        <v>4000</v>
      </c>
      <c r="J245" s="128">
        <f>'14. Transition Cost Adder Sch'!B$62</f>
        <v>2.7403959050907072</v>
      </c>
      <c r="K245" s="77">
        <f>I245*J245</f>
        <v>10961.58362036283</v>
      </c>
      <c r="L245" s="77"/>
      <c r="M245" s="77"/>
    </row>
    <row r="246" spans="1:15" ht="25.5" x14ac:dyDescent="0.2">
      <c r="C246" s="27" t="s">
        <v>126</v>
      </c>
      <c r="D246">
        <f>D245</f>
        <v>4000</v>
      </c>
      <c r="E246" s="106">
        <f>'1. 2001 Approved Rate Schedule'!B$66</f>
        <v>2.4419</v>
      </c>
      <c r="F246" s="77">
        <f>D246*E246</f>
        <v>9767.6</v>
      </c>
      <c r="H246" s="27" t="s">
        <v>126</v>
      </c>
      <c r="I246">
        <f>D246</f>
        <v>4000</v>
      </c>
      <c r="J246" s="129">
        <f>E246</f>
        <v>2.4419</v>
      </c>
      <c r="K246" s="77">
        <f>I246*J246</f>
        <v>9767.6</v>
      </c>
      <c r="L246" s="77"/>
      <c r="M246" s="77"/>
    </row>
    <row r="247" spans="1:15" ht="25.5" x14ac:dyDescent="0.2">
      <c r="C247" s="27" t="s">
        <v>127</v>
      </c>
      <c r="D247" s="14">
        <v>1800000</v>
      </c>
      <c r="E247" s="106">
        <f>'1. 2001 Approved Rate Schedule'!B$68</f>
        <v>5.8279999999999998E-2</v>
      </c>
      <c r="F247" s="77">
        <f>D247*E247</f>
        <v>104904</v>
      </c>
      <c r="H247" s="27" t="s">
        <v>127</v>
      </c>
      <c r="I247" s="169">
        <f>D247</f>
        <v>1800000</v>
      </c>
      <c r="J247" s="129">
        <f>E247</f>
        <v>5.8279999999999998E-2</v>
      </c>
      <c r="K247" s="77">
        <f>I247*J247</f>
        <v>104904</v>
      </c>
    </row>
    <row r="248" spans="1:15" x14ac:dyDescent="0.2">
      <c r="C248" s="7"/>
      <c r="H248" s="7"/>
      <c r="J248" s="129"/>
      <c r="K248" s="77"/>
    </row>
    <row r="249" spans="1:15" x14ac:dyDescent="0.2">
      <c r="C249" t="s">
        <v>120</v>
      </c>
      <c r="F249" s="130">
        <f>SUM(F244:F247)</f>
        <v>123748.53</v>
      </c>
      <c r="H249" t="s">
        <v>123</v>
      </c>
      <c r="K249" s="130">
        <f>SUM(K244:K247)</f>
        <v>126187.56369057645</v>
      </c>
      <c r="L249" s="77"/>
      <c r="M249" s="77">
        <f>K249-F249</f>
        <v>2439.0336905764561</v>
      </c>
      <c r="N249" s="110">
        <f>K249/F249-1</f>
        <v>1.9709597282298708E-2</v>
      </c>
    </row>
    <row r="250" spans="1:15" x14ac:dyDescent="0.2">
      <c r="C250" s="7"/>
      <c r="E250" s="108"/>
      <c r="F250" s="77"/>
      <c r="H250" s="7"/>
      <c r="J250" s="129"/>
      <c r="K250" s="77"/>
      <c r="L250" s="77"/>
      <c r="M250" s="77"/>
    </row>
    <row r="251" spans="1:15" x14ac:dyDescent="0.2">
      <c r="C251" s="7"/>
      <c r="E251" s="108"/>
      <c r="F251" s="77"/>
      <c r="J251" s="129"/>
      <c r="K251" s="77"/>
      <c r="L251" s="77"/>
      <c r="M251" s="77"/>
    </row>
    <row r="252" spans="1:15" ht="15.75" x14ac:dyDescent="0.25">
      <c r="A252" s="30" t="s">
        <v>115</v>
      </c>
      <c r="B252" s="30"/>
      <c r="F252" s="77"/>
      <c r="J252" s="129"/>
      <c r="K252" s="77"/>
      <c r="L252" s="77"/>
      <c r="M252" s="77"/>
      <c r="N252" s="107"/>
    </row>
    <row r="253" spans="1:15" x14ac:dyDescent="0.2">
      <c r="F253" s="77"/>
      <c r="J253" s="129"/>
      <c r="K253" s="77"/>
      <c r="L253" s="77"/>
      <c r="M253" s="77"/>
      <c r="N253" s="107"/>
    </row>
    <row r="254" spans="1:15" ht="15" x14ac:dyDescent="0.25">
      <c r="C254" s="118" t="s">
        <v>120</v>
      </c>
      <c r="D254" s="55"/>
      <c r="E254" s="55"/>
      <c r="F254" s="55"/>
      <c r="H254" s="118" t="s">
        <v>319</v>
      </c>
      <c r="I254" s="55"/>
      <c r="J254" s="55"/>
      <c r="K254" s="111"/>
      <c r="L254" s="55"/>
      <c r="M254" s="55"/>
      <c r="N254" s="55"/>
      <c r="O254" s="42"/>
    </row>
    <row r="255" spans="1:15" x14ac:dyDescent="0.2">
      <c r="F255" s="77"/>
      <c r="J255" s="129"/>
      <c r="K255" s="77"/>
      <c r="L255" s="77"/>
      <c r="M255" s="77"/>
    </row>
    <row r="256" spans="1:15" x14ac:dyDescent="0.2">
      <c r="A256" t="s">
        <v>116</v>
      </c>
      <c r="F256" s="108"/>
      <c r="J256" s="129"/>
      <c r="K256" s="77"/>
      <c r="L256" s="77"/>
      <c r="M256" s="77"/>
    </row>
    <row r="257" spans="1:14" x14ac:dyDescent="0.2">
      <c r="A257" s="5" t="s">
        <v>165</v>
      </c>
      <c r="B257" s="5" t="s">
        <v>174</v>
      </c>
      <c r="D257" s="5"/>
      <c r="E257" s="5"/>
      <c r="F257" s="143"/>
      <c r="G257" s="5" t="s">
        <v>174</v>
      </c>
      <c r="I257" s="5"/>
      <c r="J257" s="5"/>
      <c r="K257" s="143"/>
      <c r="L257" s="77"/>
      <c r="M257" s="77"/>
    </row>
    <row r="258" spans="1:14" x14ac:dyDescent="0.2">
      <c r="C258" s="5"/>
      <c r="D258" s="148" t="s">
        <v>112</v>
      </c>
      <c r="E258" s="148" t="s">
        <v>102</v>
      </c>
      <c r="F258" s="149" t="s">
        <v>103</v>
      </c>
      <c r="H258" s="5"/>
      <c r="I258" s="148" t="s">
        <v>112</v>
      </c>
      <c r="J258" s="148" t="s">
        <v>102</v>
      </c>
      <c r="K258" s="149" t="s">
        <v>103</v>
      </c>
      <c r="L258" s="77"/>
      <c r="M258" s="143" t="s">
        <v>104</v>
      </c>
      <c r="N258" s="5" t="s">
        <v>104</v>
      </c>
    </row>
    <row r="259" spans="1:14" x14ac:dyDescent="0.2">
      <c r="C259" s="5"/>
      <c r="D259" s="150"/>
      <c r="E259" s="147" t="s">
        <v>176</v>
      </c>
      <c r="F259" s="151" t="s">
        <v>105</v>
      </c>
      <c r="H259" s="5"/>
      <c r="I259" s="150"/>
      <c r="J259" s="147" t="s">
        <v>176</v>
      </c>
      <c r="K259" s="151" t="s">
        <v>105</v>
      </c>
      <c r="L259" s="77"/>
      <c r="M259" s="146" t="s">
        <v>106</v>
      </c>
      <c r="N259" s="147" t="s">
        <v>125</v>
      </c>
    </row>
    <row r="260" spans="1:14" ht="25.5" x14ac:dyDescent="0.2">
      <c r="C260" s="7" t="s">
        <v>178</v>
      </c>
      <c r="D260">
        <v>100</v>
      </c>
      <c r="E260" s="106">
        <f>'1. 2001 Approved Rate Schedule'!B$74</f>
        <v>0.1062</v>
      </c>
      <c r="F260" s="77">
        <f>D260*E260</f>
        <v>10.620000000000001</v>
      </c>
      <c r="H260" s="7" t="s">
        <v>178</v>
      </c>
      <c r="I260">
        <f>D260</f>
        <v>100</v>
      </c>
      <c r="J260" s="108">
        <f>'14. Transition Cost Adder Sch'!B$74</f>
        <v>0.14269379063714208</v>
      </c>
      <c r="K260" s="77">
        <f>I260*J260</f>
        <v>14.269379063714208</v>
      </c>
      <c r="L260" s="77"/>
      <c r="M260" s="77"/>
    </row>
    <row r="261" spans="1:14" ht="38.25" x14ac:dyDescent="0.2">
      <c r="C261" s="7" t="s">
        <v>177</v>
      </c>
      <c r="D261">
        <v>100</v>
      </c>
      <c r="E261" s="106">
        <f>'1. 2001 Approved Rate Schedule'!B$81</f>
        <v>10.845000000000001</v>
      </c>
      <c r="F261" s="77">
        <f>D261*E261</f>
        <v>1084.5</v>
      </c>
      <c r="H261" s="7" t="s">
        <v>177</v>
      </c>
      <c r="I261">
        <f>D261</f>
        <v>100</v>
      </c>
      <c r="J261" s="129">
        <f>E261</f>
        <v>10.845000000000001</v>
      </c>
      <c r="K261" s="77">
        <f>I261*J261</f>
        <v>1084.5</v>
      </c>
      <c r="L261" s="77"/>
      <c r="M261" s="77"/>
      <c r="N261" s="107"/>
    </row>
    <row r="262" spans="1:14" x14ac:dyDescent="0.2">
      <c r="C262" s="7"/>
      <c r="E262" s="112" t="s">
        <v>102</v>
      </c>
      <c r="F262" s="77"/>
      <c r="H262" s="7"/>
      <c r="J262" s="112" t="s">
        <v>102</v>
      </c>
      <c r="K262" s="77"/>
      <c r="L262" s="77"/>
      <c r="M262" s="77"/>
      <c r="N262" s="107"/>
    </row>
    <row r="263" spans="1:14" x14ac:dyDescent="0.2">
      <c r="C263" t="s">
        <v>109</v>
      </c>
      <c r="D263" s="112" t="s">
        <v>56</v>
      </c>
      <c r="E263" s="112" t="s">
        <v>175</v>
      </c>
      <c r="F263" s="77"/>
      <c r="H263" t="s">
        <v>109</v>
      </c>
      <c r="I263" s="112" t="s">
        <v>56</v>
      </c>
      <c r="J263" s="112" t="s">
        <v>175</v>
      </c>
      <c r="K263" s="77"/>
      <c r="L263" s="77"/>
      <c r="M263" s="77"/>
      <c r="N263" s="107"/>
    </row>
    <row r="264" spans="1:14" x14ac:dyDescent="0.2">
      <c r="C264" t="s">
        <v>12</v>
      </c>
      <c r="D264" s="14">
        <v>20000</v>
      </c>
      <c r="E264" s="106">
        <f>'1. 2001 Approved Rate Schedule'!D$81</f>
        <v>7.0279999999999995E-2</v>
      </c>
      <c r="F264" s="77">
        <f>D264*E264</f>
        <v>1405.6</v>
      </c>
      <c r="H264" t="s">
        <v>12</v>
      </c>
      <c r="I264" s="169">
        <f>D264</f>
        <v>20000</v>
      </c>
      <c r="J264" s="108">
        <f>E264</f>
        <v>7.0279999999999995E-2</v>
      </c>
      <c r="K264" s="77">
        <f>I264*J264</f>
        <v>1405.6</v>
      </c>
      <c r="L264" s="77"/>
      <c r="M264" s="77"/>
      <c r="N264" s="107"/>
    </row>
    <row r="265" spans="1:14" ht="25.5" x14ac:dyDescent="0.2">
      <c r="C265" s="7" t="s">
        <v>117</v>
      </c>
      <c r="D265" s="14">
        <v>20000</v>
      </c>
      <c r="E265" s="106">
        <f>'1. 2001 Approved Rate Schedule'!E$81</f>
        <v>4.1959999999999997E-2</v>
      </c>
      <c r="F265" s="77">
        <f>D265*E265</f>
        <v>839.19999999999993</v>
      </c>
      <c r="H265" s="7" t="s">
        <v>117</v>
      </c>
      <c r="I265" s="14">
        <f>D265</f>
        <v>20000</v>
      </c>
      <c r="J265" s="108">
        <f>E265</f>
        <v>4.1959999999999997E-2</v>
      </c>
      <c r="K265" s="77">
        <f>I265*J265</f>
        <v>839.19999999999993</v>
      </c>
      <c r="L265" s="77"/>
      <c r="M265" s="77"/>
      <c r="N265" s="107"/>
    </row>
    <row r="266" spans="1:14" ht="38.25" x14ac:dyDescent="0.2">
      <c r="C266" s="7" t="s">
        <v>22</v>
      </c>
      <c r="E266" s="129"/>
      <c r="F266" s="77">
        <f>'1. 2001 Approved Rate Schedule'!B$76</f>
        <v>791.8</v>
      </c>
      <c r="H266" s="7" t="s">
        <v>22</v>
      </c>
      <c r="J266" s="129"/>
      <c r="K266" s="77">
        <f>'14. Transition Cost Adder Sch'!B$76</f>
        <v>1113.0665007972652</v>
      </c>
      <c r="L266" s="77"/>
      <c r="M266" s="77"/>
      <c r="N266" s="107"/>
    </row>
    <row r="267" spans="1:14" x14ac:dyDescent="0.2">
      <c r="C267" s="7"/>
      <c r="E267" s="108"/>
      <c r="F267" s="77"/>
      <c r="J267" s="129"/>
      <c r="K267" s="77"/>
      <c r="L267" s="77"/>
      <c r="M267" s="77"/>
      <c r="N267" s="107"/>
    </row>
    <row r="268" spans="1:14" x14ac:dyDescent="0.2">
      <c r="C268" s="5" t="s">
        <v>111</v>
      </c>
      <c r="F268" s="77">
        <f>SUM(F260:F267)</f>
        <v>4131.7199999999993</v>
      </c>
      <c r="H268" s="5" t="s">
        <v>111</v>
      </c>
      <c r="K268" s="77">
        <f>SUM(K260:K267)</f>
        <v>4456.6358798609799</v>
      </c>
      <c r="L268" s="77"/>
      <c r="M268" s="77">
        <f>K268-F268</f>
        <v>324.91587986098057</v>
      </c>
      <c r="N268" s="107">
        <f>K268/F268-1</f>
        <v>7.8639375335448847E-2</v>
      </c>
    </row>
    <row r="269" spans="1:14" x14ac:dyDescent="0.2">
      <c r="C269" s="7"/>
      <c r="E269" s="108"/>
      <c r="F269" s="77"/>
      <c r="J269" s="129"/>
      <c r="K269" s="77"/>
      <c r="L269" s="77"/>
      <c r="M269" s="77"/>
      <c r="N269" s="107"/>
    </row>
    <row r="270" spans="1:14" x14ac:dyDescent="0.2">
      <c r="F270" s="77"/>
      <c r="J270" s="129"/>
      <c r="K270" s="77"/>
      <c r="L270" s="77"/>
      <c r="M270" s="77"/>
    </row>
    <row r="271" spans="1:14" x14ac:dyDescent="0.2">
      <c r="B271" s="5" t="s">
        <v>179</v>
      </c>
      <c r="D271" s="5"/>
      <c r="E271" s="5"/>
      <c r="F271" s="143"/>
      <c r="G271" s="5" t="s">
        <v>179</v>
      </c>
      <c r="I271" s="5"/>
      <c r="J271" s="5"/>
      <c r="K271" s="143"/>
      <c r="L271" s="77"/>
      <c r="M271" s="77"/>
    </row>
    <row r="272" spans="1:14" x14ac:dyDescent="0.2">
      <c r="C272" s="5"/>
      <c r="D272" s="112" t="s">
        <v>112</v>
      </c>
      <c r="E272" s="112" t="s">
        <v>102</v>
      </c>
      <c r="F272" s="144" t="s">
        <v>103</v>
      </c>
      <c r="H272" s="5"/>
      <c r="I272" s="112" t="s">
        <v>112</v>
      </c>
      <c r="J272" s="112" t="s">
        <v>102</v>
      </c>
      <c r="K272" s="144" t="s">
        <v>103</v>
      </c>
      <c r="L272" s="77"/>
      <c r="M272" s="143" t="s">
        <v>104</v>
      </c>
      <c r="N272" s="5" t="s">
        <v>104</v>
      </c>
    </row>
    <row r="273" spans="1:14" x14ac:dyDescent="0.2">
      <c r="C273" s="5"/>
      <c r="D273" s="150"/>
      <c r="E273" s="147" t="s">
        <v>176</v>
      </c>
      <c r="F273" s="151" t="s">
        <v>105</v>
      </c>
      <c r="H273" s="5"/>
      <c r="I273" s="150"/>
      <c r="J273" s="147" t="s">
        <v>176</v>
      </c>
      <c r="K273" s="151" t="s">
        <v>105</v>
      </c>
      <c r="L273" s="77"/>
      <c r="M273" s="146" t="s">
        <v>106</v>
      </c>
      <c r="N273" s="147" t="s">
        <v>125</v>
      </c>
    </row>
    <row r="274" spans="1:14" ht="25.5" x14ac:dyDescent="0.2">
      <c r="C274" s="7" t="s">
        <v>178</v>
      </c>
      <c r="D274">
        <v>100</v>
      </c>
      <c r="E274" s="106">
        <f>'1. 2001 Approved Rate Schedule'!B$74</f>
        <v>0.1062</v>
      </c>
      <c r="F274" s="77">
        <f>D274*E274</f>
        <v>10.620000000000001</v>
      </c>
      <c r="H274" s="7" t="s">
        <v>178</v>
      </c>
      <c r="I274">
        <f>D274</f>
        <v>100</v>
      </c>
      <c r="J274" s="108">
        <f>'14. Transition Cost Adder Sch'!B$74</f>
        <v>0.14269379063714208</v>
      </c>
      <c r="K274" s="77">
        <f>I274*J274</f>
        <v>14.269379063714208</v>
      </c>
      <c r="L274" s="77"/>
      <c r="M274" s="77"/>
    </row>
    <row r="275" spans="1:14" ht="38.25" x14ac:dyDescent="0.2">
      <c r="C275" s="7" t="s">
        <v>177</v>
      </c>
      <c r="D275">
        <v>100</v>
      </c>
      <c r="E275" s="106">
        <f>'1. 2001 Approved Rate Schedule'!C$81</f>
        <v>8.1180000000000003</v>
      </c>
      <c r="F275" s="77">
        <f>D275*E275</f>
        <v>811.80000000000007</v>
      </c>
      <c r="H275" s="7" t="s">
        <v>177</v>
      </c>
      <c r="I275">
        <f>D275</f>
        <v>100</v>
      </c>
      <c r="J275" s="129">
        <f>E275</f>
        <v>8.1180000000000003</v>
      </c>
      <c r="K275" s="77">
        <f>I275*J275</f>
        <v>811.80000000000007</v>
      </c>
      <c r="L275" s="77"/>
      <c r="M275" s="77"/>
      <c r="N275" s="107"/>
    </row>
    <row r="276" spans="1:14" x14ac:dyDescent="0.2">
      <c r="C276" s="7"/>
      <c r="E276" s="112" t="s">
        <v>102</v>
      </c>
      <c r="F276" s="77"/>
      <c r="H276" s="7"/>
      <c r="J276" s="112" t="s">
        <v>102</v>
      </c>
      <c r="K276" s="77"/>
      <c r="L276" s="77"/>
      <c r="M276" s="77"/>
      <c r="N276" s="107"/>
    </row>
    <row r="277" spans="1:14" x14ac:dyDescent="0.2">
      <c r="C277" t="s">
        <v>109</v>
      </c>
      <c r="D277" s="112" t="s">
        <v>56</v>
      </c>
      <c r="E277" s="112" t="s">
        <v>175</v>
      </c>
      <c r="F277" s="77"/>
      <c r="H277" t="s">
        <v>109</v>
      </c>
      <c r="I277" s="112" t="s">
        <v>56</v>
      </c>
      <c r="J277" s="112" t="s">
        <v>175</v>
      </c>
      <c r="K277" s="77"/>
      <c r="L277" s="77"/>
      <c r="M277" s="77"/>
      <c r="N277" s="107"/>
    </row>
    <row r="278" spans="1:14" x14ac:dyDescent="0.2">
      <c r="C278" t="s">
        <v>14</v>
      </c>
      <c r="D278" s="14">
        <v>20000</v>
      </c>
      <c r="E278" s="106">
        <f>'1. 2001 Approved Rate Schedule'!F$81</f>
        <v>5.9319999999999998E-2</v>
      </c>
      <c r="F278" s="77">
        <f>D278*E278</f>
        <v>1186.3999999999999</v>
      </c>
      <c r="H278" t="s">
        <v>14</v>
      </c>
      <c r="I278" s="169">
        <f>D278</f>
        <v>20000</v>
      </c>
      <c r="J278" s="108">
        <f>E278</f>
        <v>5.9319999999999998E-2</v>
      </c>
      <c r="K278" s="77">
        <f>I278*J278</f>
        <v>1186.3999999999999</v>
      </c>
      <c r="L278" s="77"/>
      <c r="M278" s="77"/>
      <c r="N278" s="107"/>
    </row>
    <row r="279" spans="1:14" ht="25.5" x14ac:dyDescent="0.2">
      <c r="C279" s="7" t="s">
        <v>118</v>
      </c>
      <c r="D279" s="14">
        <v>20000</v>
      </c>
      <c r="E279" s="106">
        <f>'1. 2001 Approved Rate Schedule'!G$81</f>
        <v>3.1109999999999999E-2</v>
      </c>
      <c r="F279" s="77">
        <f>D279*E279</f>
        <v>622.19999999999993</v>
      </c>
      <c r="H279" s="7" t="s">
        <v>118</v>
      </c>
      <c r="I279" s="14">
        <f>D279</f>
        <v>20000</v>
      </c>
      <c r="J279" s="108">
        <f>E279</f>
        <v>3.1109999999999999E-2</v>
      </c>
      <c r="K279" s="77">
        <f>I279*J279</f>
        <v>622.19999999999993</v>
      </c>
      <c r="L279" s="77"/>
      <c r="M279" s="77"/>
      <c r="N279" s="107"/>
    </row>
    <row r="280" spans="1:14" ht="38.25" x14ac:dyDescent="0.2">
      <c r="C280" s="7" t="s">
        <v>22</v>
      </c>
      <c r="E280" s="129"/>
      <c r="F280" s="77">
        <f>'1. 2001 Approved Rate Schedule'!B$76</f>
        <v>791.8</v>
      </c>
      <c r="H280" s="7" t="s">
        <v>22</v>
      </c>
      <c r="J280" s="129"/>
      <c r="K280" s="77">
        <f>'14. Transition Cost Adder Sch'!B$76</f>
        <v>1113.0665007972652</v>
      </c>
      <c r="L280" s="77"/>
      <c r="M280" s="77"/>
      <c r="N280" s="107"/>
    </row>
    <row r="281" spans="1:14" x14ac:dyDescent="0.2">
      <c r="C281" s="7"/>
      <c r="E281" s="108"/>
      <c r="F281" s="77"/>
      <c r="J281" s="129"/>
      <c r="K281" s="77"/>
      <c r="L281" s="77"/>
      <c r="M281" s="77"/>
      <c r="N281" s="107"/>
    </row>
    <row r="282" spans="1:14" x14ac:dyDescent="0.2">
      <c r="C282" s="5" t="s">
        <v>111</v>
      </c>
      <c r="F282" s="77">
        <f>SUM(F274:F281)</f>
        <v>3422.8199999999997</v>
      </c>
      <c r="H282" s="5" t="s">
        <v>111</v>
      </c>
      <c r="K282" s="77">
        <f>SUM(K274:K281)</f>
        <v>3747.7358798609794</v>
      </c>
      <c r="L282" s="77"/>
      <c r="M282" s="77">
        <f>K282-F282</f>
        <v>324.91587986097966</v>
      </c>
      <c r="N282" s="107">
        <f>K282/F282-1</f>
        <v>9.4926370612822053E-2</v>
      </c>
    </row>
    <row r="283" spans="1:14" x14ac:dyDescent="0.2">
      <c r="C283" s="7"/>
      <c r="E283" s="108"/>
      <c r="F283" s="77"/>
      <c r="J283" s="129"/>
      <c r="K283" s="77"/>
      <c r="L283" s="77"/>
      <c r="M283" s="77"/>
      <c r="N283" s="107"/>
    </row>
    <row r="284" spans="1:14" x14ac:dyDescent="0.2">
      <c r="C284" s="7"/>
      <c r="E284" s="108"/>
      <c r="F284" s="77"/>
      <c r="J284" s="129"/>
      <c r="K284" s="77"/>
      <c r="L284" s="77"/>
      <c r="M284" s="77"/>
      <c r="N284" s="107"/>
    </row>
    <row r="285" spans="1:14" x14ac:dyDescent="0.2">
      <c r="F285" s="77"/>
      <c r="J285" s="129"/>
      <c r="K285" s="77"/>
      <c r="L285" s="77"/>
      <c r="M285" s="77"/>
      <c r="N285" s="107"/>
    </row>
    <row r="286" spans="1:14" ht="15.75" x14ac:dyDescent="0.25">
      <c r="A286" s="30" t="s">
        <v>119</v>
      </c>
      <c r="B286" s="30"/>
      <c r="F286" s="77"/>
      <c r="J286" s="129"/>
      <c r="K286" s="77"/>
      <c r="L286" s="77"/>
      <c r="M286" s="77"/>
    </row>
    <row r="287" spans="1:14" x14ac:dyDescent="0.2">
      <c r="F287" s="77"/>
      <c r="J287" s="129"/>
      <c r="K287" s="77"/>
      <c r="L287" s="77"/>
      <c r="M287" s="77"/>
      <c r="N287" s="107"/>
    </row>
    <row r="288" spans="1:14" ht="15" x14ac:dyDescent="0.25">
      <c r="C288" s="118" t="s">
        <v>120</v>
      </c>
      <c r="D288" s="55"/>
      <c r="E288" s="55"/>
      <c r="F288" s="55"/>
      <c r="H288" s="118" t="s">
        <v>319</v>
      </c>
      <c r="I288" s="55"/>
      <c r="J288" s="55"/>
      <c r="K288" s="111"/>
      <c r="L288" s="55"/>
      <c r="M288" s="55"/>
      <c r="N288" s="55"/>
    </row>
    <row r="289" spans="1:14" x14ac:dyDescent="0.2">
      <c r="F289" s="77"/>
      <c r="J289" s="129"/>
      <c r="K289" s="77"/>
      <c r="L289" s="77"/>
      <c r="M289" s="77"/>
    </row>
    <row r="290" spans="1:14" x14ac:dyDescent="0.2">
      <c r="A290" t="s">
        <v>116</v>
      </c>
      <c r="F290" s="108"/>
      <c r="J290" s="129"/>
      <c r="K290" s="77"/>
      <c r="L290" s="77"/>
      <c r="M290" s="77"/>
    </row>
    <row r="291" spans="1:14" x14ac:dyDescent="0.2">
      <c r="A291" s="5" t="s">
        <v>198</v>
      </c>
      <c r="B291" s="5" t="s">
        <v>174</v>
      </c>
      <c r="D291" s="5"/>
      <c r="E291" s="5"/>
      <c r="F291" s="143"/>
      <c r="G291" s="5" t="s">
        <v>174</v>
      </c>
      <c r="I291" s="5"/>
      <c r="J291" s="5"/>
      <c r="K291" s="143"/>
      <c r="L291" s="77"/>
      <c r="M291" s="77"/>
    </row>
    <row r="292" spans="1:14" x14ac:dyDescent="0.2">
      <c r="C292" s="5"/>
      <c r="D292" s="148" t="s">
        <v>112</v>
      </c>
      <c r="E292" s="148" t="s">
        <v>102</v>
      </c>
      <c r="F292" s="149" t="s">
        <v>103</v>
      </c>
      <c r="H292" s="5"/>
      <c r="I292" s="148" t="s">
        <v>112</v>
      </c>
      <c r="J292" s="148" t="s">
        <v>102</v>
      </c>
      <c r="K292" s="149" t="s">
        <v>103</v>
      </c>
      <c r="L292" s="77"/>
      <c r="M292" s="143" t="s">
        <v>104</v>
      </c>
      <c r="N292" s="5" t="s">
        <v>104</v>
      </c>
    </row>
    <row r="293" spans="1:14" x14ac:dyDescent="0.2">
      <c r="C293" s="5"/>
      <c r="D293" s="150"/>
      <c r="E293" s="147" t="s">
        <v>176</v>
      </c>
      <c r="F293" s="151" t="s">
        <v>105</v>
      </c>
      <c r="H293" s="5"/>
      <c r="I293" s="150"/>
      <c r="J293" s="147" t="s">
        <v>176</v>
      </c>
      <c r="K293" s="151" t="s">
        <v>105</v>
      </c>
      <c r="L293" s="77"/>
      <c r="M293" s="146" t="s">
        <v>106</v>
      </c>
      <c r="N293" s="147" t="s">
        <v>125</v>
      </c>
    </row>
    <row r="294" spans="1:14" ht="25.5" x14ac:dyDescent="0.2">
      <c r="C294" s="7" t="s">
        <v>178</v>
      </c>
      <c r="D294">
        <v>4000</v>
      </c>
      <c r="E294" s="106">
        <f>'1. 2001 Approved Rate Schedule'!B$87</f>
        <v>0</v>
      </c>
      <c r="F294" s="77">
        <f>D294*E294</f>
        <v>0</v>
      </c>
      <c r="H294" s="7" t="s">
        <v>178</v>
      </c>
      <c r="I294">
        <f>D294</f>
        <v>4000</v>
      </c>
      <c r="J294" s="108" t="e">
        <f>'14. Transition Cost Adder Sch'!B$87</f>
        <v>#DIV/0!</v>
      </c>
      <c r="K294" s="77" t="e">
        <f>I294*J294</f>
        <v>#DIV/0!</v>
      </c>
      <c r="L294" s="77"/>
      <c r="M294" s="77"/>
    </row>
    <row r="295" spans="1:14" ht="38.25" x14ac:dyDescent="0.2">
      <c r="C295" s="7" t="s">
        <v>177</v>
      </c>
      <c r="D295">
        <v>4000</v>
      </c>
      <c r="E295" s="106">
        <f>'1. 2001 Approved Rate Schedule'!B$94</f>
        <v>0</v>
      </c>
      <c r="F295" s="77">
        <f>D295*E295</f>
        <v>0</v>
      </c>
      <c r="H295" s="7" t="s">
        <v>177</v>
      </c>
      <c r="I295">
        <f>D295</f>
        <v>4000</v>
      </c>
      <c r="J295" s="129">
        <f>E295</f>
        <v>0</v>
      </c>
      <c r="K295" s="77">
        <f>I295*J295</f>
        <v>0</v>
      </c>
      <c r="L295" s="77"/>
      <c r="M295" s="77"/>
      <c r="N295" s="107"/>
    </row>
    <row r="296" spans="1:14" x14ac:dyDescent="0.2">
      <c r="C296" s="7"/>
      <c r="E296" s="112" t="s">
        <v>102</v>
      </c>
      <c r="F296" s="77"/>
      <c r="H296" s="7"/>
      <c r="J296" s="112" t="s">
        <v>102</v>
      </c>
      <c r="K296" s="77"/>
      <c r="L296" s="77"/>
      <c r="M296" s="77"/>
      <c r="N296" s="107"/>
    </row>
    <row r="297" spans="1:14" x14ac:dyDescent="0.2">
      <c r="C297" t="s">
        <v>109</v>
      </c>
      <c r="D297" s="112" t="s">
        <v>56</v>
      </c>
      <c r="E297" s="112" t="s">
        <v>175</v>
      </c>
      <c r="F297" s="77"/>
      <c r="H297" t="s">
        <v>109</v>
      </c>
      <c r="I297" s="112" t="s">
        <v>56</v>
      </c>
      <c r="J297" s="112" t="s">
        <v>175</v>
      </c>
      <c r="K297" s="77"/>
      <c r="L297" s="77"/>
      <c r="M297" s="77"/>
      <c r="N297" s="107"/>
    </row>
    <row r="298" spans="1:14" x14ac:dyDescent="0.2">
      <c r="C298" t="s">
        <v>12</v>
      </c>
      <c r="D298" s="14">
        <v>600000</v>
      </c>
      <c r="E298" s="106">
        <f>'1. 2001 Approved Rate Schedule'!D$94</f>
        <v>0</v>
      </c>
      <c r="F298" s="77">
        <f>D298*E298</f>
        <v>0</v>
      </c>
      <c r="H298" t="s">
        <v>12</v>
      </c>
      <c r="I298" s="169">
        <f>D298</f>
        <v>600000</v>
      </c>
      <c r="J298" s="108">
        <f>E298</f>
        <v>0</v>
      </c>
      <c r="K298" s="77">
        <f>I298*J298</f>
        <v>0</v>
      </c>
      <c r="L298" s="77"/>
      <c r="M298" s="77"/>
      <c r="N298" s="107"/>
    </row>
    <row r="299" spans="1:14" ht="25.5" x14ac:dyDescent="0.2">
      <c r="C299" s="7" t="s">
        <v>117</v>
      </c>
      <c r="D299" s="14">
        <v>600000</v>
      </c>
      <c r="E299" s="106">
        <f>'1. 2001 Approved Rate Schedule'!E$94</f>
        <v>0</v>
      </c>
      <c r="F299" s="77">
        <f>D299*E299</f>
        <v>0</v>
      </c>
      <c r="H299" s="7" t="s">
        <v>117</v>
      </c>
      <c r="I299" s="14">
        <f>D299</f>
        <v>600000</v>
      </c>
      <c r="J299" s="108">
        <f>E299</f>
        <v>0</v>
      </c>
      <c r="K299" s="77">
        <f>I299*J299</f>
        <v>0</v>
      </c>
      <c r="L299" s="77"/>
      <c r="M299" s="77"/>
      <c r="N299" s="107"/>
    </row>
    <row r="300" spans="1:14" ht="38.25" x14ac:dyDescent="0.2">
      <c r="C300" s="7" t="s">
        <v>22</v>
      </c>
      <c r="E300" s="129"/>
      <c r="F300" s="77">
        <f>'1. 2001 Approved Rate Schedule'!B$89</f>
        <v>0</v>
      </c>
      <c r="H300" s="7" t="s">
        <v>22</v>
      </c>
      <c r="J300" s="129"/>
      <c r="K300" s="77" t="e">
        <f>'14. Transition Cost Adder Sch'!B$89</f>
        <v>#DIV/0!</v>
      </c>
      <c r="L300" s="77"/>
      <c r="M300" s="77"/>
      <c r="N300" s="107"/>
    </row>
    <row r="301" spans="1:14" x14ac:dyDescent="0.2">
      <c r="C301" s="7"/>
      <c r="E301" s="108"/>
      <c r="F301" s="77"/>
      <c r="J301" s="129"/>
      <c r="K301" s="77"/>
      <c r="L301" s="77"/>
      <c r="M301" s="77"/>
      <c r="N301" s="107"/>
    </row>
    <row r="302" spans="1:14" x14ac:dyDescent="0.2">
      <c r="C302" s="5" t="s">
        <v>111</v>
      </c>
      <c r="F302" s="77">
        <f>SUM(F294:F301)</f>
        <v>0</v>
      </c>
      <c r="H302" s="5" t="s">
        <v>111</v>
      </c>
      <c r="K302" s="77" t="e">
        <f>SUM(K294:K301)</f>
        <v>#DIV/0!</v>
      </c>
      <c r="L302" s="77"/>
      <c r="M302" s="77" t="e">
        <f>K302-F302</f>
        <v>#DIV/0!</v>
      </c>
      <c r="N302" s="107" t="e">
        <f>K302/F302-1</f>
        <v>#DIV/0!</v>
      </c>
    </row>
    <row r="303" spans="1:14" x14ac:dyDescent="0.2">
      <c r="C303" s="7"/>
      <c r="E303" s="108"/>
      <c r="F303" s="77"/>
      <c r="J303" s="129"/>
      <c r="K303" s="77"/>
      <c r="L303" s="77"/>
      <c r="M303" s="77"/>
      <c r="N303" s="107"/>
    </row>
    <row r="304" spans="1:14" x14ac:dyDescent="0.2">
      <c r="F304" s="77"/>
      <c r="J304" s="129"/>
      <c r="K304" s="77"/>
      <c r="L304" s="77"/>
      <c r="M304" s="77"/>
    </row>
    <row r="305" spans="1:14" x14ac:dyDescent="0.2">
      <c r="B305" s="5" t="s">
        <v>179</v>
      </c>
      <c r="D305" s="5"/>
      <c r="E305" s="5"/>
      <c r="F305" s="143"/>
      <c r="G305" s="5" t="s">
        <v>179</v>
      </c>
      <c r="I305" s="5"/>
      <c r="J305" s="5"/>
      <c r="K305" s="143"/>
      <c r="L305" s="77"/>
      <c r="M305" s="77"/>
    </row>
    <row r="306" spans="1:14" x14ac:dyDescent="0.2">
      <c r="C306" s="5"/>
      <c r="D306" s="112" t="s">
        <v>112</v>
      </c>
      <c r="E306" s="112" t="s">
        <v>102</v>
      </c>
      <c r="F306" s="144" t="s">
        <v>103</v>
      </c>
      <c r="H306" s="5"/>
      <c r="I306" s="112" t="s">
        <v>112</v>
      </c>
      <c r="J306" s="112" t="s">
        <v>102</v>
      </c>
      <c r="K306" s="144" t="s">
        <v>103</v>
      </c>
      <c r="L306" s="77"/>
      <c r="M306" s="143" t="s">
        <v>104</v>
      </c>
      <c r="N306" s="5" t="s">
        <v>104</v>
      </c>
    </row>
    <row r="307" spans="1:14" x14ac:dyDescent="0.2">
      <c r="C307" s="5"/>
      <c r="D307" s="150"/>
      <c r="E307" s="147" t="s">
        <v>176</v>
      </c>
      <c r="F307" s="151" t="s">
        <v>105</v>
      </c>
      <c r="H307" s="5"/>
      <c r="I307" s="150"/>
      <c r="J307" s="147" t="s">
        <v>176</v>
      </c>
      <c r="K307" s="151" t="s">
        <v>105</v>
      </c>
      <c r="L307" s="77"/>
      <c r="M307" s="146" t="s">
        <v>106</v>
      </c>
      <c r="N307" s="147" t="s">
        <v>125</v>
      </c>
    </row>
    <row r="308" spans="1:14" ht="25.5" x14ac:dyDescent="0.2">
      <c r="C308" s="7" t="s">
        <v>178</v>
      </c>
      <c r="D308">
        <v>4000</v>
      </c>
      <c r="E308" s="106">
        <f>'1. 2001 Approved Rate Schedule'!B$87</f>
        <v>0</v>
      </c>
      <c r="F308" s="77">
        <f>D308*E308</f>
        <v>0</v>
      </c>
      <c r="H308" s="7" t="s">
        <v>178</v>
      </c>
      <c r="I308">
        <f>D308</f>
        <v>4000</v>
      </c>
      <c r="J308" s="108" t="e">
        <f>'14. Transition Cost Adder Sch'!B$87</f>
        <v>#DIV/0!</v>
      </c>
      <c r="K308" s="77" t="e">
        <f>I308*J308</f>
        <v>#DIV/0!</v>
      </c>
      <c r="L308" s="77"/>
      <c r="M308" s="77"/>
    </row>
    <row r="309" spans="1:14" ht="38.25" x14ac:dyDescent="0.2">
      <c r="C309" s="7" t="s">
        <v>177</v>
      </c>
      <c r="D309">
        <v>4000</v>
      </c>
      <c r="E309" s="106">
        <f>'1. 2001 Approved Rate Schedule'!C$94</f>
        <v>0</v>
      </c>
      <c r="F309" s="77">
        <f>D309*E309</f>
        <v>0</v>
      </c>
      <c r="H309" s="7" t="s">
        <v>177</v>
      </c>
      <c r="I309">
        <f>D309</f>
        <v>4000</v>
      </c>
      <c r="J309" s="129">
        <f>E309</f>
        <v>0</v>
      </c>
      <c r="K309" s="77">
        <f>I309*J309</f>
        <v>0</v>
      </c>
      <c r="L309" s="77"/>
      <c r="M309" s="77"/>
      <c r="N309" s="107"/>
    </row>
    <row r="310" spans="1:14" x14ac:dyDescent="0.2">
      <c r="C310" s="7"/>
      <c r="E310" s="112" t="s">
        <v>102</v>
      </c>
      <c r="F310" s="77"/>
      <c r="H310" s="7"/>
      <c r="J310" s="112" t="s">
        <v>102</v>
      </c>
      <c r="K310" s="77"/>
      <c r="L310" s="77"/>
      <c r="M310" s="77"/>
      <c r="N310" s="107"/>
    </row>
    <row r="311" spans="1:14" x14ac:dyDescent="0.2">
      <c r="C311" t="s">
        <v>109</v>
      </c>
      <c r="D311" s="112" t="s">
        <v>56</v>
      </c>
      <c r="E311" s="112" t="s">
        <v>175</v>
      </c>
      <c r="F311" s="77"/>
      <c r="H311" t="s">
        <v>109</v>
      </c>
      <c r="I311" s="112" t="s">
        <v>56</v>
      </c>
      <c r="J311" s="112" t="s">
        <v>175</v>
      </c>
      <c r="K311" s="77"/>
      <c r="L311" s="77"/>
      <c r="M311" s="77"/>
      <c r="N311" s="107"/>
    </row>
    <row r="312" spans="1:14" x14ac:dyDescent="0.2">
      <c r="C312" t="s">
        <v>14</v>
      </c>
      <c r="D312" s="14">
        <v>600000</v>
      </c>
      <c r="E312" s="106">
        <f>'1. 2001 Approved Rate Schedule'!F$94</f>
        <v>0</v>
      </c>
      <c r="F312" s="77">
        <f>D312*E312</f>
        <v>0</v>
      </c>
      <c r="H312" t="s">
        <v>14</v>
      </c>
      <c r="I312" s="169">
        <f>D312</f>
        <v>600000</v>
      </c>
      <c r="J312" s="108">
        <f>E312</f>
        <v>0</v>
      </c>
      <c r="K312" s="77">
        <f>I312*J312</f>
        <v>0</v>
      </c>
      <c r="L312" s="77"/>
      <c r="M312" s="77"/>
      <c r="N312" s="107"/>
    </row>
    <row r="313" spans="1:14" ht="25.5" x14ac:dyDescent="0.2">
      <c r="C313" s="7" t="s">
        <v>118</v>
      </c>
      <c r="D313" s="14">
        <v>600000</v>
      </c>
      <c r="E313" s="106">
        <f>'1. 2001 Approved Rate Schedule'!G$94</f>
        <v>0</v>
      </c>
      <c r="F313" s="77">
        <f>D313*E313</f>
        <v>0</v>
      </c>
      <c r="H313" s="7" t="s">
        <v>118</v>
      </c>
      <c r="I313" s="14">
        <f>D313</f>
        <v>600000</v>
      </c>
      <c r="J313" s="108">
        <f>E313</f>
        <v>0</v>
      </c>
      <c r="K313" s="77">
        <f>I313*J313</f>
        <v>0</v>
      </c>
      <c r="L313" s="77"/>
      <c r="M313" s="77"/>
      <c r="N313" s="107"/>
    </row>
    <row r="314" spans="1:14" ht="38.25" x14ac:dyDescent="0.2">
      <c r="C314" s="7" t="s">
        <v>22</v>
      </c>
      <c r="E314" s="129"/>
      <c r="F314" s="77">
        <f>'1. 2001 Approved Rate Schedule'!B$89</f>
        <v>0</v>
      </c>
      <c r="H314" s="7" t="s">
        <v>22</v>
      </c>
      <c r="J314" s="129"/>
      <c r="K314" s="77" t="e">
        <f>'14. Transition Cost Adder Sch'!B$89</f>
        <v>#DIV/0!</v>
      </c>
      <c r="L314" s="77"/>
      <c r="M314" s="77"/>
      <c r="N314" s="107"/>
    </row>
    <row r="315" spans="1:14" x14ac:dyDescent="0.2">
      <c r="C315" s="7"/>
      <c r="E315" s="108"/>
      <c r="F315" s="77"/>
      <c r="J315" s="129"/>
      <c r="K315" s="77"/>
      <c r="L315" s="77"/>
      <c r="M315" s="77"/>
      <c r="N315" s="107"/>
    </row>
    <row r="316" spans="1:14" x14ac:dyDescent="0.2">
      <c r="C316" s="5" t="s">
        <v>111</v>
      </c>
      <c r="F316" s="77">
        <f>SUM(F308:F315)</f>
        <v>0</v>
      </c>
      <c r="H316" s="5" t="s">
        <v>111</v>
      </c>
      <c r="K316" s="77" t="e">
        <f>SUM(K308:K315)</f>
        <v>#DIV/0!</v>
      </c>
      <c r="L316" s="77"/>
      <c r="M316" s="77" t="e">
        <f>K316-F316</f>
        <v>#DIV/0!</v>
      </c>
      <c r="N316" s="107" t="e">
        <f>K316/F316-1</f>
        <v>#DIV/0!</v>
      </c>
    </row>
    <row r="317" spans="1:14" x14ac:dyDescent="0.2">
      <c r="C317" s="7"/>
      <c r="E317" s="108"/>
      <c r="F317" s="77"/>
      <c r="J317" s="129"/>
      <c r="K317" s="77"/>
      <c r="L317" s="77"/>
      <c r="M317" s="77"/>
      <c r="N317" s="107"/>
    </row>
    <row r="318" spans="1:14" x14ac:dyDescent="0.2">
      <c r="C318" s="7"/>
      <c r="E318" s="108"/>
      <c r="F318" s="77"/>
      <c r="J318" s="129"/>
      <c r="K318" s="77"/>
      <c r="L318" s="77"/>
      <c r="M318" s="77"/>
      <c r="N318" s="107"/>
    </row>
    <row r="320" spans="1:14" ht="15.75" x14ac:dyDescent="0.25">
      <c r="A320" s="30" t="s">
        <v>7</v>
      </c>
    </row>
    <row r="321" spans="1:14" x14ac:dyDescent="0.2">
      <c r="F321" s="77"/>
      <c r="J321" s="129"/>
      <c r="K321" s="77"/>
      <c r="L321" s="77"/>
      <c r="M321" s="77"/>
      <c r="N321" s="107"/>
    </row>
    <row r="322" spans="1:14" ht="15" x14ac:dyDescent="0.25">
      <c r="C322" s="118" t="s">
        <v>120</v>
      </c>
      <c r="D322" s="55"/>
      <c r="E322" s="55"/>
      <c r="F322" s="55"/>
      <c r="H322" s="118" t="s">
        <v>319</v>
      </c>
      <c r="I322" s="55"/>
      <c r="J322" s="55"/>
      <c r="K322" s="111"/>
      <c r="L322" s="55"/>
      <c r="M322" s="55"/>
      <c r="N322" s="55"/>
    </row>
    <row r="323" spans="1:14" x14ac:dyDescent="0.2">
      <c r="F323" s="77"/>
      <c r="J323" s="129"/>
      <c r="K323" s="77"/>
      <c r="L323" s="77"/>
      <c r="M323" s="77"/>
    </row>
    <row r="324" spans="1:14" x14ac:dyDescent="0.2">
      <c r="A324" t="s">
        <v>116</v>
      </c>
      <c r="F324" s="108"/>
      <c r="J324" s="129"/>
      <c r="K324" s="77"/>
      <c r="L324" s="77"/>
      <c r="M324" s="77"/>
    </row>
    <row r="325" spans="1:14" x14ac:dyDescent="0.2">
      <c r="A325" s="5" t="s">
        <v>199</v>
      </c>
      <c r="B325" s="5" t="s">
        <v>174</v>
      </c>
      <c r="D325" s="5"/>
      <c r="E325" s="5"/>
      <c r="F325" s="143"/>
      <c r="G325" s="5" t="s">
        <v>174</v>
      </c>
      <c r="I325" s="5"/>
      <c r="J325" s="5"/>
      <c r="K325" s="143"/>
      <c r="L325" s="77"/>
      <c r="M325" s="77"/>
    </row>
    <row r="326" spans="1:14" x14ac:dyDescent="0.2">
      <c r="C326" s="5"/>
      <c r="D326" s="148" t="s">
        <v>112</v>
      </c>
      <c r="E326" s="148" t="s">
        <v>102</v>
      </c>
      <c r="F326" s="149" t="s">
        <v>103</v>
      </c>
      <c r="H326" s="5"/>
      <c r="I326" s="148" t="s">
        <v>112</v>
      </c>
      <c r="J326" s="148" t="s">
        <v>102</v>
      </c>
      <c r="K326" s="149" t="s">
        <v>103</v>
      </c>
      <c r="L326" s="77"/>
      <c r="M326" s="143" t="s">
        <v>104</v>
      </c>
      <c r="N326" s="5" t="s">
        <v>104</v>
      </c>
    </row>
    <row r="327" spans="1:14" x14ac:dyDescent="0.2">
      <c r="C327" s="5"/>
      <c r="D327" s="150"/>
      <c r="E327" s="147" t="s">
        <v>176</v>
      </c>
      <c r="F327" s="151" t="s">
        <v>105</v>
      </c>
      <c r="H327" s="5"/>
      <c r="I327" s="150"/>
      <c r="J327" s="147" t="s">
        <v>176</v>
      </c>
      <c r="K327" s="151" t="s">
        <v>105</v>
      </c>
      <c r="L327" s="77"/>
      <c r="M327" s="146" t="s">
        <v>106</v>
      </c>
      <c r="N327" s="147" t="s">
        <v>125</v>
      </c>
    </row>
    <row r="328" spans="1:14" ht="25.5" x14ac:dyDescent="0.2">
      <c r="C328" s="7" t="s">
        <v>178</v>
      </c>
      <c r="D328">
        <v>6000</v>
      </c>
      <c r="E328" s="106">
        <f>'1. 2001 Approved Rate Schedule'!B$100</f>
        <v>0</v>
      </c>
      <c r="F328" s="77">
        <f>D328*E328</f>
        <v>0</v>
      </c>
      <c r="H328" s="7" t="s">
        <v>178</v>
      </c>
      <c r="I328">
        <f>D328</f>
        <v>6000</v>
      </c>
      <c r="J328" s="108" t="e">
        <f>'14. Transition Cost Adder Sch'!B$100</f>
        <v>#DIV/0!</v>
      </c>
      <c r="K328" s="77" t="e">
        <f>I328*J328</f>
        <v>#DIV/0!</v>
      </c>
      <c r="L328" s="77"/>
      <c r="M328" s="77"/>
    </row>
    <row r="329" spans="1:14" ht="38.25" x14ac:dyDescent="0.2">
      <c r="C329" s="7" t="s">
        <v>177</v>
      </c>
      <c r="D329">
        <v>6000</v>
      </c>
      <c r="E329" s="106">
        <f>'1. 2001 Approved Rate Schedule'!B$107</f>
        <v>0</v>
      </c>
      <c r="F329" s="77">
        <f>D329*E329</f>
        <v>0</v>
      </c>
      <c r="H329" s="7" t="s">
        <v>177</v>
      </c>
      <c r="I329">
        <f>D329</f>
        <v>6000</v>
      </c>
      <c r="J329" s="129">
        <f>E329</f>
        <v>0</v>
      </c>
      <c r="K329" s="77">
        <f>I329*J329</f>
        <v>0</v>
      </c>
      <c r="L329" s="77"/>
      <c r="M329" s="77"/>
      <c r="N329" s="107"/>
    </row>
    <row r="330" spans="1:14" x14ac:dyDescent="0.2">
      <c r="C330" s="7"/>
      <c r="E330" s="112" t="s">
        <v>102</v>
      </c>
      <c r="F330" s="77"/>
      <c r="H330" s="7"/>
      <c r="J330" s="112" t="s">
        <v>102</v>
      </c>
      <c r="K330" s="77"/>
      <c r="L330" s="77"/>
      <c r="M330" s="77"/>
      <c r="N330" s="107"/>
    </row>
    <row r="331" spans="1:14" x14ac:dyDescent="0.2">
      <c r="C331" t="s">
        <v>109</v>
      </c>
      <c r="D331" s="112" t="s">
        <v>56</v>
      </c>
      <c r="E331" s="112" t="s">
        <v>175</v>
      </c>
      <c r="F331" s="77"/>
      <c r="H331" t="s">
        <v>109</v>
      </c>
      <c r="I331" s="112" t="s">
        <v>56</v>
      </c>
      <c r="J331" s="112" t="s">
        <v>175</v>
      </c>
      <c r="K331" s="77"/>
      <c r="L331" s="77"/>
      <c r="M331" s="77"/>
      <c r="N331" s="107"/>
    </row>
    <row r="332" spans="1:14" x14ac:dyDescent="0.2">
      <c r="C332" t="s">
        <v>12</v>
      </c>
      <c r="D332" s="14">
        <v>1500000</v>
      </c>
      <c r="E332" s="106">
        <f>'1. 2001 Approved Rate Schedule'!D$107</f>
        <v>0</v>
      </c>
      <c r="F332" s="77">
        <f>D332*E332</f>
        <v>0</v>
      </c>
      <c r="H332" t="s">
        <v>12</v>
      </c>
      <c r="I332" s="169">
        <f>D332</f>
        <v>1500000</v>
      </c>
      <c r="J332" s="108">
        <f>E332</f>
        <v>0</v>
      </c>
      <c r="K332" s="77">
        <f>I332*J332</f>
        <v>0</v>
      </c>
      <c r="L332" s="77"/>
      <c r="M332" s="77"/>
      <c r="N332" s="107"/>
    </row>
    <row r="333" spans="1:14" ht="25.5" x14ac:dyDescent="0.2">
      <c r="C333" s="7" t="s">
        <v>117</v>
      </c>
      <c r="D333" s="14">
        <v>1500000</v>
      </c>
      <c r="E333" s="106">
        <f>'1. 2001 Approved Rate Schedule'!E$107</f>
        <v>0</v>
      </c>
      <c r="F333" s="77">
        <f>D333*E333</f>
        <v>0</v>
      </c>
      <c r="H333" s="7" t="s">
        <v>117</v>
      </c>
      <c r="I333" s="14">
        <f>D333</f>
        <v>1500000</v>
      </c>
      <c r="J333" s="108">
        <f>E333</f>
        <v>0</v>
      </c>
      <c r="K333" s="77">
        <f>I333*J333</f>
        <v>0</v>
      </c>
      <c r="L333" s="77"/>
      <c r="M333" s="77"/>
      <c r="N333" s="107"/>
    </row>
    <row r="334" spans="1:14" ht="38.25" x14ac:dyDescent="0.2">
      <c r="C334" s="7" t="s">
        <v>22</v>
      </c>
      <c r="E334" s="129"/>
      <c r="F334" s="77">
        <f>'1. 2001 Approved Rate Schedule'!B$102</f>
        <v>0</v>
      </c>
      <c r="H334" s="7" t="s">
        <v>22</v>
      </c>
      <c r="J334" s="129"/>
      <c r="K334" s="77" t="e">
        <f>'14. Transition Cost Adder Sch'!B$102</f>
        <v>#DIV/0!</v>
      </c>
      <c r="L334" s="77"/>
      <c r="M334" s="77"/>
      <c r="N334" s="107"/>
    </row>
    <row r="335" spans="1:14" x14ac:dyDescent="0.2">
      <c r="C335" s="7"/>
      <c r="E335" s="108"/>
      <c r="F335" s="77"/>
      <c r="J335" s="129"/>
      <c r="K335" s="77"/>
      <c r="L335" s="77"/>
      <c r="M335" s="77"/>
      <c r="N335" s="107"/>
    </row>
    <row r="336" spans="1:14" x14ac:dyDescent="0.2">
      <c r="C336" s="5" t="s">
        <v>111</v>
      </c>
      <c r="F336" s="77">
        <f>SUM(F328:F335)</f>
        <v>0</v>
      </c>
      <c r="H336" s="5" t="s">
        <v>111</v>
      </c>
      <c r="K336" s="77" t="e">
        <f>SUM(K328:K335)</f>
        <v>#DIV/0!</v>
      </c>
      <c r="L336" s="77"/>
      <c r="M336" s="77" t="e">
        <f>K336-F336</f>
        <v>#DIV/0!</v>
      </c>
      <c r="N336" s="107" t="e">
        <f>K336/F336-1</f>
        <v>#DIV/0!</v>
      </c>
    </row>
    <row r="337" spans="2:14" x14ac:dyDescent="0.2">
      <c r="C337" s="7"/>
      <c r="E337" s="108"/>
      <c r="F337" s="77"/>
      <c r="J337" s="129"/>
      <c r="K337" s="77"/>
      <c r="L337" s="77"/>
      <c r="M337" s="77"/>
      <c r="N337" s="107"/>
    </row>
    <row r="338" spans="2:14" x14ac:dyDescent="0.2">
      <c r="F338" s="77"/>
      <c r="J338" s="129"/>
      <c r="K338" s="77"/>
      <c r="L338" s="77"/>
      <c r="M338" s="77"/>
    </row>
    <row r="339" spans="2:14" x14ac:dyDescent="0.2">
      <c r="B339" s="5" t="s">
        <v>179</v>
      </c>
      <c r="D339" s="5"/>
      <c r="E339" s="5"/>
      <c r="F339" s="143"/>
      <c r="G339" s="5" t="s">
        <v>179</v>
      </c>
      <c r="I339" s="5"/>
      <c r="J339" s="5"/>
      <c r="K339" s="143"/>
      <c r="L339" s="77"/>
      <c r="M339" s="77"/>
    </row>
    <row r="340" spans="2:14" x14ac:dyDescent="0.2">
      <c r="C340" s="5"/>
      <c r="D340" s="112" t="s">
        <v>112</v>
      </c>
      <c r="E340" s="112" t="s">
        <v>102</v>
      </c>
      <c r="F340" s="144" t="s">
        <v>103</v>
      </c>
      <c r="H340" s="5"/>
      <c r="I340" s="112" t="s">
        <v>112</v>
      </c>
      <c r="J340" s="112" t="s">
        <v>102</v>
      </c>
      <c r="K340" s="144" t="s">
        <v>103</v>
      </c>
      <c r="L340" s="77"/>
      <c r="M340" s="143" t="s">
        <v>104</v>
      </c>
      <c r="N340" s="5" t="s">
        <v>104</v>
      </c>
    </row>
    <row r="341" spans="2:14" x14ac:dyDescent="0.2">
      <c r="C341" s="5"/>
      <c r="D341" s="150"/>
      <c r="E341" s="147" t="s">
        <v>176</v>
      </c>
      <c r="F341" s="151" t="s">
        <v>105</v>
      </c>
      <c r="H341" s="5"/>
      <c r="I341" s="150"/>
      <c r="J341" s="147" t="s">
        <v>176</v>
      </c>
      <c r="K341" s="151" t="s">
        <v>105</v>
      </c>
      <c r="L341" s="77"/>
      <c r="M341" s="146" t="s">
        <v>106</v>
      </c>
      <c r="N341" s="147" t="s">
        <v>125</v>
      </c>
    </row>
    <row r="342" spans="2:14" ht="25.5" x14ac:dyDescent="0.2">
      <c r="C342" s="7" t="s">
        <v>178</v>
      </c>
      <c r="D342">
        <v>6000</v>
      </c>
      <c r="E342" s="106">
        <f>'1. 2001 Approved Rate Schedule'!B$100</f>
        <v>0</v>
      </c>
      <c r="F342" s="77">
        <f>D342*E342</f>
        <v>0</v>
      </c>
      <c r="H342" s="7" t="s">
        <v>178</v>
      </c>
      <c r="I342">
        <f>D342</f>
        <v>6000</v>
      </c>
      <c r="J342" s="108" t="e">
        <f>'14. Transition Cost Adder Sch'!B$100</f>
        <v>#DIV/0!</v>
      </c>
      <c r="K342" s="77" t="e">
        <f>I342*J342</f>
        <v>#DIV/0!</v>
      </c>
      <c r="L342" s="77"/>
      <c r="M342" s="77"/>
    </row>
    <row r="343" spans="2:14" ht="38.25" x14ac:dyDescent="0.2">
      <c r="C343" s="7" t="s">
        <v>177</v>
      </c>
      <c r="D343">
        <v>6000</v>
      </c>
      <c r="E343" s="106">
        <f>'1. 2001 Approved Rate Schedule'!C$107</f>
        <v>0</v>
      </c>
      <c r="F343" s="77">
        <f>D343*E343</f>
        <v>0</v>
      </c>
      <c r="H343" s="7" t="s">
        <v>177</v>
      </c>
      <c r="I343">
        <f>D343</f>
        <v>6000</v>
      </c>
      <c r="J343" s="129">
        <f>E343</f>
        <v>0</v>
      </c>
      <c r="K343" s="77">
        <f>I343*J343</f>
        <v>0</v>
      </c>
      <c r="L343" s="77"/>
      <c r="M343" s="77"/>
      <c r="N343" s="107"/>
    </row>
    <row r="344" spans="2:14" x14ac:dyDescent="0.2">
      <c r="C344" s="7"/>
      <c r="E344" s="112" t="s">
        <v>102</v>
      </c>
      <c r="F344" s="77"/>
      <c r="H344" s="7"/>
      <c r="J344" s="112" t="s">
        <v>102</v>
      </c>
      <c r="K344" s="77"/>
      <c r="L344" s="77"/>
      <c r="M344" s="77"/>
      <c r="N344" s="107"/>
    </row>
    <row r="345" spans="2:14" x14ac:dyDescent="0.2">
      <c r="C345" t="s">
        <v>109</v>
      </c>
      <c r="D345" s="112" t="s">
        <v>56</v>
      </c>
      <c r="E345" s="112" t="s">
        <v>175</v>
      </c>
      <c r="F345" s="77"/>
      <c r="H345" t="s">
        <v>109</v>
      </c>
      <c r="I345" s="112" t="s">
        <v>56</v>
      </c>
      <c r="J345" s="112" t="s">
        <v>175</v>
      </c>
      <c r="K345" s="77"/>
      <c r="L345" s="77"/>
      <c r="M345" s="77"/>
      <c r="N345" s="107"/>
    </row>
    <row r="346" spans="2:14" x14ac:dyDescent="0.2">
      <c r="C346" t="s">
        <v>14</v>
      </c>
      <c r="D346" s="14">
        <v>1500000</v>
      </c>
      <c r="E346" s="106">
        <f>'1. 2001 Approved Rate Schedule'!F$107</f>
        <v>0</v>
      </c>
      <c r="F346" s="77">
        <f>D346*E346</f>
        <v>0</v>
      </c>
      <c r="H346" t="s">
        <v>14</v>
      </c>
      <c r="I346" s="169">
        <f>D346</f>
        <v>1500000</v>
      </c>
      <c r="J346" s="108">
        <f>E346</f>
        <v>0</v>
      </c>
      <c r="K346" s="77">
        <f>I346*J346</f>
        <v>0</v>
      </c>
      <c r="L346" s="77"/>
      <c r="M346" s="77"/>
      <c r="N346" s="107"/>
    </row>
    <row r="347" spans="2:14" ht="25.5" x14ac:dyDescent="0.2">
      <c r="C347" s="7" t="s">
        <v>118</v>
      </c>
      <c r="D347" s="14">
        <v>1500000</v>
      </c>
      <c r="E347" s="106">
        <f>'1. 2001 Approved Rate Schedule'!G$107</f>
        <v>0</v>
      </c>
      <c r="F347" s="77">
        <f>D347*E347</f>
        <v>0</v>
      </c>
      <c r="H347" s="7" t="s">
        <v>118</v>
      </c>
      <c r="I347" s="14">
        <f>D347</f>
        <v>1500000</v>
      </c>
      <c r="J347" s="108">
        <f>E347</f>
        <v>0</v>
      </c>
      <c r="K347" s="77">
        <f>I347*J347</f>
        <v>0</v>
      </c>
      <c r="L347" s="77"/>
      <c r="M347" s="77"/>
      <c r="N347" s="107"/>
    </row>
    <row r="348" spans="2:14" ht="38.25" x14ac:dyDescent="0.2">
      <c r="C348" s="7" t="s">
        <v>22</v>
      </c>
      <c r="E348" s="129"/>
      <c r="F348" s="77">
        <f>'1. 2001 Approved Rate Schedule'!B$102</f>
        <v>0</v>
      </c>
      <c r="H348" s="7" t="s">
        <v>22</v>
      </c>
      <c r="J348" s="129"/>
      <c r="K348" s="77" t="e">
        <f>'14. Transition Cost Adder Sch'!B$102</f>
        <v>#DIV/0!</v>
      </c>
      <c r="L348" s="77"/>
      <c r="M348" s="77"/>
      <c r="N348" s="107"/>
    </row>
    <row r="349" spans="2:14" x14ac:dyDescent="0.2">
      <c r="C349" s="7"/>
      <c r="E349" s="108"/>
      <c r="F349" s="77"/>
      <c r="J349" s="129"/>
      <c r="K349" s="77"/>
      <c r="L349" s="77"/>
      <c r="M349" s="77"/>
      <c r="N349" s="107"/>
    </row>
    <row r="350" spans="2:14" x14ac:dyDescent="0.2">
      <c r="C350" s="5" t="s">
        <v>111</v>
      </c>
      <c r="F350" s="77">
        <f>SUM(F342:F349)</f>
        <v>0</v>
      </c>
      <c r="H350" s="5" t="s">
        <v>111</v>
      </c>
      <c r="K350" s="77" t="e">
        <f>SUM(K342:K349)</f>
        <v>#DIV/0!</v>
      </c>
      <c r="L350" s="77"/>
      <c r="M350" s="77" t="e">
        <f>K350-F350</f>
        <v>#DIV/0!</v>
      </c>
      <c r="N350" s="107" t="e">
        <f>K350/F350-1</f>
        <v>#DIV/0!</v>
      </c>
    </row>
    <row r="351" spans="2:14" x14ac:dyDescent="0.2">
      <c r="C351" s="7"/>
      <c r="E351" s="108"/>
      <c r="F351" s="77"/>
      <c r="J351" s="129"/>
      <c r="K351" s="77"/>
      <c r="L351" s="77"/>
      <c r="M351" s="77"/>
      <c r="N351" s="107"/>
    </row>
    <row r="352" spans="2:14" x14ac:dyDescent="0.2">
      <c r="C352" s="7"/>
      <c r="E352" s="108"/>
      <c r="F352" s="77"/>
      <c r="J352" s="129"/>
      <c r="K352" s="77"/>
      <c r="L352" s="77"/>
      <c r="M352" s="77"/>
      <c r="N352" s="107"/>
    </row>
  </sheetData>
  <phoneticPr fontId="0" type="noConversion"/>
  <pageMargins left="0.4" right="0.17" top="0.4" bottom="0.47" header="0.24" footer="0.18"/>
  <pageSetup scale="60" orientation="portrait" r:id="rId1"/>
  <headerFooter alignWithMargins="0">
    <oddFooter>&amp;L&amp;D</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9"/>
  <sheetViews>
    <sheetView topLeftCell="A7" zoomScale="75" zoomScaleNormal="75" workbookViewId="0">
      <selection activeCell="G10" sqref="G10"/>
    </sheetView>
  </sheetViews>
  <sheetFormatPr defaultRowHeight="12.75" x14ac:dyDescent="0.2"/>
  <cols>
    <col min="1" max="1" width="16.5703125" customWidth="1"/>
    <col min="2" max="2" width="11.140625" customWidth="1"/>
    <col min="3" max="3" width="13.42578125" customWidth="1"/>
    <col min="4" max="4" width="22" customWidth="1"/>
    <col min="5" max="5" width="23" customWidth="1"/>
    <col min="6" max="6" width="13.42578125" customWidth="1"/>
    <col min="7" max="7" width="14" customWidth="1"/>
  </cols>
  <sheetData>
    <row r="1" spans="1:7" ht="15.75" x14ac:dyDescent="0.25">
      <c r="A1" s="30"/>
      <c r="B1" s="36"/>
      <c r="C1" s="36"/>
      <c r="D1" s="179" t="str">
        <f>'1. 2001 Approved Rate Schedule'!B3</f>
        <v>E.L.K. Energy Inc.</v>
      </c>
      <c r="E1" s="36"/>
      <c r="G1" s="217" t="s">
        <v>349</v>
      </c>
    </row>
    <row r="2" spans="1:7" ht="15.75" x14ac:dyDescent="0.25">
      <c r="A2" s="36"/>
      <c r="B2" s="36"/>
      <c r="C2" s="36"/>
      <c r="D2" s="179" t="s">
        <v>344</v>
      </c>
      <c r="E2" s="36"/>
      <c r="G2" s="217" t="s">
        <v>350</v>
      </c>
    </row>
    <row r="3" spans="1:7" ht="15.75" x14ac:dyDescent="0.25">
      <c r="A3" s="137"/>
      <c r="D3" s="178" t="s">
        <v>251</v>
      </c>
      <c r="E3" s="137"/>
    </row>
    <row r="4" spans="1:7" ht="15.75" x14ac:dyDescent="0.25">
      <c r="A4" s="137"/>
      <c r="D4" s="36"/>
      <c r="E4" s="137"/>
    </row>
    <row r="5" spans="1:7" ht="15.75" x14ac:dyDescent="0.25">
      <c r="A5" s="30"/>
      <c r="D5" s="36"/>
    </row>
    <row r="6" spans="1:7" ht="15.75" x14ac:dyDescent="0.25">
      <c r="A6" s="137"/>
      <c r="D6" s="36"/>
    </row>
    <row r="7" spans="1:7" ht="15.75" x14ac:dyDescent="0.25">
      <c r="A7" s="72" t="s">
        <v>257</v>
      </c>
      <c r="D7" s="36"/>
    </row>
    <row r="8" spans="1:7" ht="15.75" x14ac:dyDescent="0.25">
      <c r="A8" s="164" t="s">
        <v>252</v>
      </c>
      <c r="B8" s="36"/>
      <c r="C8" s="30"/>
      <c r="D8" s="36"/>
      <c r="E8" s="36"/>
    </row>
    <row r="9" spans="1:7" ht="15" x14ac:dyDescent="0.2">
      <c r="A9" s="164" t="s">
        <v>253</v>
      </c>
      <c r="B9" s="36"/>
      <c r="C9" s="36"/>
      <c r="D9" s="36"/>
      <c r="E9" s="36"/>
    </row>
    <row r="10" spans="1:7" ht="15" x14ac:dyDescent="0.2">
      <c r="A10" s="164" t="s">
        <v>254</v>
      </c>
      <c r="B10" s="36"/>
      <c r="C10" s="36"/>
      <c r="D10" s="36"/>
      <c r="E10" s="36"/>
    </row>
    <row r="11" spans="1:7" ht="15" x14ac:dyDescent="0.2">
      <c r="A11" s="164" t="s">
        <v>255</v>
      </c>
      <c r="B11" s="36"/>
      <c r="C11" s="36"/>
      <c r="D11" s="36"/>
      <c r="E11" s="36"/>
    </row>
    <row r="12" spans="1:7" ht="15" x14ac:dyDescent="0.2">
      <c r="A12" s="164" t="s">
        <v>351</v>
      </c>
      <c r="B12" s="36"/>
      <c r="C12" s="36"/>
      <c r="D12" s="36"/>
      <c r="E12" s="36"/>
    </row>
    <row r="13" spans="1:7" ht="15" x14ac:dyDescent="0.2">
      <c r="A13" s="164" t="s">
        <v>256</v>
      </c>
      <c r="B13" s="36"/>
      <c r="C13" s="36"/>
      <c r="D13" s="36"/>
      <c r="E13" s="36"/>
    </row>
    <row r="14" spans="1:7" ht="15" x14ac:dyDescent="0.2">
      <c r="A14" s="164"/>
      <c r="B14" s="36"/>
      <c r="C14" s="36"/>
      <c r="D14" s="36"/>
      <c r="E14" s="36"/>
    </row>
    <row r="15" spans="1:7" ht="15.75" x14ac:dyDescent="0.25">
      <c r="A15" s="30" t="s">
        <v>345</v>
      </c>
      <c r="B15" s="36"/>
      <c r="C15" s="36"/>
      <c r="D15" s="36"/>
      <c r="E15" s="36"/>
    </row>
    <row r="16" spans="1:7" ht="15" x14ac:dyDescent="0.2">
      <c r="A16" s="164"/>
      <c r="B16" s="36"/>
      <c r="C16" s="36"/>
      <c r="D16" s="36"/>
      <c r="E16" s="36"/>
    </row>
    <row r="17" spans="1:8" ht="15.75" x14ac:dyDescent="0.25">
      <c r="A17" s="72" t="s">
        <v>6</v>
      </c>
      <c r="B17" s="171"/>
      <c r="C17" s="172"/>
      <c r="D17" s="30"/>
      <c r="E17" s="173"/>
      <c r="G17" s="16"/>
    </row>
    <row r="18" spans="1:8" ht="15" x14ac:dyDescent="0.2">
      <c r="A18" s="36"/>
      <c r="B18" s="173"/>
      <c r="C18" s="173"/>
      <c r="D18" s="174"/>
      <c r="E18" s="173"/>
      <c r="F18" s="16"/>
      <c r="G18" s="16"/>
    </row>
    <row r="19" spans="1:8" ht="15" x14ac:dyDescent="0.2">
      <c r="A19" s="36"/>
      <c r="B19" s="175"/>
      <c r="C19" s="174" t="s">
        <v>258</v>
      </c>
      <c r="E19" s="176" t="s">
        <v>261</v>
      </c>
      <c r="F19" s="174">
        <f>'14. Transition Cost Adder Sch'!B18</f>
        <v>14.657205491767204</v>
      </c>
      <c r="G19" s="22"/>
      <c r="H19" s="22"/>
    </row>
    <row r="20" spans="1:8" ht="15" x14ac:dyDescent="0.2">
      <c r="A20" s="36"/>
      <c r="B20" s="173"/>
      <c r="C20" s="174" t="s">
        <v>259</v>
      </c>
      <c r="E20" s="176" t="s">
        <v>262</v>
      </c>
      <c r="F20" s="173">
        <f>'14. Transition Cost Adder Sch'!B16</f>
        <v>7.794982661271101E-3</v>
      </c>
      <c r="G20" s="16"/>
    </row>
    <row r="21" spans="1:8" ht="15" x14ac:dyDescent="0.2">
      <c r="A21" s="36"/>
      <c r="B21" s="175"/>
      <c r="C21" s="174" t="s">
        <v>260</v>
      </c>
      <c r="E21" s="176" t="s">
        <v>262</v>
      </c>
      <c r="F21" s="173">
        <f>'1. 2001 Approved Rate Schedule'!B20</f>
        <v>7.4139999999999998E-2</v>
      </c>
      <c r="G21" s="100"/>
      <c r="H21" s="22"/>
    </row>
    <row r="22" spans="1:8" ht="15" x14ac:dyDescent="0.2">
      <c r="A22" s="36"/>
      <c r="B22" s="173"/>
      <c r="C22" s="173"/>
      <c r="D22" s="174"/>
      <c r="E22" s="173"/>
      <c r="F22" s="173"/>
      <c r="G22" s="16"/>
    </row>
    <row r="23" spans="1:8" ht="15" x14ac:dyDescent="0.2">
      <c r="A23" s="36"/>
      <c r="B23" s="173"/>
      <c r="C23" s="173"/>
      <c r="D23" s="173"/>
      <c r="E23" s="173"/>
      <c r="F23" s="173"/>
      <c r="G23" s="16"/>
    </row>
    <row r="24" spans="1:8" ht="15.75" x14ac:dyDescent="0.25">
      <c r="A24" s="72" t="s">
        <v>18</v>
      </c>
      <c r="B24" s="171"/>
      <c r="C24" s="172"/>
      <c r="D24" s="174"/>
      <c r="E24" s="173"/>
      <c r="F24" s="173"/>
      <c r="G24" s="16"/>
    </row>
    <row r="25" spans="1:8" ht="15" x14ac:dyDescent="0.2">
      <c r="A25" s="36"/>
      <c r="B25" s="173"/>
      <c r="C25" s="173"/>
      <c r="D25" s="174"/>
      <c r="E25" s="173"/>
      <c r="F25" s="173"/>
      <c r="G25" s="16"/>
    </row>
    <row r="26" spans="1:8" ht="15" x14ac:dyDescent="0.2">
      <c r="A26" s="36"/>
      <c r="B26" s="175"/>
      <c r="C26" s="174" t="s">
        <v>258</v>
      </c>
      <c r="E26" s="176" t="s">
        <v>261</v>
      </c>
      <c r="F26" s="174">
        <f>'14. Transition Cost Adder Sch'!B41</f>
        <v>15.140860388130161</v>
      </c>
      <c r="G26" s="23"/>
      <c r="H26" s="22"/>
    </row>
    <row r="27" spans="1:8" ht="15" x14ac:dyDescent="0.2">
      <c r="A27" s="36"/>
      <c r="B27" s="173"/>
      <c r="C27" s="174" t="s">
        <v>259</v>
      </c>
      <c r="E27" s="176" t="s">
        <v>262</v>
      </c>
      <c r="F27" s="173">
        <f>'14. Transition Cost Adder Sch'!B39</f>
        <v>2.2783330977855405E-3</v>
      </c>
      <c r="G27" s="23"/>
    </row>
    <row r="28" spans="1:8" ht="15" x14ac:dyDescent="0.2">
      <c r="A28" s="36"/>
      <c r="B28" s="175"/>
      <c r="C28" s="174" t="s">
        <v>260</v>
      </c>
      <c r="E28" s="176" t="s">
        <v>262</v>
      </c>
      <c r="F28" s="173">
        <f>'1. 2001 Approved Rate Schedule'!B43</f>
        <v>7.3069999999999996E-2</v>
      </c>
      <c r="G28" s="23"/>
      <c r="H28" s="22"/>
    </row>
    <row r="29" spans="1:8" ht="15" x14ac:dyDescent="0.2">
      <c r="A29" s="36"/>
      <c r="B29" s="173"/>
      <c r="C29" s="173"/>
      <c r="D29" s="174"/>
      <c r="E29" s="173"/>
      <c r="F29" s="173"/>
      <c r="G29" s="16"/>
    </row>
    <row r="30" spans="1:8" ht="15" x14ac:dyDescent="0.2">
      <c r="A30" s="36"/>
      <c r="B30" s="173"/>
      <c r="C30" s="173"/>
      <c r="D30" s="174"/>
      <c r="E30" s="173"/>
      <c r="F30" s="173"/>
      <c r="G30" s="16"/>
    </row>
    <row r="31" spans="1:8" ht="15.75" x14ac:dyDescent="0.25">
      <c r="A31" s="72" t="s">
        <v>267</v>
      </c>
      <c r="B31" s="171"/>
      <c r="C31" s="172"/>
      <c r="D31" s="174"/>
      <c r="E31" s="173"/>
      <c r="F31" s="173"/>
      <c r="G31" s="16"/>
    </row>
    <row r="32" spans="1:8" ht="15" x14ac:dyDescent="0.2">
      <c r="A32" s="36"/>
      <c r="B32" s="173"/>
      <c r="C32" s="173"/>
      <c r="D32" s="174"/>
      <c r="E32" s="173"/>
      <c r="F32" s="173"/>
      <c r="G32" s="16"/>
    </row>
    <row r="33" spans="1:7" ht="15" x14ac:dyDescent="0.2">
      <c r="A33" s="36"/>
      <c r="B33" s="175"/>
      <c r="C33" s="174" t="s">
        <v>258</v>
      </c>
      <c r="E33" s="176" t="s">
        <v>261</v>
      </c>
      <c r="F33" s="174">
        <f>'14. Transition Cost Adder Sch'!B64</f>
        <v>554.38007021362796</v>
      </c>
      <c r="G33" s="16"/>
    </row>
    <row r="34" spans="1:7" ht="15" x14ac:dyDescent="0.2">
      <c r="A34" s="36"/>
      <c r="B34" s="173"/>
      <c r="C34" s="174" t="s">
        <v>259</v>
      </c>
      <c r="E34" s="176" t="s">
        <v>268</v>
      </c>
      <c r="F34" s="173">
        <f>'14. Transition Cost Adder Sch'!B62</f>
        <v>2.7403959050907072</v>
      </c>
      <c r="G34" s="16"/>
    </row>
    <row r="35" spans="1:7" ht="15" x14ac:dyDescent="0.2">
      <c r="A35" s="36"/>
      <c r="B35" s="175"/>
      <c r="C35" s="174" t="s">
        <v>269</v>
      </c>
      <c r="E35" s="176" t="s">
        <v>268</v>
      </c>
      <c r="F35" s="173">
        <f>'1. 2001 Approved Rate Schedule'!B66</f>
        <v>2.4419</v>
      </c>
      <c r="G35" s="16"/>
    </row>
    <row r="36" spans="1:7" ht="15" x14ac:dyDescent="0.2">
      <c r="A36" s="36"/>
      <c r="B36" s="173"/>
      <c r="C36" s="174" t="s">
        <v>270</v>
      </c>
      <c r="D36" s="174"/>
      <c r="E36" s="176" t="s">
        <v>262</v>
      </c>
      <c r="F36" s="173">
        <f>'1. 2001 Approved Rate Schedule'!B68</f>
        <v>5.8279999999999998E-2</v>
      </c>
      <c r="G36" s="16"/>
    </row>
    <row r="37" spans="1:7" ht="15" x14ac:dyDescent="0.2">
      <c r="A37" s="36"/>
      <c r="B37" s="176"/>
      <c r="C37" s="176"/>
      <c r="D37" s="177"/>
      <c r="E37" s="176"/>
      <c r="F37" s="173"/>
      <c r="G37" s="16"/>
    </row>
    <row r="38" spans="1:7" ht="15.75" x14ac:dyDescent="0.25">
      <c r="A38" s="72" t="s">
        <v>322</v>
      </c>
      <c r="B38" s="173"/>
      <c r="C38" s="173"/>
      <c r="D38" s="174"/>
      <c r="E38" s="173"/>
      <c r="F38" s="173"/>
      <c r="G38" s="16"/>
    </row>
    <row r="39" spans="1:7" ht="15" x14ac:dyDescent="0.2">
      <c r="B39" s="171"/>
      <c r="C39" s="172"/>
      <c r="D39" s="174"/>
      <c r="E39" s="173"/>
      <c r="F39" s="173"/>
      <c r="G39" s="16"/>
    </row>
    <row r="40" spans="1:7" ht="15.75" x14ac:dyDescent="0.25">
      <c r="A40" s="30"/>
      <c r="B40" s="173"/>
      <c r="C40" s="174" t="s">
        <v>258</v>
      </c>
      <c r="E40" s="176" t="s">
        <v>261</v>
      </c>
      <c r="F40" s="174">
        <f>'14. Transition Cost Adder Sch'!B76</f>
        <v>1113.0665007972652</v>
      </c>
      <c r="G40" s="16"/>
    </row>
    <row r="41" spans="1:7" ht="15" x14ac:dyDescent="0.2">
      <c r="A41" s="36"/>
      <c r="B41" s="175"/>
      <c r="C41" s="174" t="s">
        <v>259</v>
      </c>
      <c r="E41" s="176" t="s">
        <v>268</v>
      </c>
      <c r="F41" s="173">
        <f>'14. Transition Cost Adder Sch'!B74</f>
        <v>0.14269379063714208</v>
      </c>
      <c r="G41" s="16"/>
    </row>
    <row r="42" spans="1:7" ht="15" x14ac:dyDescent="0.2">
      <c r="A42" s="36"/>
      <c r="B42" s="175"/>
      <c r="C42" s="174"/>
      <c r="E42" s="176"/>
      <c r="F42" s="173"/>
      <c r="G42" s="16"/>
    </row>
    <row r="43" spans="1:7" ht="15" x14ac:dyDescent="0.2">
      <c r="A43" s="36"/>
      <c r="B43" s="175"/>
      <c r="C43" s="173" t="s">
        <v>263</v>
      </c>
      <c r="E43" s="176" t="s">
        <v>268</v>
      </c>
      <c r="F43" s="173">
        <f>'1. 2001 Approved Rate Schedule'!B81</f>
        <v>10.845000000000001</v>
      </c>
      <c r="G43" s="16"/>
    </row>
    <row r="44" spans="1:7" ht="15" x14ac:dyDescent="0.2">
      <c r="A44" s="36"/>
      <c r="B44" s="175"/>
      <c r="C44" s="180" t="s">
        <v>265</v>
      </c>
      <c r="E44" s="176" t="s">
        <v>268</v>
      </c>
      <c r="F44" s="173">
        <f>'1. 2001 Approved Rate Schedule'!C81</f>
        <v>8.1180000000000003</v>
      </c>
      <c r="G44" s="16"/>
    </row>
    <row r="45" spans="1:7" ht="15" x14ac:dyDescent="0.2">
      <c r="A45" s="36"/>
      <c r="B45" s="175"/>
      <c r="C45" s="173" t="s">
        <v>263</v>
      </c>
      <c r="D45" s="173"/>
      <c r="E45" s="176" t="s">
        <v>262</v>
      </c>
      <c r="F45" s="173">
        <f>'1. 2001 Approved Rate Schedule'!D81</f>
        <v>7.0279999999999995E-2</v>
      </c>
      <c r="G45" s="16"/>
    </row>
    <row r="46" spans="1:7" ht="15" x14ac:dyDescent="0.2">
      <c r="A46" s="36"/>
      <c r="B46" s="173"/>
      <c r="C46" s="180" t="s">
        <v>264</v>
      </c>
      <c r="D46" s="177"/>
      <c r="E46" s="176" t="s">
        <v>262</v>
      </c>
      <c r="F46" s="173">
        <f>'1. 2001 Approved Rate Schedule'!E81</f>
        <v>4.1959999999999997E-2</v>
      </c>
      <c r="G46" s="16"/>
    </row>
    <row r="47" spans="1:7" ht="15" x14ac:dyDescent="0.2">
      <c r="A47" s="36"/>
      <c r="B47" s="176"/>
      <c r="C47" s="180" t="s">
        <v>265</v>
      </c>
      <c r="D47" s="177"/>
      <c r="E47" s="176" t="s">
        <v>262</v>
      </c>
      <c r="F47" s="173">
        <f>'1. 2001 Approved Rate Schedule'!F81</f>
        <v>5.9319999999999998E-2</v>
      </c>
      <c r="G47" s="123"/>
    </row>
    <row r="48" spans="1:7" ht="15" x14ac:dyDescent="0.2">
      <c r="A48" s="36"/>
      <c r="B48" s="176"/>
      <c r="C48" s="180" t="s">
        <v>266</v>
      </c>
      <c r="D48" s="177"/>
      <c r="E48" s="176" t="s">
        <v>262</v>
      </c>
      <c r="F48" s="173">
        <f>'1. 2001 Approved Rate Schedule'!G81</f>
        <v>3.1109999999999999E-2</v>
      </c>
      <c r="G48" s="123"/>
    </row>
    <row r="49" spans="1:7" ht="15" x14ac:dyDescent="0.2">
      <c r="A49" s="36"/>
      <c r="B49" s="176"/>
      <c r="C49" s="180"/>
      <c r="D49" s="177"/>
      <c r="E49" s="176"/>
      <c r="F49" s="173"/>
      <c r="G49" s="123"/>
    </row>
    <row r="50" spans="1:7" ht="15" x14ac:dyDescent="0.2">
      <c r="A50" s="36"/>
      <c r="B50" s="176"/>
      <c r="C50" s="176"/>
      <c r="G50" s="123"/>
    </row>
    <row r="51" spans="1:7" ht="15.75" x14ac:dyDescent="0.25">
      <c r="A51" s="72" t="s">
        <v>323</v>
      </c>
      <c r="B51" s="175"/>
      <c r="C51" s="173"/>
      <c r="D51" s="174"/>
      <c r="E51" s="173"/>
      <c r="F51" s="173"/>
      <c r="G51" s="123"/>
    </row>
    <row r="52" spans="1:7" ht="15" x14ac:dyDescent="0.2">
      <c r="A52" s="36"/>
      <c r="B52" s="173"/>
      <c r="C52" s="173"/>
      <c r="D52" s="174"/>
      <c r="E52" s="173"/>
      <c r="F52" s="173"/>
      <c r="G52" s="123"/>
    </row>
    <row r="53" spans="1:7" ht="15" x14ac:dyDescent="0.2">
      <c r="A53" s="36"/>
      <c r="B53" s="175"/>
      <c r="C53" s="174" t="s">
        <v>258</v>
      </c>
      <c r="D53" s="174"/>
      <c r="E53" s="176" t="s">
        <v>346</v>
      </c>
      <c r="F53" s="174">
        <f>'14. Transition Cost Adder Sch'!B115</f>
        <v>0.52197275747551097</v>
      </c>
      <c r="G53" s="123"/>
    </row>
    <row r="54" spans="1:7" ht="15" x14ac:dyDescent="0.2">
      <c r="A54" s="36"/>
      <c r="B54" s="173"/>
      <c r="C54" s="174" t="s">
        <v>259</v>
      </c>
      <c r="E54" s="176" t="s">
        <v>268</v>
      </c>
      <c r="F54" s="173">
        <f>'14. Transition Cost Adder Sch'!B113</f>
        <v>0.88360637221569682</v>
      </c>
      <c r="G54" s="123"/>
    </row>
    <row r="55" spans="1:7" ht="15" x14ac:dyDescent="0.2">
      <c r="A55" s="36"/>
      <c r="B55" s="173"/>
      <c r="C55" s="174" t="s">
        <v>269</v>
      </c>
      <c r="E55" s="176" t="s">
        <v>268</v>
      </c>
      <c r="F55" s="173">
        <f>'1. 2001 Approved Rate Schedule'!B117</f>
        <v>22.847100000000001</v>
      </c>
      <c r="G55" s="123"/>
    </row>
    <row r="56" spans="1:7" ht="15.75" x14ac:dyDescent="0.25">
      <c r="A56" s="36"/>
      <c r="B56" s="173"/>
      <c r="D56" s="179" t="str">
        <f>+D1</f>
        <v>E.L.K. Energy Inc.</v>
      </c>
      <c r="E56" s="176"/>
      <c r="G56" s="217" t="s">
        <v>349</v>
      </c>
    </row>
    <row r="57" spans="1:7" ht="15.75" x14ac:dyDescent="0.25">
      <c r="D57" s="179" t="s">
        <v>347</v>
      </c>
      <c r="E57" s="176"/>
      <c r="G57" s="217" t="s">
        <v>350</v>
      </c>
    </row>
    <row r="58" spans="1:7" ht="15" x14ac:dyDescent="0.2">
      <c r="D58" s="178" t="s">
        <v>251</v>
      </c>
      <c r="E58" s="176"/>
      <c r="F58" s="173"/>
      <c r="G58" s="16"/>
    </row>
    <row r="59" spans="1:7" x14ac:dyDescent="0.2">
      <c r="G59" s="16"/>
    </row>
    <row r="60" spans="1:7" ht="15" x14ac:dyDescent="0.2">
      <c r="A60" s="36"/>
      <c r="B60" s="176"/>
      <c r="C60" s="176"/>
      <c r="D60" s="174"/>
      <c r="E60" s="173"/>
      <c r="F60" s="173"/>
      <c r="G60" s="16"/>
    </row>
    <row r="61" spans="1:7" ht="15.75" x14ac:dyDescent="0.25">
      <c r="A61" s="72" t="s">
        <v>324</v>
      </c>
      <c r="B61" s="175"/>
      <c r="C61" s="173"/>
      <c r="D61" s="174"/>
      <c r="E61" s="173"/>
      <c r="F61" s="173"/>
      <c r="G61" s="16"/>
    </row>
    <row r="62" spans="1:7" ht="15" x14ac:dyDescent="0.2">
      <c r="A62" s="36"/>
      <c r="B62" s="173"/>
      <c r="C62" s="173"/>
      <c r="D62" s="174"/>
      <c r="E62" s="173"/>
      <c r="F62" s="173"/>
      <c r="G62" s="16"/>
    </row>
    <row r="63" spans="1:7" ht="12" customHeight="1" x14ac:dyDescent="0.2">
      <c r="A63" s="36"/>
      <c r="B63" s="175"/>
      <c r="C63" s="174" t="s">
        <v>258</v>
      </c>
      <c r="D63" s="174"/>
      <c r="E63" s="176" t="s">
        <v>346</v>
      </c>
      <c r="F63" s="174">
        <f>'14. Transition Cost Adder Sch'!B137</f>
        <v>8.3725257298284395E-2</v>
      </c>
      <c r="G63" s="16"/>
    </row>
    <row r="64" spans="1:7" ht="14.25" customHeight="1" x14ac:dyDescent="0.2">
      <c r="A64" s="36"/>
      <c r="B64" s="173"/>
      <c r="C64" s="174" t="s">
        <v>259</v>
      </c>
      <c r="E64" s="176" t="s">
        <v>268</v>
      </c>
      <c r="F64" s="173">
        <f>'14. Transition Cost Adder Sch'!B135</f>
        <v>0.24384950066949579</v>
      </c>
      <c r="G64" s="16"/>
    </row>
    <row r="65" spans="1:7" ht="15" x14ac:dyDescent="0.2">
      <c r="A65" s="36"/>
      <c r="B65" s="173"/>
      <c r="C65" s="174" t="s">
        <v>269</v>
      </c>
      <c r="E65" s="176" t="s">
        <v>268</v>
      </c>
      <c r="F65" s="173">
        <f>'1. 2001 Approved Rate Schedule'!B139</f>
        <v>0</v>
      </c>
      <c r="G65" s="16"/>
    </row>
    <row r="66" spans="1:7" ht="15" x14ac:dyDescent="0.2">
      <c r="A66" s="36"/>
      <c r="B66" s="173"/>
      <c r="C66" s="173"/>
      <c r="E66" s="173"/>
      <c r="F66" s="173"/>
      <c r="G66" s="16"/>
    </row>
    <row r="67" spans="1:7" ht="15" x14ac:dyDescent="0.2">
      <c r="A67" s="36"/>
      <c r="B67" s="173"/>
      <c r="C67" s="173"/>
      <c r="D67" s="174"/>
      <c r="E67" s="173"/>
      <c r="F67" s="173"/>
      <c r="G67" s="16"/>
    </row>
    <row r="68" spans="1:7" ht="15.75" x14ac:dyDescent="0.25">
      <c r="A68" s="72" t="s">
        <v>352</v>
      </c>
      <c r="B68" s="173"/>
      <c r="C68" s="173"/>
      <c r="D68" s="174"/>
      <c r="E68" s="173"/>
      <c r="F68" s="173"/>
      <c r="G68" s="16"/>
    </row>
    <row r="69" spans="1:7" ht="15" x14ac:dyDescent="0.2">
      <c r="A69" s="36"/>
      <c r="B69" s="173"/>
      <c r="C69" s="173"/>
      <c r="D69" s="174"/>
      <c r="E69" s="173"/>
      <c r="F69" s="173"/>
      <c r="G69" s="16"/>
    </row>
    <row r="70" spans="1:7" ht="15" x14ac:dyDescent="0.2">
      <c r="A70" s="36"/>
      <c r="B70" s="173"/>
      <c r="C70" s="174" t="s">
        <v>258</v>
      </c>
      <c r="D70" s="174"/>
      <c r="E70" s="176" t="s">
        <v>261</v>
      </c>
      <c r="F70" s="174">
        <f>+F26</f>
        <v>15.140860388130161</v>
      </c>
      <c r="G70" s="16"/>
    </row>
    <row r="71" spans="1:7" ht="15" x14ac:dyDescent="0.2">
      <c r="A71" s="36"/>
      <c r="B71" s="173"/>
      <c r="C71" s="174" t="s">
        <v>259</v>
      </c>
      <c r="E71" s="176" t="s">
        <v>262</v>
      </c>
      <c r="F71" s="173">
        <f>+F27</f>
        <v>2.2783330977855405E-3</v>
      </c>
      <c r="G71" s="16"/>
    </row>
    <row r="72" spans="1:7" ht="15" x14ac:dyDescent="0.2">
      <c r="A72" s="36"/>
      <c r="B72" s="173"/>
      <c r="C72" s="174" t="s">
        <v>260</v>
      </c>
      <c r="E72" s="176" t="s">
        <v>262</v>
      </c>
      <c r="F72" s="173">
        <f>+F28</f>
        <v>7.3069999999999996E-2</v>
      </c>
      <c r="G72" s="16"/>
    </row>
    <row r="73" spans="1:7" ht="15" x14ac:dyDescent="0.2">
      <c r="A73" s="36"/>
      <c r="B73" s="173"/>
      <c r="C73" s="173"/>
      <c r="E73" s="173"/>
      <c r="F73" s="173"/>
      <c r="G73" s="16"/>
    </row>
    <row r="74" spans="1:7" ht="15.75" x14ac:dyDescent="0.25">
      <c r="A74" s="30"/>
      <c r="B74" s="173"/>
      <c r="C74" s="173"/>
      <c r="D74" s="174"/>
      <c r="E74" s="173"/>
      <c r="F74" s="173"/>
      <c r="G74" s="16"/>
    </row>
    <row r="75" spans="1:7" ht="18" x14ac:dyDescent="0.25">
      <c r="A75" s="121" t="s">
        <v>348</v>
      </c>
      <c r="B75" s="173"/>
      <c r="C75" s="173"/>
      <c r="D75" s="174"/>
      <c r="E75" s="173"/>
      <c r="F75" s="16"/>
      <c r="G75" s="16"/>
    </row>
    <row r="76" spans="1:7" ht="15" x14ac:dyDescent="0.2">
      <c r="B76" s="175"/>
      <c r="C76" s="173"/>
      <c r="D76" s="174"/>
      <c r="E76" s="173"/>
      <c r="F76" s="16"/>
      <c r="G76" s="16"/>
    </row>
    <row r="77" spans="1:7" ht="15" x14ac:dyDescent="0.2">
      <c r="A77" s="36"/>
      <c r="B77" s="175"/>
      <c r="C77" s="173"/>
      <c r="D77" s="174"/>
      <c r="E77" s="173"/>
      <c r="F77" s="16"/>
      <c r="G77" s="16"/>
    </row>
    <row r="78" spans="1:7" ht="15" x14ac:dyDescent="0.2">
      <c r="A78" s="36" t="s">
        <v>342</v>
      </c>
      <c r="B78" s="218"/>
      <c r="C78" s="36"/>
      <c r="D78" s="174"/>
      <c r="E78" s="220">
        <v>9</v>
      </c>
    </row>
    <row r="79" spans="1:7" ht="15" x14ac:dyDescent="0.2">
      <c r="A79" s="36" t="s">
        <v>354</v>
      </c>
      <c r="B79" s="218"/>
      <c r="C79" s="36"/>
      <c r="D79" s="36"/>
      <c r="E79" s="220">
        <v>10.7</v>
      </c>
    </row>
    <row r="80" spans="1:7" ht="15" x14ac:dyDescent="0.2">
      <c r="A80" s="36" t="s">
        <v>39</v>
      </c>
      <c r="B80" s="219" t="s">
        <v>355</v>
      </c>
      <c r="C80" s="36"/>
      <c r="D80" s="36"/>
      <c r="E80" s="221">
        <v>1.4999999999999999E-2</v>
      </c>
    </row>
    <row r="81" spans="1:5" ht="15" x14ac:dyDescent="0.2">
      <c r="A81" s="36"/>
      <c r="B81" s="219" t="s">
        <v>353</v>
      </c>
      <c r="C81" s="36"/>
      <c r="D81" s="36"/>
      <c r="E81" s="221">
        <v>0.1956</v>
      </c>
    </row>
    <row r="82" spans="1:5" ht="15" x14ac:dyDescent="0.2">
      <c r="A82" s="36" t="s">
        <v>40</v>
      </c>
      <c r="B82" s="218"/>
      <c r="C82" s="36"/>
      <c r="D82" s="36"/>
      <c r="E82" s="220">
        <v>9</v>
      </c>
    </row>
    <row r="83" spans="1:5" ht="15" x14ac:dyDescent="0.2">
      <c r="A83" s="36" t="s">
        <v>41</v>
      </c>
      <c r="B83" s="218"/>
      <c r="C83" s="36"/>
      <c r="D83" s="36"/>
      <c r="E83" s="220">
        <v>9</v>
      </c>
    </row>
    <row r="84" spans="1:5" ht="15" x14ac:dyDescent="0.2">
      <c r="A84" s="36"/>
      <c r="B84" s="218"/>
      <c r="C84" s="36"/>
      <c r="D84" s="36"/>
      <c r="E84" s="220"/>
    </row>
    <row r="85" spans="1:5" ht="15" x14ac:dyDescent="0.2">
      <c r="A85" s="36" t="s">
        <v>42</v>
      </c>
      <c r="B85" s="218"/>
      <c r="C85" s="36"/>
      <c r="D85" s="36"/>
      <c r="E85" s="220"/>
    </row>
    <row r="86" spans="1:5" ht="15" x14ac:dyDescent="0.2">
      <c r="A86" s="36" t="s">
        <v>43</v>
      </c>
      <c r="B86" s="218"/>
      <c r="C86" s="36"/>
      <c r="D86" s="36"/>
      <c r="E86" s="220">
        <v>20</v>
      </c>
    </row>
    <row r="87" spans="1:5" ht="15" x14ac:dyDescent="0.2">
      <c r="A87" s="36" t="s">
        <v>44</v>
      </c>
      <c r="B87" s="218"/>
      <c r="C87" s="36"/>
      <c r="D87" s="36"/>
      <c r="E87" s="220">
        <v>50</v>
      </c>
    </row>
    <row r="88" spans="1:5" ht="15" x14ac:dyDescent="0.2">
      <c r="A88" s="36" t="s">
        <v>341</v>
      </c>
      <c r="B88" s="36"/>
      <c r="C88" s="36"/>
      <c r="D88" s="36"/>
      <c r="E88" s="220">
        <v>10</v>
      </c>
    </row>
    <row r="89" spans="1:5" ht="15" x14ac:dyDescent="0.2">
      <c r="A89" s="222" t="s">
        <v>356</v>
      </c>
      <c r="B89" s="223"/>
      <c r="C89" s="223"/>
      <c r="D89" s="222"/>
      <c r="E89" s="224">
        <v>0.6</v>
      </c>
    </row>
  </sheetData>
  <phoneticPr fontId="0" type="noConversion"/>
  <pageMargins left="0.59" right="0.42" top="0.57999999999999996" bottom="0.6" header="0.34" footer="0.35"/>
  <pageSetup scale="85" orientation="portrait" r:id="rId1"/>
  <headerFooter alignWithMargins="0">
    <oddHeader xml:space="preserve">&amp;C&amp;"Arial,Bold"&amp;12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2"/>
  <sheetViews>
    <sheetView zoomScale="75" workbookViewId="0">
      <selection activeCell="B14" sqref="B14"/>
    </sheetView>
  </sheetViews>
  <sheetFormatPr defaultRowHeight="12.75" x14ac:dyDescent="0.2"/>
  <cols>
    <col min="1" max="1" width="37.85546875" customWidth="1"/>
    <col min="2" max="2" width="14.42578125" customWidth="1"/>
    <col min="3" max="3" width="13.7109375" customWidth="1"/>
    <col min="4" max="4" width="15.5703125" customWidth="1"/>
    <col min="5" max="5" width="19.7109375" customWidth="1"/>
    <col min="6" max="6" width="19" customWidth="1"/>
    <col min="7" max="7" width="12.7109375" customWidth="1"/>
  </cols>
  <sheetData>
    <row r="1" spans="1:7" ht="18" x14ac:dyDescent="0.25">
      <c r="A1" s="17" t="s">
        <v>146</v>
      </c>
    </row>
    <row r="3" spans="1:7" ht="18" x14ac:dyDescent="0.25">
      <c r="A3" s="137" t="s">
        <v>0</v>
      </c>
      <c r="B3" s="138" t="str">
        <f>'1. 2001 Approved Rate Schedule'!B3</f>
        <v>E.L.K. Energy Inc.</v>
      </c>
      <c r="C3" s="132"/>
      <c r="E3" s="137" t="s">
        <v>1</v>
      </c>
      <c r="F3" s="133" t="str">
        <f>'1. 2001 Approved Rate Schedule'!F3</f>
        <v>ED-1999-0070</v>
      </c>
    </row>
    <row r="4" spans="1:7" ht="18" x14ac:dyDescent="0.25">
      <c r="A4" s="137" t="s">
        <v>3</v>
      </c>
      <c r="B4" s="131" t="str">
        <f>'1. 2001 Approved Rate Schedule'!B4</f>
        <v>Sandra Corrado</v>
      </c>
      <c r="C4" s="17"/>
      <c r="E4" s="137" t="s">
        <v>4</v>
      </c>
      <c r="F4" s="131" t="str">
        <f>'1. 2001 Approved Rate Schedule'!F4</f>
        <v>(519)776-5291  Ext. 13</v>
      </c>
    </row>
    <row r="5" spans="1:7" ht="18" x14ac:dyDescent="0.25">
      <c r="A5" s="30" t="s">
        <v>50</v>
      </c>
      <c r="B5" s="131" t="str">
        <f>'1. 2001 Approved Rate Schedule'!B5</f>
        <v>scorrado@elkenergyinc.com</v>
      </c>
      <c r="C5" s="17"/>
    </row>
    <row r="6" spans="1:7" ht="18" x14ac:dyDescent="0.25">
      <c r="A6" s="137" t="s">
        <v>2</v>
      </c>
      <c r="B6" s="131">
        <f>'1. 2001 Approved Rate Schedule'!B6</f>
        <v>1</v>
      </c>
      <c r="C6" s="17"/>
    </row>
    <row r="7" spans="1:7" ht="18" x14ac:dyDescent="0.25">
      <c r="A7" s="30" t="s">
        <v>51</v>
      </c>
      <c r="B7" s="134">
        <f>'1. 2001 Approved Rate Schedule'!B7</f>
        <v>37263</v>
      </c>
      <c r="C7" s="17"/>
      <c r="D7" s="136" t="s">
        <v>129</v>
      </c>
      <c r="E7" s="136" t="s">
        <v>130</v>
      </c>
      <c r="F7" s="136" t="s">
        <v>131</v>
      </c>
    </row>
    <row r="8" spans="1:7" ht="18" x14ac:dyDescent="0.25">
      <c r="A8" t="s">
        <v>194</v>
      </c>
      <c r="C8" s="17"/>
      <c r="D8" s="160">
        <v>4.0000000000000001E-3</v>
      </c>
      <c r="E8" s="135">
        <v>-1.4999999999999999E-2</v>
      </c>
      <c r="F8" s="135">
        <f>D8+E8</f>
        <v>-1.0999999999999999E-2</v>
      </c>
    </row>
    <row r="9" spans="1:7" ht="13.5" thickBot="1" x14ac:dyDescent="0.25">
      <c r="F9" s="37" t="s">
        <v>136</v>
      </c>
    </row>
    <row r="10" spans="1:7" ht="15.75" thickBot="1" x14ac:dyDescent="0.3">
      <c r="A10" t="s">
        <v>201</v>
      </c>
      <c r="B10" s="120"/>
      <c r="F10" s="159">
        <f xml:space="preserve"> 100%+F8</f>
        <v>0.98899999999999999</v>
      </c>
    </row>
    <row r="11" spans="1:7" x14ac:dyDescent="0.2">
      <c r="F11" s="37" t="s">
        <v>193</v>
      </c>
    </row>
    <row r="14" spans="1:7" ht="18" x14ac:dyDescent="0.25">
      <c r="A14" s="121" t="s">
        <v>6</v>
      </c>
      <c r="B14" s="18"/>
      <c r="C14" s="7"/>
      <c r="E14" s="16"/>
      <c r="G14" s="16"/>
    </row>
    <row r="15" spans="1:7" x14ac:dyDescent="0.2">
      <c r="B15" s="16"/>
      <c r="C15" s="16"/>
      <c r="D15" s="19"/>
      <c r="E15" s="16"/>
      <c r="F15" s="16"/>
      <c r="G15" s="16"/>
    </row>
    <row r="16" spans="1:7" x14ac:dyDescent="0.2">
      <c r="A16" t="s">
        <v>8</v>
      </c>
      <c r="B16" s="23">
        <f>('1. 2001 Approved Rate Schedule'!B16)*$F$10</f>
        <v>5.5383999999999997E-3</v>
      </c>
      <c r="C16" s="16"/>
      <c r="D16" s="19"/>
      <c r="E16" s="16"/>
      <c r="F16" s="16"/>
      <c r="G16" s="16"/>
    </row>
    <row r="17" spans="1:7" x14ac:dyDescent="0.2">
      <c r="B17" s="16"/>
      <c r="C17" s="16"/>
      <c r="D17" s="23"/>
      <c r="E17" s="16"/>
      <c r="F17" s="16"/>
      <c r="G17" s="16"/>
    </row>
    <row r="18" spans="1:7" x14ac:dyDescent="0.2">
      <c r="A18" t="s">
        <v>132</v>
      </c>
      <c r="B18" s="16">
        <f>('1. 2001 Approved Rate Schedule'!B18)*$F$10</f>
        <v>10.414169999999999</v>
      </c>
      <c r="C18" s="16"/>
      <c r="D18" s="19"/>
      <c r="E18" s="16"/>
      <c r="F18" s="16"/>
      <c r="G18" s="16"/>
    </row>
    <row r="19" spans="1:7" x14ac:dyDescent="0.2">
      <c r="B19" s="16"/>
      <c r="C19" s="16"/>
      <c r="D19" s="19"/>
      <c r="E19" s="16"/>
      <c r="F19" s="16"/>
      <c r="G19" s="16"/>
    </row>
    <row r="20" spans="1:7" x14ac:dyDescent="0.2">
      <c r="A20" t="s">
        <v>9</v>
      </c>
      <c r="B20" s="16">
        <f>'1. 2001 Approved Rate Schedule'!B20</f>
        <v>7.4139999999999998E-2</v>
      </c>
      <c r="C20" s="16"/>
      <c r="D20" s="19"/>
      <c r="E20" s="16"/>
      <c r="F20" s="16"/>
      <c r="G20" s="16"/>
    </row>
    <row r="21" spans="1:7" x14ac:dyDescent="0.2">
      <c r="B21" s="16"/>
      <c r="C21" s="16"/>
      <c r="D21" s="19"/>
      <c r="E21" s="16"/>
      <c r="F21" s="16"/>
      <c r="G21" s="16"/>
    </row>
    <row r="22" spans="1:7" x14ac:dyDescent="0.2">
      <c r="B22" s="16"/>
      <c r="C22" s="16"/>
      <c r="D22" s="19"/>
      <c r="E22" s="16"/>
      <c r="F22" s="16"/>
      <c r="G22" s="16"/>
    </row>
    <row r="23" spans="1:7" x14ac:dyDescent="0.2">
      <c r="B23" s="16"/>
      <c r="C23" s="16"/>
      <c r="D23" s="16"/>
      <c r="E23" s="16"/>
      <c r="F23" s="16"/>
      <c r="G23" s="16"/>
    </row>
    <row r="24" spans="1:7" ht="18" x14ac:dyDescent="0.25">
      <c r="A24" s="121" t="s">
        <v>10</v>
      </c>
      <c r="B24" s="18"/>
      <c r="C24" s="7"/>
      <c r="D24" s="16"/>
      <c r="E24" s="16"/>
      <c r="F24" s="16"/>
      <c r="G24" s="16"/>
    </row>
    <row r="25" spans="1:7" x14ac:dyDescent="0.2">
      <c r="B25" s="16"/>
      <c r="C25" s="16"/>
      <c r="D25" s="16"/>
      <c r="E25" s="16"/>
      <c r="F25" s="16"/>
      <c r="G25" s="16"/>
    </row>
    <row r="26" spans="1:7" x14ac:dyDescent="0.2">
      <c r="A26" t="s">
        <v>8</v>
      </c>
      <c r="B26" s="23">
        <f>('1. 2001 Approved Rate Schedule'!B26)*$F$10</f>
        <v>0</v>
      </c>
      <c r="C26" s="16"/>
      <c r="D26" s="16"/>
      <c r="E26" s="16"/>
      <c r="F26" s="16"/>
      <c r="G26" s="16"/>
    </row>
    <row r="27" spans="1:7" x14ac:dyDescent="0.2">
      <c r="B27" s="16"/>
      <c r="C27" s="16"/>
      <c r="D27" s="16"/>
      <c r="E27" s="16"/>
      <c r="F27" s="16"/>
      <c r="G27" s="16"/>
    </row>
    <row r="28" spans="1:7" x14ac:dyDescent="0.2">
      <c r="A28" t="s">
        <v>132</v>
      </c>
      <c r="B28" s="16">
        <f>('1. 2001 Approved Rate Schedule'!B28)*$F$10</f>
        <v>0</v>
      </c>
      <c r="C28" s="16"/>
      <c r="D28" s="16"/>
      <c r="E28" s="16"/>
      <c r="F28" s="16"/>
      <c r="G28" s="16"/>
    </row>
    <row r="29" spans="1:7" x14ac:dyDescent="0.2">
      <c r="B29" s="19"/>
      <c r="C29" s="16"/>
      <c r="D29" s="16"/>
      <c r="E29" s="16"/>
      <c r="F29" s="16"/>
      <c r="G29" s="16"/>
    </row>
    <row r="30" spans="1:7" x14ac:dyDescent="0.2">
      <c r="A30" t="s">
        <v>11</v>
      </c>
      <c r="B30" s="123" t="s">
        <v>12</v>
      </c>
      <c r="C30" s="123" t="s">
        <v>13</v>
      </c>
      <c r="D30" s="124" t="s">
        <v>14</v>
      </c>
      <c r="E30" s="123" t="s">
        <v>15</v>
      </c>
      <c r="F30" s="16"/>
      <c r="G30" s="16"/>
    </row>
    <row r="31" spans="1:7" x14ac:dyDescent="0.2">
      <c r="B31" s="123"/>
      <c r="C31" s="123" t="s">
        <v>16</v>
      </c>
      <c r="D31" s="124"/>
      <c r="E31" s="123" t="s">
        <v>16</v>
      </c>
      <c r="F31" s="16"/>
      <c r="G31" s="16"/>
    </row>
    <row r="32" spans="1:7" x14ac:dyDescent="0.2">
      <c r="B32" s="123" t="s">
        <v>17</v>
      </c>
      <c r="C32" s="123" t="s">
        <v>17</v>
      </c>
      <c r="D32" s="124" t="s">
        <v>17</v>
      </c>
      <c r="E32" s="123" t="s">
        <v>17</v>
      </c>
      <c r="F32" s="16"/>
      <c r="G32" s="16"/>
    </row>
    <row r="33" spans="1:7" x14ac:dyDescent="0.2">
      <c r="B33" s="123">
        <f>'1. 2001 Approved Rate Schedule'!B33</f>
        <v>0</v>
      </c>
      <c r="C33" s="123">
        <f>'1. 2001 Approved Rate Schedule'!C33</f>
        <v>0</v>
      </c>
      <c r="D33" s="123">
        <f>'1. 2001 Approved Rate Schedule'!D33</f>
        <v>0</v>
      </c>
      <c r="E33" s="123">
        <f>'1. 2001 Approved Rate Schedule'!E33</f>
        <v>0</v>
      </c>
      <c r="F33" s="16"/>
      <c r="G33" s="16"/>
    </row>
    <row r="34" spans="1:7" x14ac:dyDescent="0.2">
      <c r="B34" s="16"/>
      <c r="C34" s="16"/>
      <c r="D34" s="16"/>
      <c r="E34" s="16"/>
      <c r="F34" s="16"/>
      <c r="G34" s="16"/>
    </row>
    <row r="35" spans="1:7" x14ac:dyDescent="0.2">
      <c r="B35" s="16"/>
      <c r="C35" s="16"/>
      <c r="D35" s="19"/>
      <c r="E35" s="16"/>
      <c r="F35" s="16"/>
      <c r="G35" s="16"/>
    </row>
    <row r="36" spans="1:7" x14ac:dyDescent="0.2">
      <c r="B36" s="16"/>
      <c r="C36" s="16"/>
      <c r="D36" s="19"/>
      <c r="E36" s="16"/>
      <c r="F36" s="16"/>
      <c r="G36" s="16"/>
    </row>
    <row r="37" spans="1:7" ht="18" x14ac:dyDescent="0.25">
      <c r="A37" s="121" t="s">
        <v>18</v>
      </c>
      <c r="B37" s="18"/>
      <c r="C37" s="7"/>
      <c r="D37" s="19"/>
      <c r="E37" s="16"/>
      <c r="F37" s="16"/>
      <c r="G37" s="16"/>
    </row>
    <row r="38" spans="1:7" x14ac:dyDescent="0.2">
      <c r="B38" s="16"/>
      <c r="C38" s="16"/>
      <c r="D38" s="19"/>
      <c r="E38" s="16"/>
      <c r="F38" s="16"/>
      <c r="G38" s="16"/>
    </row>
    <row r="39" spans="1:7" x14ac:dyDescent="0.2">
      <c r="A39" t="s">
        <v>8</v>
      </c>
      <c r="B39" s="23">
        <f>('1. 2001 Approved Rate Schedule'!B39)*$F$10</f>
        <v>1.1867999999999998E-3</v>
      </c>
      <c r="C39" s="16"/>
      <c r="D39" s="19"/>
      <c r="E39" s="16"/>
      <c r="F39" s="16"/>
      <c r="G39" s="16"/>
    </row>
    <row r="40" spans="1:7" x14ac:dyDescent="0.2">
      <c r="B40" s="16"/>
      <c r="C40" s="16"/>
      <c r="D40" s="19"/>
      <c r="E40" s="16"/>
      <c r="F40" s="16"/>
      <c r="G40" s="16"/>
    </row>
    <row r="41" spans="1:7" x14ac:dyDescent="0.2">
      <c r="A41" t="s">
        <v>132</v>
      </c>
      <c r="B41" s="16">
        <f>('1. 2001 Approved Rate Schedule'!B41)*$F$10</f>
        <v>10.17681</v>
      </c>
      <c r="C41" s="16"/>
      <c r="D41" s="19"/>
      <c r="E41" s="16"/>
      <c r="F41" s="16"/>
      <c r="G41" s="16"/>
    </row>
    <row r="42" spans="1:7" x14ac:dyDescent="0.2">
      <c r="B42" s="16"/>
      <c r="C42" s="16"/>
      <c r="D42" s="19"/>
      <c r="E42" s="16"/>
      <c r="F42" s="16"/>
      <c r="G42" s="16"/>
    </row>
    <row r="43" spans="1:7" x14ac:dyDescent="0.2">
      <c r="A43" t="s">
        <v>9</v>
      </c>
      <c r="B43" s="22">
        <f>'1. 2001 Approved Rate Schedule'!B43</f>
        <v>7.3069999999999996E-2</v>
      </c>
      <c r="C43" s="16"/>
      <c r="D43" s="19"/>
      <c r="E43" s="16"/>
      <c r="F43" s="16"/>
      <c r="G43" s="16"/>
    </row>
    <row r="44" spans="1:7" x14ac:dyDescent="0.2">
      <c r="B44" s="16"/>
      <c r="C44" s="16"/>
      <c r="D44" s="19"/>
      <c r="E44" s="16"/>
      <c r="F44" s="16"/>
      <c r="G44" s="16"/>
    </row>
    <row r="45" spans="1:7" x14ac:dyDescent="0.2">
      <c r="B45" s="16"/>
      <c r="C45" s="16"/>
      <c r="D45" s="19"/>
      <c r="E45" s="16"/>
      <c r="F45" s="16"/>
      <c r="G45" s="16"/>
    </row>
    <row r="46" spans="1:7" x14ac:dyDescent="0.2">
      <c r="B46" s="16"/>
      <c r="C46" s="16"/>
      <c r="D46" s="19"/>
      <c r="E46" s="16"/>
      <c r="F46" s="16"/>
      <c r="G46" s="16"/>
    </row>
    <row r="47" spans="1:7" ht="18" x14ac:dyDescent="0.25">
      <c r="A47" s="121" t="s">
        <v>19</v>
      </c>
      <c r="B47" s="18"/>
      <c r="C47" s="7"/>
      <c r="D47" s="19"/>
      <c r="E47" s="16"/>
      <c r="F47" s="16"/>
      <c r="G47" s="16"/>
    </row>
    <row r="48" spans="1:7" x14ac:dyDescent="0.2">
      <c r="B48" s="16"/>
      <c r="C48" s="16"/>
      <c r="D48" s="19"/>
      <c r="E48" s="16"/>
      <c r="F48" s="16"/>
      <c r="G48" s="16"/>
    </row>
    <row r="49" spans="1:7" x14ac:dyDescent="0.2">
      <c r="A49" t="s">
        <v>8</v>
      </c>
      <c r="B49" s="23">
        <f>('1. 2001 Approved Rate Schedule'!B49)*$F$10</f>
        <v>0</v>
      </c>
      <c r="C49" s="16"/>
      <c r="D49" s="19"/>
      <c r="E49" s="16"/>
      <c r="F49" s="16"/>
      <c r="G49" s="16"/>
    </row>
    <row r="50" spans="1:7" x14ac:dyDescent="0.2">
      <c r="B50" s="16"/>
      <c r="C50" s="16"/>
      <c r="D50" s="19"/>
      <c r="E50" s="16"/>
      <c r="F50" s="16"/>
      <c r="G50" s="16"/>
    </row>
    <row r="51" spans="1:7" x14ac:dyDescent="0.2">
      <c r="A51" t="s">
        <v>132</v>
      </c>
      <c r="B51" s="16">
        <f>('1. 2001 Approved Rate Schedule'!B51)*$F$10</f>
        <v>0</v>
      </c>
      <c r="C51" s="16"/>
      <c r="D51" s="19"/>
      <c r="E51" s="16"/>
      <c r="F51" s="16"/>
      <c r="G51" s="16"/>
    </row>
    <row r="52" spans="1:7" x14ac:dyDescent="0.2">
      <c r="B52" s="16"/>
      <c r="C52" s="16"/>
      <c r="D52" s="19"/>
      <c r="E52" s="16"/>
      <c r="F52" s="16"/>
      <c r="G52" s="16"/>
    </row>
    <row r="53" spans="1:7" x14ac:dyDescent="0.2">
      <c r="A53" t="s">
        <v>11</v>
      </c>
      <c r="B53" s="123" t="s">
        <v>12</v>
      </c>
      <c r="C53" s="123" t="s">
        <v>13</v>
      </c>
      <c r="D53" s="124" t="s">
        <v>14</v>
      </c>
      <c r="E53" s="123" t="s">
        <v>15</v>
      </c>
      <c r="F53" s="16"/>
      <c r="G53" s="16"/>
    </row>
    <row r="54" spans="1:7" x14ac:dyDescent="0.2">
      <c r="B54" s="123"/>
      <c r="C54" s="123" t="s">
        <v>16</v>
      </c>
      <c r="D54" s="124"/>
      <c r="E54" s="123" t="s">
        <v>16</v>
      </c>
      <c r="F54" s="16"/>
      <c r="G54" s="16"/>
    </row>
    <row r="55" spans="1:7" x14ac:dyDescent="0.2">
      <c r="B55" s="123" t="s">
        <v>17</v>
      </c>
      <c r="C55" s="123" t="s">
        <v>17</v>
      </c>
      <c r="D55" s="124" t="s">
        <v>17</v>
      </c>
      <c r="E55" s="123" t="s">
        <v>17</v>
      </c>
      <c r="F55" s="16"/>
      <c r="G55" s="16"/>
    </row>
    <row r="56" spans="1:7" x14ac:dyDescent="0.2">
      <c r="B56" s="123">
        <f>'1. 2001 Approved Rate Schedule'!B56</f>
        <v>0</v>
      </c>
      <c r="C56" s="123">
        <f>'1. 2001 Approved Rate Schedule'!C56</f>
        <v>0</v>
      </c>
      <c r="D56" s="123">
        <f>'1. 2001 Approved Rate Schedule'!D56</f>
        <v>0</v>
      </c>
      <c r="E56" s="123">
        <f>'1. 2001 Approved Rate Schedule'!E56</f>
        <v>0</v>
      </c>
      <c r="F56" s="16"/>
      <c r="G56" s="16"/>
    </row>
    <row r="57" spans="1:7" x14ac:dyDescent="0.2">
      <c r="B57" s="16"/>
      <c r="C57" s="16"/>
      <c r="D57" s="19"/>
      <c r="E57" s="16"/>
      <c r="F57" s="16"/>
      <c r="G57" s="16"/>
    </row>
    <row r="58" spans="1:7" x14ac:dyDescent="0.2">
      <c r="B58" s="16"/>
      <c r="C58" s="16"/>
      <c r="D58" s="19"/>
      <c r="E58" s="16"/>
      <c r="F58" s="16"/>
      <c r="G58" s="16"/>
    </row>
    <row r="59" spans="1:7" x14ac:dyDescent="0.2">
      <c r="B59" s="16"/>
      <c r="C59" s="16"/>
      <c r="D59" s="19"/>
      <c r="E59" s="16"/>
      <c r="F59" s="16"/>
      <c r="G59" s="16"/>
    </row>
    <row r="60" spans="1:7" ht="18" x14ac:dyDescent="0.25">
      <c r="A60" s="121" t="s">
        <v>20</v>
      </c>
      <c r="B60" s="18"/>
      <c r="C60" s="7"/>
      <c r="D60" s="19"/>
      <c r="E60" s="16"/>
      <c r="F60" s="16"/>
      <c r="G60" s="16"/>
    </row>
    <row r="61" spans="1:7" x14ac:dyDescent="0.2">
      <c r="B61" s="16"/>
      <c r="C61" s="16"/>
      <c r="D61" s="19"/>
      <c r="E61" s="16"/>
      <c r="F61" s="16"/>
      <c r="G61" s="16"/>
    </row>
    <row r="62" spans="1:7" x14ac:dyDescent="0.2">
      <c r="A62" t="s">
        <v>21</v>
      </c>
      <c r="B62" s="23">
        <f>('1. 2001 Approved Rate Schedule'!B62)*$F$10</f>
        <v>2.1417783999999997</v>
      </c>
      <c r="C62" s="16"/>
      <c r="D62" s="19"/>
      <c r="E62" s="16"/>
      <c r="F62" s="16"/>
      <c r="G62" s="16"/>
    </row>
    <row r="63" spans="1:7" x14ac:dyDescent="0.2">
      <c r="B63" s="16"/>
      <c r="C63" s="16"/>
      <c r="D63" s="19"/>
      <c r="E63" s="16"/>
      <c r="F63" s="16"/>
      <c r="G63" s="16"/>
    </row>
    <row r="64" spans="1:7" x14ac:dyDescent="0.2">
      <c r="A64" t="s">
        <v>132</v>
      </c>
      <c r="B64" s="16">
        <f>('1. 2001 Approved Rate Schedule'!B64)*$F$10</f>
        <v>409.97017</v>
      </c>
      <c r="C64" s="16"/>
      <c r="D64" s="19"/>
      <c r="E64" s="16"/>
      <c r="F64" s="16"/>
      <c r="G64" s="16"/>
    </row>
    <row r="65" spans="1:7" x14ac:dyDescent="0.2">
      <c r="B65" s="16"/>
      <c r="C65" s="16"/>
      <c r="D65" s="19"/>
      <c r="E65" s="16"/>
      <c r="F65" s="16"/>
      <c r="G65" s="16"/>
    </row>
    <row r="66" spans="1:7" x14ac:dyDescent="0.2">
      <c r="A66" t="s">
        <v>23</v>
      </c>
      <c r="B66" s="16">
        <f>'1. 2001 Approved Rate Schedule'!B66</f>
        <v>2.4419</v>
      </c>
      <c r="C66" s="16"/>
      <c r="D66" s="19"/>
      <c r="E66" s="16"/>
      <c r="F66" s="16"/>
      <c r="G66" s="16"/>
    </row>
    <row r="67" spans="1:7" x14ac:dyDescent="0.2">
      <c r="B67" s="16"/>
      <c r="C67" s="16"/>
      <c r="D67" s="19"/>
      <c r="E67" s="16"/>
      <c r="F67" s="16"/>
      <c r="G67" s="16"/>
    </row>
    <row r="68" spans="1:7" x14ac:dyDescent="0.2">
      <c r="A68" t="s">
        <v>9</v>
      </c>
      <c r="B68" s="16">
        <f>'1. 2001 Approved Rate Schedule'!B68</f>
        <v>5.8279999999999998E-2</v>
      </c>
      <c r="C68" s="16"/>
      <c r="D68" s="19"/>
      <c r="E68" s="16"/>
      <c r="F68" s="16"/>
      <c r="G68" s="16"/>
    </row>
    <row r="69" spans="1:7" x14ac:dyDescent="0.2">
      <c r="B69" s="16"/>
      <c r="C69" s="16"/>
      <c r="D69" s="19"/>
      <c r="E69" s="16"/>
      <c r="F69" s="16"/>
      <c r="G69" s="16"/>
    </row>
    <row r="70" spans="1:7" x14ac:dyDescent="0.2">
      <c r="B70" s="16"/>
      <c r="C70" s="16"/>
      <c r="D70" s="19"/>
      <c r="E70" s="16"/>
      <c r="F70" s="16"/>
      <c r="G70" s="16"/>
    </row>
    <row r="71" spans="1:7" x14ac:dyDescent="0.2">
      <c r="B71" s="16"/>
      <c r="C71" s="16"/>
      <c r="D71" s="19"/>
      <c r="E71" s="16"/>
      <c r="F71" s="16"/>
      <c r="G71" s="16"/>
    </row>
    <row r="72" spans="1:7" ht="18" x14ac:dyDescent="0.25">
      <c r="A72" s="121" t="s">
        <v>24</v>
      </c>
      <c r="B72" s="18"/>
      <c r="C72" s="7"/>
      <c r="D72" s="19"/>
      <c r="E72" s="16"/>
      <c r="F72" s="16"/>
      <c r="G72" s="16"/>
    </row>
    <row r="73" spans="1:7" ht="18" x14ac:dyDescent="0.25">
      <c r="A73" s="17"/>
      <c r="B73" s="16"/>
      <c r="C73" s="16"/>
      <c r="D73" s="19"/>
      <c r="E73" s="16"/>
      <c r="F73" s="16"/>
      <c r="G73" s="16"/>
    </row>
    <row r="74" spans="1:7" x14ac:dyDescent="0.2">
      <c r="A74" t="s">
        <v>21</v>
      </c>
      <c r="B74" s="23">
        <f>('1. 2001 Approved Rate Schedule'!B74)*$F$10</f>
        <v>0.10503180000000001</v>
      </c>
      <c r="C74" s="16"/>
      <c r="D74" s="19"/>
      <c r="E74" s="16"/>
      <c r="F74" s="16"/>
      <c r="G74" s="16"/>
    </row>
    <row r="75" spans="1:7" x14ac:dyDescent="0.2">
      <c r="B75" s="16"/>
      <c r="C75" s="16"/>
      <c r="D75" s="19"/>
      <c r="E75" s="16"/>
      <c r="F75" s="16"/>
      <c r="G75" s="16"/>
    </row>
    <row r="76" spans="1:7" x14ac:dyDescent="0.2">
      <c r="A76" t="s">
        <v>132</v>
      </c>
      <c r="B76" s="16">
        <f>('1. 2001 Approved Rate Schedule'!B76)*$F$10</f>
        <v>783.09019999999998</v>
      </c>
      <c r="C76" s="16"/>
      <c r="D76" s="19"/>
      <c r="E76" s="16"/>
      <c r="F76" s="16"/>
      <c r="G76" s="16"/>
    </row>
    <row r="77" spans="1:7" x14ac:dyDescent="0.2">
      <c r="B77" s="16"/>
      <c r="C77" s="16"/>
      <c r="D77" s="19"/>
      <c r="E77" s="16"/>
      <c r="F77" s="16"/>
      <c r="G77" s="16"/>
    </row>
    <row r="78" spans="1:7" x14ac:dyDescent="0.2">
      <c r="A78" t="s">
        <v>11</v>
      </c>
      <c r="B78" s="123" t="s">
        <v>12</v>
      </c>
      <c r="C78" s="123" t="s">
        <v>14</v>
      </c>
      <c r="D78" s="123" t="s">
        <v>12</v>
      </c>
      <c r="E78" s="123" t="s">
        <v>13</v>
      </c>
      <c r="F78" s="124" t="s">
        <v>14</v>
      </c>
      <c r="G78" s="123" t="s">
        <v>15</v>
      </c>
    </row>
    <row r="79" spans="1:7" x14ac:dyDescent="0.2">
      <c r="B79" s="123"/>
      <c r="C79" s="123"/>
      <c r="D79" s="123"/>
      <c r="E79" s="123" t="s">
        <v>16</v>
      </c>
      <c r="F79" s="124"/>
      <c r="G79" s="123" t="s">
        <v>16</v>
      </c>
    </row>
    <row r="80" spans="1:7" x14ac:dyDescent="0.2">
      <c r="B80" s="123" t="s">
        <v>25</v>
      </c>
      <c r="C80" s="123" t="s">
        <v>25</v>
      </c>
      <c r="D80" s="123" t="s">
        <v>17</v>
      </c>
      <c r="E80" s="123" t="s">
        <v>17</v>
      </c>
      <c r="F80" s="124" t="s">
        <v>17</v>
      </c>
      <c r="G80" s="123" t="s">
        <v>17</v>
      </c>
    </row>
    <row r="81" spans="1:7" ht="18" x14ac:dyDescent="0.25">
      <c r="A81" s="17"/>
      <c r="B81" s="124">
        <f>'1. 2001 Approved Rate Schedule'!B81</f>
        <v>10.845000000000001</v>
      </c>
      <c r="C81" s="124">
        <f>'1. 2001 Approved Rate Schedule'!C81</f>
        <v>8.1180000000000003</v>
      </c>
      <c r="D81" s="123">
        <f>'1. 2001 Approved Rate Schedule'!D81</f>
        <v>7.0279999999999995E-2</v>
      </c>
      <c r="E81" s="123">
        <f>'1. 2001 Approved Rate Schedule'!E81</f>
        <v>4.1959999999999997E-2</v>
      </c>
      <c r="F81" s="123">
        <f>'1. 2001 Approved Rate Schedule'!F81</f>
        <v>5.9319999999999998E-2</v>
      </c>
      <c r="G81" s="123">
        <f>'1. 2001 Approved Rate Schedule'!G81</f>
        <v>3.1109999999999999E-2</v>
      </c>
    </row>
    <row r="82" spans="1:7" ht="12" customHeight="1" x14ac:dyDescent="0.25">
      <c r="A82" s="17"/>
      <c r="B82" s="123"/>
      <c r="C82" s="123"/>
      <c r="D82" s="123"/>
      <c r="E82" s="123"/>
      <c r="F82" s="123"/>
      <c r="G82" s="123"/>
    </row>
    <row r="83" spans="1:7" ht="14.25" customHeight="1" x14ac:dyDescent="0.25">
      <c r="A83" s="17"/>
      <c r="B83" s="123"/>
      <c r="C83" s="123"/>
      <c r="D83" s="123"/>
      <c r="E83" s="123"/>
      <c r="F83" s="123"/>
      <c r="G83" s="123"/>
    </row>
    <row r="84" spans="1:7" ht="12.75" customHeight="1" x14ac:dyDescent="0.25">
      <c r="A84" s="17"/>
      <c r="B84" s="16"/>
      <c r="C84" s="16"/>
      <c r="D84" s="19"/>
      <c r="E84" s="16"/>
      <c r="F84" s="16"/>
      <c r="G84" s="16"/>
    </row>
    <row r="85" spans="1:7" ht="18" x14ac:dyDescent="0.25">
      <c r="A85" s="121" t="s">
        <v>26</v>
      </c>
      <c r="B85" s="16"/>
      <c r="C85" s="16"/>
      <c r="D85" s="19"/>
      <c r="E85" s="16"/>
      <c r="F85" s="16"/>
      <c r="G85" s="16"/>
    </row>
    <row r="86" spans="1:7" x14ac:dyDescent="0.2">
      <c r="B86" s="16"/>
      <c r="C86" s="16"/>
      <c r="D86" s="19"/>
      <c r="E86" s="16"/>
      <c r="F86" s="16"/>
      <c r="G86" s="16"/>
    </row>
    <row r="87" spans="1:7" x14ac:dyDescent="0.2">
      <c r="A87" t="s">
        <v>21</v>
      </c>
      <c r="B87" s="23">
        <f>('1. 2001 Approved Rate Schedule'!B87)*$F$10</f>
        <v>0</v>
      </c>
      <c r="C87" s="16"/>
      <c r="D87" s="19"/>
      <c r="E87" s="16"/>
      <c r="F87" s="16"/>
      <c r="G87" s="16"/>
    </row>
    <row r="88" spans="1:7" x14ac:dyDescent="0.2">
      <c r="B88" s="16"/>
      <c r="C88" s="16"/>
      <c r="D88" s="19"/>
      <c r="E88" s="16"/>
      <c r="F88" s="16"/>
      <c r="G88" s="16"/>
    </row>
    <row r="89" spans="1:7" x14ac:dyDescent="0.2">
      <c r="A89" t="s">
        <v>132</v>
      </c>
      <c r="B89" s="16">
        <f>('1. 2001 Approved Rate Schedule'!B89)*$F$10</f>
        <v>0</v>
      </c>
      <c r="C89" s="16"/>
      <c r="D89" s="19"/>
      <c r="E89" s="16"/>
      <c r="F89" s="16"/>
      <c r="G89" s="16"/>
    </row>
    <row r="90" spans="1:7" x14ac:dyDescent="0.2">
      <c r="B90" s="16"/>
      <c r="C90" s="16"/>
      <c r="D90" s="19"/>
      <c r="E90" s="16"/>
      <c r="F90" s="16"/>
      <c r="G90" s="16"/>
    </row>
    <row r="91" spans="1:7" x14ac:dyDescent="0.2">
      <c r="A91" t="s">
        <v>11</v>
      </c>
      <c r="B91" s="123" t="s">
        <v>12</v>
      </c>
      <c r="C91" s="123" t="s">
        <v>14</v>
      </c>
      <c r="D91" s="123" t="s">
        <v>12</v>
      </c>
      <c r="E91" s="123" t="s">
        <v>13</v>
      </c>
      <c r="F91" s="124" t="s">
        <v>14</v>
      </c>
      <c r="G91" s="123" t="s">
        <v>15</v>
      </c>
    </row>
    <row r="92" spans="1:7" x14ac:dyDescent="0.2">
      <c r="B92" s="123"/>
      <c r="C92" s="123"/>
      <c r="D92" s="123"/>
      <c r="E92" s="123" t="s">
        <v>16</v>
      </c>
      <c r="F92" s="124"/>
      <c r="G92" s="123" t="s">
        <v>16</v>
      </c>
    </row>
    <row r="93" spans="1:7" x14ac:dyDescent="0.2">
      <c r="B93" s="123" t="s">
        <v>25</v>
      </c>
      <c r="C93" s="123" t="s">
        <v>25</v>
      </c>
      <c r="D93" s="123" t="s">
        <v>17</v>
      </c>
      <c r="E93" s="123" t="s">
        <v>17</v>
      </c>
      <c r="F93" s="124" t="s">
        <v>17</v>
      </c>
      <c r="G93" s="123" t="s">
        <v>17</v>
      </c>
    </row>
    <row r="94" spans="1:7" x14ac:dyDescent="0.2">
      <c r="A94" s="5"/>
      <c r="B94" s="124">
        <f>'1. 2001 Approved Rate Schedule'!B94</f>
        <v>0</v>
      </c>
      <c r="C94" s="124">
        <f>'1. 2001 Approved Rate Schedule'!C94</f>
        <v>0</v>
      </c>
      <c r="D94" s="123">
        <f>'1. 2001 Approved Rate Schedule'!D94</f>
        <v>0</v>
      </c>
      <c r="E94" s="123">
        <f>'1. 2001 Approved Rate Schedule'!E94</f>
        <v>0</v>
      </c>
      <c r="F94" s="123">
        <f>'1. 2001 Approved Rate Schedule'!F94</f>
        <v>0</v>
      </c>
      <c r="G94" s="123">
        <f>'1. 2001 Approved Rate Schedule'!G94</f>
        <v>0</v>
      </c>
    </row>
    <row r="95" spans="1:7" x14ac:dyDescent="0.2">
      <c r="B95" s="16"/>
      <c r="C95" s="16"/>
      <c r="D95" s="19"/>
      <c r="E95" s="16"/>
      <c r="F95" s="16"/>
      <c r="G95" s="16"/>
    </row>
    <row r="96" spans="1:7" x14ac:dyDescent="0.2">
      <c r="B96" s="16"/>
      <c r="C96" s="16"/>
      <c r="D96" s="19"/>
      <c r="E96" s="16"/>
      <c r="F96" s="16"/>
      <c r="G96" s="16"/>
    </row>
    <row r="97" spans="1:7" x14ac:dyDescent="0.2">
      <c r="B97" s="16"/>
      <c r="C97" s="16"/>
      <c r="D97" s="19"/>
      <c r="E97" s="16"/>
      <c r="F97" s="16"/>
      <c r="G97" s="16"/>
    </row>
    <row r="98" spans="1:7" ht="18" x14ac:dyDescent="0.25">
      <c r="A98" s="121" t="s">
        <v>7</v>
      </c>
      <c r="B98" s="16"/>
      <c r="C98" s="16"/>
      <c r="D98" s="19"/>
      <c r="E98" s="16"/>
      <c r="F98" s="16"/>
      <c r="G98" s="16"/>
    </row>
    <row r="99" spans="1:7" x14ac:dyDescent="0.2">
      <c r="B99" s="16"/>
      <c r="C99" s="16"/>
      <c r="D99" s="19"/>
      <c r="E99" s="16"/>
      <c r="F99" s="16"/>
      <c r="G99" s="16"/>
    </row>
    <row r="100" spans="1:7" x14ac:dyDescent="0.2">
      <c r="A100" t="s">
        <v>21</v>
      </c>
      <c r="B100" s="23">
        <f>('1. 2001 Approved Rate Schedule'!B100)*$F$10</f>
        <v>0</v>
      </c>
      <c r="C100" s="16"/>
      <c r="D100" s="19"/>
      <c r="E100" s="16"/>
      <c r="F100" s="16"/>
      <c r="G100" s="16"/>
    </row>
    <row r="101" spans="1:7" x14ac:dyDescent="0.2">
      <c r="B101" s="16"/>
      <c r="C101" s="16"/>
      <c r="D101" s="19"/>
      <c r="E101" s="16"/>
      <c r="F101" s="16"/>
      <c r="G101" s="16"/>
    </row>
    <row r="102" spans="1:7" x14ac:dyDescent="0.2">
      <c r="A102" t="s">
        <v>132</v>
      </c>
      <c r="B102" s="19">
        <f>('1. 2001 Approved Rate Schedule'!B102)*$F$10</f>
        <v>0</v>
      </c>
      <c r="C102" s="16"/>
      <c r="D102" s="19"/>
      <c r="E102" s="16"/>
      <c r="F102" s="16"/>
      <c r="G102" s="16"/>
    </row>
    <row r="103" spans="1:7" x14ac:dyDescent="0.2">
      <c r="B103" s="16"/>
      <c r="C103" s="16"/>
      <c r="D103" s="19"/>
      <c r="E103" s="16"/>
      <c r="F103" s="16"/>
      <c r="G103" s="16"/>
    </row>
    <row r="104" spans="1:7" x14ac:dyDescent="0.2">
      <c r="A104" t="s">
        <v>11</v>
      </c>
      <c r="B104" s="123" t="s">
        <v>12</v>
      </c>
      <c r="C104" s="123" t="s">
        <v>14</v>
      </c>
      <c r="D104" s="123" t="s">
        <v>12</v>
      </c>
      <c r="E104" s="123" t="s">
        <v>13</v>
      </c>
      <c r="F104" s="124" t="s">
        <v>14</v>
      </c>
      <c r="G104" s="123" t="s">
        <v>15</v>
      </c>
    </row>
    <row r="105" spans="1:7" x14ac:dyDescent="0.2">
      <c r="B105" s="123"/>
      <c r="C105" s="123"/>
      <c r="D105" s="123"/>
      <c r="E105" s="123" t="s">
        <v>16</v>
      </c>
      <c r="F105" s="124"/>
      <c r="G105" s="123" t="s">
        <v>16</v>
      </c>
    </row>
    <row r="106" spans="1:7" x14ac:dyDescent="0.2">
      <c r="B106" s="123" t="s">
        <v>25</v>
      </c>
      <c r="C106" s="123" t="s">
        <v>25</v>
      </c>
      <c r="D106" s="123" t="s">
        <v>17</v>
      </c>
      <c r="E106" s="123" t="s">
        <v>17</v>
      </c>
      <c r="F106" s="124" t="s">
        <v>17</v>
      </c>
      <c r="G106" s="123" t="s">
        <v>17</v>
      </c>
    </row>
    <row r="107" spans="1:7" x14ac:dyDescent="0.2">
      <c r="A107" s="5"/>
      <c r="B107" s="124">
        <f>'1. 2001 Approved Rate Schedule'!B107</f>
        <v>0</v>
      </c>
      <c r="C107" s="124">
        <f>'1. 2001 Approved Rate Schedule'!C107</f>
        <v>0</v>
      </c>
      <c r="D107" s="123">
        <f>'1. 2001 Approved Rate Schedule'!D107</f>
        <v>0</v>
      </c>
      <c r="E107" s="123">
        <f>'1. 2001 Approved Rate Schedule'!E107</f>
        <v>0</v>
      </c>
      <c r="F107" s="123">
        <f>'1. 2001 Approved Rate Schedule'!F107</f>
        <v>0</v>
      </c>
      <c r="G107" s="123">
        <f>'1. 2001 Approved Rate Schedule'!G107</f>
        <v>0</v>
      </c>
    </row>
    <row r="108" spans="1:7" x14ac:dyDescent="0.2">
      <c r="A108" s="5"/>
      <c r="B108" s="16"/>
      <c r="C108" s="16"/>
      <c r="D108" s="16"/>
      <c r="E108" s="16"/>
      <c r="F108" s="16"/>
      <c r="G108" s="16"/>
    </row>
    <row r="109" spans="1:7" x14ac:dyDescent="0.2">
      <c r="A109" s="5"/>
      <c r="B109" s="16"/>
      <c r="C109" s="16"/>
      <c r="D109" s="16"/>
      <c r="E109" s="16"/>
      <c r="F109" s="16"/>
      <c r="G109" s="16"/>
    </row>
    <row r="110" spans="1:7" x14ac:dyDescent="0.2">
      <c r="C110" s="16"/>
      <c r="E110" s="16"/>
      <c r="F110" s="16"/>
      <c r="G110" s="16"/>
    </row>
    <row r="111" spans="1:7" ht="18" x14ac:dyDescent="0.25">
      <c r="A111" s="121" t="s">
        <v>27</v>
      </c>
      <c r="B111" s="16"/>
      <c r="C111" s="16"/>
      <c r="D111" s="19"/>
      <c r="E111" s="16"/>
      <c r="F111" s="16"/>
      <c r="G111" s="16"/>
    </row>
    <row r="112" spans="1:7" x14ac:dyDescent="0.2">
      <c r="B112" s="16"/>
      <c r="C112" s="16"/>
      <c r="D112" s="19"/>
      <c r="E112" s="16"/>
      <c r="F112" s="16"/>
      <c r="G112" s="16"/>
    </row>
    <row r="113" spans="1:7" x14ac:dyDescent="0.2">
      <c r="A113" t="s">
        <v>21</v>
      </c>
      <c r="B113" s="23">
        <f>('1. 2001 Approved Rate Schedule'!B113)*$F$10</f>
        <v>0.59389449999999999</v>
      </c>
      <c r="C113" s="16"/>
      <c r="D113" s="19"/>
      <c r="E113" s="16"/>
      <c r="F113" s="16"/>
      <c r="G113" s="16"/>
    </row>
    <row r="114" spans="1:7" x14ac:dyDescent="0.2">
      <c r="B114" s="16"/>
      <c r="C114" s="16"/>
      <c r="D114" s="19"/>
      <c r="E114" s="16"/>
      <c r="F114" s="16"/>
      <c r="G114" s="16"/>
    </row>
    <row r="115" spans="1:7" x14ac:dyDescent="0.2">
      <c r="A115" t="s">
        <v>135</v>
      </c>
      <c r="B115" s="16">
        <f>('1. 2001 Approved Rate Schedule'!B115)*$F$10</f>
        <v>0.33626</v>
      </c>
      <c r="C115" s="16"/>
      <c r="D115" s="19"/>
      <c r="E115" s="16"/>
      <c r="F115" s="16"/>
      <c r="G115" s="16"/>
    </row>
    <row r="116" spans="1:7" x14ac:dyDescent="0.2">
      <c r="B116" s="16"/>
      <c r="C116" s="16"/>
      <c r="D116" s="19"/>
      <c r="E116" s="16"/>
      <c r="F116" s="16"/>
      <c r="G116" s="16"/>
    </row>
    <row r="117" spans="1:7" x14ac:dyDescent="0.2">
      <c r="A117" t="s">
        <v>23</v>
      </c>
      <c r="B117" s="16">
        <f>'1. 2001 Approved Rate Schedule'!B117</f>
        <v>22.847100000000001</v>
      </c>
      <c r="C117" s="16"/>
      <c r="D117" s="19"/>
      <c r="E117" s="16"/>
      <c r="F117" s="16"/>
      <c r="G117" s="16"/>
    </row>
    <row r="118" spans="1:7" x14ac:dyDescent="0.2">
      <c r="B118" s="16"/>
      <c r="C118" s="16"/>
      <c r="D118" s="19"/>
      <c r="E118" s="16"/>
      <c r="F118" s="16"/>
      <c r="G118" s="16"/>
    </row>
    <row r="119" spans="1:7" x14ac:dyDescent="0.2">
      <c r="A119" s="5" t="s">
        <v>28</v>
      </c>
      <c r="B119" s="16"/>
      <c r="C119" s="16"/>
      <c r="D119" s="19"/>
      <c r="E119" s="16"/>
      <c r="F119" s="16"/>
      <c r="G119" s="16"/>
    </row>
    <row r="120" spans="1:7" x14ac:dyDescent="0.2">
      <c r="B120" s="16"/>
      <c r="C120" s="16"/>
      <c r="D120" s="19"/>
      <c r="E120" s="16"/>
      <c r="F120" s="16"/>
      <c r="G120" s="16"/>
    </row>
    <row r="121" spans="1:7" ht="18" x14ac:dyDescent="0.25">
      <c r="A121" s="121" t="s">
        <v>29</v>
      </c>
      <c r="B121" s="16"/>
      <c r="C121" s="16"/>
      <c r="D121" s="19"/>
      <c r="E121" s="16"/>
      <c r="F121" s="16"/>
      <c r="G121" s="16"/>
    </row>
    <row r="122" spans="1:7" x14ac:dyDescent="0.2">
      <c r="B122" s="16"/>
      <c r="C122" s="16"/>
      <c r="D122" s="19"/>
      <c r="E122" s="16"/>
      <c r="F122" s="16"/>
      <c r="G122" s="16"/>
    </row>
    <row r="123" spans="1:7" x14ac:dyDescent="0.2">
      <c r="A123" t="s">
        <v>21</v>
      </c>
      <c r="B123" s="16">
        <f>('1. 2001 Approved Rate Schedule'!B123)*$F$10</f>
        <v>0</v>
      </c>
      <c r="C123" s="16"/>
      <c r="D123" s="19"/>
      <c r="E123" s="16"/>
      <c r="F123" s="16"/>
      <c r="G123" s="16"/>
    </row>
    <row r="124" spans="1:7" x14ac:dyDescent="0.2">
      <c r="B124" s="16"/>
      <c r="C124" s="16"/>
      <c r="D124" s="19"/>
      <c r="E124" s="16"/>
      <c r="F124" s="16"/>
      <c r="G124" s="16"/>
    </row>
    <row r="125" spans="1:7" x14ac:dyDescent="0.2">
      <c r="A125" t="s">
        <v>135</v>
      </c>
      <c r="B125" s="19">
        <f>('1. 2001 Approved Rate Schedule'!B125)*$F$10</f>
        <v>0</v>
      </c>
      <c r="C125" s="16"/>
      <c r="D125" s="19"/>
      <c r="E125" s="16"/>
      <c r="F125" s="16"/>
      <c r="G125" s="16"/>
    </row>
    <row r="126" spans="1:7" x14ac:dyDescent="0.2">
      <c r="B126" s="16"/>
      <c r="C126" s="16"/>
      <c r="D126" s="19"/>
      <c r="E126" s="16"/>
      <c r="F126" s="16"/>
      <c r="G126" s="16"/>
    </row>
    <row r="127" spans="1:7" x14ac:dyDescent="0.2">
      <c r="A127" t="s">
        <v>11</v>
      </c>
      <c r="B127" s="123" t="s">
        <v>12</v>
      </c>
      <c r="C127" s="123" t="s">
        <v>14</v>
      </c>
      <c r="D127" s="19"/>
      <c r="E127" s="16"/>
      <c r="F127" s="16"/>
      <c r="G127" s="16"/>
    </row>
    <row r="128" spans="1:7" x14ac:dyDescent="0.2">
      <c r="B128" s="123" t="s">
        <v>25</v>
      </c>
      <c r="C128" s="123" t="s">
        <v>25</v>
      </c>
      <c r="D128" s="19"/>
      <c r="E128" s="16"/>
      <c r="F128" s="16"/>
      <c r="G128" s="16"/>
    </row>
    <row r="129" spans="1:7" x14ac:dyDescent="0.2">
      <c r="B129" s="123">
        <f>'1. 2001 Approved Rate Schedule'!B129</f>
        <v>0</v>
      </c>
      <c r="C129" s="123">
        <f>'1. 2001 Approved Rate Schedule'!C129</f>
        <v>0</v>
      </c>
      <c r="D129" s="19"/>
      <c r="E129" s="16"/>
      <c r="F129" s="16"/>
      <c r="G129" s="16"/>
    </row>
    <row r="130" spans="1:7" ht="12.75" customHeight="1" x14ac:dyDescent="0.25">
      <c r="A130" s="17"/>
      <c r="B130" s="16"/>
      <c r="C130" s="16"/>
      <c r="D130" s="19"/>
      <c r="E130" s="16"/>
      <c r="F130" s="16"/>
      <c r="G130" s="16"/>
    </row>
    <row r="131" spans="1:7" ht="12.75" customHeight="1" x14ac:dyDescent="0.25">
      <c r="A131" s="17"/>
      <c r="B131" s="16"/>
      <c r="C131" s="16"/>
      <c r="D131" s="19"/>
      <c r="E131" s="16"/>
      <c r="F131" s="16"/>
      <c r="G131" s="16"/>
    </row>
    <row r="132" spans="1:7" x14ac:dyDescent="0.2">
      <c r="B132" s="16"/>
      <c r="C132" s="16"/>
      <c r="D132" s="19"/>
      <c r="E132" s="16"/>
      <c r="F132" s="16"/>
      <c r="G132" s="16"/>
    </row>
    <row r="133" spans="1:7" ht="18" x14ac:dyDescent="0.25">
      <c r="A133" s="121" t="s">
        <v>30</v>
      </c>
      <c r="B133" s="16"/>
      <c r="C133" s="16"/>
      <c r="D133" s="19"/>
      <c r="E133" s="16"/>
      <c r="F133" s="16"/>
      <c r="G133" s="16"/>
    </row>
    <row r="134" spans="1:7" x14ac:dyDescent="0.2">
      <c r="B134" s="16"/>
      <c r="C134" s="16"/>
      <c r="D134" s="19"/>
      <c r="E134" s="16"/>
      <c r="F134" s="16"/>
      <c r="G134" s="16"/>
    </row>
    <row r="135" spans="1:7" x14ac:dyDescent="0.2">
      <c r="A135" t="s">
        <v>21</v>
      </c>
      <c r="B135" s="16">
        <f>('1. 2001 Approved Rate Schedule'!B135)*$F$10</f>
        <v>0</v>
      </c>
      <c r="C135" s="16"/>
      <c r="D135" s="19"/>
      <c r="E135" s="16"/>
      <c r="F135" s="16"/>
      <c r="G135" s="16"/>
    </row>
    <row r="136" spans="1:7" x14ac:dyDescent="0.2">
      <c r="B136" s="16"/>
      <c r="C136" s="16"/>
      <c r="D136" s="19"/>
      <c r="E136" s="16"/>
      <c r="F136" s="16"/>
      <c r="G136" s="16"/>
    </row>
    <row r="137" spans="1:7" x14ac:dyDescent="0.2">
      <c r="A137" t="s">
        <v>135</v>
      </c>
      <c r="B137" s="16">
        <f>('1. 2001 Approved Rate Schedule'!B137)*$F$10</f>
        <v>0</v>
      </c>
      <c r="C137" s="16"/>
      <c r="D137" s="19"/>
      <c r="E137" s="16"/>
      <c r="F137" s="16"/>
      <c r="G137" s="16"/>
    </row>
    <row r="138" spans="1:7" x14ac:dyDescent="0.2">
      <c r="B138" s="16"/>
      <c r="C138" s="16"/>
      <c r="D138" s="19"/>
      <c r="E138" s="16"/>
      <c r="F138" s="16"/>
      <c r="G138" s="16"/>
    </row>
    <row r="139" spans="1:7" x14ac:dyDescent="0.2">
      <c r="A139" t="s">
        <v>23</v>
      </c>
      <c r="B139" s="16">
        <f>'1. 2001 Approved Rate Schedule'!B139</f>
        <v>0</v>
      </c>
      <c r="C139" s="16"/>
      <c r="D139" s="19"/>
      <c r="E139" s="16"/>
      <c r="F139" s="16"/>
      <c r="G139" s="16"/>
    </row>
    <row r="140" spans="1:7" x14ac:dyDescent="0.2">
      <c r="B140" s="16"/>
      <c r="C140" s="16"/>
      <c r="D140" s="19"/>
      <c r="E140" s="16"/>
      <c r="F140" s="16"/>
      <c r="G140" s="16"/>
    </row>
    <row r="141" spans="1:7" x14ac:dyDescent="0.2">
      <c r="A141" s="5" t="s">
        <v>28</v>
      </c>
      <c r="B141" s="16"/>
      <c r="C141" s="16"/>
      <c r="D141" s="19"/>
      <c r="E141" s="16"/>
      <c r="F141" s="16"/>
      <c r="G141" s="16"/>
    </row>
    <row r="142" spans="1:7" x14ac:dyDescent="0.2">
      <c r="B142" s="16"/>
      <c r="C142" s="16"/>
      <c r="D142" s="19"/>
      <c r="E142" s="16"/>
      <c r="F142" s="16"/>
      <c r="G142" s="16"/>
    </row>
    <row r="143" spans="1:7" ht="18" x14ac:dyDescent="0.25">
      <c r="A143" s="121" t="s">
        <v>31</v>
      </c>
      <c r="B143" s="16"/>
      <c r="C143" s="16"/>
      <c r="D143" s="19"/>
      <c r="E143" s="16"/>
      <c r="F143" s="16"/>
      <c r="G143" s="16"/>
    </row>
    <row r="144" spans="1:7" x14ac:dyDescent="0.2">
      <c r="B144" s="16"/>
      <c r="C144" s="16"/>
      <c r="D144" s="19"/>
      <c r="E144" s="16"/>
      <c r="F144" s="16"/>
      <c r="G144" s="16"/>
    </row>
    <row r="145" spans="1:7" x14ac:dyDescent="0.2">
      <c r="A145" t="s">
        <v>21</v>
      </c>
      <c r="B145" s="16">
        <f>('1. 2001 Approved Rate Schedule'!B145)*$F$10</f>
        <v>0.52545569999999997</v>
      </c>
      <c r="C145" s="16"/>
      <c r="D145" s="19"/>
      <c r="E145" s="16"/>
      <c r="F145" s="16"/>
      <c r="G145" s="16"/>
    </row>
    <row r="146" spans="1:7" x14ac:dyDescent="0.2">
      <c r="B146" s="16"/>
      <c r="C146" s="16"/>
      <c r="D146" s="19"/>
      <c r="E146" s="16"/>
      <c r="F146" s="16"/>
      <c r="G146" s="16"/>
    </row>
    <row r="147" spans="1:7" x14ac:dyDescent="0.2">
      <c r="A147" t="s">
        <v>135</v>
      </c>
      <c r="B147" s="19">
        <f>('1. 2001 Approved Rate Schedule'!B147)*$F$10</f>
        <v>1.9779999999999999E-2</v>
      </c>
      <c r="C147" s="16"/>
      <c r="D147" s="19"/>
      <c r="E147" s="16"/>
      <c r="F147" s="16"/>
      <c r="G147" s="16"/>
    </row>
    <row r="148" spans="1:7" x14ac:dyDescent="0.2">
      <c r="B148" s="16"/>
      <c r="C148" s="16"/>
      <c r="D148" s="19"/>
      <c r="E148" s="16"/>
      <c r="F148" s="16"/>
      <c r="G148" s="16"/>
    </row>
    <row r="149" spans="1:7" x14ac:dyDescent="0.2">
      <c r="A149" t="s">
        <v>11</v>
      </c>
      <c r="B149" s="123" t="s">
        <v>12</v>
      </c>
      <c r="C149" s="123" t="s">
        <v>14</v>
      </c>
      <c r="D149" s="19"/>
      <c r="E149" s="16"/>
      <c r="F149" s="16"/>
      <c r="G149" s="16"/>
    </row>
    <row r="150" spans="1:7" x14ac:dyDescent="0.2">
      <c r="B150" s="123" t="s">
        <v>25</v>
      </c>
      <c r="C150" s="123" t="s">
        <v>25</v>
      </c>
      <c r="D150" s="19"/>
      <c r="E150" s="16"/>
      <c r="F150" s="16"/>
      <c r="G150" s="16"/>
    </row>
    <row r="151" spans="1:7" x14ac:dyDescent="0.2">
      <c r="B151" s="123">
        <f>'1. 2001 Approved Rate Schedule'!B151</f>
        <v>33.083300000000001</v>
      </c>
      <c r="C151" s="123">
        <f>'1. 2001 Approved Rate Schedule'!C151</f>
        <v>12.422800000000001</v>
      </c>
      <c r="E151" s="16"/>
      <c r="F151" s="16"/>
      <c r="G151" s="16"/>
    </row>
    <row r="152" spans="1:7" x14ac:dyDescent="0.2">
      <c r="B152" s="16"/>
      <c r="C152" s="16"/>
      <c r="D152" s="19"/>
      <c r="E152" s="16"/>
      <c r="F152" s="16"/>
      <c r="G152" s="16"/>
    </row>
  </sheetData>
  <phoneticPr fontId="0" type="noConversion"/>
  <pageMargins left="0.57999999999999996" right="0.17" top="0.5" bottom="0.4" header="0.3" footer="0.2"/>
  <pageSetup scale="70" fitToHeight="3"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32"/>
  <sheetViews>
    <sheetView zoomScale="75" workbookViewId="0">
      <selection activeCell="E26" sqref="E26:E33"/>
    </sheetView>
  </sheetViews>
  <sheetFormatPr defaultRowHeight="12.75" x14ac:dyDescent="0.2"/>
  <cols>
    <col min="1" max="1" width="51.42578125" customWidth="1"/>
    <col min="2" max="2" width="13.140625" customWidth="1"/>
    <col min="3" max="3" width="12.28515625" customWidth="1"/>
    <col min="4" max="4" width="14" customWidth="1"/>
    <col min="5" max="5" width="16.85546875" customWidth="1"/>
    <col min="6" max="6" width="11.7109375" customWidth="1"/>
    <col min="7" max="7" width="14.7109375" customWidth="1"/>
    <col min="8" max="8" width="15.28515625" customWidth="1"/>
  </cols>
  <sheetData>
    <row r="1" spans="1:7" ht="18" x14ac:dyDescent="0.25">
      <c r="A1" s="17" t="s">
        <v>202</v>
      </c>
    </row>
    <row r="2" spans="1:7" ht="18" x14ac:dyDescent="0.25">
      <c r="A2" s="1"/>
    </row>
    <row r="3" spans="1:7" ht="18" x14ac:dyDescent="0.25">
      <c r="A3" s="137" t="s">
        <v>0</v>
      </c>
      <c r="B3" s="138" t="str">
        <f>'1. 2001 Approved Rate Schedule'!B3</f>
        <v>E.L.K. Energy Inc.</v>
      </c>
      <c r="C3" s="132"/>
      <c r="E3" s="137" t="s">
        <v>1</v>
      </c>
      <c r="F3" s="1"/>
      <c r="G3" s="140" t="str">
        <f>'1. 2001 Approved Rate Schedule'!F3</f>
        <v>ED-1999-0070</v>
      </c>
    </row>
    <row r="4" spans="1:7" ht="18" x14ac:dyDescent="0.25">
      <c r="A4" s="137" t="s">
        <v>3</v>
      </c>
      <c r="B4" s="139" t="str">
        <f>'1. 2001 Approved Rate Schedule'!B4</f>
        <v>Sandra Corrado</v>
      </c>
      <c r="C4" s="17"/>
      <c r="E4" s="137" t="s">
        <v>4</v>
      </c>
      <c r="F4" s="1"/>
      <c r="G4" s="139" t="str">
        <f>'1. 2001 Approved Rate Schedule'!F4</f>
        <v>(519)776-5291  Ext. 13</v>
      </c>
    </row>
    <row r="5" spans="1:7" ht="18" x14ac:dyDescent="0.25">
      <c r="A5" s="30" t="s">
        <v>50</v>
      </c>
      <c r="B5" s="139" t="str">
        <f>'1. 2001 Approved Rate Schedule'!B5</f>
        <v>scorrado@elkenergyinc.com</v>
      </c>
      <c r="C5" s="17"/>
    </row>
    <row r="6" spans="1:7" ht="18" x14ac:dyDescent="0.25">
      <c r="A6" s="137" t="s">
        <v>2</v>
      </c>
      <c r="B6" s="139">
        <f>'1. 2001 Approved Rate Schedule'!B6</f>
        <v>1</v>
      </c>
      <c r="C6" s="17"/>
    </row>
    <row r="7" spans="1:7" ht="18" x14ac:dyDescent="0.25">
      <c r="A7" s="30" t="s">
        <v>51</v>
      </c>
      <c r="B7" s="215">
        <f>'1. 2001 Approved Rate Schedule'!B7</f>
        <v>37263</v>
      </c>
      <c r="C7" s="17"/>
    </row>
    <row r="8" spans="1:7" ht="18" x14ac:dyDescent="0.25">
      <c r="C8" s="17"/>
    </row>
    <row r="9" spans="1:7" ht="14.25" x14ac:dyDescent="0.2">
      <c r="A9" s="164" t="s">
        <v>205</v>
      </c>
      <c r="B9" s="5"/>
    </row>
    <row r="10" spans="1:7" ht="14.25" x14ac:dyDescent="0.2">
      <c r="A10" s="164" t="s">
        <v>206</v>
      </c>
    </row>
    <row r="11" spans="1:7" ht="15.75" x14ac:dyDescent="0.25">
      <c r="A11" s="3" t="s">
        <v>142</v>
      </c>
    </row>
    <row r="12" spans="1:7" ht="15.75" x14ac:dyDescent="0.25">
      <c r="A12" s="3" t="s">
        <v>143</v>
      </c>
      <c r="B12" s="4"/>
      <c r="C12" s="4"/>
      <c r="D12" s="4"/>
      <c r="E12" s="4"/>
      <c r="F12" s="4"/>
      <c r="G12" s="4"/>
    </row>
    <row r="13" spans="1:7" x14ac:dyDescent="0.2">
      <c r="A13" s="12" t="s">
        <v>294</v>
      </c>
      <c r="B13" s="207">
        <v>80746.17</v>
      </c>
      <c r="C13" s="206" t="s">
        <v>291</v>
      </c>
      <c r="D13" s="4"/>
      <c r="E13" s="4"/>
      <c r="F13" s="4"/>
      <c r="G13" s="4"/>
    </row>
    <row r="14" spans="1:7" x14ac:dyDescent="0.2">
      <c r="B14" s="9"/>
    </row>
    <row r="15" spans="1:7" ht="14.25" x14ac:dyDescent="0.2">
      <c r="A15" s="164" t="s">
        <v>94</v>
      </c>
      <c r="F15" s="26"/>
      <c r="G15" s="11">
        <v>230939</v>
      </c>
    </row>
    <row r="16" spans="1:7" x14ac:dyDescent="0.2">
      <c r="B16" s="10"/>
      <c r="C16" s="6"/>
    </row>
    <row r="17" spans="1:9" ht="14.25" x14ac:dyDescent="0.2">
      <c r="A17" s="164" t="s">
        <v>292</v>
      </c>
      <c r="B17" s="10"/>
      <c r="C17" s="6"/>
      <c r="F17" s="26"/>
      <c r="G17" s="11">
        <f>G15</f>
        <v>230939</v>
      </c>
    </row>
    <row r="18" spans="1:9" x14ac:dyDescent="0.2">
      <c r="B18" s="10"/>
      <c r="C18" s="26"/>
    </row>
    <row r="19" spans="1:9" ht="14.25" x14ac:dyDescent="0.2">
      <c r="A19" s="164" t="s">
        <v>137</v>
      </c>
      <c r="B19" s="10"/>
      <c r="C19" s="6"/>
      <c r="F19" s="26"/>
      <c r="G19" s="11">
        <f>G17</f>
        <v>230939</v>
      </c>
    </row>
    <row r="20" spans="1:9" x14ac:dyDescent="0.2">
      <c r="C20" s="8"/>
    </row>
    <row r="21" spans="1:9" x14ac:dyDescent="0.2">
      <c r="A21" t="s">
        <v>144</v>
      </c>
    </row>
    <row r="22" spans="1:9" x14ac:dyDescent="0.2">
      <c r="A22" t="s">
        <v>138</v>
      </c>
    </row>
    <row r="24" spans="1:9" ht="38.25" x14ac:dyDescent="0.25">
      <c r="A24" s="66" t="s">
        <v>139</v>
      </c>
      <c r="B24" s="67" t="s">
        <v>55</v>
      </c>
      <c r="C24" s="68" t="s">
        <v>56</v>
      </c>
      <c r="D24" s="68" t="s">
        <v>182</v>
      </c>
      <c r="E24" s="68" t="s">
        <v>58</v>
      </c>
      <c r="F24" s="68" t="s">
        <v>140</v>
      </c>
      <c r="G24" s="69" t="s">
        <v>64</v>
      </c>
      <c r="H24" s="28"/>
    </row>
    <row r="25" spans="1:9" x14ac:dyDescent="0.2">
      <c r="A25" s="41"/>
      <c r="B25" s="42"/>
      <c r="C25" s="43"/>
      <c r="D25" s="43"/>
      <c r="E25" s="42"/>
      <c r="F25" s="42"/>
      <c r="G25" s="44"/>
    </row>
    <row r="26" spans="1:9" x14ac:dyDescent="0.2">
      <c r="A26" s="70" t="s">
        <v>60</v>
      </c>
      <c r="B26" s="45" t="s">
        <v>65</v>
      </c>
      <c r="C26" s="57">
        <v>84071523</v>
      </c>
      <c r="D26" s="58">
        <v>8652</v>
      </c>
      <c r="E26" s="59">
        <v>1417530.71</v>
      </c>
      <c r="F26" s="46">
        <f>E26/E35</f>
        <v>0.62660025375368078</v>
      </c>
      <c r="G26" s="47">
        <f>G36*F26</f>
        <v>195302.00661325912</v>
      </c>
      <c r="H26" s="29"/>
    </row>
    <row r="27" spans="1:9" x14ac:dyDescent="0.2">
      <c r="A27" s="70" t="s">
        <v>147</v>
      </c>
      <c r="B27" s="45" t="s">
        <v>65</v>
      </c>
      <c r="C27" s="57">
        <v>52112696</v>
      </c>
      <c r="D27" s="60">
        <v>1189</v>
      </c>
      <c r="E27" s="59">
        <v>190382.21</v>
      </c>
      <c r="F27" s="46">
        <f>E27/E35</f>
        <v>8.4155877720763134E-2</v>
      </c>
      <c r="G27" s="47">
        <f>G36*F27</f>
        <v>26230.139053895269</v>
      </c>
      <c r="H27" s="29"/>
    </row>
    <row r="28" spans="1:9" x14ac:dyDescent="0.2">
      <c r="A28" s="70" t="s">
        <v>148</v>
      </c>
      <c r="B28" s="61">
        <v>96472</v>
      </c>
      <c r="C28" s="48" t="s">
        <v>65</v>
      </c>
      <c r="D28" s="58">
        <v>98</v>
      </c>
      <c r="E28" s="59">
        <v>631908.24</v>
      </c>
      <c r="F28" s="46">
        <f>E28/E35</f>
        <v>0.27932648001188054</v>
      </c>
      <c r="G28" s="47">
        <f>G36*F28</f>
        <v>87061.921408004579</v>
      </c>
      <c r="H28" s="29"/>
    </row>
    <row r="29" spans="1:9" x14ac:dyDescent="0.2">
      <c r="A29" s="70" t="s">
        <v>115</v>
      </c>
      <c r="B29" s="155">
        <v>38330</v>
      </c>
      <c r="C29" s="45" t="s">
        <v>65</v>
      </c>
      <c r="D29" s="155">
        <v>1</v>
      </c>
      <c r="E29" s="162">
        <v>12316.44</v>
      </c>
      <c r="F29" s="46">
        <f>E29/E35</f>
        <v>5.4443155092858513E-3</v>
      </c>
      <c r="G29" s="47">
        <f>G36*F29</f>
        <v>1696.912405045397</v>
      </c>
      <c r="H29" s="31"/>
    </row>
    <row r="30" spans="1:9" x14ac:dyDescent="0.2">
      <c r="A30" s="70" t="s">
        <v>5</v>
      </c>
      <c r="B30" s="155">
        <v>0</v>
      </c>
      <c r="C30" s="45" t="s">
        <v>65</v>
      </c>
      <c r="D30" s="155">
        <v>0</v>
      </c>
      <c r="E30" s="162">
        <v>0</v>
      </c>
      <c r="F30" s="46">
        <f>E30/E35</f>
        <v>0</v>
      </c>
      <c r="G30" s="47">
        <f>G36*F30</f>
        <v>0</v>
      </c>
      <c r="H30" s="31"/>
    </row>
    <row r="31" spans="1:9" x14ac:dyDescent="0.2">
      <c r="A31" s="70" t="s">
        <v>63</v>
      </c>
      <c r="B31" s="155">
        <v>0</v>
      </c>
      <c r="C31" s="45" t="s">
        <v>65</v>
      </c>
      <c r="D31" s="155">
        <v>0</v>
      </c>
      <c r="E31" s="162">
        <v>0</v>
      </c>
      <c r="F31" s="46">
        <f>E31/E35</f>
        <v>0</v>
      </c>
      <c r="G31" s="47">
        <f>G36*F31</f>
        <v>0</v>
      </c>
      <c r="H31" s="31"/>
    </row>
    <row r="32" spans="1:9" x14ac:dyDescent="0.2">
      <c r="A32" s="70" t="s">
        <v>61</v>
      </c>
      <c r="B32" s="61">
        <v>582</v>
      </c>
      <c r="C32" s="48" t="s">
        <v>65</v>
      </c>
      <c r="D32" s="58">
        <v>202</v>
      </c>
      <c r="E32" s="63">
        <v>1057.05</v>
      </c>
      <c r="F32" s="46">
        <f>E32/E35</f>
        <v>4.6725463762991654E-4</v>
      </c>
      <c r="G32" s="47">
        <f>G36*F32</f>
        <v>145.63634116296893</v>
      </c>
      <c r="H32" s="29"/>
      <c r="I32" s="40"/>
    </row>
    <row r="33" spans="1:8" x14ac:dyDescent="0.2">
      <c r="A33" s="70" t="s">
        <v>62</v>
      </c>
      <c r="B33" s="62">
        <f>3456*2</f>
        <v>6912</v>
      </c>
      <c r="C33" s="32" t="s">
        <v>65</v>
      </c>
      <c r="D33" s="64">
        <v>2626</v>
      </c>
      <c r="E33" s="65">
        <v>9062.19</v>
      </c>
      <c r="F33" s="33">
        <f>E33/E35</f>
        <v>4.005818366759807E-3</v>
      </c>
      <c r="G33" s="49">
        <f>G36*F33</f>
        <v>1248.5541786326528</v>
      </c>
      <c r="H33" s="35"/>
    </row>
    <row r="34" spans="1:8" x14ac:dyDescent="0.2">
      <c r="A34" s="70"/>
      <c r="B34" s="50"/>
      <c r="C34" s="51"/>
      <c r="D34" s="52"/>
      <c r="E34" s="50"/>
      <c r="F34" s="50"/>
      <c r="G34" s="47"/>
      <c r="H34" s="6"/>
    </row>
    <row r="35" spans="1:8" x14ac:dyDescent="0.2">
      <c r="A35" s="70" t="s">
        <v>59</v>
      </c>
      <c r="B35" s="42"/>
      <c r="C35" s="52"/>
      <c r="D35" s="50"/>
      <c r="E35" s="156">
        <f>SUM(E26:E33)</f>
        <v>2262256.84</v>
      </c>
      <c r="F35" s="157">
        <f>SUM(F26:F33)</f>
        <v>1</v>
      </c>
      <c r="G35" s="53">
        <f>SUM(G26:G33)</f>
        <v>311685.17000000004</v>
      </c>
      <c r="H35" s="6"/>
    </row>
    <row r="36" spans="1:8" x14ac:dyDescent="0.2">
      <c r="A36" s="41"/>
      <c r="B36" s="42"/>
      <c r="C36" s="42" t="s">
        <v>293</v>
      </c>
      <c r="F36" s="42"/>
      <c r="G36" s="109">
        <f>G17+B13</f>
        <v>311685.17</v>
      </c>
      <c r="H36" s="34"/>
    </row>
    <row r="37" spans="1:8" x14ac:dyDescent="0.2">
      <c r="A37" s="54"/>
      <c r="B37" s="55"/>
      <c r="C37" s="55"/>
      <c r="D37" s="55"/>
      <c r="E37" s="55"/>
      <c r="F37" s="55"/>
      <c r="G37" s="56"/>
    </row>
    <row r="39" spans="1:8" ht="15.75" x14ac:dyDescent="0.25">
      <c r="A39" s="72" t="s">
        <v>74</v>
      </c>
    </row>
    <row r="40" spans="1:8" ht="10.5" customHeight="1" x14ac:dyDescent="0.25">
      <c r="A40" s="30"/>
    </row>
    <row r="41" spans="1:8" ht="15" x14ac:dyDescent="0.2">
      <c r="A41" s="36" t="s">
        <v>72</v>
      </c>
    </row>
    <row r="42" spans="1:8" ht="9" customHeight="1" x14ac:dyDescent="0.2">
      <c r="A42" s="36"/>
    </row>
    <row r="43" spans="1:8" ht="51.75" customHeight="1" x14ac:dyDescent="0.2">
      <c r="A43" s="36"/>
      <c r="B43" s="27" t="s">
        <v>67</v>
      </c>
      <c r="C43" s="27" t="s">
        <v>68</v>
      </c>
      <c r="D43" s="27" t="s">
        <v>141</v>
      </c>
    </row>
    <row r="44" spans="1:8" ht="15" x14ac:dyDescent="0.2">
      <c r="A44" s="36"/>
      <c r="B44" s="37" t="s">
        <v>66</v>
      </c>
      <c r="C44" s="37" t="s">
        <v>66</v>
      </c>
    </row>
    <row r="45" spans="1:8" ht="15" x14ac:dyDescent="0.2">
      <c r="A45" s="36"/>
      <c r="B45" s="38">
        <v>0.3</v>
      </c>
      <c r="C45" s="38">
        <f>1-B45</f>
        <v>0.7</v>
      </c>
      <c r="D45" s="39">
        <f>B45+C45</f>
        <v>1</v>
      </c>
    </row>
    <row r="46" spans="1:8" ht="13.5" customHeight="1" x14ac:dyDescent="0.2">
      <c r="B46" s="27"/>
      <c r="C46" s="27"/>
      <c r="D46" s="27"/>
    </row>
    <row r="47" spans="1:8" x14ac:dyDescent="0.2">
      <c r="A47" t="s">
        <v>190</v>
      </c>
      <c r="B47" s="6">
        <f>D47*B45</f>
        <v>58590.601983977736</v>
      </c>
      <c r="C47" s="6">
        <f>D47*C45</f>
        <v>136711.40462928137</v>
      </c>
      <c r="D47" s="6">
        <f>G26</f>
        <v>195302.00661325912</v>
      </c>
    </row>
    <row r="48" spans="1:8" x14ac:dyDescent="0.2">
      <c r="A48" t="s">
        <v>81</v>
      </c>
      <c r="B48" s="6"/>
      <c r="C48" s="6"/>
      <c r="D48" s="6"/>
    </row>
    <row r="49" spans="1:4" x14ac:dyDescent="0.2">
      <c r="B49" s="6"/>
      <c r="C49" s="6"/>
      <c r="D49" s="6"/>
    </row>
    <row r="50" spans="1:4" x14ac:dyDescent="0.2">
      <c r="A50" t="s">
        <v>69</v>
      </c>
      <c r="B50" s="14">
        <f>C26</f>
        <v>84071523</v>
      </c>
    </row>
    <row r="52" spans="1:4" x14ac:dyDescent="0.2">
      <c r="A52" t="s">
        <v>70</v>
      </c>
      <c r="C52" s="40">
        <f>D26</f>
        <v>8652</v>
      </c>
    </row>
    <row r="54" spans="1:4" x14ac:dyDescent="0.2">
      <c r="A54" t="s">
        <v>71</v>
      </c>
      <c r="B54" s="71">
        <f>B47/B50</f>
        <v>6.9691376929115147E-4</v>
      </c>
    </row>
    <row r="55" spans="1:4" x14ac:dyDescent="0.2">
      <c r="A55" t="s">
        <v>76</v>
      </c>
    </row>
    <row r="56" spans="1:4" x14ac:dyDescent="0.2">
      <c r="A56" t="s">
        <v>77</v>
      </c>
    </row>
    <row r="58" spans="1:4" x14ac:dyDescent="0.2">
      <c r="A58" t="s">
        <v>73</v>
      </c>
      <c r="C58" s="15">
        <f>C47/C52/12</f>
        <v>1.3167611017614556</v>
      </c>
    </row>
    <row r="59" spans="1:4" x14ac:dyDescent="0.2">
      <c r="A59" t="s">
        <v>78</v>
      </c>
    </row>
    <row r="60" spans="1:4" x14ac:dyDescent="0.2">
      <c r="A60" t="s">
        <v>79</v>
      </c>
    </row>
    <row r="63" spans="1:4" ht="15.75" x14ac:dyDescent="0.25">
      <c r="A63" s="72" t="s">
        <v>75</v>
      </c>
    </row>
    <row r="64" spans="1:4" ht="7.5" customHeight="1" x14ac:dyDescent="0.25">
      <c r="A64" s="72"/>
    </row>
    <row r="65" spans="1:4" ht="15" x14ac:dyDescent="0.2">
      <c r="A65" s="36" t="s">
        <v>72</v>
      </c>
    </row>
    <row r="66" spans="1:4" ht="8.25" customHeight="1" x14ac:dyDescent="0.2">
      <c r="A66" s="36"/>
    </row>
    <row r="67" spans="1:4" ht="51" x14ac:dyDescent="0.2">
      <c r="A67" s="36"/>
      <c r="B67" s="27" t="s">
        <v>67</v>
      </c>
      <c r="C67" s="27" t="s">
        <v>68</v>
      </c>
      <c r="D67" s="27" t="s">
        <v>141</v>
      </c>
    </row>
    <row r="68" spans="1:4" ht="13.5" customHeight="1" x14ac:dyDescent="0.2">
      <c r="A68" s="36"/>
      <c r="B68" s="37" t="s">
        <v>66</v>
      </c>
      <c r="C68" s="37" t="s">
        <v>66</v>
      </c>
    </row>
    <row r="69" spans="1:4" ht="15" x14ac:dyDescent="0.2">
      <c r="A69" s="36"/>
      <c r="B69" s="38">
        <v>0.3</v>
      </c>
      <c r="C69" s="38">
        <f>1-B69</f>
        <v>0.7</v>
      </c>
      <c r="D69" s="39">
        <f>B69+C69</f>
        <v>1</v>
      </c>
    </row>
    <row r="70" spans="1:4" x14ac:dyDescent="0.2">
      <c r="B70" s="27"/>
      <c r="C70" s="27"/>
      <c r="D70" s="27"/>
    </row>
    <row r="71" spans="1:4" x14ac:dyDescent="0.2">
      <c r="A71" t="s">
        <v>190</v>
      </c>
      <c r="B71" s="6">
        <f>D71*B69</f>
        <v>7869.04171616858</v>
      </c>
      <c r="C71" s="6">
        <f>D71*C69</f>
        <v>18361.097337726686</v>
      </c>
      <c r="D71" s="6">
        <f>G27</f>
        <v>26230.139053895269</v>
      </c>
    </row>
    <row r="72" spans="1:4" x14ac:dyDescent="0.2">
      <c r="A72" t="s">
        <v>85</v>
      </c>
      <c r="B72" s="6"/>
      <c r="C72" s="6"/>
      <c r="D72" s="6"/>
    </row>
    <row r="73" spans="1:4" x14ac:dyDescent="0.2">
      <c r="B73" s="6"/>
      <c r="C73" s="6"/>
      <c r="D73" s="6"/>
    </row>
    <row r="74" spans="1:4" x14ac:dyDescent="0.2">
      <c r="A74" t="s">
        <v>69</v>
      </c>
      <c r="B74" s="14">
        <f>C27</f>
        <v>52112696</v>
      </c>
    </row>
    <row r="76" spans="1:4" x14ac:dyDescent="0.2">
      <c r="A76" t="s">
        <v>70</v>
      </c>
      <c r="C76" s="40">
        <f>D27</f>
        <v>1189</v>
      </c>
    </row>
    <row r="78" spans="1:4" x14ac:dyDescent="0.2">
      <c r="A78" t="s">
        <v>71</v>
      </c>
      <c r="B78" s="71">
        <f>B71/B74</f>
        <v>1.5100047244089195E-4</v>
      </c>
    </row>
    <row r="79" spans="1:4" x14ac:dyDescent="0.2">
      <c r="A79" t="s">
        <v>76</v>
      </c>
    </row>
    <row r="80" spans="1:4" x14ac:dyDescent="0.2">
      <c r="A80" t="s">
        <v>77</v>
      </c>
    </row>
    <row r="82" spans="1:4" x14ac:dyDescent="0.2">
      <c r="A82" t="s">
        <v>73</v>
      </c>
      <c r="C82" s="15">
        <f>C71/C76/12</f>
        <v>1.2868725355849933</v>
      </c>
    </row>
    <row r="83" spans="1:4" x14ac:dyDescent="0.2">
      <c r="A83" t="s">
        <v>78</v>
      </c>
    </row>
    <row r="84" spans="1:4" x14ac:dyDescent="0.2">
      <c r="A84" t="s">
        <v>79</v>
      </c>
    </row>
    <row r="85" spans="1:4" x14ac:dyDescent="0.2">
      <c r="B85" s="13"/>
      <c r="C85" s="13"/>
    </row>
    <row r="86" spans="1:4" x14ac:dyDescent="0.2">
      <c r="C86" s="6"/>
    </row>
    <row r="87" spans="1:4" ht="15.75" x14ac:dyDescent="0.25">
      <c r="A87" s="72" t="s">
        <v>80</v>
      </c>
    </row>
    <row r="88" spans="1:4" ht="9" customHeight="1" x14ac:dyDescent="0.25">
      <c r="A88" s="72"/>
    </row>
    <row r="89" spans="1:4" ht="15" x14ac:dyDescent="0.2">
      <c r="A89" s="36" t="s">
        <v>72</v>
      </c>
    </row>
    <row r="90" spans="1:4" ht="9" customHeight="1" x14ac:dyDescent="0.2">
      <c r="A90" s="36"/>
    </row>
    <row r="91" spans="1:4" ht="51" x14ac:dyDescent="0.2">
      <c r="A91" s="36"/>
      <c r="B91" s="27" t="s">
        <v>67</v>
      </c>
      <c r="C91" s="27" t="s">
        <v>68</v>
      </c>
      <c r="D91" s="27" t="s">
        <v>141</v>
      </c>
    </row>
    <row r="92" spans="1:4" ht="15" x14ac:dyDescent="0.2">
      <c r="A92" s="36"/>
      <c r="B92" s="37" t="s">
        <v>66</v>
      </c>
      <c r="C92" s="37" t="s">
        <v>66</v>
      </c>
    </row>
    <row r="93" spans="1:4" ht="15" x14ac:dyDescent="0.2">
      <c r="A93" s="36"/>
      <c r="B93" s="38">
        <v>0.3</v>
      </c>
      <c r="C93" s="38">
        <f>1-B93</f>
        <v>0.7</v>
      </c>
      <c r="D93" s="39">
        <f>B93+C93</f>
        <v>1</v>
      </c>
    </row>
    <row r="94" spans="1:4" x14ac:dyDescent="0.2">
      <c r="B94" s="27"/>
      <c r="C94" s="27"/>
      <c r="D94" s="27"/>
    </row>
    <row r="95" spans="1:4" x14ac:dyDescent="0.2">
      <c r="A95" t="s">
        <v>190</v>
      </c>
      <c r="B95" s="6">
        <f>D95*B93</f>
        <v>26118.576422401373</v>
      </c>
      <c r="C95" s="6">
        <f>D95*C93</f>
        <v>60943.344985603202</v>
      </c>
      <c r="D95" s="6">
        <f>G28</f>
        <v>87061.921408004579</v>
      </c>
    </row>
    <row r="96" spans="1:4" x14ac:dyDescent="0.2">
      <c r="A96" t="s">
        <v>87</v>
      </c>
      <c r="B96" s="6"/>
      <c r="C96" s="6"/>
      <c r="D96" s="6"/>
    </row>
    <row r="97" spans="1:4" x14ac:dyDescent="0.2">
      <c r="B97" s="6"/>
      <c r="C97" s="6"/>
      <c r="D97" s="6"/>
    </row>
    <row r="98" spans="1:4" x14ac:dyDescent="0.2">
      <c r="A98" t="s">
        <v>82</v>
      </c>
      <c r="B98" s="14">
        <f>B28</f>
        <v>96472</v>
      </c>
    </row>
    <row r="100" spans="1:4" x14ac:dyDescent="0.2">
      <c r="A100" t="s">
        <v>70</v>
      </c>
      <c r="C100" s="40">
        <f>D28</f>
        <v>98</v>
      </c>
    </row>
    <row r="102" spans="1:4" x14ac:dyDescent="0.2">
      <c r="A102" t="s">
        <v>83</v>
      </c>
      <c r="B102" s="71">
        <f>B95/B98</f>
        <v>0.27073737895349298</v>
      </c>
    </row>
    <row r="103" spans="1:4" x14ac:dyDescent="0.2">
      <c r="A103" t="s">
        <v>93</v>
      </c>
    </row>
    <row r="104" spans="1:4" x14ac:dyDescent="0.2">
      <c r="A104" t="s">
        <v>77</v>
      </c>
    </row>
    <row r="106" spans="1:4" x14ac:dyDescent="0.2">
      <c r="A106" t="s">
        <v>73</v>
      </c>
      <c r="C106" s="15">
        <f>C95/C100/12</f>
        <v>51.82257226666939</v>
      </c>
    </row>
    <row r="107" spans="1:4" x14ac:dyDescent="0.2">
      <c r="A107" t="s">
        <v>78</v>
      </c>
    </row>
    <row r="108" spans="1:4" x14ac:dyDescent="0.2">
      <c r="A108" t="s">
        <v>79</v>
      </c>
    </row>
    <row r="109" spans="1:4" x14ac:dyDescent="0.2">
      <c r="B109" s="13"/>
      <c r="C109" s="13"/>
    </row>
    <row r="110" spans="1:4" x14ac:dyDescent="0.2">
      <c r="B110" s="6"/>
      <c r="C110" s="6"/>
      <c r="D110" s="6"/>
    </row>
    <row r="111" spans="1:4" ht="15.75" x14ac:dyDescent="0.25">
      <c r="A111" s="72" t="s">
        <v>84</v>
      </c>
    </row>
    <row r="112" spans="1:4" ht="9" customHeight="1" x14ac:dyDescent="0.25">
      <c r="A112" s="72"/>
    </row>
    <row r="113" spans="1:4" ht="15" x14ac:dyDescent="0.2">
      <c r="A113" s="36" t="s">
        <v>72</v>
      </c>
    </row>
    <row r="114" spans="1:4" ht="6" customHeight="1" x14ac:dyDescent="0.2">
      <c r="A114" s="36"/>
    </row>
    <row r="115" spans="1:4" ht="51" x14ac:dyDescent="0.2">
      <c r="A115" s="36"/>
      <c r="B115" s="27" t="s">
        <v>67</v>
      </c>
      <c r="C115" s="27" t="s">
        <v>68</v>
      </c>
      <c r="D115" s="27" t="s">
        <v>141</v>
      </c>
    </row>
    <row r="116" spans="1:4" ht="15" x14ac:dyDescent="0.2">
      <c r="A116" s="36"/>
      <c r="B116" s="37" t="s">
        <v>66</v>
      </c>
      <c r="C116" s="37" t="s">
        <v>66</v>
      </c>
    </row>
    <row r="117" spans="1:4" ht="15" x14ac:dyDescent="0.2">
      <c r="A117" s="36"/>
      <c r="B117" s="38">
        <v>0.3</v>
      </c>
      <c r="C117" s="38">
        <f>1-B117</f>
        <v>0.7</v>
      </c>
      <c r="D117" s="39">
        <f>B117+C117</f>
        <v>1</v>
      </c>
    </row>
    <row r="118" spans="1:4" x14ac:dyDescent="0.2">
      <c r="B118" s="27"/>
      <c r="C118" s="27"/>
      <c r="D118" s="27"/>
    </row>
    <row r="119" spans="1:4" x14ac:dyDescent="0.2">
      <c r="A119" t="s">
        <v>190</v>
      </c>
      <c r="B119" s="6">
        <f>D119*B117</f>
        <v>509.07372151361909</v>
      </c>
      <c r="C119" s="6">
        <f>D119*C117</f>
        <v>1187.8386835317779</v>
      </c>
      <c r="D119" s="6">
        <f>G29</f>
        <v>1696.912405045397</v>
      </c>
    </row>
    <row r="120" spans="1:4" x14ac:dyDescent="0.2">
      <c r="A120" t="s">
        <v>89</v>
      </c>
      <c r="B120" s="6"/>
      <c r="C120" s="6"/>
      <c r="D120" s="6"/>
    </row>
    <row r="121" spans="1:4" x14ac:dyDescent="0.2">
      <c r="B121" s="6"/>
      <c r="C121" s="6"/>
      <c r="D121" s="6"/>
    </row>
    <row r="122" spans="1:4" x14ac:dyDescent="0.2">
      <c r="A122" t="s">
        <v>82</v>
      </c>
      <c r="B122" s="14">
        <f>B29</f>
        <v>38330</v>
      </c>
    </row>
    <row r="124" spans="1:4" x14ac:dyDescent="0.2">
      <c r="A124" t="s">
        <v>70</v>
      </c>
      <c r="C124" s="40">
        <f>D29</f>
        <v>1</v>
      </c>
    </row>
    <row r="126" spans="1:4" x14ac:dyDescent="0.2">
      <c r="A126" t="s">
        <v>83</v>
      </c>
      <c r="B126" s="71">
        <f>B119/B122</f>
        <v>1.3281338938523847E-2</v>
      </c>
    </row>
    <row r="127" spans="1:4" x14ac:dyDescent="0.2">
      <c r="A127" t="s">
        <v>93</v>
      </c>
    </row>
    <row r="128" spans="1:4" x14ac:dyDescent="0.2">
      <c r="A128" t="s">
        <v>77</v>
      </c>
    </row>
    <row r="130" spans="1:4" x14ac:dyDescent="0.2">
      <c r="A130" t="s">
        <v>73</v>
      </c>
      <c r="C130" s="15">
        <f>C119/C124/12</f>
        <v>98.986556960981488</v>
      </c>
    </row>
    <row r="131" spans="1:4" x14ac:dyDescent="0.2">
      <c r="A131" t="s">
        <v>78</v>
      </c>
    </row>
    <row r="132" spans="1:4" x14ac:dyDescent="0.2">
      <c r="A132" t="s">
        <v>79</v>
      </c>
    </row>
    <row r="133" spans="1:4" x14ac:dyDescent="0.2">
      <c r="B133" s="13"/>
      <c r="C133" s="13"/>
    </row>
    <row r="135" spans="1:4" ht="15.75" x14ac:dyDescent="0.25">
      <c r="A135" s="72" t="s">
        <v>86</v>
      </c>
    </row>
    <row r="136" spans="1:4" ht="10.5" customHeight="1" x14ac:dyDescent="0.25">
      <c r="A136" s="72"/>
    </row>
    <row r="137" spans="1:4" ht="15" x14ac:dyDescent="0.2">
      <c r="A137" s="36" t="s">
        <v>72</v>
      </c>
    </row>
    <row r="138" spans="1:4" ht="6" customHeight="1" x14ac:dyDescent="0.2">
      <c r="A138" s="36"/>
    </row>
    <row r="139" spans="1:4" ht="51" x14ac:dyDescent="0.2">
      <c r="A139" s="36"/>
      <c r="B139" s="27" t="s">
        <v>67</v>
      </c>
      <c r="C139" s="27" t="s">
        <v>68</v>
      </c>
      <c r="D139" s="27" t="s">
        <v>141</v>
      </c>
    </row>
    <row r="140" spans="1:4" ht="15" x14ac:dyDescent="0.2">
      <c r="A140" s="36"/>
      <c r="B140" s="37" t="s">
        <v>66</v>
      </c>
      <c r="C140" s="37" t="s">
        <v>66</v>
      </c>
    </row>
    <row r="141" spans="1:4" ht="15" x14ac:dyDescent="0.2">
      <c r="A141" s="36"/>
      <c r="B141" s="38">
        <v>0</v>
      </c>
      <c r="C141" s="38">
        <f>1-B141</f>
        <v>1</v>
      </c>
      <c r="D141" s="39">
        <f>B141+C141</f>
        <v>1</v>
      </c>
    </row>
    <row r="142" spans="1:4" x14ac:dyDescent="0.2">
      <c r="B142" s="27"/>
      <c r="C142" s="27"/>
      <c r="D142" s="27"/>
    </row>
    <row r="143" spans="1:4" x14ac:dyDescent="0.2">
      <c r="B143" s="27"/>
      <c r="C143" s="27"/>
      <c r="D143" s="27"/>
    </row>
    <row r="144" spans="1:4" x14ac:dyDescent="0.2">
      <c r="A144" t="s">
        <v>190</v>
      </c>
      <c r="B144" s="6">
        <f>D144*B141</f>
        <v>0</v>
      </c>
      <c r="C144" s="6">
        <f>D144*C141</f>
        <v>0</v>
      </c>
      <c r="D144" s="6">
        <f>G30</f>
        <v>0</v>
      </c>
    </row>
    <row r="145" spans="1:4" x14ac:dyDescent="0.2">
      <c r="A145" t="s">
        <v>91</v>
      </c>
      <c r="B145" s="6"/>
      <c r="C145" s="6"/>
      <c r="D145" s="6"/>
    </row>
    <row r="146" spans="1:4" x14ac:dyDescent="0.2">
      <c r="B146" s="6"/>
      <c r="C146" s="6"/>
      <c r="D146" s="6"/>
    </row>
    <row r="147" spans="1:4" x14ac:dyDescent="0.2">
      <c r="A147" t="s">
        <v>82</v>
      </c>
      <c r="B147" s="14">
        <f>B30</f>
        <v>0</v>
      </c>
    </row>
    <row r="149" spans="1:4" x14ac:dyDescent="0.2">
      <c r="A149" t="s">
        <v>70</v>
      </c>
      <c r="C149" s="40">
        <f>D30</f>
        <v>0</v>
      </c>
    </row>
    <row r="151" spans="1:4" x14ac:dyDescent="0.2">
      <c r="A151" t="s">
        <v>83</v>
      </c>
      <c r="B151" s="71" t="e">
        <f>B144/B147</f>
        <v>#DIV/0!</v>
      </c>
    </row>
    <row r="152" spans="1:4" x14ac:dyDescent="0.2">
      <c r="A152" t="s">
        <v>93</v>
      </c>
    </row>
    <row r="153" spans="1:4" x14ac:dyDescent="0.2">
      <c r="A153" t="s">
        <v>77</v>
      </c>
    </row>
    <row r="155" spans="1:4" x14ac:dyDescent="0.2">
      <c r="A155" t="s">
        <v>73</v>
      </c>
      <c r="C155" s="15" t="e">
        <f>C144/C149/12</f>
        <v>#DIV/0!</v>
      </c>
    </row>
    <row r="156" spans="1:4" x14ac:dyDescent="0.2">
      <c r="A156" t="s">
        <v>78</v>
      </c>
    </row>
    <row r="157" spans="1:4" x14ac:dyDescent="0.2">
      <c r="A157" t="s">
        <v>79</v>
      </c>
    </row>
    <row r="158" spans="1:4" x14ac:dyDescent="0.2">
      <c r="B158" s="13"/>
      <c r="C158" s="13"/>
    </row>
    <row r="160" spans="1:4" ht="15.75" x14ac:dyDescent="0.25">
      <c r="A160" s="72" t="s">
        <v>88</v>
      </c>
    </row>
    <row r="161" spans="1:4" ht="10.5" customHeight="1" x14ac:dyDescent="0.25">
      <c r="A161" s="72"/>
    </row>
    <row r="162" spans="1:4" ht="15" x14ac:dyDescent="0.2">
      <c r="A162" s="36" t="s">
        <v>72</v>
      </c>
    </row>
    <row r="163" spans="1:4" ht="9" customHeight="1" x14ac:dyDescent="0.2">
      <c r="A163" s="36"/>
    </row>
    <row r="164" spans="1:4" ht="51" x14ac:dyDescent="0.2">
      <c r="A164" s="36"/>
      <c r="B164" s="27" t="s">
        <v>67</v>
      </c>
      <c r="C164" s="27" t="s">
        <v>68</v>
      </c>
      <c r="D164" s="27" t="s">
        <v>141</v>
      </c>
    </row>
    <row r="165" spans="1:4" ht="15" x14ac:dyDescent="0.2">
      <c r="A165" s="36"/>
      <c r="B165" s="37" t="s">
        <v>66</v>
      </c>
      <c r="C165" s="37" t="s">
        <v>66</v>
      </c>
    </row>
    <row r="166" spans="1:4" ht="15" x14ac:dyDescent="0.2">
      <c r="A166" s="36"/>
      <c r="B166" s="38">
        <v>0</v>
      </c>
      <c r="C166" s="38">
        <f>1-B166</f>
        <v>1</v>
      </c>
      <c r="D166" s="39">
        <f>B166+C166</f>
        <v>1</v>
      </c>
    </row>
    <row r="167" spans="1:4" x14ac:dyDescent="0.2">
      <c r="B167" s="27"/>
      <c r="C167" s="27"/>
      <c r="D167" s="27"/>
    </row>
    <row r="168" spans="1:4" x14ac:dyDescent="0.2">
      <c r="B168" s="27"/>
      <c r="C168" s="27"/>
      <c r="D168" s="27"/>
    </row>
    <row r="169" spans="1:4" x14ac:dyDescent="0.2">
      <c r="A169" t="s">
        <v>190</v>
      </c>
      <c r="B169" s="6">
        <f>D169*B166</f>
        <v>0</v>
      </c>
      <c r="C169" s="6">
        <f>D169*C166</f>
        <v>0</v>
      </c>
      <c r="D169" s="6">
        <f>G31</f>
        <v>0</v>
      </c>
    </row>
    <row r="170" spans="1:4" x14ac:dyDescent="0.2">
      <c r="A170" t="s">
        <v>92</v>
      </c>
      <c r="B170" s="6"/>
      <c r="C170" s="6"/>
      <c r="D170" s="6"/>
    </row>
    <row r="171" spans="1:4" x14ac:dyDescent="0.2">
      <c r="B171" s="6"/>
      <c r="C171" s="6"/>
      <c r="D171" s="6"/>
    </row>
    <row r="172" spans="1:4" x14ac:dyDescent="0.2">
      <c r="A172" t="s">
        <v>82</v>
      </c>
      <c r="B172" s="14">
        <f>B31</f>
        <v>0</v>
      </c>
    </row>
    <row r="174" spans="1:4" x14ac:dyDescent="0.2">
      <c r="A174" t="s">
        <v>70</v>
      </c>
      <c r="C174" s="40">
        <f>D31</f>
        <v>0</v>
      </c>
    </row>
    <row r="176" spans="1:4" x14ac:dyDescent="0.2">
      <c r="A176" t="s">
        <v>83</v>
      </c>
      <c r="B176" s="71" t="e">
        <f>B169/B172</f>
        <v>#DIV/0!</v>
      </c>
    </row>
    <row r="177" spans="1:4" x14ac:dyDescent="0.2">
      <c r="A177" t="s">
        <v>93</v>
      </c>
    </row>
    <row r="178" spans="1:4" x14ac:dyDescent="0.2">
      <c r="A178" t="s">
        <v>77</v>
      </c>
    </row>
    <row r="180" spans="1:4" x14ac:dyDescent="0.2">
      <c r="A180" t="s">
        <v>73</v>
      </c>
      <c r="C180" s="15" t="e">
        <f>C169/C174/12</f>
        <v>#DIV/0!</v>
      </c>
    </row>
    <row r="181" spans="1:4" x14ac:dyDescent="0.2">
      <c r="A181" t="s">
        <v>78</v>
      </c>
    </row>
    <row r="182" spans="1:4" x14ac:dyDescent="0.2">
      <c r="A182" t="s">
        <v>79</v>
      </c>
    </row>
    <row r="185" spans="1:4" ht="15.75" x14ac:dyDescent="0.25">
      <c r="A185" s="72" t="s">
        <v>97</v>
      </c>
    </row>
    <row r="186" spans="1:4" ht="6.75" customHeight="1" x14ac:dyDescent="0.25">
      <c r="A186" s="72"/>
    </row>
    <row r="187" spans="1:4" ht="15" x14ac:dyDescent="0.2">
      <c r="A187" s="36" t="s">
        <v>72</v>
      </c>
    </row>
    <row r="188" spans="1:4" ht="6.75" customHeight="1" x14ac:dyDescent="0.2">
      <c r="A188" s="36"/>
    </row>
    <row r="189" spans="1:4" ht="51" x14ac:dyDescent="0.2">
      <c r="A189" s="36"/>
      <c r="B189" s="27" t="s">
        <v>67</v>
      </c>
      <c r="C189" s="27" t="s">
        <v>68</v>
      </c>
      <c r="D189" s="27" t="s">
        <v>141</v>
      </c>
    </row>
    <row r="190" spans="1:4" ht="15" x14ac:dyDescent="0.2">
      <c r="A190" s="36"/>
      <c r="B190" s="37" t="s">
        <v>66</v>
      </c>
      <c r="C190" s="37" t="s">
        <v>66</v>
      </c>
    </row>
    <row r="191" spans="1:4" ht="15" x14ac:dyDescent="0.2">
      <c r="A191" s="36"/>
      <c r="B191" s="38">
        <v>0.3</v>
      </c>
      <c r="C191" s="38">
        <f>1-B191</f>
        <v>0.7</v>
      </c>
      <c r="D191" s="39">
        <f>B191+C191</f>
        <v>1</v>
      </c>
    </row>
    <row r="192" spans="1:4" x14ac:dyDescent="0.2">
      <c r="B192" s="27"/>
      <c r="C192" s="27"/>
      <c r="D192" s="27"/>
    </row>
    <row r="193" spans="1:4" x14ac:dyDescent="0.2">
      <c r="B193" s="27"/>
      <c r="C193" s="27"/>
      <c r="D193" s="27"/>
    </row>
    <row r="194" spans="1:4" x14ac:dyDescent="0.2">
      <c r="A194" t="s">
        <v>190</v>
      </c>
      <c r="B194" s="6">
        <f>D194*B191</f>
        <v>43.690902348890681</v>
      </c>
      <c r="C194" s="6">
        <f>D194*C191</f>
        <v>101.94543881407824</v>
      </c>
      <c r="D194" s="6">
        <f>G32</f>
        <v>145.63634116296893</v>
      </c>
    </row>
    <row r="195" spans="1:4" x14ac:dyDescent="0.2">
      <c r="A195" t="s">
        <v>191</v>
      </c>
      <c r="B195" s="6"/>
      <c r="C195" s="6"/>
      <c r="D195" s="6"/>
    </row>
    <row r="196" spans="1:4" x14ac:dyDescent="0.2">
      <c r="B196" s="6"/>
      <c r="C196" s="6"/>
      <c r="D196" s="6"/>
    </row>
    <row r="197" spans="1:4" x14ac:dyDescent="0.2">
      <c r="A197" t="s">
        <v>82</v>
      </c>
      <c r="B197" s="14">
        <f>B32</f>
        <v>582</v>
      </c>
    </row>
    <row r="199" spans="1:4" x14ac:dyDescent="0.2">
      <c r="A199" t="s">
        <v>98</v>
      </c>
      <c r="C199" s="40">
        <f>D32</f>
        <v>202</v>
      </c>
    </row>
    <row r="201" spans="1:4" x14ac:dyDescent="0.2">
      <c r="A201" t="s">
        <v>83</v>
      </c>
      <c r="B201" s="71">
        <f>B194/B197</f>
        <v>7.5070278949983985E-2</v>
      </c>
    </row>
    <row r="202" spans="1:4" x14ac:dyDescent="0.2">
      <c r="A202" t="s">
        <v>93</v>
      </c>
    </row>
    <row r="203" spans="1:4" x14ac:dyDescent="0.2">
      <c r="A203" t="s">
        <v>77</v>
      </c>
    </row>
    <row r="205" spans="1:4" x14ac:dyDescent="0.2">
      <c r="A205" t="s">
        <v>73</v>
      </c>
      <c r="C205" s="15">
        <f>C194/C199/12</f>
        <v>4.2056699180725347E-2</v>
      </c>
    </row>
    <row r="206" spans="1:4" x14ac:dyDescent="0.2">
      <c r="A206" t="s">
        <v>78</v>
      </c>
    </row>
    <row r="207" spans="1:4" x14ac:dyDescent="0.2">
      <c r="A207" t="s">
        <v>79</v>
      </c>
    </row>
    <row r="210" spans="1:7" ht="15.75" x14ac:dyDescent="0.25">
      <c r="A210" s="72" t="s">
        <v>90</v>
      </c>
    </row>
    <row r="211" spans="1:7" ht="9.75" customHeight="1" x14ac:dyDescent="0.25">
      <c r="A211" s="72"/>
    </row>
    <row r="212" spans="1:7" ht="15" x14ac:dyDescent="0.2">
      <c r="A212" s="36" t="s">
        <v>72</v>
      </c>
    </row>
    <row r="213" spans="1:7" ht="9" customHeight="1" x14ac:dyDescent="0.2">
      <c r="A213" s="36"/>
    </row>
    <row r="214" spans="1:7" ht="51" x14ac:dyDescent="0.2">
      <c r="A214" s="36"/>
      <c r="B214" s="27" t="s">
        <v>67</v>
      </c>
      <c r="C214" s="27" t="s">
        <v>68</v>
      </c>
      <c r="D214" s="27" t="s">
        <v>141</v>
      </c>
      <c r="G214" s="27"/>
    </row>
    <row r="215" spans="1:7" ht="15" x14ac:dyDescent="0.2">
      <c r="A215" s="36"/>
      <c r="B215" s="37" t="s">
        <v>66</v>
      </c>
      <c r="C215" s="37" t="s">
        <v>66</v>
      </c>
    </row>
    <row r="216" spans="1:7" ht="15" x14ac:dyDescent="0.2">
      <c r="A216" s="36"/>
      <c r="B216" s="38">
        <v>0.37</v>
      </c>
      <c r="C216" s="38">
        <f>1-B216</f>
        <v>0.63</v>
      </c>
      <c r="D216" s="39">
        <f>B216+C216</f>
        <v>1</v>
      </c>
    </row>
    <row r="217" spans="1:7" x14ac:dyDescent="0.2">
      <c r="B217" s="27"/>
      <c r="C217" s="27"/>
      <c r="D217" s="27"/>
    </row>
    <row r="218" spans="1:7" x14ac:dyDescent="0.2">
      <c r="B218" s="27"/>
      <c r="C218" s="27"/>
      <c r="D218" s="27"/>
    </row>
    <row r="219" spans="1:7" x14ac:dyDescent="0.2">
      <c r="A219" t="s">
        <v>190</v>
      </c>
      <c r="B219" s="6">
        <f>D219*B216</f>
        <v>461.96504609408152</v>
      </c>
      <c r="C219" s="6">
        <f>D219*C216</f>
        <v>786.58913253857122</v>
      </c>
      <c r="D219" s="6">
        <f>G33</f>
        <v>1248.5541786326528</v>
      </c>
    </row>
    <row r="220" spans="1:7" x14ac:dyDescent="0.2">
      <c r="A220" t="s">
        <v>192</v>
      </c>
      <c r="B220" s="6"/>
      <c r="C220" s="6"/>
      <c r="D220" s="6"/>
    </row>
    <row r="221" spans="1:7" x14ac:dyDescent="0.2">
      <c r="B221" s="6"/>
      <c r="C221" s="6"/>
      <c r="D221" s="6"/>
    </row>
    <row r="222" spans="1:7" x14ac:dyDescent="0.2">
      <c r="A222" t="s">
        <v>82</v>
      </c>
      <c r="B222" s="14">
        <f>B33</f>
        <v>6912</v>
      </c>
    </row>
    <row r="224" spans="1:7" x14ac:dyDescent="0.2">
      <c r="A224" t="s">
        <v>70</v>
      </c>
      <c r="C224" s="40">
        <f>D33</f>
        <v>2626</v>
      </c>
    </row>
    <row r="226" spans="1:3" x14ac:dyDescent="0.2">
      <c r="A226" t="s">
        <v>83</v>
      </c>
      <c r="B226" s="71">
        <f>B219/B222</f>
        <v>6.6835220789074293E-2</v>
      </c>
    </row>
    <row r="227" spans="1:3" x14ac:dyDescent="0.2">
      <c r="A227" t="s">
        <v>93</v>
      </c>
    </row>
    <row r="228" spans="1:3" x14ac:dyDescent="0.2">
      <c r="A228" t="s">
        <v>77</v>
      </c>
    </row>
    <row r="230" spans="1:3" x14ac:dyDescent="0.2">
      <c r="A230" t="s">
        <v>73</v>
      </c>
      <c r="C230" s="15">
        <f>C219/C224/12</f>
        <v>2.49615744014525E-2</v>
      </c>
    </row>
    <row r="231" spans="1:3" x14ac:dyDescent="0.2">
      <c r="A231" t="s">
        <v>78</v>
      </c>
    </row>
    <row r="232" spans="1:3" x14ac:dyDescent="0.2">
      <c r="A232" t="s">
        <v>79</v>
      </c>
    </row>
  </sheetData>
  <phoneticPr fontId="0" type="noConversion"/>
  <pageMargins left="0.31" right="0.17" top="0.45" bottom="0.5" header="0.28000000000000003" footer="0.23"/>
  <pageSetup scale="75"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2"/>
  <sheetViews>
    <sheetView zoomScale="75" workbookViewId="0">
      <selection activeCell="C18" sqref="C18"/>
    </sheetView>
  </sheetViews>
  <sheetFormatPr defaultRowHeight="12.75" x14ac:dyDescent="0.2"/>
  <cols>
    <col min="1" max="1" width="37.85546875" customWidth="1"/>
    <col min="2" max="3" width="14.28515625" customWidth="1"/>
    <col min="4" max="5" width="19.85546875" customWidth="1"/>
    <col min="6" max="6" width="14.85546875" customWidth="1"/>
    <col min="7" max="7" width="13.140625" customWidth="1"/>
  </cols>
  <sheetData>
    <row r="1" spans="1:8" ht="18" x14ac:dyDescent="0.25">
      <c r="A1" s="17" t="s">
        <v>145</v>
      </c>
    </row>
    <row r="3" spans="1:8" ht="18" x14ac:dyDescent="0.25">
      <c r="A3" s="137" t="s">
        <v>0</v>
      </c>
      <c r="B3" s="138" t="str">
        <f>'1. 2001 Approved Rate Schedule'!B3</f>
        <v>E.L.K. Energy Inc.</v>
      </c>
      <c r="C3" s="132"/>
      <c r="E3" s="137" t="s">
        <v>1</v>
      </c>
      <c r="F3" s="131" t="str">
        <f>'1. 2001 Approved Rate Schedule'!F3</f>
        <v>ED-1999-0070</v>
      </c>
    </row>
    <row r="4" spans="1:8" ht="18" x14ac:dyDescent="0.25">
      <c r="A4" s="137" t="s">
        <v>3</v>
      </c>
      <c r="B4" s="131" t="str">
        <f>'1. 2001 Approved Rate Schedule'!B4</f>
        <v>Sandra Corrado</v>
      </c>
      <c r="C4" s="17"/>
      <c r="E4" s="137" t="s">
        <v>4</v>
      </c>
      <c r="F4" s="131" t="str">
        <f>'1. 2001 Approved Rate Schedule'!F4</f>
        <v>(519)776-5291  Ext. 13</v>
      </c>
    </row>
    <row r="5" spans="1:8" ht="18" x14ac:dyDescent="0.25">
      <c r="A5" s="30" t="s">
        <v>50</v>
      </c>
      <c r="B5" s="131" t="str">
        <f>'1. 2001 Approved Rate Schedule'!B5</f>
        <v>scorrado@elkenergyinc.com</v>
      </c>
      <c r="C5" s="17"/>
    </row>
    <row r="6" spans="1:8" ht="18" x14ac:dyDescent="0.25">
      <c r="A6" s="137" t="s">
        <v>2</v>
      </c>
      <c r="B6" s="131">
        <f>'1. 2001 Approved Rate Schedule'!B6</f>
        <v>1</v>
      </c>
      <c r="C6" s="17"/>
    </row>
    <row r="7" spans="1:8" ht="18" x14ac:dyDescent="0.25">
      <c r="A7" s="30" t="s">
        <v>51</v>
      </c>
      <c r="B7" s="134">
        <f>'1. 2001 Approved Rate Schedule'!B7</f>
        <v>37263</v>
      </c>
      <c r="C7" s="17"/>
    </row>
    <row r="8" spans="1:8" ht="18" x14ac:dyDescent="0.25">
      <c r="C8" s="17"/>
    </row>
    <row r="9" spans="1:8" ht="14.25" x14ac:dyDescent="0.2">
      <c r="A9" s="164" t="s">
        <v>204</v>
      </c>
      <c r="B9" s="5"/>
    </row>
    <row r="10" spans="1:8" ht="14.25" x14ac:dyDescent="0.2">
      <c r="A10" s="164" t="s">
        <v>203</v>
      </c>
    </row>
    <row r="12" spans="1:8" ht="15" x14ac:dyDescent="0.25">
      <c r="A12" s="164" t="s">
        <v>209</v>
      </c>
    </row>
    <row r="14" spans="1:8" ht="18" x14ac:dyDescent="0.25">
      <c r="A14" s="121" t="s">
        <v>6</v>
      </c>
      <c r="B14" s="18"/>
      <c r="C14" s="7"/>
      <c r="E14" s="16"/>
      <c r="G14" s="16"/>
    </row>
    <row r="15" spans="1:8" x14ac:dyDescent="0.2">
      <c r="B15" s="16"/>
      <c r="C15" s="16"/>
      <c r="D15" s="19"/>
      <c r="E15" s="16"/>
      <c r="F15" s="16"/>
      <c r="G15" s="16"/>
    </row>
    <row r="16" spans="1:8" x14ac:dyDescent="0.2">
      <c r="A16" t="s">
        <v>8</v>
      </c>
      <c r="B16" s="16">
        <f>('2. PBR Adjusted Rate Schedule'!B16)+('3. 1999 Data &amp; add 2002 MARR'!B54)</f>
        <v>6.2353137692911509E-3</v>
      </c>
      <c r="C16" s="16"/>
      <c r="D16" s="19"/>
      <c r="E16" s="16"/>
      <c r="F16" s="22"/>
      <c r="G16" s="22"/>
      <c r="H16" s="22"/>
    </row>
    <row r="17" spans="1:8" x14ac:dyDescent="0.2">
      <c r="B17" s="16"/>
      <c r="C17" s="16"/>
      <c r="D17" s="19"/>
      <c r="E17" s="16"/>
      <c r="F17" s="16"/>
      <c r="G17" s="16"/>
    </row>
    <row r="18" spans="1:8" x14ac:dyDescent="0.2">
      <c r="A18" t="s">
        <v>132</v>
      </c>
      <c r="B18" s="19">
        <f>('2. PBR Adjusted Rate Schedule'!B18)+('3. 1999 Data &amp; add 2002 MARR'!C58)</f>
        <v>11.730931101761454</v>
      </c>
      <c r="C18" s="16"/>
      <c r="D18" s="19"/>
      <c r="E18" s="16"/>
      <c r="F18" s="22"/>
      <c r="G18" s="15"/>
      <c r="H18" s="22"/>
    </row>
    <row r="19" spans="1:8" x14ac:dyDescent="0.2">
      <c r="B19" s="16"/>
      <c r="C19" s="16"/>
      <c r="D19" s="19"/>
      <c r="E19" s="16"/>
      <c r="F19" s="16"/>
      <c r="G19" s="16"/>
    </row>
    <row r="20" spans="1:8" x14ac:dyDescent="0.2">
      <c r="A20" t="s">
        <v>9</v>
      </c>
      <c r="B20" s="16">
        <f>'1. 2001 Approved Rate Schedule'!B20</f>
        <v>7.4139999999999998E-2</v>
      </c>
      <c r="C20" s="16"/>
      <c r="D20" s="19"/>
      <c r="E20" s="16"/>
      <c r="F20" s="16"/>
      <c r="G20" s="16"/>
    </row>
    <row r="21" spans="1:8" x14ac:dyDescent="0.2">
      <c r="B21" s="16"/>
      <c r="C21" s="16"/>
      <c r="D21" s="19"/>
      <c r="E21" s="16"/>
      <c r="F21" s="16"/>
      <c r="G21" s="16"/>
    </row>
    <row r="22" spans="1:8" x14ac:dyDescent="0.2">
      <c r="B22" s="16"/>
      <c r="C22" s="16"/>
      <c r="D22" s="19"/>
      <c r="E22" s="16"/>
      <c r="F22" s="16"/>
      <c r="G22" s="16"/>
    </row>
    <row r="23" spans="1:8" x14ac:dyDescent="0.2">
      <c r="B23" s="16"/>
      <c r="C23" s="16"/>
      <c r="D23" s="16"/>
      <c r="E23" s="16"/>
      <c r="F23" s="16"/>
      <c r="G23" s="16"/>
    </row>
    <row r="24" spans="1:8" ht="18" x14ac:dyDescent="0.25">
      <c r="A24" s="121" t="s">
        <v>10</v>
      </c>
      <c r="B24" s="18"/>
      <c r="C24" s="7"/>
      <c r="D24" s="16"/>
      <c r="E24" s="16"/>
      <c r="F24" s="16"/>
      <c r="G24" s="16"/>
    </row>
    <row r="25" spans="1:8" x14ac:dyDescent="0.2">
      <c r="B25" s="16"/>
      <c r="C25" s="16"/>
      <c r="D25" s="16"/>
      <c r="E25" s="16"/>
      <c r="F25" s="16"/>
      <c r="G25" s="16"/>
    </row>
    <row r="26" spans="1:8" x14ac:dyDescent="0.2">
      <c r="A26" t="s">
        <v>8</v>
      </c>
      <c r="B26" s="16">
        <f>('2. PBR Adjusted Rate Schedule'!B26)+('3. 1999 Data &amp; add 2002 MARR'!B54)</f>
        <v>6.9691376929115147E-4</v>
      </c>
      <c r="C26" s="16"/>
      <c r="D26" s="16"/>
      <c r="E26" s="16"/>
      <c r="F26" s="16"/>
      <c r="G26" s="16"/>
    </row>
    <row r="27" spans="1:8" x14ac:dyDescent="0.2">
      <c r="B27" s="16"/>
      <c r="C27" s="16"/>
      <c r="D27" s="16"/>
      <c r="E27" s="16"/>
      <c r="F27" s="16"/>
      <c r="G27" s="16"/>
    </row>
    <row r="28" spans="1:8" x14ac:dyDescent="0.2">
      <c r="A28" t="s">
        <v>132</v>
      </c>
      <c r="B28" s="19">
        <f>('2. PBR Adjusted Rate Schedule'!B28)+('3. 1999 Data &amp; add 2002 MARR'!C58)</f>
        <v>1.3167611017614556</v>
      </c>
      <c r="C28" s="16"/>
      <c r="D28" s="16"/>
      <c r="E28" s="16"/>
      <c r="F28" s="16"/>
      <c r="G28" s="16"/>
    </row>
    <row r="29" spans="1:8" x14ac:dyDescent="0.2">
      <c r="B29" s="19"/>
      <c r="C29" s="16"/>
      <c r="D29" s="16"/>
      <c r="E29" s="16"/>
      <c r="F29" s="16"/>
      <c r="G29" s="16"/>
    </row>
    <row r="30" spans="1:8" x14ac:dyDescent="0.2">
      <c r="A30" t="s">
        <v>11</v>
      </c>
      <c r="B30" s="123" t="s">
        <v>12</v>
      </c>
      <c r="C30" s="123" t="s">
        <v>13</v>
      </c>
      <c r="D30" s="124" t="s">
        <v>14</v>
      </c>
      <c r="E30" s="123" t="s">
        <v>15</v>
      </c>
      <c r="F30" s="16"/>
      <c r="G30" s="16"/>
    </row>
    <row r="31" spans="1:8" x14ac:dyDescent="0.2">
      <c r="B31" s="123"/>
      <c r="C31" s="123" t="s">
        <v>16</v>
      </c>
      <c r="D31" s="124"/>
      <c r="E31" s="123" t="s">
        <v>16</v>
      </c>
      <c r="F31" s="16"/>
      <c r="G31" s="16"/>
    </row>
    <row r="32" spans="1:8" x14ac:dyDescent="0.2">
      <c r="B32" s="123" t="s">
        <v>17</v>
      </c>
      <c r="C32" s="123" t="s">
        <v>17</v>
      </c>
      <c r="D32" s="124" t="s">
        <v>17</v>
      </c>
      <c r="E32" s="123" t="s">
        <v>17</v>
      </c>
      <c r="F32" s="16"/>
      <c r="G32" s="16"/>
    </row>
    <row r="33" spans="1:8" x14ac:dyDescent="0.2">
      <c r="B33" s="123">
        <f>'1. 2001 Approved Rate Schedule'!B33</f>
        <v>0</v>
      </c>
      <c r="C33" s="123">
        <f>'1. 2001 Approved Rate Schedule'!C33</f>
        <v>0</v>
      </c>
      <c r="D33" s="123">
        <f>'1. 2001 Approved Rate Schedule'!D33</f>
        <v>0</v>
      </c>
      <c r="E33" s="123">
        <f>'1. 2001 Approved Rate Schedule'!E33</f>
        <v>0</v>
      </c>
      <c r="F33" s="16"/>
      <c r="G33" s="16"/>
    </row>
    <row r="34" spans="1:8" x14ac:dyDescent="0.2">
      <c r="B34" s="16"/>
      <c r="C34" s="16"/>
      <c r="D34" s="19"/>
      <c r="E34" s="16"/>
      <c r="F34" s="16"/>
      <c r="G34" s="16"/>
    </row>
    <row r="35" spans="1:8" x14ac:dyDescent="0.2">
      <c r="B35" s="16"/>
      <c r="C35" s="16"/>
      <c r="D35" s="19"/>
      <c r="E35" s="16"/>
      <c r="F35" s="16"/>
      <c r="G35" s="16"/>
    </row>
    <row r="36" spans="1:8" x14ac:dyDescent="0.2">
      <c r="B36" s="16"/>
      <c r="C36" s="16"/>
      <c r="D36" s="19"/>
      <c r="E36" s="16"/>
      <c r="F36" s="16"/>
      <c r="G36" s="16"/>
    </row>
    <row r="37" spans="1:8" ht="18" x14ac:dyDescent="0.25">
      <c r="A37" s="121" t="s">
        <v>18</v>
      </c>
      <c r="B37" s="18"/>
      <c r="C37" s="7"/>
      <c r="D37" s="19"/>
      <c r="E37" s="16"/>
      <c r="F37" s="16"/>
      <c r="G37" s="16"/>
    </row>
    <row r="38" spans="1:8" x14ac:dyDescent="0.2">
      <c r="B38" s="16"/>
      <c r="C38" s="16"/>
      <c r="D38" s="19"/>
      <c r="E38" s="16"/>
      <c r="F38" s="16"/>
      <c r="G38" s="16"/>
    </row>
    <row r="39" spans="1:8" x14ac:dyDescent="0.2">
      <c r="A39" t="s">
        <v>8</v>
      </c>
      <c r="B39" s="16">
        <f>('2. PBR Adjusted Rate Schedule'!B39)+('3. 1999 Data &amp; add 2002 MARR'!B78)</f>
        <v>1.3378004724408916E-3</v>
      </c>
      <c r="C39" s="16"/>
      <c r="D39" s="19"/>
      <c r="E39" s="16"/>
      <c r="F39" s="16"/>
      <c r="G39" s="23"/>
      <c r="H39" s="22"/>
    </row>
    <row r="40" spans="1:8" x14ac:dyDescent="0.2">
      <c r="B40" s="16"/>
      <c r="C40" s="16"/>
      <c r="D40" s="19"/>
      <c r="E40" s="16"/>
      <c r="F40" s="16"/>
      <c r="G40" s="23"/>
    </row>
    <row r="41" spans="1:8" x14ac:dyDescent="0.2">
      <c r="A41" t="s">
        <v>132</v>
      </c>
      <c r="B41" s="19">
        <f>('2. PBR Adjusted Rate Schedule'!B41)+('3. 1999 Data &amp; add 2002 MARR'!C82)</f>
        <v>11.463682535584994</v>
      </c>
      <c r="C41" s="16"/>
      <c r="D41" s="19"/>
      <c r="E41" s="16"/>
      <c r="F41" s="16"/>
      <c r="G41" s="23"/>
      <c r="H41" s="22"/>
    </row>
    <row r="42" spans="1:8" x14ac:dyDescent="0.2">
      <c r="B42" s="16"/>
      <c r="C42" s="16"/>
      <c r="D42" s="19"/>
      <c r="E42" s="16"/>
      <c r="F42" s="16"/>
      <c r="G42" s="16"/>
    </row>
    <row r="43" spans="1:8" x14ac:dyDescent="0.2">
      <c r="A43" t="s">
        <v>9</v>
      </c>
      <c r="B43" s="16">
        <f>'1. 2001 Approved Rate Schedule'!B43</f>
        <v>7.3069999999999996E-2</v>
      </c>
      <c r="C43" s="16"/>
      <c r="D43" s="19"/>
      <c r="E43" s="16"/>
      <c r="F43" s="16"/>
      <c r="G43" s="16"/>
    </row>
    <row r="44" spans="1:8" x14ac:dyDescent="0.2">
      <c r="B44" s="16"/>
      <c r="C44" s="16"/>
      <c r="D44" s="19"/>
      <c r="E44" s="16"/>
      <c r="F44" s="16"/>
      <c r="G44" s="16"/>
    </row>
    <row r="45" spans="1:8" x14ac:dyDescent="0.2">
      <c r="B45" s="16"/>
      <c r="C45" s="16"/>
      <c r="D45" s="19"/>
      <c r="E45" s="16"/>
      <c r="F45" s="16"/>
      <c r="G45" s="16"/>
    </row>
    <row r="46" spans="1:8" x14ac:dyDescent="0.2">
      <c r="B46" s="16"/>
      <c r="C46" s="16"/>
      <c r="D46" s="19"/>
      <c r="E46" s="16"/>
      <c r="F46" s="16"/>
      <c r="G46" s="16"/>
    </row>
    <row r="47" spans="1:8" ht="18" x14ac:dyDescent="0.25">
      <c r="A47" s="121" t="s">
        <v>19</v>
      </c>
      <c r="B47" s="18"/>
      <c r="C47" s="7"/>
      <c r="D47" s="19"/>
      <c r="E47" s="16"/>
      <c r="F47" s="16"/>
      <c r="G47" s="16"/>
    </row>
    <row r="48" spans="1:8" x14ac:dyDescent="0.2">
      <c r="B48" s="16"/>
      <c r="C48" s="16"/>
      <c r="D48" s="19"/>
      <c r="E48" s="16"/>
      <c r="F48" s="16"/>
      <c r="G48" s="16"/>
    </row>
    <row r="49" spans="1:7" x14ac:dyDescent="0.2">
      <c r="A49" t="s">
        <v>8</v>
      </c>
      <c r="B49" s="16">
        <f>('2. PBR Adjusted Rate Schedule'!B49)+('3. 1999 Data &amp; add 2002 MARR'!B78)</f>
        <v>1.5100047244089195E-4</v>
      </c>
      <c r="C49" s="16"/>
      <c r="D49" s="19"/>
      <c r="E49" s="16"/>
      <c r="F49" s="16"/>
      <c r="G49" s="16"/>
    </row>
    <row r="50" spans="1:7" x14ac:dyDescent="0.2">
      <c r="B50" s="16"/>
      <c r="C50" s="16"/>
      <c r="D50" s="19"/>
      <c r="E50" s="16"/>
      <c r="F50" s="16"/>
      <c r="G50" s="16"/>
    </row>
    <row r="51" spans="1:7" x14ac:dyDescent="0.2">
      <c r="A51" t="s">
        <v>132</v>
      </c>
      <c r="B51" s="19">
        <f>('2. PBR Adjusted Rate Schedule'!B51)+('3. 1999 Data &amp; add 2002 MARR'!C82)</f>
        <v>1.2868725355849933</v>
      </c>
      <c r="C51" s="16"/>
      <c r="D51" s="19"/>
      <c r="E51" s="16"/>
      <c r="F51" s="16"/>
      <c r="G51" s="16"/>
    </row>
    <row r="52" spans="1:7" x14ac:dyDescent="0.2">
      <c r="B52" s="16"/>
      <c r="C52" s="16"/>
      <c r="D52" s="19"/>
      <c r="E52" s="16"/>
      <c r="F52" s="16"/>
      <c r="G52" s="16"/>
    </row>
    <row r="53" spans="1:7" x14ac:dyDescent="0.2">
      <c r="A53" t="s">
        <v>11</v>
      </c>
      <c r="B53" s="123" t="s">
        <v>12</v>
      </c>
      <c r="C53" s="123" t="s">
        <v>13</v>
      </c>
      <c r="D53" s="124" t="s">
        <v>14</v>
      </c>
      <c r="E53" s="123" t="s">
        <v>15</v>
      </c>
      <c r="F53" s="16"/>
      <c r="G53" s="16"/>
    </row>
    <row r="54" spans="1:7" x14ac:dyDescent="0.2">
      <c r="B54" s="123"/>
      <c r="C54" s="123" t="s">
        <v>16</v>
      </c>
      <c r="D54" s="124"/>
      <c r="E54" s="123" t="s">
        <v>16</v>
      </c>
      <c r="F54" s="16"/>
      <c r="G54" s="16"/>
    </row>
    <row r="55" spans="1:7" x14ac:dyDescent="0.2">
      <c r="B55" s="123" t="s">
        <v>17</v>
      </c>
      <c r="C55" s="123" t="s">
        <v>17</v>
      </c>
      <c r="D55" s="124" t="s">
        <v>17</v>
      </c>
      <c r="E55" s="123" t="s">
        <v>17</v>
      </c>
      <c r="F55" s="16"/>
      <c r="G55" s="16"/>
    </row>
    <row r="56" spans="1:7" x14ac:dyDescent="0.2">
      <c r="B56" s="123">
        <f>'1. 2001 Approved Rate Schedule'!B56</f>
        <v>0</v>
      </c>
      <c r="C56" s="123">
        <f>'1. 2001 Approved Rate Schedule'!C56</f>
        <v>0</v>
      </c>
      <c r="D56" s="123">
        <f>'1. 2001 Approved Rate Schedule'!D56</f>
        <v>0</v>
      </c>
      <c r="E56" s="123">
        <f>'1. 2001 Approved Rate Schedule'!E56</f>
        <v>0</v>
      </c>
      <c r="F56" s="16"/>
      <c r="G56" s="16"/>
    </row>
    <row r="57" spans="1:7" x14ac:dyDescent="0.2">
      <c r="B57" s="16"/>
      <c r="C57" s="16"/>
      <c r="D57" s="19"/>
      <c r="E57" s="16"/>
      <c r="F57" s="16"/>
      <c r="G57" s="16"/>
    </row>
    <row r="58" spans="1:7" x14ac:dyDescent="0.2">
      <c r="B58" s="16"/>
      <c r="C58" s="16"/>
      <c r="D58" s="19"/>
      <c r="E58" s="16"/>
      <c r="F58" s="16"/>
      <c r="G58" s="16"/>
    </row>
    <row r="59" spans="1:7" x14ac:dyDescent="0.2">
      <c r="B59" s="16"/>
      <c r="C59" s="16"/>
      <c r="D59" s="19"/>
      <c r="E59" s="16"/>
      <c r="F59" s="16"/>
      <c r="G59" s="16"/>
    </row>
    <row r="60" spans="1:7" ht="18" x14ac:dyDescent="0.25">
      <c r="A60" s="121" t="s">
        <v>20</v>
      </c>
      <c r="B60" s="18"/>
      <c r="C60" s="7"/>
      <c r="D60" s="19"/>
      <c r="E60" s="16"/>
      <c r="F60" s="16"/>
      <c r="G60" s="16"/>
    </row>
    <row r="61" spans="1:7" x14ac:dyDescent="0.2">
      <c r="B61" s="16"/>
      <c r="C61" s="16"/>
      <c r="D61" s="19"/>
      <c r="E61" s="16"/>
      <c r="F61" s="16"/>
      <c r="G61" s="16"/>
    </row>
    <row r="62" spans="1:7" x14ac:dyDescent="0.2">
      <c r="A62" t="s">
        <v>21</v>
      </c>
      <c r="B62" s="16">
        <f>('2. PBR Adjusted Rate Schedule'!B62)+('3. 1999 Data &amp; add 2002 MARR'!B102)</f>
        <v>2.4125157789534928</v>
      </c>
      <c r="C62" s="16"/>
      <c r="D62" s="19"/>
      <c r="E62" s="16"/>
      <c r="F62" s="16"/>
      <c r="G62" s="16"/>
    </row>
    <row r="63" spans="1:7" x14ac:dyDescent="0.2">
      <c r="B63" s="16"/>
      <c r="C63" s="16"/>
      <c r="D63" s="19"/>
      <c r="E63" s="16"/>
      <c r="F63" s="16"/>
      <c r="G63" s="16"/>
    </row>
    <row r="64" spans="1:7" x14ac:dyDescent="0.2">
      <c r="A64" t="s">
        <v>132</v>
      </c>
      <c r="B64" s="19">
        <f>('2. PBR Adjusted Rate Schedule'!B64)+('3. 1999 Data &amp; add 2002 MARR'!C106)</f>
        <v>461.79274226666939</v>
      </c>
      <c r="C64" s="16"/>
      <c r="D64" s="19"/>
      <c r="E64" s="16"/>
      <c r="F64" s="16"/>
      <c r="G64" s="16"/>
    </row>
    <row r="65" spans="1:7" x14ac:dyDescent="0.2">
      <c r="B65" s="16"/>
      <c r="C65" s="16"/>
      <c r="D65" s="19"/>
      <c r="E65" s="16"/>
      <c r="F65" s="16"/>
      <c r="G65" s="16"/>
    </row>
    <row r="66" spans="1:7" x14ac:dyDescent="0.2">
      <c r="A66" t="s">
        <v>23</v>
      </c>
      <c r="B66" s="16">
        <f>'1. 2001 Approved Rate Schedule'!B66</f>
        <v>2.4419</v>
      </c>
      <c r="C66" s="16"/>
      <c r="D66" s="19"/>
      <c r="E66" s="16"/>
      <c r="F66" s="16"/>
      <c r="G66" s="16"/>
    </row>
    <row r="67" spans="1:7" x14ac:dyDescent="0.2">
      <c r="B67" s="16"/>
      <c r="C67" s="16"/>
      <c r="D67" s="19"/>
      <c r="E67" s="16"/>
      <c r="F67" s="16"/>
      <c r="G67" s="16"/>
    </row>
    <row r="68" spans="1:7" x14ac:dyDescent="0.2">
      <c r="A68" t="s">
        <v>9</v>
      </c>
      <c r="B68" s="16">
        <f>'1. 2001 Approved Rate Schedule'!B68</f>
        <v>5.8279999999999998E-2</v>
      </c>
      <c r="C68" s="16"/>
      <c r="D68" s="19"/>
      <c r="E68" s="16"/>
      <c r="F68" s="16"/>
      <c r="G68" s="16"/>
    </row>
    <row r="69" spans="1:7" x14ac:dyDescent="0.2">
      <c r="B69" s="16"/>
      <c r="C69" s="16"/>
      <c r="D69" s="19"/>
      <c r="E69" s="16"/>
      <c r="F69" s="16"/>
      <c r="G69" s="16"/>
    </row>
    <row r="70" spans="1:7" x14ac:dyDescent="0.2">
      <c r="B70" s="16"/>
      <c r="C70" s="16"/>
      <c r="D70" s="19"/>
      <c r="E70" s="16"/>
      <c r="F70" s="16"/>
      <c r="G70" s="16"/>
    </row>
    <row r="71" spans="1:7" x14ac:dyDescent="0.2">
      <c r="B71" s="16"/>
      <c r="C71" s="16"/>
      <c r="D71" s="19"/>
      <c r="E71" s="16"/>
      <c r="F71" s="16"/>
      <c r="G71" s="16"/>
    </row>
    <row r="72" spans="1:7" ht="18" x14ac:dyDescent="0.25">
      <c r="A72" s="121" t="s">
        <v>24</v>
      </c>
      <c r="B72" s="18"/>
      <c r="C72" s="7"/>
      <c r="D72" s="19"/>
      <c r="E72" s="16"/>
      <c r="F72" s="16"/>
      <c r="G72" s="16"/>
    </row>
    <row r="73" spans="1:7" ht="18" x14ac:dyDescent="0.25">
      <c r="A73" s="17"/>
      <c r="B73" s="16"/>
      <c r="C73" s="16"/>
      <c r="D73" s="19"/>
      <c r="E73" s="16"/>
      <c r="F73" s="16"/>
      <c r="G73" s="16"/>
    </row>
    <row r="74" spans="1:7" x14ac:dyDescent="0.2">
      <c r="A74" t="s">
        <v>21</v>
      </c>
      <c r="B74" s="23">
        <f>('2. PBR Adjusted Rate Schedule'!B74)+('3. 1999 Data &amp; add 2002 MARR'!B126)</f>
        <v>0.11831313893852385</v>
      </c>
      <c r="C74" s="16"/>
      <c r="D74" s="19"/>
      <c r="E74" s="16"/>
      <c r="F74" s="16"/>
      <c r="G74" s="16"/>
    </row>
    <row r="75" spans="1:7" x14ac:dyDescent="0.2">
      <c r="B75" s="16"/>
      <c r="C75" s="16"/>
      <c r="D75" s="19"/>
      <c r="E75" s="16"/>
      <c r="F75" s="16"/>
      <c r="G75" s="16"/>
    </row>
    <row r="76" spans="1:7" x14ac:dyDescent="0.2">
      <c r="A76" t="s">
        <v>132</v>
      </c>
      <c r="B76" s="19">
        <f>('2. PBR Adjusted Rate Schedule'!B76)+('3. 1999 Data &amp; add 2002 MARR'!C130)</f>
        <v>882.07675696098147</v>
      </c>
      <c r="C76" s="16"/>
      <c r="D76" s="19"/>
      <c r="E76" s="16"/>
      <c r="F76" s="16"/>
      <c r="G76" s="16"/>
    </row>
    <row r="77" spans="1:7" x14ac:dyDescent="0.2">
      <c r="B77" s="16"/>
      <c r="C77" s="16"/>
      <c r="D77" s="19"/>
      <c r="E77" s="16"/>
      <c r="F77" s="16"/>
      <c r="G77" s="16"/>
    </row>
    <row r="78" spans="1:7" x14ac:dyDescent="0.2">
      <c r="A78" t="s">
        <v>11</v>
      </c>
      <c r="B78" s="123" t="s">
        <v>12</v>
      </c>
      <c r="C78" s="123" t="s">
        <v>14</v>
      </c>
      <c r="D78" s="123" t="s">
        <v>12</v>
      </c>
      <c r="E78" s="123" t="s">
        <v>13</v>
      </c>
      <c r="F78" s="124" t="s">
        <v>14</v>
      </c>
      <c r="G78" s="123" t="s">
        <v>15</v>
      </c>
    </row>
    <row r="79" spans="1:7" x14ac:dyDescent="0.2">
      <c r="B79" s="123"/>
      <c r="C79" s="123"/>
      <c r="D79" s="123"/>
      <c r="E79" s="123" t="s">
        <v>16</v>
      </c>
      <c r="F79" s="124"/>
      <c r="G79" s="123" t="s">
        <v>16</v>
      </c>
    </row>
    <row r="80" spans="1:7" x14ac:dyDescent="0.2">
      <c r="B80" s="123" t="s">
        <v>25</v>
      </c>
      <c r="C80" s="123" t="s">
        <v>25</v>
      </c>
      <c r="D80" s="123" t="s">
        <v>17</v>
      </c>
      <c r="E80" s="123" t="s">
        <v>17</v>
      </c>
      <c r="F80" s="124" t="s">
        <v>17</v>
      </c>
      <c r="G80" s="123" t="s">
        <v>17</v>
      </c>
    </row>
    <row r="81" spans="1:7" ht="18" x14ac:dyDescent="0.25">
      <c r="A81" s="17"/>
      <c r="B81" s="123">
        <f>'1. 2001 Approved Rate Schedule'!B81</f>
        <v>10.845000000000001</v>
      </c>
      <c r="C81" s="123">
        <f>'1. 2001 Approved Rate Schedule'!C81</f>
        <v>8.1180000000000003</v>
      </c>
      <c r="D81" s="123">
        <f>'1. 2001 Approved Rate Schedule'!D81</f>
        <v>7.0279999999999995E-2</v>
      </c>
      <c r="E81" s="123">
        <f>'1. 2001 Approved Rate Schedule'!E81</f>
        <v>4.1959999999999997E-2</v>
      </c>
      <c r="F81" s="123">
        <f>'1. 2001 Approved Rate Schedule'!F81</f>
        <v>5.9319999999999998E-2</v>
      </c>
      <c r="G81" s="123">
        <f>'1. 2001 Approved Rate Schedule'!G81</f>
        <v>3.1109999999999999E-2</v>
      </c>
    </row>
    <row r="82" spans="1:7" ht="12" customHeight="1" x14ac:dyDescent="0.25">
      <c r="A82" s="17"/>
      <c r="B82" s="16"/>
      <c r="C82" s="16"/>
      <c r="D82" s="16"/>
      <c r="E82" s="16"/>
      <c r="F82" s="16"/>
      <c r="G82" s="16"/>
    </row>
    <row r="83" spans="1:7" ht="12.75" customHeight="1" x14ac:dyDescent="0.25">
      <c r="A83" s="17"/>
      <c r="B83" s="16"/>
      <c r="C83" s="16"/>
      <c r="D83" s="16"/>
      <c r="E83" s="16"/>
      <c r="F83" s="16"/>
      <c r="G83" s="16"/>
    </row>
    <row r="84" spans="1:7" ht="12.75" customHeight="1" x14ac:dyDescent="0.25">
      <c r="A84" s="17"/>
      <c r="B84" s="16"/>
      <c r="C84" s="16"/>
      <c r="D84" s="19"/>
      <c r="E84" s="16"/>
      <c r="F84" s="16"/>
      <c r="G84" s="16"/>
    </row>
    <row r="85" spans="1:7" ht="18" x14ac:dyDescent="0.25">
      <c r="A85" s="126" t="s">
        <v>26</v>
      </c>
      <c r="B85" s="16"/>
      <c r="C85" s="16"/>
      <c r="D85" s="19"/>
      <c r="E85" s="16"/>
      <c r="F85" s="16"/>
      <c r="G85" s="16"/>
    </row>
    <row r="86" spans="1:7" x14ac:dyDescent="0.2">
      <c r="B86" s="16"/>
      <c r="C86" s="16"/>
      <c r="D86" s="19"/>
      <c r="E86" s="16"/>
      <c r="F86" s="16"/>
      <c r="G86" s="16"/>
    </row>
    <row r="87" spans="1:7" x14ac:dyDescent="0.2">
      <c r="A87" t="s">
        <v>21</v>
      </c>
      <c r="B87" s="23" t="e">
        <f>('2. PBR Adjusted Rate Schedule'!B87)+('3. 1999 Data &amp; add 2002 MARR'!B151)</f>
        <v>#DIV/0!</v>
      </c>
      <c r="C87" s="16"/>
      <c r="D87" s="19"/>
      <c r="E87" s="16"/>
      <c r="F87" s="16"/>
      <c r="G87" s="16"/>
    </row>
    <row r="88" spans="1:7" x14ac:dyDescent="0.2">
      <c r="B88" s="16"/>
      <c r="C88" s="16"/>
      <c r="D88" s="19"/>
      <c r="E88" s="16"/>
      <c r="F88" s="16"/>
      <c r="G88" s="16"/>
    </row>
    <row r="89" spans="1:7" x14ac:dyDescent="0.2">
      <c r="A89" t="s">
        <v>132</v>
      </c>
      <c r="B89" s="16" t="e">
        <f>('2. PBR Adjusted Rate Schedule'!B89)+('3. 1999 Data &amp; add 2002 MARR'!C155)</f>
        <v>#DIV/0!</v>
      </c>
      <c r="C89" s="16"/>
      <c r="D89" s="19"/>
      <c r="E89" s="16"/>
      <c r="F89" s="16"/>
      <c r="G89" s="16"/>
    </row>
    <row r="90" spans="1:7" x14ac:dyDescent="0.2">
      <c r="B90" s="16"/>
      <c r="C90" s="16"/>
      <c r="D90" s="19"/>
      <c r="E90" s="16"/>
      <c r="F90" s="16"/>
      <c r="G90" s="16"/>
    </row>
    <row r="91" spans="1:7" x14ac:dyDescent="0.2">
      <c r="A91" t="s">
        <v>11</v>
      </c>
      <c r="B91" s="123" t="s">
        <v>12</v>
      </c>
      <c r="C91" s="123" t="s">
        <v>14</v>
      </c>
      <c r="D91" s="123" t="s">
        <v>12</v>
      </c>
      <c r="E91" s="123" t="s">
        <v>13</v>
      </c>
      <c r="F91" s="124" t="s">
        <v>14</v>
      </c>
      <c r="G91" s="123" t="s">
        <v>15</v>
      </c>
    </row>
    <row r="92" spans="1:7" x14ac:dyDescent="0.2">
      <c r="B92" s="123"/>
      <c r="C92" s="123"/>
      <c r="D92" s="123"/>
      <c r="E92" s="123" t="s">
        <v>16</v>
      </c>
      <c r="F92" s="124"/>
      <c r="G92" s="123" t="s">
        <v>16</v>
      </c>
    </row>
    <row r="93" spans="1:7" x14ac:dyDescent="0.2">
      <c r="B93" s="123" t="s">
        <v>25</v>
      </c>
      <c r="C93" s="123" t="s">
        <v>25</v>
      </c>
      <c r="D93" s="123" t="s">
        <v>17</v>
      </c>
      <c r="E93" s="123" t="s">
        <v>17</v>
      </c>
      <c r="F93" s="124" t="s">
        <v>17</v>
      </c>
      <c r="G93" s="123" t="s">
        <v>17</v>
      </c>
    </row>
    <row r="94" spans="1:7" x14ac:dyDescent="0.2">
      <c r="A94" s="5"/>
      <c r="B94" s="123">
        <f>'1. 2001 Approved Rate Schedule'!B94</f>
        <v>0</v>
      </c>
      <c r="C94" s="123">
        <f>'1. 2001 Approved Rate Schedule'!C94</f>
        <v>0</v>
      </c>
      <c r="D94" s="123">
        <f>'1. 2001 Approved Rate Schedule'!D94</f>
        <v>0</v>
      </c>
      <c r="E94" s="123">
        <f>'1. 2001 Approved Rate Schedule'!E94</f>
        <v>0</v>
      </c>
      <c r="F94" s="123">
        <f>'1. 2001 Approved Rate Schedule'!F94</f>
        <v>0</v>
      </c>
      <c r="G94" s="123">
        <f>'1. 2001 Approved Rate Schedule'!G94</f>
        <v>0</v>
      </c>
    </row>
    <row r="95" spans="1:7" x14ac:dyDescent="0.2">
      <c r="B95" s="16"/>
      <c r="C95" s="16"/>
      <c r="D95" s="19"/>
      <c r="E95" s="16"/>
      <c r="F95" s="16"/>
      <c r="G95" s="16"/>
    </row>
    <row r="96" spans="1:7" x14ac:dyDescent="0.2">
      <c r="B96" s="16"/>
      <c r="C96" s="16"/>
      <c r="D96" s="19"/>
      <c r="E96" s="16"/>
      <c r="F96" s="16"/>
      <c r="G96" s="16"/>
    </row>
    <row r="97" spans="1:7" x14ac:dyDescent="0.2">
      <c r="B97" s="16"/>
      <c r="C97" s="16"/>
      <c r="D97" s="19"/>
      <c r="E97" s="16"/>
      <c r="F97" s="16"/>
      <c r="G97" s="16"/>
    </row>
    <row r="98" spans="1:7" ht="18" x14ac:dyDescent="0.25">
      <c r="A98" s="121" t="s">
        <v>7</v>
      </c>
      <c r="B98" s="16"/>
      <c r="C98" s="16"/>
      <c r="D98" s="19"/>
      <c r="E98" s="16"/>
      <c r="F98" s="16"/>
      <c r="G98" s="16"/>
    </row>
    <row r="99" spans="1:7" x14ac:dyDescent="0.2">
      <c r="B99" s="16"/>
      <c r="C99" s="16"/>
      <c r="D99" s="19"/>
      <c r="E99" s="16"/>
      <c r="F99" s="16"/>
      <c r="G99" s="16"/>
    </row>
    <row r="100" spans="1:7" x14ac:dyDescent="0.2">
      <c r="A100" t="s">
        <v>21</v>
      </c>
      <c r="B100" s="23" t="e">
        <f>('2. PBR Adjusted Rate Schedule'!B100)+('3. 1999 Data &amp; add 2002 MARR'!B176)</f>
        <v>#DIV/0!</v>
      </c>
      <c r="C100" s="16"/>
      <c r="D100" s="19"/>
      <c r="E100" s="16"/>
      <c r="F100" s="16"/>
      <c r="G100" s="16"/>
    </row>
    <row r="101" spans="1:7" x14ac:dyDescent="0.2">
      <c r="B101" s="16"/>
      <c r="C101" s="16"/>
      <c r="D101" s="19"/>
      <c r="E101" s="16"/>
      <c r="F101" s="16"/>
      <c r="G101" s="16"/>
    </row>
    <row r="102" spans="1:7" x14ac:dyDescent="0.2">
      <c r="A102" t="s">
        <v>132</v>
      </c>
      <c r="B102" s="19" t="e">
        <f>('2. PBR Adjusted Rate Schedule'!B102)+('3. 1999 Data &amp; add 2002 MARR'!C180)</f>
        <v>#DIV/0!</v>
      </c>
      <c r="C102" s="16"/>
      <c r="D102" s="19"/>
      <c r="E102" s="16"/>
      <c r="F102" s="16"/>
      <c r="G102" s="16"/>
    </row>
    <row r="103" spans="1:7" x14ac:dyDescent="0.2">
      <c r="B103" s="16"/>
      <c r="C103" s="16"/>
      <c r="D103" s="19"/>
      <c r="E103" s="16"/>
      <c r="F103" s="16"/>
      <c r="G103" s="16"/>
    </row>
    <row r="104" spans="1:7" x14ac:dyDescent="0.2">
      <c r="A104" t="s">
        <v>11</v>
      </c>
      <c r="B104" s="123" t="s">
        <v>12</v>
      </c>
      <c r="C104" s="123" t="s">
        <v>14</v>
      </c>
      <c r="D104" s="123" t="s">
        <v>12</v>
      </c>
      <c r="E104" s="123" t="s">
        <v>13</v>
      </c>
      <c r="F104" s="124" t="s">
        <v>14</v>
      </c>
      <c r="G104" s="123" t="s">
        <v>15</v>
      </c>
    </row>
    <row r="105" spans="1:7" x14ac:dyDescent="0.2">
      <c r="B105" s="123"/>
      <c r="C105" s="123"/>
      <c r="D105" s="123"/>
      <c r="E105" s="123" t="s">
        <v>16</v>
      </c>
      <c r="F105" s="124"/>
      <c r="G105" s="123" t="s">
        <v>16</v>
      </c>
    </row>
    <row r="106" spans="1:7" x14ac:dyDescent="0.2">
      <c r="B106" s="123" t="s">
        <v>25</v>
      </c>
      <c r="C106" s="123" t="s">
        <v>25</v>
      </c>
      <c r="D106" s="123" t="s">
        <v>17</v>
      </c>
      <c r="E106" s="123" t="s">
        <v>17</v>
      </c>
      <c r="F106" s="124" t="s">
        <v>17</v>
      </c>
      <c r="G106" s="123" t="s">
        <v>17</v>
      </c>
    </row>
    <row r="107" spans="1:7" x14ac:dyDescent="0.2">
      <c r="A107" s="5"/>
      <c r="B107" s="123">
        <f>'1. 2001 Approved Rate Schedule'!B107</f>
        <v>0</v>
      </c>
      <c r="C107" s="123">
        <f>'1. 2001 Approved Rate Schedule'!C107</f>
        <v>0</v>
      </c>
      <c r="D107" s="123">
        <f>'1. 2001 Approved Rate Schedule'!D107</f>
        <v>0</v>
      </c>
      <c r="E107" s="123">
        <f>'1. 2001 Approved Rate Schedule'!E107</f>
        <v>0</v>
      </c>
      <c r="F107" s="123">
        <f>'1. 2001 Approved Rate Schedule'!F107</f>
        <v>0</v>
      </c>
      <c r="G107" s="123">
        <f>'1. 2001 Approved Rate Schedule'!G107</f>
        <v>0</v>
      </c>
    </row>
    <row r="108" spans="1:7" x14ac:dyDescent="0.2">
      <c r="A108" s="5"/>
      <c r="B108" s="123"/>
      <c r="C108" s="123"/>
      <c r="D108" s="123"/>
      <c r="E108" s="123"/>
      <c r="F108" s="123"/>
      <c r="G108" s="123"/>
    </row>
    <row r="109" spans="1:7" x14ac:dyDescent="0.2">
      <c r="A109" s="5"/>
      <c r="B109" s="123"/>
      <c r="C109" s="123"/>
      <c r="D109" s="123"/>
      <c r="E109" s="123"/>
      <c r="F109" s="123"/>
      <c r="G109" s="123"/>
    </row>
    <row r="110" spans="1:7" x14ac:dyDescent="0.2">
      <c r="C110" s="16"/>
      <c r="E110" s="16"/>
      <c r="F110" s="16"/>
      <c r="G110" s="16"/>
    </row>
    <row r="111" spans="1:7" ht="18" x14ac:dyDescent="0.25">
      <c r="A111" s="121" t="s">
        <v>27</v>
      </c>
      <c r="B111" s="16"/>
      <c r="C111" s="16"/>
      <c r="D111" s="19"/>
      <c r="E111" s="16"/>
      <c r="F111" s="16"/>
      <c r="G111" s="16"/>
    </row>
    <row r="112" spans="1:7" x14ac:dyDescent="0.2">
      <c r="B112" s="16"/>
      <c r="C112" s="16"/>
      <c r="D112" s="19"/>
      <c r="E112" s="16"/>
      <c r="F112" s="16"/>
      <c r="G112" s="16"/>
    </row>
    <row r="113" spans="1:7" x14ac:dyDescent="0.2">
      <c r="A113" t="s">
        <v>21</v>
      </c>
      <c r="B113" s="16">
        <f>('2. PBR Adjusted Rate Schedule'!B113)+('3. 1999 Data &amp; add 2002 MARR'!B201)</f>
        <v>0.66896477894998396</v>
      </c>
      <c r="C113" s="16"/>
      <c r="D113" s="19"/>
      <c r="E113" s="16"/>
      <c r="F113" s="16"/>
      <c r="G113" s="16"/>
    </row>
    <row r="114" spans="1:7" x14ac:dyDescent="0.2">
      <c r="B114" s="16"/>
      <c r="C114" s="16"/>
      <c r="D114" s="19"/>
      <c r="E114" s="16"/>
      <c r="F114" s="16"/>
      <c r="G114" s="16"/>
    </row>
    <row r="115" spans="1:7" x14ac:dyDescent="0.2">
      <c r="A115" t="s">
        <v>135</v>
      </c>
      <c r="B115" s="19">
        <f>('2. PBR Adjusted Rate Schedule'!B115)+('3. 1999 Data &amp; add 2002 MARR'!C205)</f>
        <v>0.37831669918072536</v>
      </c>
      <c r="C115" s="16"/>
      <c r="D115" s="19"/>
      <c r="E115" s="16"/>
      <c r="F115" s="16"/>
      <c r="G115" s="16"/>
    </row>
    <row r="116" spans="1:7" x14ac:dyDescent="0.2">
      <c r="B116" s="16"/>
      <c r="C116" s="16"/>
      <c r="D116" s="19"/>
      <c r="E116" s="16"/>
      <c r="F116" s="16"/>
      <c r="G116" s="16"/>
    </row>
    <row r="117" spans="1:7" x14ac:dyDescent="0.2">
      <c r="A117" t="s">
        <v>23</v>
      </c>
      <c r="B117" s="141">
        <f>'1. 2001 Approved Rate Schedule'!B117</f>
        <v>22.847100000000001</v>
      </c>
      <c r="C117" s="16"/>
      <c r="D117" s="19"/>
      <c r="E117" s="16"/>
      <c r="F117" s="16"/>
      <c r="G117" s="16"/>
    </row>
    <row r="118" spans="1:7" x14ac:dyDescent="0.2">
      <c r="B118" s="16"/>
      <c r="C118" s="16"/>
      <c r="D118" s="19"/>
      <c r="E118" s="16"/>
      <c r="F118" s="16"/>
      <c r="G118" s="16"/>
    </row>
    <row r="119" spans="1:7" x14ac:dyDescent="0.2">
      <c r="A119" s="5" t="s">
        <v>28</v>
      </c>
      <c r="B119" s="16"/>
      <c r="C119" s="16"/>
      <c r="D119" s="19"/>
      <c r="E119" s="16"/>
      <c r="F119" s="16"/>
      <c r="G119" s="16"/>
    </row>
    <row r="120" spans="1:7" x14ac:dyDescent="0.2">
      <c r="B120" s="16"/>
      <c r="C120" s="16"/>
      <c r="D120" s="19"/>
      <c r="E120" s="16"/>
      <c r="F120" s="16"/>
      <c r="G120" s="16"/>
    </row>
    <row r="121" spans="1:7" ht="18" x14ac:dyDescent="0.25">
      <c r="A121" s="121" t="s">
        <v>29</v>
      </c>
      <c r="B121" s="16"/>
      <c r="C121" s="16"/>
      <c r="D121" s="19"/>
      <c r="E121" s="16"/>
      <c r="F121" s="16"/>
      <c r="G121" s="16"/>
    </row>
    <row r="122" spans="1:7" x14ac:dyDescent="0.2">
      <c r="B122" s="16"/>
      <c r="C122" s="16"/>
      <c r="D122" s="19"/>
      <c r="E122" s="16"/>
      <c r="F122" s="16"/>
      <c r="G122" s="16"/>
    </row>
    <row r="123" spans="1:7" x14ac:dyDescent="0.2">
      <c r="A123" t="s">
        <v>21</v>
      </c>
      <c r="B123" s="16">
        <f>('2. PBR Adjusted Rate Schedule'!B123)+('3. 1999 Data &amp; add 2002 MARR'!B201)</f>
        <v>7.5070278949983985E-2</v>
      </c>
      <c r="C123" s="16"/>
      <c r="D123" s="19"/>
      <c r="E123" s="16"/>
      <c r="F123" s="16"/>
      <c r="G123" s="16"/>
    </row>
    <row r="124" spans="1:7" x14ac:dyDescent="0.2">
      <c r="B124" s="16"/>
      <c r="C124" s="16"/>
      <c r="D124" s="19"/>
      <c r="E124" s="16"/>
      <c r="F124" s="16"/>
      <c r="G124" s="16"/>
    </row>
    <row r="125" spans="1:7" x14ac:dyDescent="0.2">
      <c r="A125" t="s">
        <v>135</v>
      </c>
      <c r="B125" s="19">
        <f>('2. PBR Adjusted Rate Schedule'!B125)+('3. 1999 Data &amp; add 2002 MARR'!C205)</f>
        <v>4.2056699180725347E-2</v>
      </c>
      <c r="C125" s="16"/>
      <c r="D125" s="19"/>
      <c r="E125" s="16"/>
      <c r="F125" s="16"/>
      <c r="G125" s="16"/>
    </row>
    <row r="126" spans="1:7" x14ac:dyDescent="0.2">
      <c r="B126" s="16"/>
      <c r="C126" s="16"/>
      <c r="D126" s="19"/>
      <c r="E126" s="16"/>
      <c r="F126" s="16"/>
      <c r="G126" s="16"/>
    </row>
    <row r="127" spans="1:7" x14ac:dyDescent="0.2">
      <c r="A127" t="s">
        <v>11</v>
      </c>
      <c r="B127" s="123" t="s">
        <v>12</v>
      </c>
      <c r="C127" s="123" t="s">
        <v>14</v>
      </c>
      <c r="D127" s="19"/>
      <c r="E127" s="16"/>
      <c r="F127" s="16"/>
      <c r="G127" s="16"/>
    </row>
    <row r="128" spans="1:7" x14ac:dyDescent="0.2">
      <c r="B128" s="123" t="s">
        <v>25</v>
      </c>
      <c r="C128" s="123" t="s">
        <v>25</v>
      </c>
      <c r="D128" s="19"/>
      <c r="E128" s="16"/>
      <c r="F128" s="16"/>
      <c r="G128" s="16"/>
    </row>
    <row r="129" spans="1:7" x14ac:dyDescent="0.2">
      <c r="B129" s="123">
        <f>'1. 2001 Approved Rate Schedule'!B129</f>
        <v>0</v>
      </c>
      <c r="C129" s="123">
        <f>'1. 2001 Approved Rate Schedule'!C129</f>
        <v>0</v>
      </c>
      <c r="D129" s="19"/>
      <c r="E129" s="16"/>
      <c r="F129" s="16"/>
      <c r="G129" s="16"/>
    </row>
    <row r="130" spans="1:7" ht="14.25" customHeight="1" x14ac:dyDescent="0.25">
      <c r="A130" s="17"/>
      <c r="B130" s="16"/>
      <c r="C130" s="16"/>
      <c r="D130" s="19"/>
      <c r="E130" s="16"/>
      <c r="F130" s="16"/>
      <c r="G130" s="16"/>
    </row>
    <row r="131" spans="1:7" ht="14.25" customHeight="1" x14ac:dyDescent="0.25">
      <c r="A131" s="17"/>
      <c r="B131" s="16"/>
      <c r="C131" s="16"/>
      <c r="D131" s="19"/>
      <c r="E131" s="16"/>
      <c r="F131" s="16"/>
      <c r="G131" s="16"/>
    </row>
    <row r="132" spans="1:7" x14ac:dyDescent="0.2">
      <c r="B132" s="16"/>
      <c r="C132" s="16"/>
      <c r="D132" s="19"/>
      <c r="E132" s="16"/>
      <c r="F132" s="16"/>
      <c r="G132" s="16"/>
    </row>
    <row r="133" spans="1:7" ht="18" x14ac:dyDescent="0.25">
      <c r="A133" s="121" t="s">
        <v>30</v>
      </c>
      <c r="B133" s="16"/>
      <c r="C133" s="16"/>
      <c r="D133" s="19"/>
      <c r="E133" s="16"/>
      <c r="F133" s="16"/>
      <c r="G133" s="16"/>
    </row>
    <row r="134" spans="1:7" x14ac:dyDescent="0.2">
      <c r="B134" s="16"/>
      <c r="C134" s="16"/>
      <c r="D134" s="19"/>
      <c r="E134" s="16"/>
      <c r="F134" s="16"/>
      <c r="G134" s="16"/>
    </row>
    <row r="135" spans="1:7" x14ac:dyDescent="0.2">
      <c r="A135" t="s">
        <v>21</v>
      </c>
      <c r="B135" s="16">
        <f>('2. PBR Adjusted Rate Schedule'!B135)+('3. 1999 Data &amp; add 2002 MARR'!B226)</f>
        <v>6.6835220789074293E-2</v>
      </c>
      <c r="C135" s="16"/>
      <c r="D135" s="19"/>
      <c r="E135" s="16"/>
      <c r="F135" s="16"/>
      <c r="G135" s="16"/>
    </row>
    <row r="136" spans="1:7" x14ac:dyDescent="0.2">
      <c r="B136" s="16"/>
      <c r="C136" s="16"/>
      <c r="D136" s="19"/>
      <c r="E136" s="16"/>
      <c r="F136" s="16"/>
      <c r="G136" s="16"/>
    </row>
    <row r="137" spans="1:7" x14ac:dyDescent="0.2">
      <c r="A137" t="s">
        <v>135</v>
      </c>
      <c r="B137" s="19">
        <f>('2. PBR Adjusted Rate Schedule'!B137)+('3. 1999 Data &amp; add 2002 MARR'!C230)</f>
        <v>2.49615744014525E-2</v>
      </c>
      <c r="C137" s="16"/>
      <c r="D137" s="19"/>
      <c r="E137" s="16"/>
      <c r="F137" s="16"/>
      <c r="G137" s="16"/>
    </row>
    <row r="138" spans="1:7" x14ac:dyDescent="0.2">
      <c r="B138" s="16"/>
      <c r="C138" s="16"/>
      <c r="D138" s="19"/>
      <c r="E138" s="16"/>
      <c r="F138" s="16"/>
      <c r="G138" s="16"/>
    </row>
    <row r="139" spans="1:7" x14ac:dyDescent="0.2">
      <c r="A139" t="s">
        <v>23</v>
      </c>
      <c r="B139" s="141">
        <f>'1. 2001 Approved Rate Schedule'!B139</f>
        <v>0</v>
      </c>
      <c r="C139" s="16"/>
      <c r="D139" s="19"/>
      <c r="E139" s="16"/>
      <c r="F139" s="16"/>
      <c r="G139" s="16"/>
    </row>
    <row r="140" spans="1:7" x14ac:dyDescent="0.2">
      <c r="B140" s="16"/>
      <c r="C140" s="16"/>
      <c r="D140" s="19"/>
      <c r="E140" s="16"/>
      <c r="F140" s="16"/>
      <c r="G140" s="16"/>
    </row>
    <row r="141" spans="1:7" x14ac:dyDescent="0.2">
      <c r="A141" s="5" t="s">
        <v>28</v>
      </c>
      <c r="B141" s="16"/>
      <c r="C141" s="16"/>
      <c r="D141" s="19"/>
      <c r="E141" s="16"/>
      <c r="F141" s="16"/>
      <c r="G141" s="16"/>
    </row>
    <row r="142" spans="1:7" x14ac:dyDescent="0.2">
      <c r="B142" s="16"/>
      <c r="C142" s="16"/>
      <c r="D142" s="19"/>
      <c r="E142" s="16"/>
      <c r="F142" s="16"/>
      <c r="G142" s="16"/>
    </row>
    <row r="143" spans="1:7" ht="18" x14ac:dyDescent="0.25">
      <c r="A143" s="121" t="s">
        <v>31</v>
      </c>
      <c r="B143" s="16"/>
      <c r="C143" s="16"/>
      <c r="D143" s="19"/>
      <c r="E143" s="16"/>
      <c r="F143" s="16"/>
      <c r="G143" s="16"/>
    </row>
    <row r="144" spans="1:7" x14ac:dyDescent="0.2">
      <c r="B144" s="16"/>
      <c r="C144" s="16"/>
      <c r="D144" s="19"/>
      <c r="E144" s="16"/>
      <c r="F144" s="16"/>
      <c r="G144" s="16"/>
    </row>
    <row r="145" spans="1:7" x14ac:dyDescent="0.2">
      <c r="A145" t="s">
        <v>21</v>
      </c>
      <c r="B145" s="16">
        <f>('2. PBR Adjusted Rate Schedule'!B145)+('3. 1999 Data &amp; add 2002 MARR'!B226)</f>
        <v>0.5922909207890743</v>
      </c>
      <c r="C145" s="16"/>
      <c r="D145" s="19"/>
      <c r="E145" s="16"/>
      <c r="F145" s="16"/>
      <c r="G145" s="16"/>
    </row>
    <row r="146" spans="1:7" x14ac:dyDescent="0.2">
      <c r="B146" s="16"/>
      <c r="C146" s="16"/>
      <c r="D146" s="19"/>
      <c r="E146" s="16"/>
      <c r="F146" s="16"/>
      <c r="G146" s="16"/>
    </row>
    <row r="147" spans="1:7" x14ac:dyDescent="0.2">
      <c r="A147" t="s">
        <v>135</v>
      </c>
      <c r="B147" s="19">
        <f>('2. PBR Adjusted Rate Schedule'!B147)+('3. 1999 Data &amp; add 2002 MARR'!C230)</f>
        <v>4.4741574401452502E-2</v>
      </c>
      <c r="C147" s="16"/>
      <c r="D147" s="19"/>
      <c r="E147" s="16"/>
      <c r="F147" s="16"/>
      <c r="G147" s="16"/>
    </row>
    <row r="148" spans="1:7" x14ac:dyDescent="0.2">
      <c r="B148" s="16"/>
      <c r="C148" s="16"/>
      <c r="D148" s="19"/>
      <c r="E148" s="16"/>
      <c r="F148" s="16"/>
      <c r="G148" s="16"/>
    </row>
    <row r="149" spans="1:7" x14ac:dyDescent="0.2">
      <c r="A149" t="s">
        <v>11</v>
      </c>
      <c r="B149" s="123" t="s">
        <v>12</v>
      </c>
      <c r="C149" s="123" t="s">
        <v>14</v>
      </c>
      <c r="D149" s="19"/>
      <c r="E149" s="16"/>
      <c r="F149" s="16"/>
      <c r="G149" s="16"/>
    </row>
    <row r="150" spans="1:7" x14ac:dyDescent="0.2">
      <c r="B150" s="123" t="s">
        <v>25</v>
      </c>
      <c r="C150" s="123" t="s">
        <v>25</v>
      </c>
      <c r="D150" s="19"/>
      <c r="E150" s="16"/>
      <c r="F150" s="16"/>
      <c r="G150" s="16"/>
    </row>
    <row r="151" spans="1:7" x14ac:dyDescent="0.2">
      <c r="B151" s="123">
        <f>'1. 2001 Approved Rate Schedule'!B151</f>
        <v>33.083300000000001</v>
      </c>
      <c r="C151" s="123">
        <f>'1. 2001 Approved Rate Schedule'!C151</f>
        <v>12.422800000000001</v>
      </c>
      <c r="E151" s="16"/>
      <c r="F151" s="16"/>
      <c r="G151" s="16"/>
    </row>
    <row r="152" spans="1:7" x14ac:dyDescent="0.2">
      <c r="B152" s="16"/>
      <c r="C152" s="16"/>
      <c r="D152" s="19"/>
      <c r="E152" s="16"/>
      <c r="F152" s="16"/>
      <c r="G152" s="16"/>
    </row>
  </sheetData>
  <phoneticPr fontId="0" type="noConversion"/>
  <pageMargins left="0.28000000000000003" right="0.18" top="0.45" bottom="0.56000000000000005" header="0.27" footer="0.23"/>
  <pageSetup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2"/>
  <sheetViews>
    <sheetView zoomScale="75" workbookViewId="0">
      <selection activeCell="H44" sqref="H44"/>
    </sheetView>
  </sheetViews>
  <sheetFormatPr defaultRowHeight="12.75" x14ac:dyDescent="0.2"/>
  <cols>
    <col min="1" max="1" width="31.42578125" customWidth="1"/>
    <col min="2" max="2" width="1.42578125" customWidth="1"/>
    <col min="3" max="3" width="15.85546875" customWidth="1"/>
    <col min="4" max="4" width="8" customWidth="1"/>
    <col min="5" max="5" width="10.140625" customWidth="1"/>
    <col min="6" max="6" width="19.7109375" customWidth="1"/>
    <col min="7" max="7" width="1.5703125" customWidth="1"/>
    <col min="8" max="8" width="16.140625" customWidth="1"/>
    <col min="9" max="9" width="9.42578125" customWidth="1"/>
    <col min="11" max="11" width="12.5703125" customWidth="1"/>
    <col min="12" max="12" width="0.85546875" customWidth="1"/>
    <col min="13" max="13" width="11" customWidth="1"/>
  </cols>
  <sheetData>
    <row r="1" spans="1:11" ht="18" x14ac:dyDescent="0.25">
      <c r="A1" s="17" t="s">
        <v>181</v>
      </c>
      <c r="B1" s="17"/>
    </row>
    <row r="3" spans="1:11" ht="18" x14ac:dyDescent="0.25">
      <c r="A3" s="137" t="s">
        <v>0</v>
      </c>
      <c r="B3" s="1"/>
      <c r="C3" s="131" t="str">
        <f>'1. 2001 Approved Rate Schedule'!B3</f>
        <v>E.L.K. Energy Inc.</v>
      </c>
      <c r="D3" s="132"/>
      <c r="F3" s="137" t="s">
        <v>1</v>
      </c>
      <c r="H3" s="142" t="str">
        <f>'1. 2001 Approved Rate Schedule'!F3</f>
        <v>ED-1999-0070</v>
      </c>
    </row>
    <row r="4" spans="1:11" ht="18" x14ac:dyDescent="0.25">
      <c r="A4" s="137" t="s">
        <v>3</v>
      </c>
      <c r="B4" s="1"/>
      <c r="C4" s="131" t="str">
        <f>'1. 2001 Approved Rate Schedule'!B4</f>
        <v>Sandra Corrado</v>
      </c>
      <c r="D4" s="17"/>
      <c r="F4" s="137" t="s">
        <v>4</v>
      </c>
      <c r="H4" s="142" t="str">
        <f>'1. 2001 Approved Rate Schedule'!F4</f>
        <v>(519)776-5291  Ext. 13</v>
      </c>
    </row>
    <row r="5" spans="1:11" ht="18" x14ac:dyDescent="0.25">
      <c r="A5" s="30" t="s">
        <v>50</v>
      </c>
      <c r="B5" s="17"/>
      <c r="C5" s="131" t="str">
        <f>'1. 2001 Approved Rate Schedule'!B5</f>
        <v>scorrado@elkenergyinc.com</v>
      </c>
      <c r="D5" s="17"/>
    </row>
    <row r="6" spans="1:11" ht="18" x14ac:dyDescent="0.25">
      <c r="A6" s="137" t="s">
        <v>2</v>
      </c>
      <c r="B6" s="1"/>
      <c r="C6" s="131">
        <f>'1. 2001 Approved Rate Schedule'!B6</f>
        <v>1</v>
      </c>
      <c r="D6" s="17"/>
    </row>
    <row r="7" spans="1:11" ht="18" x14ac:dyDescent="0.25">
      <c r="A7" s="30" t="s">
        <v>51</v>
      </c>
      <c r="B7" s="17"/>
      <c r="C7" s="131">
        <f>'1. 2001 Approved Rate Schedule'!B7</f>
        <v>37263</v>
      </c>
      <c r="D7" s="17"/>
    </row>
    <row r="8" spans="1:11" ht="18" x14ac:dyDescent="0.25">
      <c r="D8" s="17"/>
    </row>
    <row r="9" spans="1:11" x14ac:dyDescent="0.2">
      <c r="A9" t="s">
        <v>207</v>
      </c>
    </row>
    <row r="10" spans="1:11" x14ac:dyDescent="0.2">
      <c r="A10" t="s">
        <v>208</v>
      </c>
    </row>
    <row r="11" spans="1:11" x14ac:dyDescent="0.2">
      <c r="A11" t="s">
        <v>108</v>
      </c>
    </row>
    <row r="13" spans="1:11" ht="18" x14ac:dyDescent="0.25">
      <c r="A13" s="121" t="s">
        <v>309</v>
      </c>
      <c r="B13" s="17"/>
      <c r="K13" s="103"/>
    </row>
    <row r="14" spans="1:11" ht="18" x14ac:dyDescent="0.25">
      <c r="A14" s="102"/>
      <c r="B14" s="102"/>
      <c r="K14" s="103"/>
    </row>
    <row r="15" spans="1:11" x14ac:dyDescent="0.2">
      <c r="A15" s="104"/>
      <c r="B15" s="104"/>
      <c r="K15" s="103"/>
    </row>
    <row r="16" spans="1:11" x14ac:dyDescent="0.2">
      <c r="K16" s="103"/>
    </row>
    <row r="17" spans="1:15" ht="18" x14ac:dyDescent="0.25">
      <c r="A17" s="121" t="s">
        <v>60</v>
      </c>
      <c r="B17" s="30"/>
      <c r="D17" s="42"/>
      <c r="K17" s="103"/>
    </row>
    <row r="18" spans="1:15" x14ac:dyDescent="0.2">
      <c r="K18" s="103"/>
    </row>
    <row r="19" spans="1:15" ht="15" x14ac:dyDescent="0.25">
      <c r="A19" t="s">
        <v>100</v>
      </c>
      <c r="C19" s="118" t="s">
        <v>120</v>
      </c>
      <c r="D19" s="55"/>
      <c r="E19" s="55"/>
      <c r="F19" s="55"/>
      <c r="H19" s="118" t="s">
        <v>180</v>
      </c>
      <c r="I19" s="55"/>
      <c r="J19" s="55"/>
      <c r="K19" s="111"/>
      <c r="L19" s="55"/>
      <c r="M19" s="55"/>
      <c r="N19" s="55"/>
      <c r="O19" s="42"/>
    </row>
    <row r="20" spans="1:15" x14ac:dyDescent="0.2">
      <c r="F20" s="103"/>
      <c r="K20" s="103"/>
    </row>
    <row r="21" spans="1:15" ht="15" x14ac:dyDescent="0.25">
      <c r="A21" s="120" t="s">
        <v>107</v>
      </c>
      <c r="B21" s="5"/>
      <c r="D21" s="112" t="s">
        <v>101</v>
      </c>
      <c r="E21" s="112" t="s">
        <v>102</v>
      </c>
      <c r="F21" s="113" t="s">
        <v>103</v>
      </c>
      <c r="I21" s="112" t="s">
        <v>101</v>
      </c>
      <c r="J21" s="112" t="s">
        <v>102</v>
      </c>
      <c r="K21" s="115" t="s">
        <v>103</v>
      </c>
      <c r="L21" s="5"/>
      <c r="M21" s="5" t="s">
        <v>104</v>
      </c>
      <c r="N21" s="5" t="s">
        <v>104</v>
      </c>
    </row>
    <row r="22" spans="1:15" x14ac:dyDescent="0.2">
      <c r="A22" s="5" t="s">
        <v>151</v>
      </c>
      <c r="D22" s="114" t="s">
        <v>121</v>
      </c>
      <c r="E22" s="112" t="s">
        <v>17</v>
      </c>
      <c r="F22" s="113" t="s">
        <v>105</v>
      </c>
      <c r="I22" s="112"/>
      <c r="J22" s="112" t="s">
        <v>17</v>
      </c>
      <c r="K22" s="115" t="s">
        <v>105</v>
      </c>
      <c r="L22" s="5"/>
      <c r="M22" s="5" t="s">
        <v>106</v>
      </c>
      <c r="N22" s="112" t="s">
        <v>125</v>
      </c>
    </row>
    <row r="23" spans="1:15" ht="38.25" x14ac:dyDescent="0.2">
      <c r="A23" s="119"/>
      <c r="B23" s="42"/>
      <c r="C23" s="27" t="s">
        <v>22</v>
      </c>
      <c r="D23" s="37" t="s">
        <v>124</v>
      </c>
      <c r="E23" s="37" t="s">
        <v>124</v>
      </c>
      <c r="F23" s="6">
        <f>'1. 2001 Approved Rate Schedule'!B$18</f>
        <v>10.53</v>
      </c>
      <c r="H23" s="27" t="s">
        <v>22</v>
      </c>
      <c r="I23" s="37" t="s">
        <v>124</v>
      </c>
      <c r="J23" s="37" t="s">
        <v>124</v>
      </c>
      <c r="K23" s="6">
        <f>'4. 2002MARR Base Rate Schedule'!B$18</f>
        <v>11.730931101761454</v>
      </c>
      <c r="L23" s="6"/>
      <c r="M23" s="6"/>
    </row>
    <row r="24" spans="1:15" ht="25.5" x14ac:dyDescent="0.2">
      <c r="C24" s="27" t="s">
        <v>110</v>
      </c>
      <c r="D24">
        <v>100</v>
      </c>
      <c r="E24" s="106">
        <f>'1. 2001 Approved Rate Schedule'!B$16</f>
        <v>5.5999999999999999E-3</v>
      </c>
      <c r="F24" s="6">
        <f>D24*E24</f>
        <v>0.55999999999999994</v>
      </c>
      <c r="H24" s="27" t="s">
        <v>110</v>
      </c>
      <c r="I24">
        <f>D24</f>
        <v>100</v>
      </c>
      <c r="J24" s="117">
        <f>'4. 2002MARR Base Rate Schedule'!B$16</f>
        <v>6.2353137692911509E-3</v>
      </c>
      <c r="K24" s="6">
        <f>I24*J24</f>
        <v>0.62353137692911509</v>
      </c>
      <c r="L24" s="6"/>
      <c r="M24" s="6"/>
    </row>
    <row r="25" spans="1:15" ht="38.25" x14ac:dyDescent="0.2">
      <c r="C25" s="27" t="s">
        <v>122</v>
      </c>
      <c r="D25">
        <v>100</v>
      </c>
      <c r="E25" s="106">
        <f>'1. 2001 Approved Rate Schedule'!B$20</f>
        <v>7.4139999999999998E-2</v>
      </c>
      <c r="F25" s="6">
        <f>D25*E25</f>
        <v>7.4139999999999997</v>
      </c>
      <c r="H25" s="27" t="s">
        <v>122</v>
      </c>
      <c r="I25">
        <f>D25</f>
        <v>100</v>
      </c>
      <c r="J25" s="105">
        <f>E25</f>
        <v>7.4139999999999998E-2</v>
      </c>
      <c r="K25" s="6">
        <f>I25*J25</f>
        <v>7.4139999999999997</v>
      </c>
      <c r="L25" s="6"/>
      <c r="M25" s="6"/>
    </row>
    <row r="26" spans="1:15" x14ac:dyDescent="0.2">
      <c r="C26" s="7"/>
      <c r="H26" s="7"/>
      <c r="J26" s="105"/>
    </row>
    <row r="27" spans="1:15" x14ac:dyDescent="0.2">
      <c r="C27" t="s">
        <v>120</v>
      </c>
      <c r="F27" s="109">
        <f>SUM(F23:F25)</f>
        <v>18.503999999999998</v>
      </c>
      <c r="H27" t="s">
        <v>123</v>
      </c>
      <c r="K27" s="109">
        <f>SUM(K23:K25)</f>
        <v>19.768462478690569</v>
      </c>
      <c r="L27" s="6"/>
      <c r="M27" s="6">
        <f>K27-F27</f>
        <v>1.2644624786905716</v>
      </c>
      <c r="N27" s="110">
        <f>K27/F27-1</f>
        <v>6.8334548135028816E-2</v>
      </c>
    </row>
    <row r="28" spans="1:15" x14ac:dyDescent="0.2">
      <c r="K28" s="103"/>
    </row>
    <row r="29" spans="1:15" x14ac:dyDescent="0.2">
      <c r="F29" s="103"/>
      <c r="K29" s="103"/>
    </row>
    <row r="30" spans="1:15" ht="15" x14ac:dyDescent="0.25">
      <c r="A30" s="120" t="s">
        <v>149</v>
      </c>
      <c r="B30" s="5"/>
      <c r="D30" s="112" t="s">
        <v>101</v>
      </c>
      <c r="E30" s="112" t="s">
        <v>102</v>
      </c>
      <c r="F30" s="113" t="s">
        <v>103</v>
      </c>
      <c r="I30" s="112" t="s">
        <v>101</v>
      </c>
      <c r="J30" s="112" t="s">
        <v>102</v>
      </c>
      <c r="K30" s="115" t="s">
        <v>103</v>
      </c>
      <c r="L30" s="5"/>
      <c r="M30" s="5" t="s">
        <v>104</v>
      </c>
      <c r="N30" s="5" t="s">
        <v>104</v>
      </c>
    </row>
    <row r="31" spans="1:15" x14ac:dyDescent="0.2">
      <c r="A31" s="5" t="s">
        <v>150</v>
      </c>
      <c r="D31" s="114" t="s">
        <v>121</v>
      </c>
      <c r="E31" s="112" t="s">
        <v>17</v>
      </c>
      <c r="F31" s="113" t="s">
        <v>105</v>
      </c>
      <c r="I31" s="112"/>
      <c r="J31" s="112" t="s">
        <v>17</v>
      </c>
      <c r="K31" s="115" t="s">
        <v>105</v>
      </c>
      <c r="L31" s="5"/>
      <c r="M31" s="5" t="s">
        <v>106</v>
      </c>
      <c r="N31" s="112" t="s">
        <v>125</v>
      </c>
    </row>
    <row r="32" spans="1:15" ht="38.25" x14ac:dyDescent="0.2">
      <c r="A32" s="119"/>
      <c r="B32" s="42"/>
      <c r="C32" s="27" t="s">
        <v>22</v>
      </c>
      <c r="D32" s="37" t="s">
        <v>124</v>
      </c>
      <c r="E32" s="37" t="s">
        <v>124</v>
      </c>
      <c r="F32" s="6">
        <f>'1. 2001 Approved Rate Schedule'!B$18</f>
        <v>10.53</v>
      </c>
      <c r="H32" s="27" t="s">
        <v>22</v>
      </c>
      <c r="I32" s="37" t="s">
        <v>124</v>
      </c>
      <c r="J32" s="37" t="s">
        <v>124</v>
      </c>
      <c r="K32" s="6">
        <f>'4. 2002MARR Base Rate Schedule'!B$18</f>
        <v>11.730931101761454</v>
      </c>
      <c r="L32" s="6"/>
      <c r="M32" s="6"/>
    </row>
    <row r="33" spans="1:14" ht="25.5" x14ac:dyDescent="0.2">
      <c r="C33" s="27" t="s">
        <v>110</v>
      </c>
      <c r="D33">
        <v>250</v>
      </c>
      <c r="E33" s="106">
        <f>'1. 2001 Approved Rate Schedule'!B$16</f>
        <v>5.5999999999999999E-3</v>
      </c>
      <c r="F33" s="6">
        <f>D33*E33</f>
        <v>1.4</v>
      </c>
      <c r="H33" s="27" t="s">
        <v>110</v>
      </c>
      <c r="I33">
        <f>D33</f>
        <v>250</v>
      </c>
      <c r="J33" s="117">
        <f>'4. 2002MARR Base Rate Schedule'!B$16</f>
        <v>6.2353137692911509E-3</v>
      </c>
      <c r="K33" s="6">
        <f>I33*J33</f>
        <v>1.5588284423227878</v>
      </c>
      <c r="L33" s="6"/>
      <c r="M33" s="6"/>
    </row>
    <row r="34" spans="1:14" ht="38.25" x14ac:dyDescent="0.2">
      <c r="C34" s="27" t="s">
        <v>122</v>
      </c>
      <c r="D34">
        <v>250</v>
      </c>
      <c r="E34" s="106">
        <f>'1. 2001 Approved Rate Schedule'!B$20</f>
        <v>7.4139999999999998E-2</v>
      </c>
      <c r="F34" s="6">
        <f>D34*E34</f>
        <v>18.535</v>
      </c>
      <c r="H34" s="27" t="s">
        <v>122</v>
      </c>
      <c r="I34">
        <f>D34</f>
        <v>250</v>
      </c>
      <c r="J34" s="105">
        <f>E34</f>
        <v>7.4139999999999998E-2</v>
      </c>
      <c r="K34" s="6">
        <f>I34*J34</f>
        <v>18.535</v>
      </c>
      <c r="L34" s="6"/>
      <c r="M34" s="6"/>
    </row>
    <row r="35" spans="1:14" x14ac:dyDescent="0.2">
      <c r="C35" s="7"/>
      <c r="H35" s="7"/>
      <c r="J35" s="105"/>
    </row>
    <row r="36" spans="1:14" x14ac:dyDescent="0.2">
      <c r="C36" t="s">
        <v>120</v>
      </c>
      <c r="F36" s="109">
        <f>SUM(F32:F34)</f>
        <v>30.465</v>
      </c>
      <c r="H36" t="s">
        <v>123</v>
      </c>
      <c r="K36" s="109">
        <f>SUM(K32:K34)</f>
        <v>31.824759544084245</v>
      </c>
      <c r="L36" s="6"/>
      <c r="M36" s="6">
        <f>K36-F36</f>
        <v>1.3597595440842447</v>
      </c>
      <c r="N36" s="110">
        <f>K36/F36-1</f>
        <v>4.4633498903142721E-2</v>
      </c>
    </row>
    <row r="37" spans="1:14" x14ac:dyDescent="0.2">
      <c r="F37" s="50"/>
      <c r="K37" s="50"/>
      <c r="L37" s="6"/>
      <c r="M37" s="6"/>
      <c r="N37" s="116"/>
    </row>
    <row r="38" spans="1:14" x14ac:dyDescent="0.2">
      <c r="K38" s="103"/>
    </row>
    <row r="39" spans="1:14" ht="15" x14ac:dyDescent="0.25">
      <c r="A39" s="120" t="s">
        <v>149</v>
      </c>
      <c r="B39" s="5"/>
      <c r="D39" s="112" t="s">
        <v>101</v>
      </c>
      <c r="E39" s="112" t="s">
        <v>102</v>
      </c>
      <c r="F39" s="113" t="s">
        <v>103</v>
      </c>
      <c r="I39" s="112" t="s">
        <v>101</v>
      </c>
      <c r="J39" s="112" t="s">
        <v>102</v>
      </c>
      <c r="K39" s="115" t="s">
        <v>103</v>
      </c>
      <c r="L39" s="5"/>
      <c r="M39" s="5" t="s">
        <v>104</v>
      </c>
      <c r="N39" s="5" t="s">
        <v>104</v>
      </c>
    </row>
    <row r="40" spans="1:14" x14ac:dyDescent="0.2">
      <c r="A40" s="5" t="s">
        <v>152</v>
      </c>
      <c r="D40" s="114" t="s">
        <v>121</v>
      </c>
      <c r="E40" s="112" t="s">
        <v>17</v>
      </c>
      <c r="F40" s="113" t="s">
        <v>105</v>
      </c>
      <c r="I40" s="112"/>
      <c r="J40" s="112" t="s">
        <v>17</v>
      </c>
      <c r="K40" s="115" t="s">
        <v>105</v>
      </c>
      <c r="L40" s="5"/>
      <c r="M40" s="5" t="s">
        <v>106</v>
      </c>
      <c r="N40" s="112" t="s">
        <v>125</v>
      </c>
    </row>
    <row r="41" spans="1:14" ht="38.25" x14ac:dyDescent="0.2">
      <c r="A41" s="119"/>
      <c r="B41" s="42"/>
      <c r="C41" s="27" t="s">
        <v>22</v>
      </c>
      <c r="D41" s="37" t="s">
        <v>124</v>
      </c>
      <c r="E41" s="37" t="s">
        <v>124</v>
      </c>
      <c r="F41" s="6">
        <f>'1. 2001 Approved Rate Schedule'!B$18</f>
        <v>10.53</v>
      </c>
      <c r="H41" s="27" t="s">
        <v>22</v>
      </c>
      <c r="I41" s="37" t="s">
        <v>124</v>
      </c>
      <c r="J41" s="37" t="s">
        <v>124</v>
      </c>
      <c r="K41" s="6">
        <f>'4. 2002MARR Base Rate Schedule'!B$18</f>
        <v>11.730931101761454</v>
      </c>
      <c r="L41" s="6"/>
      <c r="M41" s="6"/>
    </row>
    <row r="42" spans="1:14" ht="25.5" x14ac:dyDescent="0.2">
      <c r="C42" s="27" t="s">
        <v>110</v>
      </c>
      <c r="D42">
        <v>500</v>
      </c>
      <c r="E42" s="106">
        <f>'1. 2001 Approved Rate Schedule'!B$16</f>
        <v>5.5999999999999999E-3</v>
      </c>
      <c r="F42" s="6">
        <f>D42*E42</f>
        <v>2.8</v>
      </c>
      <c r="H42" s="27" t="s">
        <v>110</v>
      </c>
      <c r="I42">
        <f>D42</f>
        <v>500</v>
      </c>
      <c r="J42" s="117">
        <f>'4. 2002MARR Base Rate Schedule'!B$16</f>
        <v>6.2353137692911509E-3</v>
      </c>
      <c r="K42" s="6">
        <f>I42*J42</f>
        <v>3.1176568846455757</v>
      </c>
      <c r="L42" s="6"/>
      <c r="M42" s="6"/>
    </row>
    <row r="43" spans="1:14" ht="38.25" x14ac:dyDescent="0.2">
      <c r="C43" s="27" t="s">
        <v>122</v>
      </c>
      <c r="D43">
        <f>D42</f>
        <v>500</v>
      </c>
      <c r="E43" s="106">
        <f>'1. 2001 Approved Rate Schedule'!B$20</f>
        <v>7.4139999999999998E-2</v>
      </c>
      <c r="F43" s="6">
        <f>D43*E43</f>
        <v>37.07</v>
      </c>
      <c r="H43" s="27" t="s">
        <v>122</v>
      </c>
      <c r="I43">
        <f>D43</f>
        <v>500</v>
      </c>
      <c r="J43" s="105">
        <f>E43</f>
        <v>7.4139999999999998E-2</v>
      </c>
      <c r="K43" s="6">
        <f>I43*J43</f>
        <v>37.07</v>
      </c>
      <c r="L43" s="6"/>
      <c r="M43" s="6"/>
    </row>
    <row r="44" spans="1:14" x14ac:dyDescent="0.2">
      <c r="C44" s="7"/>
      <c r="H44" s="7"/>
      <c r="J44" s="105"/>
    </row>
    <row r="45" spans="1:14" x14ac:dyDescent="0.2">
      <c r="C45" t="s">
        <v>120</v>
      </c>
      <c r="F45" s="109">
        <f>SUM(F41:F43)</f>
        <v>50.4</v>
      </c>
      <c r="H45" t="s">
        <v>123</v>
      </c>
      <c r="K45" s="109">
        <f>SUM(K41:K43)</f>
        <v>51.918587986407033</v>
      </c>
      <c r="L45" s="6"/>
      <c r="M45" s="6">
        <f>K45-F45</f>
        <v>1.5185879864070344</v>
      </c>
      <c r="N45" s="110">
        <f>K45/F45-1</f>
        <v>3.0130714016012528E-2</v>
      </c>
    </row>
    <row r="46" spans="1:14" x14ac:dyDescent="0.2">
      <c r="F46" s="50"/>
      <c r="K46" s="50"/>
      <c r="L46" s="6"/>
      <c r="M46" s="6"/>
      <c r="N46" s="116"/>
    </row>
    <row r="47" spans="1:14" x14ac:dyDescent="0.2">
      <c r="F47" s="6"/>
      <c r="J47" s="105"/>
      <c r="K47" s="6"/>
      <c r="L47" s="6"/>
      <c r="M47" s="6"/>
    </row>
    <row r="48" spans="1:14" ht="15" x14ac:dyDescent="0.25">
      <c r="A48" s="120" t="s">
        <v>149</v>
      </c>
      <c r="B48" s="5"/>
      <c r="D48" s="112" t="s">
        <v>101</v>
      </c>
      <c r="E48" s="112" t="s">
        <v>102</v>
      </c>
      <c r="F48" s="113" t="s">
        <v>103</v>
      </c>
      <c r="I48" s="112" t="s">
        <v>101</v>
      </c>
      <c r="J48" s="112" t="s">
        <v>102</v>
      </c>
      <c r="K48" s="115" t="s">
        <v>103</v>
      </c>
      <c r="L48" s="5"/>
      <c r="M48" s="5" t="s">
        <v>104</v>
      </c>
      <c r="N48" s="5" t="s">
        <v>104</v>
      </c>
    </row>
    <row r="49" spans="1:14" x14ac:dyDescent="0.2">
      <c r="A49" s="5" t="s">
        <v>153</v>
      </c>
      <c r="D49" s="114" t="s">
        <v>121</v>
      </c>
      <c r="E49" s="112" t="s">
        <v>17</v>
      </c>
      <c r="F49" s="113" t="s">
        <v>105</v>
      </c>
      <c r="I49" s="112"/>
      <c r="J49" s="112" t="s">
        <v>17</v>
      </c>
      <c r="K49" s="115" t="s">
        <v>105</v>
      </c>
      <c r="L49" s="5"/>
      <c r="M49" s="5" t="s">
        <v>106</v>
      </c>
      <c r="N49" s="112" t="s">
        <v>125</v>
      </c>
    </row>
    <row r="50" spans="1:14" ht="38.25" x14ac:dyDescent="0.2">
      <c r="A50" s="119"/>
      <c r="B50" s="42"/>
      <c r="C50" s="27" t="s">
        <v>22</v>
      </c>
      <c r="D50" s="37" t="s">
        <v>124</v>
      </c>
      <c r="E50" s="37" t="s">
        <v>124</v>
      </c>
      <c r="F50" s="6">
        <f>'1. 2001 Approved Rate Schedule'!B$18</f>
        <v>10.53</v>
      </c>
      <c r="H50" s="27" t="s">
        <v>22</v>
      </c>
      <c r="I50" s="37" t="s">
        <v>124</v>
      </c>
      <c r="J50" s="37" t="s">
        <v>124</v>
      </c>
      <c r="K50" s="6">
        <f>'4. 2002MARR Base Rate Schedule'!B$18</f>
        <v>11.730931101761454</v>
      </c>
      <c r="L50" s="6"/>
      <c r="M50" s="6"/>
    </row>
    <row r="51" spans="1:14" ht="25.5" x14ac:dyDescent="0.2">
      <c r="C51" s="27" t="s">
        <v>110</v>
      </c>
      <c r="D51">
        <v>750</v>
      </c>
      <c r="E51" s="106">
        <f>'1. 2001 Approved Rate Schedule'!B$16</f>
        <v>5.5999999999999999E-3</v>
      </c>
      <c r="F51" s="6">
        <f>D51*E51</f>
        <v>4.2</v>
      </c>
      <c r="H51" s="27" t="s">
        <v>110</v>
      </c>
      <c r="I51">
        <f>D51</f>
        <v>750</v>
      </c>
      <c r="J51" s="117">
        <f>'4. 2002MARR Base Rate Schedule'!B$16</f>
        <v>6.2353137692911509E-3</v>
      </c>
      <c r="K51" s="6">
        <f>I51*J51</f>
        <v>4.6764853269683631</v>
      </c>
      <c r="L51" s="6"/>
      <c r="M51" s="6"/>
    </row>
    <row r="52" spans="1:14" ht="38.25" x14ac:dyDescent="0.2">
      <c r="C52" s="27" t="s">
        <v>122</v>
      </c>
      <c r="D52">
        <f>D51</f>
        <v>750</v>
      </c>
      <c r="E52" s="106">
        <f>'1. 2001 Approved Rate Schedule'!B$20</f>
        <v>7.4139999999999998E-2</v>
      </c>
      <c r="F52" s="6">
        <f>D52*E52</f>
        <v>55.604999999999997</v>
      </c>
      <c r="H52" s="27" t="s">
        <v>122</v>
      </c>
      <c r="I52">
        <f>D52</f>
        <v>750</v>
      </c>
      <c r="J52" s="105">
        <f>E52</f>
        <v>7.4139999999999998E-2</v>
      </c>
      <c r="K52" s="6">
        <f>I52*J52</f>
        <v>55.604999999999997</v>
      </c>
      <c r="L52" s="6"/>
      <c r="M52" s="6"/>
    </row>
    <row r="53" spans="1:14" x14ac:dyDescent="0.2">
      <c r="C53" s="7"/>
      <c r="H53" s="7"/>
      <c r="J53" s="105"/>
    </row>
    <row r="54" spans="1:14" x14ac:dyDescent="0.2">
      <c r="C54" t="s">
        <v>120</v>
      </c>
      <c r="F54" s="109">
        <f>SUM(F50:F52)</f>
        <v>70.334999999999994</v>
      </c>
      <c r="H54" t="s">
        <v>123</v>
      </c>
      <c r="K54" s="109">
        <f>SUM(K50:K52)</f>
        <v>72.012416428729807</v>
      </c>
      <c r="L54" s="6"/>
      <c r="M54" s="6">
        <f>K54-F54</f>
        <v>1.6774164287298134</v>
      </c>
      <c r="N54" s="110">
        <f>K54/F54-1</f>
        <v>2.3848957542188298E-2</v>
      </c>
    </row>
    <row r="55" spans="1:14" x14ac:dyDescent="0.2">
      <c r="F55" s="50"/>
      <c r="K55" s="50"/>
      <c r="L55" s="6"/>
      <c r="M55" s="6"/>
      <c r="N55" s="116"/>
    </row>
    <row r="56" spans="1:14" x14ac:dyDescent="0.2">
      <c r="F56" s="6"/>
      <c r="J56" s="105"/>
      <c r="K56" s="6"/>
      <c r="L56" s="6"/>
      <c r="M56" s="6"/>
    </row>
    <row r="57" spans="1:14" ht="15" x14ac:dyDescent="0.25">
      <c r="A57" s="120" t="s">
        <v>149</v>
      </c>
      <c r="B57" s="5"/>
      <c r="D57" s="112" t="s">
        <v>101</v>
      </c>
      <c r="E57" s="112" t="s">
        <v>102</v>
      </c>
      <c r="F57" s="113" t="s">
        <v>103</v>
      </c>
      <c r="I57" s="112" t="s">
        <v>101</v>
      </c>
      <c r="J57" s="112" t="s">
        <v>102</v>
      </c>
      <c r="K57" s="115" t="s">
        <v>103</v>
      </c>
      <c r="L57" s="5"/>
      <c r="M57" s="5" t="s">
        <v>104</v>
      </c>
      <c r="N57" s="5" t="s">
        <v>104</v>
      </c>
    </row>
    <row r="58" spans="1:14" x14ac:dyDescent="0.2">
      <c r="A58" s="5" t="s">
        <v>154</v>
      </c>
      <c r="D58" s="114" t="s">
        <v>121</v>
      </c>
      <c r="E58" s="112" t="s">
        <v>17</v>
      </c>
      <c r="F58" s="113" t="s">
        <v>105</v>
      </c>
      <c r="I58" s="112"/>
      <c r="J58" s="112" t="s">
        <v>17</v>
      </c>
      <c r="K58" s="115" t="s">
        <v>105</v>
      </c>
      <c r="L58" s="5"/>
      <c r="M58" s="5" t="s">
        <v>106</v>
      </c>
      <c r="N58" s="112" t="s">
        <v>125</v>
      </c>
    </row>
    <row r="59" spans="1:14" ht="38.25" x14ac:dyDescent="0.2">
      <c r="A59" s="119"/>
      <c r="B59" s="42"/>
      <c r="C59" s="27" t="s">
        <v>22</v>
      </c>
      <c r="D59" s="37" t="s">
        <v>124</v>
      </c>
      <c r="E59" s="37" t="s">
        <v>124</v>
      </c>
      <c r="F59" s="6">
        <f>'1. 2001 Approved Rate Schedule'!B$18</f>
        <v>10.53</v>
      </c>
      <c r="H59" s="27" t="s">
        <v>22</v>
      </c>
      <c r="I59" s="37" t="s">
        <v>124</v>
      </c>
      <c r="J59" s="37" t="s">
        <v>124</v>
      </c>
      <c r="K59" s="6">
        <f>'4. 2002MARR Base Rate Schedule'!B$18</f>
        <v>11.730931101761454</v>
      </c>
      <c r="L59" s="6"/>
      <c r="M59" s="6"/>
    </row>
    <row r="60" spans="1:14" ht="25.5" x14ac:dyDescent="0.2">
      <c r="C60" s="27" t="s">
        <v>110</v>
      </c>
      <c r="D60">
        <v>1000</v>
      </c>
      <c r="E60" s="106">
        <f>'1. 2001 Approved Rate Schedule'!B$16</f>
        <v>5.5999999999999999E-3</v>
      </c>
      <c r="F60" s="6">
        <f>D60*E60</f>
        <v>5.6</v>
      </c>
      <c r="H60" s="27" t="s">
        <v>110</v>
      </c>
      <c r="I60">
        <f>D60</f>
        <v>1000</v>
      </c>
      <c r="J60" s="117">
        <f>'4. 2002MARR Base Rate Schedule'!B$16</f>
        <v>6.2353137692911509E-3</v>
      </c>
      <c r="K60" s="6">
        <f>I60*J60</f>
        <v>6.2353137692911513</v>
      </c>
      <c r="L60" s="6"/>
      <c r="M60" s="6"/>
    </row>
    <row r="61" spans="1:14" ht="38.25" x14ac:dyDescent="0.2">
      <c r="C61" s="27" t="s">
        <v>122</v>
      </c>
      <c r="D61">
        <f>D60</f>
        <v>1000</v>
      </c>
      <c r="E61" s="106">
        <f>'1. 2001 Approved Rate Schedule'!B$20</f>
        <v>7.4139999999999998E-2</v>
      </c>
      <c r="F61" s="6">
        <f>D61*E61</f>
        <v>74.14</v>
      </c>
      <c r="H61" s="27" t="s">
        <v>122</v>
      </c>
      <c r="I61">
        <f>D61</f>
        <v>1000</v>
      </c>
      <c r="J61" s="105">
        <f>E61</f>
        <v>7.4139999999999998E-2</v>
      </c>
      <c r="K61" s="6">
        <f>I61*J61</f>
        <v>74.14</v>
      </c>
      <c r="L61" s="6"/>
      <c r="M61" s="6"/>
    </row>
    <row r="62" spans="1:14" x14ac:dyDescent="0.2">
      <c r="C62" s="7"/>
      <c r="H62" s="7"/>
      <c r="J62" s="105"/>
    </row>
    <row r="63" spans="1:14" x14ac:dyDescent="0.2">
      <c r="C63" t="s">
        <v>120</v>
      </c>
      <c r="F63" s="109">
        <f>SUM(F59:F61)</f>
        <v>90.27</v>
      </c>
      <c r="H63" t="s">
        <v>123</v>
      </c>
      <c r="K63" s="109">
        <f>SUM(K59:K61)</f>
        <v>92.10624487105261</v>
      </c>
      <c r="L63" s="6"/>
      <c r="M63" s="6">
        <f>K63-F63</f>
        <v>1.8362448710526138</v>
      </c>
      <c r="N63" s="110">
        <f>K63/F63-1</f>
        <v>2.0341695702366325E-2</v>
      </c>
    </row>
    <row r="64" spans="1:14" x14ac:dyDescent="0.2">
      <c r="F64" s="50"/>
      <c r="K64" s="50"/>
      <c r="L64" s="6"/>
      <c r="M64" s="6"/>
      <c r="N64" s="116"/>
    </row>
    <row r="65" spans="1:14" x14ac:dyDescent="0.2">
      <c r="F65" s="6"/>
      <c r="J65" s="105"/>
      <c r="K65" s="6"/>
      <c r="L65" s="6"/>
      <c r="M65" s="6"/>
    </row>
    <row r="66" spans="1:14" ht="15" x14ac:dyDescent="0.25">
      <c r="A66" s="120" t="s">
        <v>149</v>
      </c>
      <c r="B66" s="5"/>
      <c r="D66" s="112" t="s">
        <v>101</v>
      </c>
      <c r="E66" s="112" t="s">
        <v>102</v>
      </c>
      <c r="F66" s="113" t="s">
        <v>103</v>
      </c>
      <c r="I66" s="112" t="s">
        <v>101</v>
      </c>
      <c r="J66" s="112" t="s">
        <v>102</v>
      </c>
      <c r="K66" s="115" t="s">
        <v>103</v>
      </c>
      <c r="L66" s="5"/>
      <c r="M66" s="5" t="s">
        <v>104</v>
      </c>
      <c r="N66" s="5" t="s">
        <v>104</v>
      </c>
    </row>
    <row r="67" spans="1:14" x14ac:dyDescent="0.2">
      <c r="A67" s="5" t="s">
        <v>155</v>
      </c>
      <c r="D67" s="114" t="s">
        <v>121</v>
      </c>
      <c r="E67" s="112" t="s">
        <v>17</v>
      </c>
      <c r="F67" s="113" t="s">
        <v>105</v>
      </c>
      <c r="I67" s="112"/>
      <c r="J67" s="112" t="s">
        <v>17</v>
      </c>
      <c r="K67" s="115" t="s">
        <v>105</v>
      </c>
      <c r="L67" s="5"/>
      <c r="M67" s="5" t="s">
        <v>106</v>
      </c>
      <c r="N67" s="112" t="s">
        <v>125</v>
      </c>
    </row>
    <row r="68" spans="1:14" ht="38.25" x14ac:dyDescent="0.2">
      <c r="A68" s="119"/>
      <c r="B68" s="42"/>
      <c r="C68" s="27" t="s">
        <v>22</v>
      </c>
      <c r="D68" s="37" t="s">
        <v>124</v>
      </c>
      <c r="E68" s="37" t="s">
        <v>124</v>
      </c>
      <c r="F68" s="6">
        <f>'1. 2001 Approved Rate Schedule'!B$18</f>
        <v>10.53</v>
      </c>
      <c r="H68" s="27" t="s">
        <v>22</v>
      </c>
      <c r="I68" s="37" t="s">
        <v>124</v>
      </c>
      <c r="J68" s="37" t="s">
        <v>124</v>
      </c>
      <c r="K68" s="6">
        <f>'4. 2002MARR Base Rate Schedule'!B$18</f>
        <v>11.730931101761454</v>
      </c>
      <c r="L68" s="6"/>
      <c r="M68" s="6"/>
    </row>
    <row r="69" spans="1:14" ht="25.5" x14ac:dyDescent="0.2">
      <c r="C69" s="27" t="s">
        <v>110</v>
      </c>
      <c r="D69">
        <v>1500</v>
      </c>
      <c r="E69" s="106">
        <f>'1. 2001 Approved Rate Schedule'!B$16</f>
        <v>5.5999999999999999E-3</v>
      </c>
      <c r="F69" s="6">
        <f>D69*E69</f>
        <v>8.4</v>
      </c>
      <c r="H69" s="27" t="s">
        <v>110</v>
      </c>
      <c r="I69">
        <f>D69</f>
        <v>1500</v>
      </c>
      <c r="J69" s="117">
        <f>'4. 2002MARR Base Rate Schedule'!B$16</f>
        <v>6.2353137692911509E-3</v>
      </c>
      <c r="K69" s="6">
        <f>I69*J69</f>
        <v>9.3529706539367261</v>
      </c>
      <c r="L69" s="6"/>
      <c r="M69" s="6"/>
    </row>
    <row r="70" spans="1:14" ht="38.25" x14ac:dyDescent="0.2">
      <c r="C70" s="27" t="s">
        <v>122</v>
      </c>
      <c r="D70">
        <f>D69</f>
        <v>1500</v>
      </c>
      <c r="E70" s="106">
        <f>'1. 2001 Approved Rate Schedule'!B$20</f>
        <v>7.4139999999999998E-2</v>
      </c>
      <c r="F70" s="6">
        <f>D70*E70</f>
        <v>111.21</v>
      </c>
      <c r="H70" s="27" t="s">
        <v>122</v>
      </c>
      <c r="I70">
        <f>D70</f>
        <v>1500</v>
      </c>
      <c r="J70" s="105">
        <f>E70</f>
        <v>7.4139999999999998E-2</v>
      </c>
      <c r="K70" s="6">
        <f>I70*J70</f>
        <v>111.21</v>
      </c>
      <c r="L70" s="6"/>
      <c r="M70" s="6"/>
    </row>
    <row r="71" spans="1:14" x14ac:dyDescent="0.2">
      <c r="C71" s="7"/>
      <c r="H71" s="7"/>
      <c r="J71" s="105"/>
    </row>
    <row r="72" spans="1:14" x14ac:dyDescent="0.2">
      <c r="C72" t="s">
        <v>120</v>
      </c>
      <c r="F72" s="109">
        <f>SUM(F68:F70)</f>
        <v>130.13999999999999</v>
      </c>
      <c r="H72" t="s">
        <v>123</v>
      </c>
      <c r="K72" s="109">
        <f>SUM(K68:K70)</f>
        <v>132.29390175569819</v>
      </c>
      <c r="L72" s="6"/>
      <c r="M72" s="6">
        <f>K72-F72</f>
        <v>2.1539017556982003</v>
      </c>
      <c r="N72" s="110">
        <f>K72/F72-1</f>
        <v>1.6550651265546446E-2</v>
      </c>
    </row>
    <row r="73" spans="1:14" x14ac:dyDescent="0.2">
      <c r="F73" s="50"/>
      <c r="K73" s="50"/>
      <c r="L73" s="6"/>
      <c r="M73" s="6"/>
      <c r="N73" s="116"/>
    </row>
    <row r="74" spans="1:14" x14ac:dyDescent="0.2">
      <c r="F74" s="6"/>
      <c r="J74" s="105"/>
      <c r="K74" s="6"/>
      <c r="L74" s="6"/>
      <c r="M74" s="6"/>
    </row>
    <row r="75" spans="1:14" ht="15" x14ac:dyDescent="0.25">
      <c r="A75" s="120" t="s">
        <v>149</v>
      </c>
      <c r="B75" s="5"/>
      <c r="D75" s="112" t="s">
        <v>101</v>
      </c>
      <c r="E75" s="112" t="s">
        <v>102</v>
      </c>
      <c r="F75" s="113" t="s">
        <v>103</v>
      </c>
      <c r="I75" s="112" t="s">
        <v>101</v>
      </c>
      <c r="J75" s="112" t="s">
        <v>102</v>
      </c>
      <c r="K75" s="115" t="s">
        <v>103</v>
      </c>
      <c r="L75" s="5"/>
      <c r="M75" s="5" t="s">
        <v>104</v>
      </c>
      <c r="N75" s="5" t="s">
        <v>104</v>
      </c>
    </row>
    <row r="76" spans="1:14" x14ac:dyDescent="0.2">
      <c r="A76" s="5" t="s">
        <v>156</v>
      </c>
      <c r="D76" s="114" t="s">
        <v>121</v>
      </c>
      <c r="E76" s="112" t="s">
        <v>17</v>
      </c>
      <c r="F76" s="113" t="s">
        <v>105</v>
      </c>
      <c r="I76" s="112"/>
      <c r="J76" s="112" t="s">
        <v>17</v>
      </c>
      <c r="K76" s="115" t="s">
        <v>105</v>
      </c>
      <c r="L76" s="5"/>
      <c r="M76" s="5" t="s">
        <v>106</v>
      </c>
      <c r="N76" s="112" t="s">
        <v>125</v>
      </c>
    </row>
    <row r="77" spans="1:14" ht="38.25" x14ac:dyDescent="0.2">
      <c r="A77" s="119"/>
      <c r="B77" s="42"/>
      <c r="C77" s="27" t="s">
        <v>22</v>
      </c>
      <c r="D77" s="37" t="s">
        <v>124</v>
      </c>
      <c r="E77" s="37" t="s">
        <v>124</v>
      </c>
      <c r="F77" s="6">
        <f>'1. 2001 Approved Rate Schedule'!B$18</f>
        <v>10.53</v>
      </c>
      <c r="H77" s="27" t="s">
        <v>22</v>
      </c>
      <c r="I77" s="37" t="s">
        <v>124</v>
      </c>
      <c r="J77" s="37" t="s">
        <v>124</v>
      </c>
      <c r="K77" s="6">
        <f>'4. 2002MARR Base Rate Schedule'!B$18</f>
        <v>11.730931101761454</v>
      </c>
      <c r="L77" s="6"/>
      <c r="M77" s="6"/>
    </row>
    <row r="78" spans="1:14" ht="25.5" x14ac:dyDescent="0.2">
      <c r="C78" s="27" t="s">
        <v>110</v>
      </c>
      <c r="D78">
        <v>2000</v>
      </c>
      <c r="E78" s="106">
        <f>'1. 2001 Approved Rate Schedule'!B$16</f>
        <v>5.5999999999999999E-3</v>
      </c>
      <c r="F78" s="6">
        <f>D78*E78</f>
        <v>11.2</v>
      </c>
      <c r="H78" s="27" t="s">
        <v>110</v>
      </c>
      <c r="I78">
        <f>D78</f>
        <v>2000</v>
      </c>
      <c r="J78" s="117">
        <f>'4. 2002MARR Base Rate Schedule'!B$16</f>
        <v>6.2353137692911509E-3</v>
      </c>
      <c r="K78" s="6">
        <f>I78*J78</f>
        <v>12.470627538582303</v>
      </c>
      <c r="L78" s="6"/>
      <c r="M78" s="6"/>
    </row>
    <row r="79" spans="1:14" ht="38.25" x14ac:dyDescent="0.2">
      <c r="C79" s="27" t="s">
        <v>122</v>
      </c>
      <c r="D79">
        <f>D78</f>
        <v>2000</v>
      </c>
      <c r="E79" s="106">
        <f>'1. 2001 Approved Rate Schedule'!B$20</f>
        <v>7.4139999999999998E-2</v>
      </c>
      <c r="F79" s="6">
        <f>D79*E79</f>
        <v>148.28</v>
      </c>
      <c r="H79" s="27" t="s">
        <v>122</v>
      </c>
      <c r="I79">
        <f>D79</f>
        <v>2000</v>
      </c>
      <c r="J79" s="105">
        <f>E79</f>
        <v>7.4139999999999998E-2</v>
      </c>
      <c r="K79" s="6">
        <f>I79*J79</f>
        <v>148.28</v>
      </c>
      <c r="L79" s="6"/>
      <c r="M79" s="6"/>
    </row>
    <row r="80" spans="1:14" x14ac:dyDescent="0.2">
      <c r="C80" s="7"/>
      <c r="H80" s="7"/>
      <c r="J80" s="105"/>
    </row>
    <row r="81" spans="1:15" x14ac:dyDescent="0.2">
      <c r="C81" t="s">
        <v>120</v>
      </c>
      <c r="F81" s="109">
        <f>SUM(F77:F79)</f>
        <v>170.01</v>
      </c>
      <c r="H81" t="s">
        <v>123</v>
      </c>
      <c r="K81" s="109">
        <f>SUM(K77:K79)</f>
        <v>172.48155864034376</v>
      </c>
      <c r="L81" s="6"/>
      <c r="M81" s="6">
        <f>K81-F81</f>
        <v>2.4715586403437726</v>
      </c>
      <c r="N81" s="110">
        <f>K81/F81-1</f>
        <v>1.453772507701756E-2</v>
      </c>
    </row>
    <row r="82" spans="1:15" x14ac:dyDescent="0.2">
      <c r="F82" s="6"/>
      <c r="J82" s="105"/>
      <c r="K82" s="6"/>
      <c r="L82" s="6"/>
      <c r="M82" s="6"/>
    </row>
    <row r="83" spans="1:15" ht="13.5" thickBot="1" x14ac:dyDescent="0.25">
      <c r="A83" s="152"/>
      <c r="B83" s="152"/>
      <c r="C83" s="152"/>
      <c r="D83" s="152"/>
      <c r="E83" s="152"/>
      <c r="F83" s="153"/>
      <c r="G83" s="152"/>
      <c r="H83" s="152"/>
      <c r="I83" s="152"/>
      <c r="J83" s="154"/>
      <c r="K83" s="153"/>
      <c r="L83" s="153"/>
      <c r="M83" s="153"/>
      <c r="N83" s="152"/>
    </row>
    <row r="84" spans="1:15" x14ac:dyDescent="0.2">
      <c r="F84" s="6"/>
      <c r="J84" s="105"/>
      <c r="K84" s="6"/>
      <c r="L84" s="6"/>
      <c r="M84" s="6"/>
    </row>
    <row r="85" spans="1:15" ht="15.75" x14ac:dyDescent="0.25">
      <c r="A85" s="72" t="s">
        <v>18</v>
      </c>
      <c r="B85" s="72"/>
      <c r="D85" s="42"/>
      <c r="F85" s="6"/>
      <c r="J85" s="105"/>
      <c r="K85" s="6"/>
      <c r="L85" s="6"/>
      <c r="M85" s="6"/>
    </row>
    <row r="86" spans="1:15" ht="15.75" x14ac:dyDescent="0.25">
      <c r="A86" s="72"/>
      <c r="B86" s="72"/>
      <c r="D86" s="42"/>
      <c r="F86" s="6"/>
      <c r="J86" s="105"/>
      <c r="K86" s="6"/>
      <c r="L86" s="6"/>
      <c r="M86" s="6"/>
    </row>
    <row r="87" spans="1:15" ht="15" x14ac:dyDescent="0.25">
      <c r="C87" s="118" t="s">
        <v>120</v>
      </c>
      <c r="D87" s="55"/>
      <c r="E87" s="55"/>
      <c r="F87" s="55"/>
      <c r="H87" s="118" t="s">
        <v>180</v>
      </c>
      <c r="I87" s="55"/>
      <c r="J87" s="55"/>
      <c r="K87" s="111"/>
      <c r="L87" s="55"/>
      <c r="M87" s="55"/>
      <c r="N87" s="55"/>
      <c r="O87" s="42"/>
    </row>
    <row r="88" spans="1:15" ht="15" x14ac:dyDescent="0.25">
      <c r="A88" s="120" t="s">
        <v>107</v>
      </c>
      <c r="B88" s="5"/>
      <c r="F88" s="103"/>
      <c r="K88" s="103"/>
    </row>
    <row r="89" spans="1:15" x14ac:dyDescent="0.2">
      <c r="A89" s="5" t="s">
        <v>159</v>
      </c>
      <c r="D89" s="112" t="s">
        <v>101</v>
      </c>
      <c r="E89" s="112" t="s">
        <v>102</v>
      </c>
      <c r="F89" s="113" t="s">
        <v>103</v>
      </c>
      <c r="I89" s="112" t="s">
        <v>101</v>
      </c>
      <c r="J89" s="112" t="s">
        <v>102</v>
      </c>
      <c r="K89" s="115" t="s">
        <v>103</v>
      </c>
      <c r="L89" s="5"/>
      <c r="M89" s="5" t="s">
        <v>104</v>
      </c>
      <c r="N89" s="5" t="s">
        <v>104</v>
      </c>
    </row>
    <row r="90" spans="1:15" x14ac:dyDescent="0.2">
      <c r="D90" s="114" t="s">
        <v>121</v>
      </c>
      <c r="E90" s="112" t="s">
        <v>17</v>
      </c>
      <c r="F90" s="113" t="s">
        <v>105</v>
      </c>
      <c r="I90" s="112"/>
      <c r="J90" s="112" t="s">
        <v>17</v>
      </c>
      <c r="K90" s="115" t="s">
        <v>105</v>
      </c>
      <c r="L90" s="5"/>
      <c r="M90" s="5" t="s">
        <v>106</v>
      </c>
      <c r="N90" s="112" t="s">
        <v>125</v>
      </c>
    </row>
    <row r="91" spans="1:15" ht="38.25" x14ac:dyDescent="0.2">
      <c r="A91" s="119"/>
      <c r="B91" s="42"/>
      <c r="C91" s="27" t="s">
        <v>22</v>
      </c>
      <c r="D91" s="37" t="s">
        <v>124</v>
      </c>
      <c r="E91" s="37" t="s">
        <v>124</v>
      </c>
      <c r="F91" s="6">
        <f>'1. 2001 Approved Rate Schedule'!B$41</f>
        <v>10.29</v>
      </c>
      <c r="H91" s="27" t="s">
        <v>22</v>
      </c>
      <c r="I91" s="37" t="s">
        <v>124</v>
      </c>
      <c r="J91" s="37" t="s">
        <v>124</v>
      </c>
      <c r="K91" s="6">
        <f>'4. 2002MARR Base Rate Schedule'!B$41</f>
        <v>11.463682535584994</v>
      </c>
      <c r="L91" s="6"/>
      <c r="M91" s="6"/>
    </row>
    <row r="92" spans="1:15" ht="25.5" x14ac:dyDescent="0.2">
      <c r="C92" s="27" t="s">
        <v>110</v>
      </c>
      <c r="D92">
        <v>1000</v>
      </c>
      <c r="E92" s="106">
        <f>'1. 2001 Approved Rate Schedule'!B$39</f>
        <v>1.1999999999999999E-3</v>
      </c>
      <c r="F92" s="6">
        <f>D92*E92</f>
        <v>1.2</v>
      </c>
      <c r="H92" s="27" t="s">
        <v>110</v>
      </c>
      <c r="I92">
        <f>D92</f>
        <v>1000</v>
      </c>
      <c r="J92" s="117">
        <f>'4. 2002MARR Base Rate Schedule'!B$39</f>
        <v>1.3378004724408916E-3</v>
      </c>
      <c r="K92" s="6">
        <f>I92*J92</f>
        <v>1.3378004724408916</v>
      </c>
      <c r="L92" s="6"/>
      <c r="M92" s="6"/>
    </row>
    <row r="93" spans="1:15" ht="38.25" x14ac:dyDescent="0.2">
      <c r="C93" s="27" t="s">
        <v>122</v>
      </c>
      <c r="D93">
        <f>D92</f>
        <v>1000</v>
      </c>
      <c r="E93" s="106">
        <f>'1. 2001 Approved Rate Schedule'!B$43</f>
        <v>7.3069999999999996E-2</v>
      </c>
      <c r="F93" s="6">
        <f>D93*E93</f>
        <v>73.069999999999993</v>
      </c>
      <c r="H93" s="27" t="s">
        <v>122</v>
      </c>
      <c r="I93">
        <f>D93</f>
        <v>1000</v>
      </c>
      <c r="J93" s="105">
        <f>E93</f>
        <v>7.3069999999999996E-2</v>
      </c>
      <c r="K93" s="6">
        <f>I93*J93</f>
        <v>73.069999999999993</v>
      </c>
      <c r="L93" s="6"/>
      <c r="M93" s="6"/>
    </row>
    <row r="94" spans="1:15" x14ac:dyDescent="0.2">
      <c r="C94" s="7"/>
      <c r="H94" s="7"/>
      <c r="J94" s="105"/>
    </row>
    <row r="95" spans="1:15" x14ac:dyDescent="0.2">
      <c r="C95" t="s">
        <v>120</v>
      </c>
      <c r="F95" s="109">
        <f>SUM(F91:F93)</f>
        <v>84.559999999999988</v>
      </c>
      <c r="H95" t="s">
        <v>123</v>
      </c>
      <c r="K95" s="109">
        <f>SUM(K91:K93)</f>
        <v>85.871483008025876</v>
      </c>
      <c r="L95" s="6"/>
      <c r="M95" s="6">
        <f>K95-F95</f>
        <v>1.3114830080258884</v>
      </c>
      <c r="N95" s="110">
        <f>K95/F95-1</f>
        <v>1.5509496310618376E-2</v>
      </c>
    </row>
    <row r="96" spans="1:15" x14ac:dyDescent="0.2">
      <c r="K96" s="103"/>
    </row>
    <row r="97" spans="1:14" x14ac:dyDescent="0.2">
      <c r="K97" s="103"/>
    </row>
    <row r="98" spans="1:14" x14ac:dyDescent="0.2">
      <c r="A98" s="5" t="s">
        <v>157</v>
      </c>
      <c r="B98" s="5"/>
      <c r="D98" s="112" t="s">
        <v>101</v>
      </c>
      <c r="E98" s="112" t="s">
        <v>102</v>
      </c>
      <c r="F98" s="113" t="s">
        <v>103</v>
      </c>
      <c r="I98" s="112" t="s">
        <v>101</v>
      </c>
      <c r="J98" s="112" t="s">
        <v>102</v>
      </c>
      <c r="K98" s="115" t="s">
        <v>103</v>
      </c>
      <c r="L98" s="5"/>
      <c r="M98" s="5" t="s">
        <v>104</v>
      </c>
      <c r="N98" s="5" t="s">
        <v>104</v>
      </c>
    </row>
    <row r="99" spans="1:14" x14ac:dyDescent="0.2">
      <c r="A99" s="5" t="s">
        <v>160</v>
      </c>
      <c r="D99" s="114" t="s">
        <v>121</v>
      </c>
      <c r="E99" s="112" t="s">
        <v>17</v>
      </c>
      <c r="F99" s="113" t="s">
        <v>105</v>
      </c>
      <c r="I99" s="112"/>
      <c r="J99" s="112" t="s">
        <v>17</v>
      </c>
      <c r="K99" s="115" t="s">
        <v>105</v>
      </c>
      <c r="L99" s="5"/>
      <c r="M99" s="5" t="s">
        <v>106</v>
      </c>
      <c r="N99" s="112" t="s">
        <v>125</v>
      </c>
    </row>
    <row r="100" spans="1:14" ht="38.25" x14ac:dyDescent="0.2">
      <c r="A100" s="119"/>
      <c r="B100" s="42"/>
      <c r="C100" s="27" t="s">
        <v>22</v>
      </c>
      <c r="D100" s="37" t="s">
        <v>124</v>
      </c>
      <c r="E100" s="37" t="s">
        <v>124</v>
      </c>
      <c r="F100" s="6">
        <f>'1. 2001 Approved Rate Schedule'!B$41</f>
        <v>10.29</v>
      </c>
      <c r="H100" s="27" t="s">
        <v>22</v>
      </c>
      <c r="I100" s="37" t="s">
        <v>124</v>
      </c>
      <c r="J100" s="37" t="s">
        <v>124</v>
      </c>
      <c r="K100" s="6">
        <f>'4. 2002MARR Base Rate Schedule'!B$41</f>
        <v>11.463682535584994</v>
      </c>
      <c r="L100" s="6"/>
      <c r="M100" s="6"/>
    </row>
    <row r="101" spans="1:14" ht="25.5" x14ac:dyDescent="0.2">
      <c r="C101" s="27" t="s">
        <v>110</v>
      </c>
      <c r="D101">
        <v>2000</v>
      </c>
      <c r="E101" s="106">
        <f>'1. 2001 Approved Rate Schedule'!B$39</f>
        <v>1.1999999999999999E-3</v>
      </c>
      <c r="F101" s="6">
        <f>D101*E101</f>
        <v>2.4</v>
      </c>
      <c r="H101" s="27" t="s">
        <v>110</v>
      </c>
      <c r="I101">
        <f>D101</f>
        <v>2000</v>
      </c>
      <c r="J101" s="117">
        <f>'4. 2002MARR Base Rate Schedule'!B$39</f>
        <v>1.3378004724408916E-3</v>
      </c>
      <c r="K101" s="6">
        <f>I101*J101</f>
        <v>2.6756009448817832</v>
      </c>
      <c r="L101" s="6"/>
      <c r="M101" s="6"/>
    </row>
    <row r="102" spans="1:14" ht="38.25" x14ac:dyDescent="0.2">
      <c r="C102" s="27" t="s">
        <v>122</v>
      </c>
      <c r="D102">
        <f>D101</f>
        <v>2000</v>
      </c>
      <c r="E102" s="106">
        <f>'1. 2001 Approved Rate Schedule'!B$43</f>
        <v>7.3069999999999996E-2</v>
      </c>
      <c r="F102" s="6">
        <f>D102*E102</f>
        <v>146.13999999999999</v>
      </c>
      <c r="H102" s="27" t="s">
        <v>122</v>
      </c>
      <c r="I102">
        <f>D102</f>
        <v>2000</v>
      </c>
      <c r="J102" s="105">
        <f>E102</f>
        <v>7.3069999999999996E-2</v>
      </c>
      <c r="K102" s="6">
        <f>I102*J102</f>
        <v>146.13999999999999</v>
      </c>
      <c r="L102" s="6"/>
      <c r="M102" s="6"/>
    </row>
    <row r="103" spans="1:14" x14ac:dyDescent="0.2">
      <c r="C103" s="7"/>
      <c r="H103" s="7"/>
      <c r="J103" s="105"/>
    </row>
    <row r="104" spans="1:14" x14ac:dyDescent="0.2">
      <c r="C104" t="s">
        <v>120</v>
      </c>
      <c r="F104" s="109">
        <f>SUM(F100:F102)</f>
        <v>158.82999999999998</v>
      </c>
      <c r="H104" t="s">
        <v>123</v>
      </c>
      <c r="K104" s="109">
        <f>SUM(K100:K102)</f>
        <v>160.27928348046677</v>
      </c>
      <c r="L104" s="6"/>
      <c r="M104" s="6">
        <f>K104-F104</f>
        <v>1.4492834804667893</v>
      </c>
      <c r="N104" s="110">
        <f>K104/F104-1</f>
        <v>9.1247464614165885E-3</v>
      </c>
    </row>
    <row r="105" spans="1:14" x14ac:dyDescent="0.2">
      <c r="K105" s="103"/>
    </row>
    <row r="106" spans="1:14" x14ac:dyDescent="0.2">
      <c r="K106" s="103"/>
    </row>
    <row r="107" spans="1:14" x14ac:dyDescent="0.2">
      <c r="A107" s="5" t="s">
        <v>157</v>
      </c>
      <c r="B107" s="5"/>
      <c r="D107" s="112" t="s">
        <v>101</v>
      </c>
      <c r="E107" s="112" t="s">
        <v>102</v>
      </c>
      <c r="F107" s="113" t="s">
        <v>103</v>
      </c>
      <c r="I107" s="112" t="s">
        <v>101</v>
      </c>
      <c r="J107" s="112" t="s">
        <v>102</v>
      </c>
      <c r="K107" s="115" t="s">
        <v>103</v>
      </c>
      <c r="L107" s="5"/>
      <c r="M107" s="5" t="s">
        <v>104</v>
      </c>
      <c r="N107" s="5" t="s">
        <v>104</v>
      </c>
    </row>
    <row r="108" spans="1:14" x14ac:dyDescent="0.2">
      <c r="A108" s="5" t="s">
        <v>161</v>
      </c>
      <c r="D108" s="114" t="s">
        <v>121</v>
      </c>
      <c r="E108" s="112" t="s">
        <v>17</v>
      </c>
      <c r="F108" s="113" t="s">
        <v>105</v>
      </c>
      <c r="I108" s="112"/>
      <c r="J108" s="112" t="s">
        <v>17</v>
      </c>
      <c r="K108" s="115" t="s">
        <v>105</v>
      </c>
      <c r="L108" s="5"/>
      <c r="M108" s="5" t="s">
        <v>106</v>
      </c>
      <c r="N108" s="112" t="s">
        <v>125</v>
      </c>
    </row>
    <row r="109" spans="1:14" ht="38.25" x14ac:dyDescent="0.2">
      <c r="A109" s="119"/>
      <c r="B109" s="42"/>
      <c r="C109" s="27" t="s">
        <v>22</v>
      </c>
      <c r="D109" s="37" t="s">
        <v>124</v>
      </c>
      <c r="E109" s="37" t="s">
        <v>124</v>
      </c>
      <c r="F109" s="6">
        <f>'1. 2001 Approved Rate Schedule'!B$41</f>
        <v>10.29</v>
      </c>
      <c r="H109" s="27" t="s">
        <v>22</v>
      </c>
      <c r="I109" s="37" t="s">
        <v>124</v>
      </c>
      <c r="J109" s="37" t="s">
        <v>124</v>
      </c>
      <c r="K109" s="6">
        <f>'4. 2002MARR Base Rate Schedule'!B$41</f>
        <v>11.463682535584994</v>
      </c>
      <c r="L109" s="6"/>
      <c r="M109" s="6"/>
    </row>
    <row r="110" spans="1:14" ht="25.5" x14ac:dyDescent="0.2">
      <c r="C110" s="27" t="s">
        <v>110</v>
      </c>
      <c r="D110">
        <v>5000</v>
      </c>
      <c r="E110" s="106">
        <f>'1. 2001 Approved Rate Schedule'!B$39</f>
        <v>1.1999999999999999E-3</v>
      </c>
      <c r="F110" s="6">
        <f>D110*E110</f>
        <v>5.9999999999999991</v>
      </c>
      <c r="H110" s="27" t="s">
        <v>110</v>
      </c>
      <c r="I110">
        <f>D110</f>
        <v>5000</v>
      </c>
      <c r="J110" s="117">
        <f>'4. 2002MARR Base Rate Schedule'!B$39</f>
        <v>1.3378004724408916E-3</v>
      </c>
      <c r="K110" s="6">
        <f>I110*J110</f>
        <v>6.6890023622044579</v>
      </c>
      <c r="L110" s="6"/>
      <c r="M110" s="6"/>
    </row>
    <row r="111" spans="1:14" ht="38.25" x14ac:dyDescent="0.2">
      <c r="C111" s="27" t="s">
        <v>122</v>
      </c>
      <c r="D111">
        <f>D110</f>
        <v>5000</v>
      </c>
      <c r="E111" s="106">
        <f>'1. 2001 Approved Rate Schedule'!B$43</f>
        <v>7.3069999999999996E-2</v>
      </c>
      <c r="F111" s="6">
        <f>D111*E111</f>
        <v>365.34999999999997</v>
      </c>
      <c r="H111" s="27" t="s">
        <v>122</v>
      </c>
      <c r="I111">
        <f>D111</f>
        <v>5000</v>
      </c>
      <c r="J111" s="105">
        <f>E111</f>
        <v>7.3069999999999996E-2</v>
      </c>
      <c r="K111" s="6">
        <f>I111*J111</f>
        <v>365.34999999999997</v>
      </c>
      <c r="L111" s="6"/>
      <c r="M111" s="6"/>
    </row>
    <row r="112" spans="1:14" x14ac:dyDescent="0.2">
      <c r="C112" s="7"/>
      <c r="H112" s="7"/>
      <c r="J112" s="105"/>
    </row>
    <row r="113" spans="1:14" x14ac:dyDescent="0.2">
      <c r="C113" t="s">
        <v>120</v>
      </c>
      <c r="F113" s="109">
        <f>SUM(F109:F111)</f>
        <v>381.64</v>
      </c>
      <c r="H113" t="s">
        <v>123</v>
      </c>
      <c r="K113" s="109">
        <f>SUM(K109:K111)</f>
        <v>383.50268489778944</v>
      </c>
      <c r="L113" s="6"/>
      <c r="M113" s="6">
        <f>K113-F113</f>
        <v>1.8626848977894497</v>
      </c>
      <c r="N113" s="110">
        <f>K113/F113-1</f>
        <v>4.8807381243827219E-3</v>
      </c>
    </row>
    <row r="114" spans="1:14" x14ac:dyDescent="0.2">
      <c r="F114" s="50"/>
      <c r="K114" s="50"/>
      <c r="L114" s="6"/>
      <c r="M114" s="6"/>
      <c r="N114" s="116"/>
    </row>
    <row r="115" spans="1:14" x14ac:dyDescent="0.2">
      <c r="F115" s="50"/>
      <c r="K115" s="50"/>
      <c r="L115" s="6"/>
      <c r="M115" s="6"/>
      <c r="N115" s="116"/>
    </row>
    <row r="116" spans="1:14" x14ac:dyDescent="0.2">
      <c r="A116" s="5" t="s">
        <v>157</v>
      </c>
      <c r="B116" s="5"/>
      <c r="D116" s="112" t="s">
        <v>101</v>
      </c>
      <c r="E116" s="112" t="s">
        <v>102</v>
      </c>
      <c r="F116" s="113" t="s">
        <v>103</v>
      </c>
      <c r="I116" s="112" t="s">
        <v>101</v>
      </c>
      <c r="J116" s="112" t="s">
        <v>102</v>
      </c>
      <c r="K116" s="115" t="s">
        <v>103</v>
      </c>
      <c r="L116" s="5"/>
      <c r="M116" s="5" t="s">
        <v>104</v>
      </c>
      <c r="N116" s="5" t="s">
        <v>104</v>
      </c>
    </row>
    <row r="117" spans="1:14" x14ac:dyDescent="0.2">
      <c r="A117" s="5" t="s">
        <v>162</v>
      </c>
      <c r="D117" s="114" t="s">
        <v>121</v>
      </c>
      <c r="E117" s="112" t="s">
        <v>17</v>
      </c>
      <c r="F117" s="113" t="s">
        <v>105</v>
      </c>
      <c r="I117" s="112"/>
      <c r="J117" s="112" t="s">
        <v>17</v>
      </c>
      <c r="K117" s="115" t="s">
        <v>105</v>
      </c>
      <c r="L117" s="5"/>
      <c r="M117" s="5" t="s">
        <v>106</v>
      </c>
      <c r="N117" s="112" t="s">
        <v>125</v>
      </c>
    </row>
    <row r="118" spans="1:14" ht="38.25" x14ac:dyDescent="0.2">
      <c r="A118" s="119"/>
      <c r="B118" s="42"/>
      <c r="C118" s="27" t="s">
        <v>22</v>
      </c>
      <c r="D118" s="37" t="s">
        <v>124</v>
      </c>
      <c r="E118" s="37" t="s">
        <v>124</v>
      </c>
      <c r="F118" s="6">
        <f>'1. 2001 Approved Rate Schedule'!B$41</f>
        <v>10.29</v>
      </c>
      <c r="H118" s="27" t="s">
        <v>22</v>
      </c>
      <c r="I118" s="37" t="s">
        <v>124</v>
      </c>
      <c r="J118" s="37" t="s">
        <v>124</v>
      </c>
      <c r="K118" s="6">
        <f>'4. 2002MARR Base Rate Schedule'!B$41</f>
        <v>11.463682535584994</v>
      </c>
      <c r="L118" s="6"/>
      <c r="M118" s="6"/>
    </row>
    <row r="119" spans="1:14" ht="25.5" x14ac:dyDescent="0.2">
      <c r="C119" s="27" t="s">
        <v>110</v>
      </c>
      <c r="D119">
        <v>10000</v>
      </c>
      <c r="E119" s="106">
        <f>'1. 2001 Approved Rate Schedule'!B$39</f>
        <v>1.1999999999999999E-3</v>
      </c>
      <c r="F119" s="6">
        <f>D119*E119</f>
        <v>11.999999999999998</v>
      </c>
      <c r="H119" s="27" t="s">
        <v>110</v>
      </c>
      <c r="I119">
        <f>D119</f>
        <v>10000</v>
      </c>
      <c r="J119" s="117">
        <f>'4. 2002MARR Base Rate Schedule'!B$39</f>
        <v>1.3378004724408916E-3</v>
      </c>
      <c r="K119" s="6">
        <f>I119*J119</f>
        <v>13.378004724408916</v>
      </c>
      <c r="L119" s="6"/>
      <c r="M119" s="6"/>
    </row>
    <row r="120" spans="1:14" ht="38.25" x14ac:dyDescent="0.2">
      <c r="C120" s="27" t="s">
        <v>122</v>
      </c>
      <c r="D120">
        <f>D119</f>
        <v>10000</v>
      </c>
      <c r="E120" s="106">
        <f>'1. 2001 Approved Rate Schedule'!B$43</f>
        <v>7.3069999999999996E-2</v>
      </c>
      <c r="F120" s="6">
        <f>D120*E120</f>
        <v>730.69999999999993</v>
      </c>
      <c r="H120" s="27" t="s">
        <v>122</v>
      </c>
      <c r="I120">
        <f>D120</f>
        <v>10000</v>
      </c>
      <c r="J120" s="105">
        <f>E120</f>
        <v>7.3069999999999996E-2</v>
      </c>
      <c r="K120" s="6">
        <f>I120*J120</f>
        <v>730.69999999999993</v>
      </c>
      <c r="L120" s="6"/>
      <c r="M120" s="6"/>
    </row>
    <row r="121" spans="1:14" x14ac:dyDescent="0.2">
      <c r="C121" s="7"/>
      <c r="H121" s="7"/>
      <c r="J121" s="105"/>
    </row>
    <row r="122" spans="1:14" x14ac:dyDescent="0.2">
      <c r="C122" t="s">
        <v>120</v>
      </c>
      <c r="F122" s="109">
        <f>SUM(F118:F120)</f>
        <v>752.9899999999999</v>
      </c>
      <c r="H122" t="s">
        <v>123</v>
      </c>
      <c r="K122" s="109">
        <f>SUM(K118:K120)</f>
        <v>755.54168725999386</v>
      </c>
      <c r="L122" s="6"/>
      <c r="M122" s="6">
        <f>K122-F122</f>
        <v>2.5516872599939688</v>
      </c>
      <c r="N122" s="110">
        <f>K122/F122-1</f>
        <v>3.3887399035763544E-3</v>
      </c>
    </row>
    <row r="123" spans="1:14" x14ac:dyDescent="0.2">
      <c r="F123" s="50"/>
      <c r="K123" s="50"/>
      <c r="L123" s="6"/>
      <c r="M123" s="6"/>
      <c r="N123" s="116"/>
    </row>
    <row r="124" spans="1:14" x14ac:dyDescent="0.2">
      <c r="F124" s="50"/>
      <c r="K124" s="50"/>
      <c r="L124" s="6"/>
      <c r="M124" s="6"/>
      <c r="N124" s="116"/>
    </row>
    <row r="125" spans="1:14" x14ac:dyDescent="0.2">
      <c r="A125" s="5" t="s">
        <v>157</v>
      </c>
      <c r="B125" s="5"/>
      <c r="D125" s="112" t="s">
        <v>101</v>
      </c>
      <c r="E125" s="112" t="s">
        <v>102</v>
      </c>
      <c r="F125" s="113" t="s">
        <v>103</v>
      </c>
      <c r="I125" s="112" t="s">
        <v>101</v>
      </c>
      <c r="J125" s="112" t="s">
        <v>102</v>
      </c>
      <c r="K125" s="115" t="s">
        <v>103</v>
      </c>
      <c r="L125" s="5"/>
      <c r="M125" s="5" t="s">
        <v>104</v>
      </c>
      <c r="N125" s="5" t="s">
        <v>104</v>
      </c>
    </row>
    <row r="126" spans="1:14" x14ac:dyDescent="0.2">
      <c r="A126" s="5" t="s">
        <v>163</v>
      </c>
      <c r="D126" s="114" t="s">
        <v>121</v>
      </c>
      <c r="E126" s="112" t="s">
        <v>17</v>
      </c>
      <c r="F126" s="113" t="s">
        <v>105</v>
      </c>
      <c r="I126" s="112"/>
      <c r="J126" s="112" t="s">
        <v>17</v>
      </c>
      <c r="K126" s="115" t="s">
        <v>105</v>
      </c>
      <c r="L126" s="5"/>
      <c r="M126" s="5" t="s">
        <v>106</v>
      </c>
      <c r="N126" s="112" t="s">
        <v>125</v>
      </c>
    </row>
    <row r="127" spans="1:14" ht="38.25" x14ac:dyDescent="0.2">
      <c r="A127" s="119"/>
      <c r="B127" s="42"/>
      <c r="C127" s="27" t="s">
        <v>22</v>
      </c>
      <c r="D127" s="37" t="s">
        <v>124</v>
      </c>
      <c r="E127" s="37" t="s">
        <v>124</v>
      </c>
      <c r="F127" s="6">
        <f>'1. 2001 Approved Rate Schedule'!B$41</f>
        <v>10.29</v>
      </c>
      <c r="H127" s="27" t="s">
        <v>22</v>
      </c>
      <c r="I127" s="37" t="s">
        <v>124</v>
      </c>
      <c r="J127" s="37" t="s">
        <v>124</v>
      </c>
      <c r="K127" s="6">
        <f>'4. 2002MARR Base Rate Schedule'!B$41</f>
        <v>11.463682535584994</v>
      </c>
      <c r="L127" s="6"/>
      <c r="M127" s="6"/>
    </row>
    <row r="128" spans="1:14" ht="25.5" x14ac:dyDescent="0.2">
      <c r="C128" s="27" t="s">
        <v>110</v>
      </c>
      <c r="D128">
        <v>20000</v>
      </c>
      <c r="E128" s="106">
        <f>'1. 2001 Approved Rate Schedule'!B$39</f>
        <v>1.1999999999999999E-3</v>
      </c>
      <c r="F128" s="6">
        <f>D128*E128</f>
        <v>23.999999999999996</v>
      </c>
      <c r="H128" s="27" t="s">
        <v>110</v>
      </c>
      <c r="I128">
        <f>D128</f>
        <v>20000</v>
      </c>
      <c r="J128" s="117">
        <f>'4. 2002MARR Base Rate Schedule'!B$39</f>
        <v>1.3378004724408916E-3</v>
      </c>
      <c r="K128" s="6">
        <f>I128*J128</f>
        <v>26.756009448817831</v>
      </c>
      <c r="L128" s="6"/>
      <c r="M128" s="6"/>
    </row>
    <row r="129" spans="1:15" ht="38.25" x14ac:dyDescent="0.2">
      <c r="C129" s="27" t="s">
        <v>122</v>
      </c>
      <c r="D129">
        <f>D128</f>
        <v>20000</v>
      </c>
      <c r="E129" s="106">
        <f>'1. 2001 Approved Rate Schedule'!B$43</f>
        <v>7.3069999999999996E-2</v>
      </c>
      <c r="F129" s="6">
        <f>D129*E129</f>
        <v>1461.3999999999999</v>
      </c>
      <c r="H129" s="27" t="s">
        <v>122</v>
      </c>
      <c r="I129">
        <f>D129</f>
        <v>20000</v>
      </c>
      <c r="J129" s="105">
        <f>E129</f>
        <v>7.3069999999999996E-2</v>
      </c>
      <c r="K129" s="6">
        <f>I129*J129</f>
        <v>1461.3999999999999</v>
      </c>
      <c r="L129" s="6"/>
      <c r="M129" s="6"/>
    </row>
    <row r="130" spans="1:15" x14ac:dyDescent="0.2">
      <c r="C130" s="7"/>
      <c r="H130" s="7"/>
      <c r="J130" s="105"/>
    </row>
    <row r="131" spans="1:15" x14ac:dyDescent="0.2">
      <c r="C131" t="s">
        <v>120</v>
      </c>
      <c r="F131" s="109">
        <f>SUM(F127:F129)</f>
        <v>1495.6899999999998</v>
      </c>
      <c r="H131" t="s">
        <v>123</v>
      </c>
      <c r="K131" s="109">
        <f>SUM(K127:K129)</f>
        <v>1499.6196919844026</v>
      </c>
      <c r="L131" s="6"/>
      <c r="M131" s="6">
        <f>K131-F131</f>
        <v>3.9296919844027798</v>
      </c>
      <c r="N131" s="110">
        <f>K131/F131-1</f>
        <v>2.6273438910489055E-3</v>
      </c>
    </row>
    <row r="132" spans="1:15" x14ac:dyDescent="0.2">
      <c r="K132" s="103"/>
    </row>
    <row r="133" spans="1:15" x14ac:dyDescent="0.2">
      <c r="K133" s="103"/>
    </row>
    <row r="134" spans="1:15" x14ac:dyDescent="0.2">
      <c r="K134" s="103"/>
    </row>
    <row r="135" spans="1:15" ht="15.75" x14ac:dyDescent="0.25">
      <c r="A135" s="72" t="s">
        <v>114</v>
      </c>
      <c r="B135" s="30"/>
      <c r="F135" s="6"/>
      <c r="J135" s="105"/>
      <c r="K135" s="6"/>
      <c r="L135" s="6"/>
      <c r="M135" s="6"/>
    </row>
    <row r="136" spans="1:15" ht="15.75" x14ac:dyDescent="0.25">
      <c r="A136" s="30"/>
      <c r="B136" s="30"/>
      <c r="D136" s="42"/>
      <c r="F136" s="6"/>
      <c r="J136" s="105"/>
      <c r="K136" s="6"/>
      <c r="L136" s="6"/>
      <c r="M136" s="6"/>
    </row>
    <row r="137" spans="1:15" ht="15.75" x14ac:dyDescent="0.25">
      <c r="A137" s="30"/>
      <c r="B137" s="30"/>
      <c r="D137" s="42"/>
      <c r="F137" s="6"/>
      <c r="J137" s="105"/>
      <c r="K137" s="6"/>
      <c r="L137" s="6"/>
      <c r="M137" s="6"/>
    </row>
    <row r="138" spans="1:15" ht="15" x14ac:dyDescent="0.25">
      <c r="C138" s="118" t="s">
        <v>120</v>
      </c>
      <c r="D138" s="55"/>
      <c r="E138" s="55"/>
      <c r="F138" s="55"/>
      <c r="H138" s="118" t="s">
        <v>180</v>
      </c>
      <c r="I138" s="55"/>
      <c r="J138" s="55"/>
      <c r="K138" s="111"/>
      <c r="L138" s="55"/>
      <c r="M138" s="55"/>
      <c r="N138" s="55"/>
      <c r="O138" s="55"/>
    </row>
    <row r="139" spans="1:15" ht="15" x14ac:dyDescent="0.25">
      <c r="A139" s="120" t="s">
        <v>107</v>
      </c>
      <c r="B139" s="5"/>
      <c r="F139" s="103"/>
      <c r="K139" s="103"/>
    </row>
    <row r="140" spans="1:15" x14ac:dyDescent="0.2">
      <c r="D140" s="112" t="s">
        <v>112</v>
      </c>
      <c r="E140" s="112" t="s">
        <v>102</v>
      </c>
      <c r="F140" s="113" t="s">
        <v>103</v>
      </c>
      <c r="I140" s="112" t="s">
        <v>112</v>
      </c>
      <c r="J140" s="112" t="s">
        <v>102</v>
      </c>
      <c r="K140" s="115" t="s">
        <v>103</v>
      </c>
      <c r="L140" s="5"/>
      <c r="M140" s="5" t="s">
        <v>104</v>
      </c>
      <c r="N140" s="5" t="s">
        <v>104</v>
      </c>
    </row>
    <row r="141" spans="1:15" x14ac:dyDescent="0.2">
      <c r="D141" s="114" t="s">
        <v>121</v>
      </c>
      <c r="E141" s="112" t="s">
        <v>25</v>
      </c>
      <c r="F141" s="113" t="s">
        <v>105</v>
      </c>
      <c r="I141" s="112"/>
      <c r="J141" s="112" t="s">
        <v>25</v>
      </c>
      <c r="K141" s="115" t="s">
        <v>105</v>
      </c>
      <c r="L141" s="5"/>
      <c r="M141" s="5" t="s">
        <v>106</v>
      </c>
      <c r="N141" s="112" t="s">
        <v>125</v>
      </c>
    </row>
    <row r="142" spans="1:15" ht="38.25" x14ac:dyDescent="0.2">
      <c r="A142" s="119"/>
      <c r="B142" s="42"/>
      <c r="C142" s="27" t="s">
        <v>22</v>
      </c>
      <c r="D142" s="37" t="s">
        <v>124</v>
      </c>
      <c r="E142" s="37" t="s">
        <v>124</v>
      </c>
      <c r="F142" s="6">
        <f>'1. 2001 Approved Rate Schedule'!B$64</f>
        <v>414.53</v>
      </c>
      <c r="H142" s="27" t="s">
        <v>22</v>
      </c>
      <c r="I142" s="37" t="s">
        <v>124</v>
      </c>
      <c r="J142" s="37" t="s">
        <v>124</v>
      </c>
      <c r="K142" s="6">
        <f>'4. 2002MARR Base Rate Schedule'!B$64</f>
        <v>461.79274226666939</v>
      </c>
      <c r="L142" s="6"/>
      <c r="M142" s="6"/>
    </row>
    <row r="143" spans="1:15" ht="25.5" x14ac:dyDescent="0.2">
      <c r="C143" s="27" t="s">
        <v>113</v>
      </c>
      <c r="D143">
        <v>0</v>
      </c>
      <c r="E143" s="106">
        <f>'1. 2001 Approved Rate Schedule'!B$62</f>
        <v>2.1656</v>
      </c>
      <c r="F143" s="6">
        <f>D143*E143</f>
        <v>0</v>
      </c>
      <c r="H143" s="27" t="s">
        <v>113</v>
      </c>
      <c r="I143">
        <f>D143</f>
        <v>0</v>
      </c>
      <c r="J143" s="117">
        <f>'4. 2002MARR Base Rate Schedule'!B$62</f>
        <v>2.4125157789534928</v>
      </c>
      <c r="K143" s="6">
        <f>I143*J143</f>
        <v>0</v>
      </c>
      <c r="L143" s="6"/>
      <c r="M143" s="6"/>
    </row>
    <row r="144" spans="1:15" ht="25.5" x14ac:dyDescent="0.2">
      <c r="C144" s="27" t="s">
        <v>126</v>
      </c>
      <c r="D144">
        <f>D143</f>
        <v>0</v>
      </c>
      <c r="E144" s="106">
        <f>'1. 2001 Approved Rate Schedule'!B$66</f>
        <v>2.4419</v>
      </c>
      <c r="F144" s="6">
        <f>D144*E144</f>
        <v>0</v>
      </c>
      <c r="H144" s="27" t="s">
        <v>126</v>
      </c>
      <c r="I144">
        <f>D144</f>
        <v>0</v>
      </c>
      <c r="J144" s="105">
        <f>E144</f>
        <v>2.4419</v>
      </c>
      <c r="K144" s="6">
        <f>I144*J144</f>
        <v>0</v>
      </c>
      <c r="L144" s="6"/>
      <c r="M144" s="6"/>
    </row>
    <row r="145" spans="1:14" ht="25.5" x14ac:dyDescent="0.2">
      <c r="C145" s="27" t="s">
        <v>127</v>
      </c>
      <c r="D145">
        <v>0</v>
      </c>
      <c r="E145" s="106">
        <f>'1. 2001 Approved Rate Schedule'!B$68</f>
        <v>5.8279999999999998E-2</v>
      </c>
      <c r="F145" s="6">
        <f>D145*E145</f>
        <v>0</v>
      </c>
      <c r="H145" s="27" t="s">
        <v>127</v>
      </c>
      <c r="I145">
        <f>D145</f>
        <v>0</v>
      </c>
      <c r="J145" s="105">
        <f>E145</f>
        <v>5.8279999999999998E-2</v>
      </c>
      <c r="K145" s="6">
        <f>I145*J145</f>
        <v>0</v>
      </c>
    </row>
    <row r="146" spans="1:14" x14ac:dyDescent="0.2">
      <c r="C146" s="7"/>
      <c r="H146" s="7"/>
      <c r="J146" s="105"/>
      <c r="K146" s="6"/>
    </row>
    <row r="147" spans="1:14" x14ac:dyDescent="0.2">
      <c r="C147" t="s">
        <v>120</v>
      </c>
      <c r="F147" s="109">
        <f>SUM(F142:F145)</f>
        <v>414.53</v>
      </c>
      <c r="H147" t="s">
        <v>123</v>
      </c>
      <c r="K147" s="109">
        <f>SUM(K142:K145)</f>
        <v>461.79274226666939</v>
      </c>
      <c r="L147" s="6"/>
      <c r="M147" s="6">
        <f>K147-F147</f>
        <v>47.26274226666942</v>
      </c>
      <c r="N147" s="110">
        <f>K147/F147-1</f>
        <v>0.11401525165047022</v>
      </c>
    </row>
    <row r="148" spans="1:14" ht="12" customHeight="1" x14ac:dyDescent="0.25">
      <c r="A148" s="30"/>
      <c r="B148" s="30"/>
      <c r="F148" s="6"/>
      <c r="J148" s="105"/>
      <c r="K148" s="6"/>
      <c r="L148" s="6"/>
      <c r="M148" s="6"/>
    </row>
    <row r="149" spans="1:14" ht="12" customHeight="1" x14ac:dyDescent="0.25">
      <c r="A149" s="30"/>
      <c r="B149" s="30"/>
      <c r="F149" s="6"/>
      <c r="J149" s="105"/>
      <c r="K149" s="6"/>
      <c r="L149" s="6"/>
      <c r="M149" s="6"/>
    </row>
    <row r="150" spans="1:14" x14ac:dyDescent="0.2">
      <c r="A150" s="5" t="s">
        <v>158</v>
      </c>
      <c r="B150" s="5"/>
      <c r="D150" s="112" t="s">
        <v>112</v>
      </c>
      <c r="E150" s="112" t="s">
        <v>102</v>
      </c>
      <c r="F150" s="113" t="s">
        <v>103</v>
      </c>
      <c r="I150" s="112" t="s">
        <v>112</v>
      </c>
      <c r="J150" s="112" t="s">
        <v>102</v>
      </c>
      <c r="K150" s="115" t="s">
        <v>103</v>
      </c>
      <c r="L150" s="5"/>
      <c r="M150" s="5" t="s">
        <v>104</v>
      </c>
      <c r="N150" s="5" t="s">
        <v>104</v>
      </c>
    </row>
    <row r="151" spans="1:14" x14ac:dyDescent="0.2">
      <c r="A151" s="5" t="s">
        <v>164</v>
      </c>
      <c r="D151" s="114" t="s">
        <v>121</v>
      </c>
      <c r="E151" s="112" t="s">
        <v>25</v>
      </c>
      <c r="F151" s="113" t="s">
        <v>105</v>
      </c>
      <c r="I151" s="112"/>
      <c r="J151" s="112" t="s">
        <v>25</v>
      </c>
      <c r="K151" s="115" t="s">
        <v>105</v>
      </c>
      <c r="L151" s="5"/>
      <c r="M151" s="5" t="s">
        <v>106</v>
      </c>
      <c r="N151" s="112" t="s">
        <v>125</v>
      </c>
    </row>
    <row r="152" spans="1:14" ht="38.25" x14ac:dyDescent="0.2">
      <c r="A152" s="119"/>
      <c r="B152" s="42"/>
      <c r="C152" s="27" t="s">
        <v>22</v>
      </c>
      <c r="D152" s="37" t="s">
        <v>124</v>
      </c>
      <c r="E152" s="37" t="s">
        <v>124</v>
      </c>
      <c r="F152" s="6">
        <f>'1. 2001 Approved Rate Schedule'!B$64</f>
        <v>414.53</v>
      </c>
      <c r="H152" s="27" t="s">
        <v>22</v>
      </c>
      <c r="I152" s="37" t="s">
        <v>124</v>
      </c>
      <c r="J152" s="37" t="s">
        <v>124</v>
      </c>
      <c r="K152" s="6">
        <f>'4. 2002MARR Base Rate Schedule'!B$64</f>
        <v>461.79274226666939</v>
      </c>
      <c r="L152" s="6"/>
      <c r="M152" s="6"/>
    </row>
    <row r="153" spans="1:14" ht="25.5" x14ac:dyDescent="0.2">
      <c r="C153" s="27" t="s">
        <v>113</v>
      </c>
      <c r="D153">
        <v>100</v>
      </c>
      <c r="E153" s="106">
        <f>'1. 2001 Approved Rate Schedule'!B$62</f>
        <v>2.1656</v>
      </c>
      <c r="F153" s="6">
        <f>D153*E153</f>
        <v>216.56</v>
      </c>
      <c r="H153" s="27" t="s">
        <v>113</v>
      </c>
      <c r="I153">
        <f>D153</f>
        <v>100</v>
      </c>
      <c r="J153" s="117">
        <f>'4. 2002MARR Base Rate Schedule'!B$62</f>
        <v>2.4125157789534928</v>
      </c>
      <c r="K153" s="6">
        <f>I153*J153</f>
        <v>241.25157789534927</v>
      </c>
      <c r="L153" s="6"/>
      <c r="M153" s="6"/>
    </row>
    <row r="154" spans="1:14" ht="25.5" x14ac:dyDescent="0.2">
      <c r="C154" s="27" t="s">
        <v>126</v>
      </c>
      <c r="D154">
        <f>D153</f>
        <v>100</v>
      </c>
      <c r="E154" s="106">
        <f>'1. 2001 Approved Rate Schedule'!B$66</f>
        <v>2.4419</v>
      </c>
      <c r="F154" s="6">
        <f>D154*E154</f>
        <v>244.19</v>
      </c>
      <c r="H154" s="27" t="s">
        <v>126</v>
      </c>
      <c r="I154">
        <f>D154</f>
        <v>100</v>
      </c>
      <c r="J154" s="105">
        <f>E154</f>
        <v>2.4419</v>
      </c>
      <c r="K154" s="6">
        <f>I154*J154</f>
        <v>244.19</v>
      </c>
      <c r="L154" s="6"/>
      <c r="M154" s="6"/>
    </row>
    <row r="155" spans="1:14" ht="25.5" x14ac:dyDescent="0.2">
      <c r="C155" s="27" t="s">
        <v>127</v>
      </c>
      <c r="D155" s="145">
        <v>30000</v>
      </c>
      <c r="E155" s="106">
        <f>'1. 2001 Approved Rate Schedule'!B$68</f>
        <v>5.8279999999999998E-2</v>
      </c>
      <c r="F155" s="6">
        <f>D155*E155</f>
        <v>1748.3999999999999</v>
      </c>
      <c r="H155" s="27" t="s">
        <v>127</v>
      </c>
      <c r="I155" s="145">
        <f>D155</f>
        <v>30000</v>
      </c>
      <c r="J155" s="105">
        <f>E155</f>
        <v>5.8279999999999998E-2</v>
      </c>
      <c r="K155" s="6">
        <f>I155*J155</f>
        <v>1748.3999999999999</v>
      </c>
    </row>
    <row r="156" spans="1:14" x14ac:dyDescent="0.2">
      <c r="C156" s="7"/>
      <c r="H156" s="7"/>
      <c r="J156" s="105"/>
      <c r="K156" s="6"/>
    </row>
    <row r="157" spans="1:14" x14ac:dyDescent="0.2">
      <c r="C157" t="s">
        <v>120</v>
      </c>
      <c r="F157" s="109">
        <f>SUM(F152:F155)</f>
        <v>2623.68</v>
      </c>
      <c r="H157" t="s">
        <v>123</v>
      </c>
      <c r="K157" s="109">
        <f>SUM(K152:K155)</f>
        <v>2695.6343201620184</v>
      </c>
      <c r="L157" s="6"/>
      <c r="M157" s="6">
        <f>K157-F157</f>
        <v>71.954320162018576</v>
      </c>
      <c r="N157" s="110">
        <f>K157/F157-1</f>
        <v>2.7424960422772093E-2</v>
      </c>
    </row>
    <row r="158" spans="1:14" x14ac:dyDescent="0.2">
      <c r="K158" s="103"/>
    </row>
    <row r="159" spans="1:14" x14ac:dyDescent="0.2">
      <c r="F159" s="6"/>
      <c r="J159" s="105"/>
      <c r="K159" s="6"/>
      <c r="L159" s="6"/>
      <c r="M159" s="6"/>
      <c r="N159" s="107"/>
    </row>
    <row r="160" spans="1:14" x14ac:dyDescent="0.2">
      <c r="F160" s="6"/>
      <c r="J160" s="105"/>
      <c r="K160" s="6"/>
      <c r="L160" s="6"/>
      <c r="M160" s="6"/>
    </row>
    <row r="161" spans="1:14" x14ac:dyDescent="0.2">
      <c r="A161" s="5" t="s">
        <v>157</v>
      </c>
      <c r="B161" s="5"/>
      <c r="D161" s="112" t="s">
        <v>112</v>
      </c>
      <c r="E161" s="112" t="s">
        <v>102</v>
      </c>
      <c r="F161" s="113" t="s">
        <v>103</v>
      </c>
      <c r="I161" s="112" t="s">
        <v>112</v>
      </c>
      <c r="J161" s="112" t="s">
        <v>102</v>
      </c>
      <c r="K161" s="115" t="s">
        <v>103</v>
      </c>
      <c r="L161" s="5"/>
      <c r="M161" s="5" t="s">
        <v>104</v>
      </c>
      <c r="N161" s="5" t="s">
        <v>104</v>
      </c>
    </row>
    <row r="162" spans="1:14" x14ac:dyDescent="0.2">
      <c r="A162" s="5" t="s">
        <v>165</v>
      </c>
      <c r="D162" s="114" t="s">
        <v>121</v>
      </c>
      <c r="E162" s="112" t="s">
        <v>25</v>
      </c>
      <c r="F162" s="113" t="s">
        <v>105</v>
      </c>
      <c r="I162" s="112"/>
      <c r="J162" s="112" t="s">
        <v>25</v>
      </c>
      <c r="K162" s="115" t="s">
        <v>105</v>
      </c>
      <c r="L162" s="5"/>
      <c r="M162" s="5" t="s">
        <v>106</v>
      </c>
      <c r="N162" s="112" t="s">
        <v>125</v>
      </c>
    </row>
    <row r="163" spans="1:14" ht="38.25" x14ac:dyDescent="0.2">
      <c r="A163" s="119"/>
      <c r="B163" s="42"/>
      <c r="C163" s="27" t="s">
        <v>22</v>
      </c>
      <c r="D163" s="37" t="s">
        <v>124</v>
      </c>
      <c r="E163" s="37" t="s">
        <v>124</v>
      </c>
      <c r="F163" s="6">
        <f>'1. 2001 Approved Rate Schedule'!B$64</f>
        <v>414.53</v>
      </c>
      <c r="H163" s="27" t="s">
        <v>22</v>
      </c>
      <c r="I163" s="37" t="s">
        <v>124</v>
      </c>
      <c r="J163" s="37" t="s">
        <v>124</v>
      </c>
      <c r="K163" s="6">
        <f>'4. 2002MARR Base Rate Schedule'!B$64</f>
        <v>461.79274226666939</v>
      </c>
      <c r="L163" s="6"/>
      <c r="M163" s="6"/>
    </row>
    <row r="164" spans="1:14" ht="25.5" x14ac:dyDescent="0.2">
      <c r="C164" s="27" t="s">
        <v>113</v>
      </c>
      <c r="D164">
        <v>100</v>
      </c>
      <c r="E164" s="106">
        <f>'1. 2001 Approved Rate Schedule'!B$62</f>
        <v>2.1656</v>
      </c>
      <c r="F164" s="6">
        <f>D164*E164</f>
        <v>216.56</v>
      </c>
      <c r="H164" s="27" t="s">
        <v>113</v>
      </c>
      <c r="I164">
        <f>D164</f>
        <v>100</v>
      </c>
      <c r="J164" s="117">
        <f>'4. 2002MARR Base Rate Schedule'!B$62</f>
        <v>2.4125157789534928</v>
      </c>
      <c r="K164" s="6">
        <f>I164*J164</f>
        <v>241.25157789534927</v>
      </c>
      <c r="L164" s="6"/>
      <c r="M164" s="6"/>
    </row>
    <row r="165" spans="1:14" ht="25.5" x14ac:dyDescent="0.2">
      <c r="C165" s="27" t="s">
        <v>126</v>
      </c>
      <c r="D165">
        <f>D164</f>
        <v>100</v>
      </c>
      <c r="E165" s="106">
        <f>'1. 2001 Approved Rate Schedule'!B$66</f>
        <v>2.4419</v>
      </c>
      <c r="F165" s="6">
        <f>D165*E165</f>
        <v>244.19</v>
      </c>
      <c r="H165" s="27" t="s">
        <v>126</v>
      </c>
      <c r="I165">
        <f>D165</f>
        <v>100</v>
      </c>
      <c r="J165" s="105">
        <f>E165</f>
        <v>2.4419</v>
      </c>
      <c r="K165" s="6">
        <f>I165*J165</f>
        <v>244.19</v>
      </c>
      <c r="L165" s="6"/>
      <c r="M165" s="6"/>
    </row>
    <row r="166" spans="1:14" ht="25.5" x14ac:dyDescent="0.2">
      <c r="C166" s="27" t="s">
        <v>127</v>
      </c>
      <c r="D166" s="145">
        <v>40000</v>
      </c>
      <c r="E166" s="106">
        <f>'1. 2001 Approved Rate Schedule'!B$68</f>
        <v>5.8279999999999998E-2</v>
      </c>
      <c r="F166" s="6">
        <f>D166*E166</f>
        <v>2331.1999999999998</v>
      </c>
      <c r="H166" s="27" t="s">
        <v>127</v>
      </c>
      <c r="I166" s="145">
        <f>D166</f>
        <v>40000</v>
      </c>
      <c r="J166" s="105">
        <f>E166</f>
        <v>5.8279999999999998E-2</v>
      </c>
      <c r="K166" s="6">
        <f>I166*J166</f>
        <v>2331.1999999999998</v>
      </c>
    </row>
    <row r="167" spans="1:14" x14ac:dyDescent="0.2">
      <c r="C167" s="7"/>
      <c r="H167" s="7"/>
      <c r="J167" s="105"/>
      <c r="K167" s="6"/>
    </row>
    <row r="168" spans="1:14" x14ac:dyDescent="0.2">
      <c r="C168" t="s">
        <v>120</v>
      </c>
      <c r="F168" s="109">
        <f>SUM(F163:F166)</f>
        <v>3206.4799999999996</v>
      </c>
      <c r="H168" t="s">
        <v>123</v>
      </c>
      <c r="K168" s="109">
        <f>SUM(K163:K166)</f>
        <v>3278.4343201620186</v>
      </c>
      <c r="L168" s="6"/>
      <c r="M168" s="6">
        <f>K168-F168</f>
        <v>71.95432016201903</v>
      </c>
      <c r="N168" s="110">
        <f>K168/F168-1</f>
        <v>2.2440283476590883E-2</v>
      </c>
    </row>
    <row r="169" spans="1:14" x14ac:dyDescent="0.2">
      <c r="K169" s="103"/>
    </row>
    <row r="170" spans="1:14" x14ac:dyDescent="0.2">
      <c r="F170" s="6"/>
      <c r="J170" s="105"/>
      <c r="K170" s="6"/>
      <c r="L170" s="6"/>
      <c r="M170" s="6"/>
      <c r="N170" s="107"/>
    </row>
    <row r="171" spans="1:14" x14ac:dyDescent="0.2">
      <c r="F171" s="6"/>
      <c r="J171" s="105"/>
      <c r="K171" s="6"/>
      <c r="L171" s="6"/>
      <c r="M171" s="6"/>
    </row>
    <row r="172" spans="1:14" x14ac:dyDescent="0.2">
      <c r="A172" s="5" t="s">
        <v>157</v>
      </c>
      <c r="B172" s="5"/>
      <c r="D172" s="112" t="s">
        <v>112</v>
      </c>
      <c r="E172" s="112" t="s">
        <v>102</v>
      </c>
      <c r="F172" s="113" t="s">
        <v>103</v>
      </c>
      <c r="I172" s="112" t="s">
        <v>112</v>
      </c>
      <c r="J172" s="112" t="s">
        <v>102</v>
      </c>
      <c r="K172" s="115" t="s">
        <v>103</v>
      </c>
      <c r="L172" s="5"/>
      <c r="M172" s="5" t="s">
        <v>104</v>
      </c>
      <c r="N172" s="5" t="s">
        <v>104</v>
      </c>
    </row>
    <row r="173" spans="1:14" x14ac:dyDescent="0.2">
      <c r="A173" s="5" t="s">
        <v>166</v>
      </c>
      <c r="D173" s="114" t="s">
        <v>121</v>
      </c>
      <c r="E173" s="112" t="s">
        <v>25</v>
      </c>
      <c r="F173" s="113" t="s">
        <v>105</v>
      </c>
      <c r="I173" s="112"/>
      <c r="J173" s="112" t="s">
        <v>25</v>
      </c>
      <c r="K173" s="115" t="s">
        <v>105</v>
      </c>
      <c r="L173" s="5"/>
      <c r="M173" s="5" t="s">
        <v>106</v>
      </c>
      <c r="N173" s="112" t="s">
        <v>125</v>
      </c>
    </row>
    <row r="174" spans="1:14" ht="38.25" x14ac:dyDescent="0.2">
      <c r="A174" s="119"/>
      <c r="B174" s="42"/>
      <c r="C174" s="27" t="s">
        <v>22</v>
      </c>
      <c r="D174" s="37" t="s">
        <v>124</v>
      </c>
      <c r="E174" s="37" t="s">
        <v>124</v>
      </c>
      <c r="F174" s="6">
        <f>'1. 2001 Approved Rate Schedule'!B$64</f>
        <v>414.53</v>
      </c>
      <c r="H174" s="27" t="s">
        <v>22</v>
      </c>
      <c r="I174" s="37" t="s">
        <v>124</v>
      </c>
      <c r="J174" s="37" t="s">
        <v>124</v>
      </c>
      <c r="K174" s="6">
        <f>'4. 2002MARR Base Rate Schedule'!B$64</f>
        <v>461.79274226666939</v>
      </c>
      <c r="L174" s="6"/>
      <c r="M174" s="6"/>
    </row>
    <row r="175" spans="1:14" ht="25.5" x14ac:dyDescent="0.2">
      <c r="C175" s="27" t="s">
        <v>113</v>
      </c>
      <c r="D175">
        <v>500</v>
      </c>
      <c r="E175" s="106">
        <f>'1. 2001 Approved Rate Schedule'!B$62</f>
        <v>2.1656</v>
      </c>
      <c r="F175" s="6">
        <f>D175*E175</f>
        <v>1082.8</v>
      </c>
      <c r="H175" s="27" t="s">
        <v>113</v>
      </c>
      <c r="I175">
        <f>D175</f>
        <v>500</v>
      </c>
      <c r="J175" s="117">
        <f>'4. 2002MARR Base Rate Schedule'!B$62</f>
        <v>2.4125157789534928</v>
      </c>
      <c r="K175" s="6">
        <f>I175*J175</f>
        <v>1206.2578894767464</v>
      </c>
      <c r="L175" s="6"/>
      <c r="M175" s="6"/>
    </row>
    <row r="176" spans="1:14" ht="25.5" x14ac:dyDescent="0.2">
      <c r="C176" s="27" t="s">
        <v>126</v>
      </c>
      <c r="D176">
        <f>D175</f>
        <v>500</v>
      </c>
      <c r="E176" s="106">
        <f>'1. 2001 Approved Rate Schedule'!B$66</f>
        <v>2.4419</v>
      </c>
      <c r="F176" s="6">
        <f>D176*E176</f>
        <v>1220.95</v>
      </c>
      <c r="H176" s="27" t="s">
        <v>126</v>
      </c>
      <c r="I176">
        <f>D176</f>
        <v>500</v>
      </c>
      <c r="J176" s="105">
        <f>E176</f>
        <v>2.4419</v>
      </c>
      <c r="K176" s="6">
        <f>I176*J176</f>
        <v>1220.95</v>
      </c>
      <c r="L176" s="6"/>
      <c r="M176" s="6"/>
    </row>
    <row r="177" spans="1:14" ht="25.5" x14ac:dyDescent="0.2">
      <c r="C177" s="27" t="s">
        <v>127</v>
      </c>
      <c r="D177" s="145">
        <v>100000</v>
      </c>
      <c r="E177" s="106">
        <f>'1. 2001 Approved Rate Schedule'!B$68</f>
        <v>5.8279999999999998E-2</v>
      </c>
      <c r="F177" s="6">
        <f>D177*E177</f>
        <v>5828</v>
      </c>
      <c r="H177" s="27" t="s">
        <v>127</v>
      </c>
      <c r="I177" s="145">
        <f>D177</f>
        <v>100000</v>
      </c>
      <c r="J177" s="105">
        <f>E177</f>
        <v>5.8279999999999998E-2</v>
      </c>
      <c r="K177" s="6">
        <f>I177*J177</f>
        <v>5828</v>
      </c>
    </row>
    <row r="178" spans="1:14" x14ac:dyDescent="0.2">
      <c r="C178" s="7"/>
      <c r="H178" s="7"/>
      <c r="J178" s="105"/>
      <c r="K178" s="6"/>
    </row>
    <row r="179" spans="1:14" x14ac:dyDescent="0.2">
      <c r="C179" t="s">
        <v>120</v>
      </c>
      <c r="F179" s="109">
        <f>SUM(F174:F177)</f>
        <v>8546.2799999999988</v>
      </c>
      <c r="H179" t="s">
        <v>123</v>
      </c>
      <c r="K179" s="109">
        <f>SUM(K174:K177)</f>
        <v>8717.0006317434163</v>
      </c>
      <c r="L179" s="6"/>
      <c r="M179" s="6">
        <f>K179-F179</f>
        <v>170.72063174341747</v>
      </c>
      <c r="N179" s="110">
        <f>K179/F179-1</f>
        <v>1.9976016669640773E-2</v>
      </c>
    </row>
    <row r="180" spans="1:14" x14ac:dyDescent="0.2">
      <c r="K180" s="103"/>
    </row>
    <row r="181" spans="1:14" x14ac:dyDescent="0.2">
      <c r="F181" s="6"/>
      <c r="J181" s="105"/>
      <c r="K181" s="6"/>
      <c r="L181" s="6"/>
      <c r="M181" s="6"/>
      <c r="N181" s="107"/>
    </row>
    <row r="182" spans="1:14" x14ac:dyDescent="0.2">
      <c r="A182" s="5" t="s">
        <v>157</v>
      </c>
      <c r="B182" s="5"/>
      <c r="D182" s="112" t="s">
        <v>112</v>
      </c>
      <c r="E182" s="112" t="s">
        <v>102</v>
      </c>
      <c r="F182" s="113" t="s">
        <v>103</v>
      </c>
      <c r="I182" s="112" t="s">
        <v>112</v>
      </c>
      <c r="J182" s="112" t="s">
        <v>102</v>
      </c>
      <c r="K182" s="115" t="s">
        <v>103</v>
      </c>
      <c r="L182" s="5"/>
      <c r="M182" s="5" t="s">
        <v>104</v>
      </c>
      <c r="N182" s="5" t="s">
        <v>104</v>
      </c>
    </row>
    <row r="183" spans="1:14" x14ac:dyDescent="0.2">
      <c r="A183" s="5" t="s">
        <v>167</v>
      </c>
      <c r="D183" s="114" t="s">
        <v>121</v>
      </c>
      <c r="E183" s="112" t="s">
        <v>25</v>
      </c>
      <c r="F183" s="113" t="s">
        <v>105</v>
      </c>
      <c r="I183" s="112"/>
      <c r="J183" s="112" t="s">
        <v>25</v>
      </c>
      <c r="K183" s="115" t="s">
        <v>105</v>
      </c>
      <c r="L183" s="5"/>
      <c r="M183" s="5" t="s">
        <v>106</v>
      </c>
      <c r="N183" s="112" t="s">
        <v>125</v>
      </c>
    </row>
    <row r="184" spans="1:14" ht="38.25" x14ac:dyDescent="0.2">
      <c r="A184" s="119"/>
      <c r="B184" s="42"/>
      <c r="C184" s="27" t="s">
        <v>22</v>
      </c>
      <c r="D184" s="37" t="s">
        <v>124</v>
      </c>
      <c r="E184" s="37" t="s">
        <v>124</v>
      </c>
      <c r="F184" s="6">
        <f>'1. 2001 Approved Rate Schedule'!B$64</f>
        <v>414.53</v>
      </c>
      <c r="H184" s="27" t="s">
        <v>22</v>
      </c>
      <c r="I184" s="37" t="s">
        <v>124</v>
      </c>
      <c r="J184" s="37" t="s">
        <v>124</v>
      </c>
      <c r="K184" s="6">
        <f>'4. 2002MARR Base Rate Schedule'!B$64</f>
        <v>461.79274226666939</v>
      </c>
      <c r="L184" s="6"/>
      <c r="M184" s="6"/>
    </row>
    <row r="185" spans="1:14" ht="25.5" x14ac:dyDescent="0.2">
      <c r="C185" s="27" t="s">
        <v>113</v>
      </c>
      <c r="D185">
        <v>500</v>
      </c>
      <c r="E185" s="106">
        <f>'1. 2001 Approved Rate Schedule'!B$62</f>
        <v>2.1656</v>
      </c>
      <c r="F185" s="6">
        <f>D185*E185</f>
        <v>1082.8</v>
      </c>
      <c r="H185" s="27" t="s">
        <v>113</v>
      </c>
      <c r="I185">
        <f>D185</f>
        <v>500</v>
      </c>
      <c r="J185" s="117">
        <f>'4. 2002MARR Base Rate Schedule'!B$62</f>
        <v>2.4125157789534928</v>
      </c>
      <c r="K185" s="6">
        <f>I185*J185</f>
        <v>1206.2578894767464</v>
      </c>
      <c r="L185" s="6"/>
      <c r="M185" s="6"/>
    </row>
    <row r="186" spans="1:14" ht="25.5" x14ac:dyDescent="0.2">
      <c r="C186" s="27" t="s">
        <v>126</v>
      </c>
      <c r="D186">
        <f>D185</f>
        <v>500</v>
      </c>
      <c r="E186" s="106">
        <f>'1. 2001 Approved Rate Schedule'!B$66</f>
        <v>2.4419</v>
      </c>
      <c r="F186" s="6">
        <f>D186*E186</f>
        <v>1220.95</v>
      </c>
      <c r="H186" s="27" t="s">
        <v>126</v>
      </c>
      <c r="I186">
        <f>D186</f>
        <v>500</v>
      </c>
      <c r="J186" s="105">
        <f>E186</f>
        <v>2.4419</v>
      </c>
      <c r="K186" s="6">
        <f>I186*J186</f>
        <v>1220.95</v>
      </c>
      <c r="L186" s="6"/>
      <c r="M186" s="6"/>
    </row>
    <row r="187" spans="1:14" ht="25.5" x14ac:dyDescent="0.2">
      <c r="C187" s="27" t="s">
        <v>127</v>
      </c>
      <c r="D187" s="145">
        <v>250000</v>
      </c>
      <c r="E187" s="106">
        <f>'1. 2001 Approved Rate Schedule'!B$68</f>
        <v>5.8279999999999998E-2</v>
      </c>
      <c r="F187" s="6">
        <f>D187*E187</f>
        <v>14570</v>
      </c>
      <c r="H187" s="27" t="s">
        <v>127</v>
      </c>
      <c r="I187" s="145">
        <f>D187</f>
        <v>250000</v>
      </c>
      <c r="J187" s="105">
        <f>E187</f>
        <v>5.8279999999999998E-2</v>
      </c>
      <c r="K187" s="6">
        <f>I187*J187</f>
        <v>14570</v>
      </c>
    </row>
    <row r="188" spans="1:14" x14ac:dyDescent="0.2">
      <c r="C188" s="7"/>
      <c r="H188" s="7"/>
      <c r="J188" s="105"/>
      <c r="K188" s="6"/>
    </row>
    <row r="189" spans="1:14" x14ac:dyDescent="0.2">
      <c r="C189" t="s">
        <v>120</v>
      </c>
      <c r="F189" s="109">
        <f>SUM(F184:F187)</f>
        <v>17288.28</v>
      </c>
      <c r="H189" t="s">
        <v>123</v>
      </c>
      <c r="K189" s="109">
        <f>SUM(K184:K187)</f>
        <v>17459.000631743416</v>
      </c>
      <c r="L189" s="6"/>
      <c r="M189" s="6">
        <f>K189-F189</f>
        <v>170.72063174341747</v>
      </c>
      <c r="N189" s="110">
        <f>K189/F189-1</f>
        <v>9.8749344494315494E-3</v>
      </c>
    </row>
    <row r="190" spans="1:14" x14ac:dyDescent="0.2">
      <c r="F190" s="50"/>
      <c r="K190" s="50"/>
      <c r="L190" s="6"/>
      <c r="M190" s="6"/>
      <c r="N190" s="116"/>
    </row>
    <row r="191" spans="1:14" x14ac:dyDescent="0.2">
      <c r="K191" s="103"/>
    </row>
    <row r="192" spans="1:14" x14ac:dyDescent="0.2">
      <c r="A192" s="5" t="s">
        <v>157</v>
      </c>
      <c r="B192" s="5"/>
      <c r="D192" s="112" t="s">
        <v>112</v>
      </c>
      <c r="E192" s="112" t="s">
        <v>102</v>
      </c>
      <c r="F192" s="113" t="s">
        <v>103</v>
      </c>
      <c r="I192" s="112" t="s">
        <v>112</v>
      </c>
      <c r="J192" s="112" t="s">
        <v>102</v>
      </c>
      <c r="K192" s="115" t="s">
        <v>103</v>
      </c>
      <c r="L192" s="5"/>
      <c r="M192" s="5" t="s">
        <v>104</v>
      </c>
      <c r="N192" s="5" t="s">
        <v>104</v>
      </c>
    </row>
    <row r="193" spans="1:14" x14ac:dyDescent="0.2">
      <c r="A193" s="5" t="s">
        <v>168</v>
      </c>
      <c r="D193" s="114" t="s">
        <v>121</v>
      </c>
      <c r="E193" s="112" t="s">
        <v>25</v>
      </c>
      <c r="F193" s="113" t="s">
        <v>105</v>
      </c>
      <c r="I193" s="112"/>
      <c r="J193" s="112" t="s">
        <v>25</v>
      </c>
      <c r="K193" s="115" t="s">
        <v>105</v>
      </c>
      <c r="L193" s="5"/>
      <c r="M193" s="5" t="s">
        <v>106</v>
      </c>
      <c r="N193" s="112" t="s">
        <v>125</v>
      </c>
    </row>
    <row r="194" spans="1:14" ht="38.25" x14ac:dyDescent="0.2">
      <c r="A194" s="119"/>
      <c r="B194" s="42"/>
      <c r="C194" s="27" t="s">
        <v>22</v>
      </c>
      <c r="D194" s="37" t="s">
        <v>124</v>
      </c>
      <c r="E194" s="37" t="s">
        <v>124</v>
      </c>
      <c r="F194" s="6">
        <f>'1. 2001 Approved Rate Schedule'!B$64</f>
        <v>414.53</v>
      </c>
      <c r="H194" s="27" t="s">
        <v>22</v>
      </c>
      <c r="I194" s="37" t="s">
        <v>124</v>
      </c>
      <c r="J194" s="37" t="s">
        <v>124</v>
      </c>
      <c r="K194" s="6">
        <f>'4. 2002MARR Base Rate Schedule'!B$64</f>
        <v>461.79274226666939</v>
      </c>
      <c r="L194" s="6"/>
      <c r="M194" s="6"/>
    </row>
    <row r="195" spans="1:14" ht="25.5" x14ac:dyDescent="0.2">
      <c r="C195" s="27" t="s">
        <v>113</v>
      </c>
      <c r="D195">
        <v>1000</v>
      </c>
      <c r="E195" s="106">
        <f>'1. 2001 Approved Rate Schedule'!B$62</f>
        <v>2.1656</v>
      </c>
      <c r="F195" s="6">
        <f>D195*E195</f>
        <v>2165.6</v>
      </c>
      <c r="H195" s="27" t="s">
        <v>113</v>
      </c>
      <c r="I195">
        <f>D195</f>
        <v>1000</v>
      </c>
      <c r="J195" s="117">
        <f>'4. 2002MARR Base Rate Schedule'!B$62</f>
        <v>2.4125157789534928</v>
      </c>
      <c r="K195" s="6">
        <f>I195*J195</f>
        <v>2412.5157789534928</v>
      </c>
      <c r="L195" s="6"/>
      <c r="M195" s="6"/>
    </row>
    <row r="196" spans="1:14" ht="25.5" x14ac:dyDescent="0.2">
      <c r="C196" s="27" t="s">
        <v>126</v>
      </c>
      <c r="D196">
        <f>D195</f>
        <v>1000</v>
      </c>
      <c r="E196" s="106">
        <f>'1. 2001 Approved Rate Schedule'!B$66</f>
        <v>2.4419</v>
      </c>
      <c r="F196" s="6">
        <f>D196*E196</f>
        <v>2441.9</v>
      </c>
      <c r="H196" s="27" t="s">
        <v>126</v>
      </c>
      <c r="I196">
        <f>D196</f>
        <v>1000</v>
      </c>
      <c r="J196" s="105">
        <f>E196</f>
        <v>2.4419</v>
      </c>
      <c r="K196" s="6">
        <f>I196*J196</f>
        <v>2441.9</v>
      </c>
      <c r="L196" s="6"/>
      <c r="M196" s="6"/>
    </row>
    <row r="197" spans="1:14" ht="25.5" x14ac:dyDescent="0.2">
      <c r="C197" s="27" t="s">
        <v>127</v>
      </c>
      <c r="D197" s="145">
        <v>400000</v>
      </c>
      <c r="E197" s="106">
        <f>'1. 2001 Approved Rate Schedule'!B$68</f>
        <v>5.8279999999999998E-2</v>
      </c>
      <c r="F197" s="6">
        <f>D197*E197</f>
        <v>23312</v>
      </c>
      <c r="H197" s="27" t="s">
        <v>127</v>
      </c>
      <c r="I197" s="145">
        <f>D197</f>
        <v>400000</v>
      </c>
      <c r="J197" s="105">
        <f>E197</f>
        <v>5.8279999999999998E-2</v>
      </c>
      <c r="K197" s="6">
        <f>I197*J197</f>
        <v>23312</v>
      </c>
    </row>
    <row r="198" spans="1:14" x14ac:dyDescent="0.2">
      <c r="C198" s="7"/>
      <c r="H198" s="7"/>
      <c r="J198" s="105"/>
      <c r="K198" s="6"/>
    </row>
    <row r="199" spans="1:14" x14ac:dyDescent="0.2">
      <c r="C199" t="s">
        <v>120</v>
      </c>
      <c r="F199" s="109">
        <f>SUM(F194:F197)</f>
        <v>28334.03</v>
      </c>
      <c r="H199" t="s">
        <v>123</v>
      </c>
      <c r="K199" s="109">
        <f>SUM(K194:K197)</f>
        <v>28628.208521220164</v>
      </c>
      <c r="L199" s="6"/>
      <c r="M199" s="6">
        <f>K199-F199</f>
        <v>294.17852122016484</v>
      </c>
      <c r="N199" s="110">
        <f>K199/F199-1</f>
        <v>1.0382516049434631E-2</v>
      </c>
    </row>
    <row r="200" spans="1:14" x14ac:dyDescent="0.2">
      <c r="C200" s="7"/>
      <c r="E200" s="108"/>
      <c r="F200" s="6"/>
      <c r="H200" s="7"/>
      <c r="J200" s="105"/>
      <c r="K200" s="6"/>
      <c r="L200" s="6"/>
      <c r="M200" s="6"/>
    </row>
    <row r="201" spans="1:14" x14ac:dyDescent="0.2">
      <c r="C201" s="7"/>
      <c r="E201" s="108"/>
      <c r="F201" s="6"/>
      <c r="J201" s="105"/>
      <c r="K201" s="6"/>
      <c r="L201" s="6"/>
      <c r="M201" s="6"/>
    </row>
    <row r="202" spans="1:14" x14ac:dyDescent="0.2">
      <c r="A202" s="5" t="s">
        <v>157</v>
      </c>
      <c r="B202" s="5"/>
      <c r="D202" s="112" t="s">
        <v>112</v>
      </c>
      <c r="E202" s="112" t="s">
        <v>102</v>
      </c>
      <c r="F202" s="113" t="s">
        <v>103</v>
      </c>
      <c r="I202" s="112" t="s">
        <v>112</v>
      </c>
      <c r="J202" s="112" t="s">
        <v>102</v>
      </c>
      <c r="K202" s="115" t="s">
        <v>103</v>
      </c>
      <c r="L202" s="5"/>
      <c r="M202" s="5" t="s">
        <v>104</v>
      </c>
      <c r="N202" s="5" t="s">
        <v>104</v>
      </c>
    </row>
    <row r="203" spans="1:14" x14ac:dyDescent="0.2">
      <c r="A203" s="5" t="s">
        <v>169</v>
      </c>
      <c r="D203" s="114" t="s">
        <v>121</v>
      </c>
      <c r="E203" s="112" t="s">
        <v>25</v>
      </c>
      <c r="F203" s="113" t="s">
        <v>105</v>
      </c>
      <c r="I203" s="112"/>
      <c r="J203" s="112" t="s">
        <v>25</v>
      </c>
      <c r="K203" s="115" t="s">
        <v>105</v>
      </c>
      <c r="L203" s="5"/>
      <c r="M203" s="5" t="s">
        <v>106</v>
      </c>
      <c r="N203" s="112" t="s">
        <v>125</v>
      </c>
    </row>
    <row r="204" spans="1:14" ht="38.25" x14ac:dyDescent="0.2">
      <c r="A204" s="119"/>
      <c r="B204" s="42"/>
      <c r="C204" s="27" t="s">
        <v>22</v>
      </c>
      <c r="D204" s="37" t="s">
        <v>124</v>
      </c>
      <c r="E204" s="37" t="s">
        <v>124</v>
      </c>
      <c r="F204" s="6">
        <f>'1. 2001 Approved Rate Schedule'!B$64</f>
        <v>414.53</v>
      </c>
      <c r="H204" s="27" t="s">
        <v>22</v>
      </c>
      <c r="I204" s="37" t="s">
        <v>124</v>
      </c>
      <c r="J204" s="37" t="s">
        <v>124</v>
      </c>
      <c r="K204" s="6">
        <f>'4. 2002MARR Base Rate Schedule'!B$64</f>
        <v>461.79274226666939</v>
      </c>
      <c r="L204" s="6"/>
      <c r="M204" s="6"/>
    </row>
    <row r="205" spans="1:14" ht="25.5" x14ac:dyDescent="0.2">
      <c r="C205" s="27" t="s">
        <v>113</v>
      </c>
      <c r="D205">
        <v>1000</v>
      </c>
      <c r="E205" s="106">
        <f>'1. 2001 Approved Rate Schedule'!B$62</f>
        <v>2.1656</v>
      </c>
      <c r="F205" s="6">
        <f>D205*E205</f>
        <v>2165.6</v>
      </c>
      <c r="H205" s="27" t="s">
        <v>113</v>
      </c>
      <c r="I205">
        <f>D205</f>
        <v>1000</v>
      </c>
      <c r="J205" s="117">
        <f>'4. 2002MARR Base Rate Schedule'!B$62</f>
        <v>2.4125157789534928</v>
      </c>
      <c r="K205" s="6">
        <f>I205*J205</f>
        <v>2412.5157789534928</v>
      </c>
      <c r="L205" s="6"/>
      <c r="M205" s="6"/>
    </row>
    <row r="206" spans="1:14" ht="25.5" x14ac:dyDescent="0.2">
      <c r="C206" s="27" t="s">
        <v>126</v>
      </c>
      <c r="D206">
        <f>D205</f>
        <v>1000</v>
      </c>
      <c r="E206" s="106">
        <f>'1. 2001 Approved Rate Schedule'!B$66</f>
        <v>2.4419</v>
      </c>
      <c r="F206" s="6">
        <f>D206*E206</f>
        <v>2441.9</v>
      </c>
      <c r="H206" s="27" t="s">
        <v>126</v>
      </c>
      <c r="I206">
        <f>D206</f>
        <v>1000</v>
      </c>
      <c r="J206" s="105">
        <f>E206</f>
        <v>2.4419</v>
      </c>
      <c r="K206" s="6">
        <f>I206*J206</f>
        <v>2441.9</v>
      </c>
      <c r="L206" s="6"/>
      <c r="M206" s="6"/>
    </row>
    <row r="207" spans="1:14" ht="25.5" x14ac:dyDescent="0.2">
      <c r="C207" s="27" t="s">
        <v>127</v>
      </c>
      <c r="D207" s="145">
        <v>500000</v>
      </c>
      <c r="E207" s="106">
        <f>'1. 2001 Approved Rate Schedule'!B$68</f>
        <v>5.8279999999999998E-2</v>
      </c>
      <c r="F207" s="6">
        <f>D207*E207</f>
        <v>29140</v>
      </c>
      <c r="H207" s="27" t="s">
        <v>127</v>
      </c>
      <c r="I207" s="145">
        <f>D207</f>
        <v>500000</v>
      </c>
      <c r="J207" s="105">
        <f>E207</f>
        <v>5.8279999999999998E-2</v>
      </c>
      <c r="K207" s="6">
        <f>I207*J207</f>
        <v>29140</v>
      </c>
    </row>
    <row r="208" spans="1:14" x14ac:dyDescent="0.2">
      <c r="C208" s="7"/>
      <c r="H208" s="7"/>
      <c r="J208" s="105"/>
      <c r="K208" s="6"/>
    </row>
    <row r="209" spans="1:14" x14ac:dyDescent="0.2">
      <c r="C209" t="s">
        <v>120</v>
      </c>
      <c r="F209" s="109">
        <f>SUM(F204:F207)</f>
        <v>34162.03</v>
      </c>
      <c r="H209" t="s">
        <v>123</v>
      </c>
      <c r="K209" s="109">
        <f>SUM(K204:K207)</f>
        <v>34456.208521220164</v>
      </c>
      <c r="L209" s="6"/>
      <c r="M209" s="6">
        <f>K209-F209</f>
        <v>294.17852122016484</v>
      </c>
      <c r="N209" s="110">
        <f>K209/F209-1</f>
        <v>8.6112716726776117E-3</v>
      </c>
    </row>
    <row r="210" spans="1:14" x14ac:dyDescent="0.2">
      <c r="F210" s="6"/>
      <c r="J210" s="105"/>
      <c r="K210" s="6"/>
      <c r="L210" s="6"/>
      <c r="M210" s="6"/>
    </row>
    <row r="211" spans="1:14" x14ac:dyDescent="0.2">
      <c r="F211" s="6"/>
      <c r="J211" s="105"/>
      <c r="K211" s="6"/>
      <c r="L211" s="6"/>
      <c r="M211" s="6"/>
    </row>
    <row r="212" spans="1:14" x14ac:dyDescent="0.2">
      <c r="A212" s="5" t="s">
        <v>157</v>
      </c>
      <c r="B212" s="5"/>
      <c r="D212" s="112" t="s">
        <v>112</v>
      </c>
      <c r="E212" s="112" t="s">
        <v>102</v>
      </c>
      <c r="F212" s="113" t="s">
        <v>103</v>
      </c>
      <c r="I212" s="112" t="s">
        <v>112</v>
      </c>
      <c r="J212" s="112" t="s">
        <v>102</v>
      </c>
      <c r="K212" s="115" t="s">
        <v>103</v>
      </c>
      <c r="L212" s="5"/>
      <c r="M212" s="5" t="s">
        <v>104</v>
      </c>
      <c r="N212" s="5" t="s">
        <v>104</v>
      </c>
    </row>
    <row r="213" spans="1:14" x14ac:dyDescent="0.2">
      <c r="A213" s="5" t="s">
        <v>170</v>
      </c>
      <c r="D213" s="114" t="s">
        <v>121</v>
      </c>
      <c r="E213" s="112" t="s">
        <v>25</v>
      </c>
      <c r="F213" s="113" t="s">
        <v>105</v>
      </c>
      <c r="I213" s="112"/>
      <c r="J213" s="112" t="s">
        <v>25</v>
      </c>
      <c r="K213" s="115" t="s">
        <v>105</v>
      </c>
      <c r="L213" s="5"/>
      <c r="M213" s="5" t="s">
        <v>106</v>
      </c>
      <c r="N213" s="112" t="s">
        <v>125</v>
      </c>
    </row>
    <row r="214" spans="1:14" ht="38.25" x14ac:dyDescent="0.2">
      <c r="A214" s="119"/>
      <c r="B214" s="42"/>
      <c r="C214" s="27" t="s">
        <v>22</v>
      </c>
      <c r="D214" s="37" t="s">
        <v>124</v>
      </c>
      <c r="E214" s="37" t="s">
        <v>124</v>
      </c>
      <c r="F214" s="6">
        <f>'1. 2001 Approved Rate Schedule'!B$64</f>
        <v>414.53</v>
      </c>
      <c r="H214" s="27" t="s">
        <v>22</v>
      </c>
      <c r="I214" s="37" t="s">
        <v>124</v>
      </c>
      <c r="J214" s="37" t="s">
        <v>124</v>
      </c>
      <c r="K214" s="6">
        <f>'4. 2002MARR Base Rate Schedule'!B$64</f>
        <v>461.79274226666939</v>
      </c>
      <c r="L214" s="6"/>
      <c r="M214" s="6"/>
    </row>
    <row r="215" spans="1:14" ht="25.5" x14ac:dyDescent="0.2">
      <c r="C215" s="27" t="s">
        <v>113</v>
      </c>
      <c r="D215">
        <v>3000</v>
      </c>
      <c r="E215" s="106">
        <f>'1. 2001 Approved Rate Schedule'!B$62</f>
        <v>2.1656</v>
      </c>
      <c r="F215" s="6">
        <f>D215*E215</f>
        <v>6496.8</v>
      </c>
      <c r="H215" s="27" t="s">
        <v>113</v>
      </c>
      <c r="I215">
        <f>D215</f>
        <v>3000</v>
      </c>
      <c r="J215" s="117">
        <f>'4. 2002MARR Base Rate Schedule'!B$62</f>
        <v>2.4125157789534928</v>
      </c>
      <c r="K215" s="6">
        <f>I215*J215</f>
        <v>7237.547336860478</v>
      </c>
      <c r="L215" s="6"/>
      <c r="M215" s="6"/>
    </row>
    <row r="216" spans="1:14" ht="25.5" x14ac:dyDescent="0.2">
      <c r="C216" s="27" t="s">
        <v>126</v>
      </c>
      <c r="D216">
        <f>D215</f>
        <v>3000</v>
      </c>
      <c r="E216" s="106">
        <f>'1. 2001 Approved Rate Schedule'!B$66</f>
        <v>2.4419</v>
      </c>
      <c r="F216" s="6">
        <f>D216*E216</f>
        <v>7325.7</v>
      </c>
      <c r="H216" s="27" t="s">
        <v>126</v>
      </c>
      <c r="I216">
        <f>D216</f>
        <v>3000</v>
      </c>
      <c r="J216" s="105">
        <f>E216</f>
        <v>2.4419</v>
      </c>
      <c r="K216" s="6">
        <f>I216*J216</f>
        <v>7325.7</v>
      </c>
      <c r="L216" s="6"/>
      <c r="M216" s="6"/>
    </row>
    <row r="217" spans="1:14" ht="25.5" x14ac:dyDescent="0.2">
      <c r="C217" s="27" t="s">
        <v>127</v>
      </c>
      <c r="D217" s="14">
        <v>1000000</v>
      </c>
      <c r="E217" s="106">
        <f>'1. 2001 Approved Rate Schedule'!B$68</f>
        <v>5.8279999999999998E-2</v>
      </c>
      <c r="F217" s="6">
        <f>D217*E217</f>
        <v>58280</v>
      </c>
      <c r="H217" s="27" t="s">
        <v>127</v>
      </c>
      <c r="I217" s="145">
        <f>D217</f>
        <v>1000000</v>
      </c>
      <c r="J217" s="105">
        <f>E217</f>
        <v>5.8279999999999998E-2</v>
      </c>
      <c r="K217" s="6">
        <f>I217*J217</f>
        <v>58280</v>
      </c>
    </row>
    <row r="218" spans="1:14" x14ac:dyDescent="0.2">
      <c r="C218" s="7"/>
      <c r="H218" s="7"/>
      <c r="J218" s="105"/>
      <c r="K218" s="6"/>
    </row>
    <row r="219" spans="1:14" x14ac:dyDescent="0.2">
      <c r="C219" t="s">
        <v>120</v>
      </c>
      <c r="F219" s="109">
        <f>SUM(F214:F217)</f>
        <v>72517.03</v>
      </c>
      <c r="H219" t="s">
        <v>123</v>
      </c>
      <c r="K219" s="109">
        <f>SUM(K214:K217)</f>
        <v>73305.040079127153</v>
      </c>
      <c r="L219" s="6"/>
      <c r="M219" s="6">
        <f>K219-F219</f>
        <v>788.01007912715431</v>
      </c>
      <c r="N219" s="110">
        <f>K219/F219-1</f>
        <v>1.0866552024085374E-2</v>
      </c>
    </row>
    <row r="220" spans="1:14" x14ac:dyDescent="0.2">
      <c r="F220" s="6"/>
      <c r="J220" s="105"/>
      <c r="K220" s="6"/>
      <c r="L220" s="6"/>
      <c r="M220" s="6"/>
    </row>
    <row r="221" spans="1:14" x14ac:dyDescent="0.2">
      <c r="F221" s="6"/>
      <c r="J221" s="105"/>
      <c r="K221" s="6"/>
      <c r="L221" s="6"/>
      <c r="M221" s="6"/>
    </row>
    <row r="222" spans="1:14" x14ac:dyDescent="0.2">
      <c r="A222" s="5" t="s">
        <v>157</v>
      </c>
      <c r="B222" s="5"/>
      <c r="D222" s="112" t="s">
        <v>112</v>
      </c>
      <c r="E222" s="112" t="s">
        <v>102</v>
      </c>
      <c r="F222" s="113" t="s">
        <v>103</v>
      </c>
      <c r="I222" s="112" t="s">
        <v>112</v>
      </c>
      <c r="J222" s="112" t="s">
        <v>102</v>
      </c>
      <c r="K222" s="115" t="s">
        <v>103</v>
      </c>
      <c r="L222" s="5"/>
      <c r="M222" s="5" t="s">
        <v>104</v>
      </c>
      <c r="N222" s="5" t="s">
        <v>104</v>
      </c>
    </row>
    <row r="223" spans="1:14" x14ac:dyDescent="0.2">
      <c r="A223" s="5" t="s">
        <v>171</v>
      </c>
      <c r="D223" s="114" t="s">
        <v>121</v>
      </c>
      <c r="E223" s="112" t="s">
        <v>25</v>
      </c>
      <c r="F223" s="113" t="s">
        <v>105</v>
      </c>
      <c r="I223" s="112"/>
      <c r="J223" s="112" t="s">
        <v>25</v>
      </c>
      <c r="K223" s="115" t="s">
        <v>105</v>
      </c>
      <c r="L223" s="5"/>
      <c r="M223" s="5" t="s">
        <v>106</v>
      </c>
      <c r="N223" s="112" t="s">
        <v>125</v>
      </c>
    </row>
    <row r="224" spans="1:14" ht="38.25" x14ac:dyDescent="0.2">
      <c r="A224" s="119"/>
      <c r="B224" s="42"/>
      <c r="C224" s="27" t="s">
        <v>22</v>
      </c>
      <c r="D224" s="37" t="s">
        <v>124</v>
      </c>
      <c r="E224" s="37" t="s">
        <v>124</v>
      </c>
      <c r="F224" s="6">
        <f>'1. 2001 Approved Rate Schedule'!B$64</f>
        <v>414.53</v>
      </c>
      <c r="H224" s="27" t="s">
        <v>22</v>
      </c>
      <c r="I224" s="37" t="s">
        <v>124</v>
      </c>
      <c r="J224" s="37" t="s">
        <v>124</v>
      </c>
      <c r="K224" s="6">
        <f>'4. 2002MARR Base Rate Schedule'!B$64</f>
        <v>461.79274226666939</v>
      </c>
      <c r="L224" s="6"/>
      <c r="M224" s="6"/>
    </row>
    <row r="225" spans="1:14" ht="25.5" x14ac:dyDescent="0.2">
      <c r="C225" s="27" t="s">
        <v>113</v>
      </c>
      <c r="D225">
        <v>3000</v>
      </c>
      <c r="E225" s="106">
        <f>'1. 2001 Approved Rate Schedule'!B$62</f>
        <v>2.1656</v>
      </c>
      <c r="F225" s="6">
        <f>D225*E225</f>
        <v>6496.8</v>
      </c>
      <c r="H225" s="27" t="s">
        <v>113</v>
      </c>
      <c r="I225">
        <f>D225</f>
        <v>3000</v>
      </c>
      <c r="J225" s="117">
        <f>'4. 2002MARR Base Rate Schedule'!B$62</f>
        <v>2.4125157789534928</v>
      </c>
      <c r="K225" s="6">
        <f>I225*J225</f>
        <v>7237.547336860478</v>
      </c>
      <c r="L225" s="6"/>
      <c r="M225" s="6"/>
    </row>
    <row r="226" spans="1:14" ht="25.5" x14ac:dyDescent="0.2">
      <c r="C226" s="27" t="s">
        <v>126</v>
      </c>
      <c r="D226">
        <f>D225</f>
        <v>3000</v>
      </c>
      <c r="E226" s="106">
        <f>'1. 2001 Approved Rate Schedule'!B$66</f>
        <v>2.4419</v>
      </c>
      <c r="F226" s="6">
        <f>D226*E226</f>
        <v>7325.7</v>
      </c>
      <c r="H226" s="27" t="s">
        <v>126</v>
      </c>
      <c r="I226">
        <f>D226</f>
        <v>3000</v>
      </c>
      <c r="J226" s="105">
        <f>E226</f>
        <v>2.4419</v>
      </c>
      <c r="K226" s="6">
        <f>I226*J226</f>
        <v>7325.7</v>
      </c>
      <c r="L226" s="6"/>
      <c r="M226" s="6"/>
    </row>
    <row r="227" spans="1:14" ht="25.5" x14ac:dyDescent="0.2">
      <c r="C227" s="27" t="s">
        <v>127</v>
      </c>
      <c r="D227" s="14">
        <v>1500000</v>
      </c>
      <c r="E227" s="106">
        <f>'1. 2001 Approved Rate Schedule'!B$68</f>
        <v>5.8279999999999998E-2</v>
      </c>
      <c r="F227" s="6">
        <f>D227*E227</f>
        <v>87420</v>
      </c>
      <c r="H227" s="27" t="s">
        <v>127</v>
      </c>
      <c r="I227" s="145">
        <f>D227</f>
        <v>1500000</v>
      </c>
      <c r="J227" s="105">
        <f>E227</f>
        <v>5.8279999999999998E-2</v>
      </c>
      <c r="K227" s="6">
        <f>I227*J227</f>
        <v>87420</v>
      </c>
    </row>
    <row r="228" spans="1:14" x14ac:dyDescent="0.2">
      <c r="C228" s="7"/>
      <c r="H228" s="7"/>
      <c r="J228" s="105"/>
      <c r="K228" s="6"/>
    </row>
    <row r="229" spans="1:14" x14ac:dyDescent="0.2">
      <c r="C229" t="s">
        <v>120</v>
      </c>
      <c r="F229" s="109">
        <f>SUM(F224:F227)</f>
        <v>101657.03</v>
      </c>
      <c r="H229" t="s">
        <v>123</v>
      </c>
      <c r="K229" s="109">
        <f>SUM(K224:K227)</f>
        <v>102445.04007912715</v>
      </c>
      <c r="L229" s="6"/>
      <c r="M229" s="6">
        <f>K229-F229</f>
        <v>788.01007912715431</v>
      </c>
      <c r="N229" s="110">
        <f>K229/F229-1</f>
        <v>7.7516535661839026E-3</v>
      </c>
    </row>
    <row r="230" spans="1:14" x14ac:dyDescent="0.2">
      <c r="F230" s="6"/>
      <c r="J230" s="105"/>
      <c r="K230" s="6"/>
      <c r="L230" s="6"/>
      <c r="M230" s="6"/>
    </row>
    <row r="231" spans="1:14" x14ac:dyDescent="0.2">
      <c r="F231" s="6"/>
      <c r="J231" s="105"/>
      <c r="K231" s="6"/>
      <c r="L231" s="6"/>
      <c r="M231" s="6"/>
    </row>
    <row r="232" spans="1:14" x14ac:dyDescent="0.2">
      <c r="A232" s="5" t="s">
        <v>157</v>
      </c>
      <c r="B232" s="5"/>
      <c r="D232" s="112" t="s">
        <v>112</v>
      </c>
      <c r="E232" s="112" t="s">
        <v>102</v>
      </c>
      <c r="F232" s="113" t="s">
        <v>103</v>
      </c>
      <c r="I232" s="112" t="s">
        <v>112</v>
      </c>
      <c r="J232" s="112" t="s">
        <v>102</v>
      </c>
      <c r="K232" s="115" t="s">
        <v>103</v>
      </c>
      <c r="L232" s="5"/>
      <c r="M232" s="5" t="s">
        <v>104</v>
      </c>
      <c r="N232" s="5" t="s">
        <v>104</v>
      </c>
    </row>
    <row r="233" spans="1:14" x14ac:dyDescent="0.2">
      <c r="A233" s="5" t="s">
        <v>172</v>
      </c>
      <c r="D233" s="114" t="s">
        <v>121</v>
      </c>
      <c r="E233" s="112" t="s">
        <v>25</v>
      </c>
      <c r="F233" s="113" t="s">
        <v>105</v>
      </c>
      <c r="I233" s="112"/>
      <c r="J233" s="112" t="s">
        <v>25</v>
      </c>
      <c r="K233" s="115" t="s">
        <v>105</v>
      </c>
      <c r="L233" s="5"/>
      <c r="M233" s="5" t="s">
        <v>106</v>
      </c>
      <c r="N233" s="112" t="s">
        <v>125</v>
      </c>
    </row>
    <row r="234" spans="1:14" ht="38.25" x14ac:dyDescent="0.2">
      <c r="A234" s="119"/>
      <c r="B234" s="42"/>
      <c r="C234" s="27" t="s">
        <v>22</v>
      </c>
      <c r="D234" s="37" t="s">
        <v>124</v>
      </c>
      <c r="E234" s="37" t="s">
        <v>124</v>
      </c>
      <c r="F234" s="6">
        <f>'1. 2001 Approved Rate Schedule'!B$64</f>
        <v>414.53</v>
      </c>
      <c r="H234" s="27" t="s">
        <v>22</v>
      </c>
      <c r="I234" s="37" t="s">
        <v>124</v>
      </c>
      <c r="J234" s="37" t="s">
        <v>124</v>
      </c>
      <c r="K234" s="6">
        <f>'4. 2002MARR Base Rate Schedule'!B$64</f>
        <v>461.79274226666939</v>
      </c>
      <c r="L234" s="6"/>
      <c r="M234" s="6"/>
    </row>
    <row r="235" spans="1:14" ht="25.5" x14ac:dyDescent="0.2">
      <c r="C235" s="27" t="s">
        <v>113</v>
      </c>
      <c r="D235">
        <v>4000</v>
      </c>
      <c r="E235" s="106">
        <f>'1. 2001 Approved Rate Schedule'!B$62</f>
        <v>2.1656</v>
      </c>
      <c r="F235" s="6">
        <f>D235*E235</f>
        <v>8662.4</v>
      </c>
      <c r="H235" s="27" t="s">
        <v>113</v>
      </c>
      <c r="I235">
        <f>D235</f>
        <v>4000</v>
      </c>
      <c r="J235" s="117">
        <f>'4. 2002MARR Base Rate Schedule'!B$62</f>
        <v>2.4125157789534928</v>
      </c>
      <c r="K235" s="6">
        <f>I235*J235</f>
        <v>9650.0631158139713</v>
      </c>
      <c r="L235" s="6"/>
      <c r="M235" s="6"/>
    </row>
    <row r="236" spans="1:14" ht="25.5" x14ac:dyDescent="0.2">
      <c r="C236" s="27" t="s">
        <v>126</v>
      </c>
      <c r="D236">
        <f>D235</f>
        <v>4000</v>
      </c>
      <c r="E236" s="106">
        <f>'1. 2001 Approved Rate Schedule'!B$66</f>
        <v>2.4419</v>
      </c>
      <c r="F236" s="6">
        <f>D236*E236</f>
        <v>9767.6</v>
      </c>
      <c r="H236" s="27" t="s">
        <v>126</v>
      </c>
      <c r="I236">
        <f>D236</f>
        <v>4000</v>
      </c>
      <c r="J236" s="105">
        <f>E236</f>
        <v>2.4419</v>
      </c>
      <c r="K236" s="6">
        <f>I236*J236</f>
        <v>9767.6</v>
      </c>
      <c r="L236" s="6"/>
      <c r="M236" s="6"/>
    </row>
    <row r="237" spans="1:14" ht="25.5" x14ac:dyDescent="0.2">
      <c r="C237" s="27" t="s">
        <v>127</v>
      </c>
      <c r="D237" s="14">
        <v>1200000</v>
      </c>
      <c r="E237" s="106">
        <f>'1. 2001 Approved Rate Schedule'!B$68</f>
        <v>5.8279999999999998E-2</v>
      </c>
      <c r="F237" s="6">
        <f>D237*E237</f>
        <v>69936</v>
      </c>
      <c r="H237" s="27" t="s">
        <v>127</v>
      </c>
      <c r="I237" s="145">
        <f>D237</f>
        <v>1200000</v>
      </c>
      <c r="J237" s="105">
        <f>E237</f>
        <v>5.8279999999999998E-2</v>
      </c>
      <c r="K237" s="6">
        <f>I237*J237</f>
        <v>69936</v>
      </c>
    </row>
    <row r="238" spans="1:14" x14ac:dyDescent="0.2">
      <c r="C238" s="7"/>
      <c r="H238" s="7"/>
      <c r="J238" s="105"/>
      <c r="K238" s="6"/>
    </row>
    <row r="239" spans="1:14" x14ac:dyDescent="0.2">
      <c r="C239" t="s">
        <v>120</v>
      </c>
      <c r="F239" s="109">
        <f>SUM(F234:F237)</f>
        <v>88780.53</v>
      </c>
      <c r="H239" t="s">
        <v>123</v>
      </c>
      <c r="K239" s="109">
        <f>SUM(K234:K237)</f>
        <v>89815.455858080648</v>
      </c>
      <c r="L239" s="6"/>
      <c r="M239" s="6">
        <f>K239-F239</f>
        <v>1034.925858080649</v>
      </c>
      <c r="N239" s="110">
        <f>K239/F239-1</f>
        <v>1.1657126377603744E-2</v>
      </c>
    </row>
    <row r="240" spans="1:14" x14ac:dyDescent="0.2">
      <c r="C240" s="7"/>
      <c r="E240" s="108"/>
      <c r="F240" s="6"/>
      <c r="H240" s="7"/>
      <c r="J240" s="105"/>
      <c r="K240" s="6"/>
      <c r="L240" s="6"/>
      <c r="M240" s="6"/>
    </row>
    <row r="241" spans="1:15" x14ac:dyDescent="0.2">
      <c r="C241" s="7"/>
      <c r="E241" s="108"/>
      <c r="F241" s="6"/>
      <c r="J241" s="105"/>
      <c r="K241" s="6"/>
      <c r="L241" s="6"/>
      <c r="M241" s="6"/>
    </row>
    <row r="242" spans="1:15" x14ac:dyDescent="0.2">
      <c r="A242" s="5" t="s">
        <v>157</v>
      </c>
      <c r="B242" s="5"/>
      <c r="D242" s="112" t="s">
        <v>112</v>
      </c>
      <c r="E242" s="112" t="s">
        <v>102</v>
      </c>
      <c r="F242" s="113" t="s">
        <v>103</v>
      </c>
      <c r="I242" s="112" t="s">
        <v>112</v>
      </c>
      <c r="J242" s="112" t="s">
        <v>102</v>
      </c>
      <c r="K242" s="115" t="s">
        <v>103</v>
      </c>
      <c r="L242" s="5"/>
      <c r="M242" s="5" t="s">
        <v>104</v>
      </c>
      <c r="N242" s="5" t="s">
        <v>104</v>
      </c>
    </row>
    <row r="243" spans="1:15" x14ac:dyDescent="0.2">
      <c r="A243" s="5" t="s">
        <v>173</v>
      </c>
      <c r="D243" s="114" t="s">
        <v>121</v>
      </c>
      <c r="E243" s="112" t="s">
        <v>25</v>
      </c>
      <c r="F243" s="113" t="s">
        <v>105</v>
      </c>
      <c r="I243" s="112"/>
      <c r="J243" s="112" t="s">
        <v>25</v>
      </c>
      <c r="K243" s="115" t="s">
        <v>105</v>
      </c>
      <c r="L243" s="5"/>
      <c r="M243" s="5" t="s">
        <v>106</v>
      </c>
      <c r="N243" s="112" t="s">
        <v>125</v>
      </c>
    </row>
    <row r="244" spans="1:15" ht="38.25" x14ac:dyDescent="0.2">
      <c r="A244" s="119"/>
      <c r="B244" s="42"/>
      <c r="C244" s="27" t="s">
        <v>22</v>
      </c>
      <c r="D244" s="37" t="s">
        <v>124</v>
      </c>
      <c r="E244" s="37" t="s">
        <v>124</v>
      </c>
      <c r="F244" s="6">
        <f>'1. 2001 Approved Rate Schedule'!B$64</f>
        <v>414.53</v>
      </c>
      <c r="H244" s="27" t="s">
        <v>22</v>
      </c>
      <c r="I244" s="37" t="s">
        <v>124</v>
      </c>
      <c r="J244" s="37" t="s">
        <v>124</v>
      </c>
      <c r="K244" s="6">
        <f>'4. 2002MARR Base Rate Schedule'!B$64</f>
        <v>461.79274226666939</v>
      </c>
      <c r="L244" s="6"/>
      <c r="M244" s="6"/>
    </row>
    <row r="245" spans="1:15" ht="25.5" x14ac:dyDescent="0.2">
      <c r="C245" s="27" t="s">
        <v>113</v>
      </c>
      <c r="D245">
        <v>4000</v>
      </c>
      <c r="E245" s="106">
        <f>'1. 2001 Approved Rate Schedule'!B$62</f>
        <v>2.1656</v>
      </c>
      <c r="F245" s="6">
        <f>D245*E245</f>
        <v>8662.4</v>
      </c>
      <c r="H245" s="27" t="s">
        <v>113</v>
      </c>
      <c r="I245">
        <f>D245</f>
        <v>4000</v>
      </c>
      <c r="J245" s="117">
        <f>'4. 2002MARR Base Rate Schedule'!B$62</f>
        <v>2.4125157789534928</v>
      </c>
      <c r="K245" s="6">
        <f>I245*J245</f>
        <v>9650.0631158139713</v>
      </c>
      <c r="L245" s="6"/>
      <c r="M245" s="6"/>
    </row>
    <row r="246" spans="1:15" ht="25.5" x14ac:dyDescent="0.2">
      <c r="C246" s="27" t="s">
        <v>126</v>
      </c>
      <c r="D246">
        <f>D245</f>
        <v>4000</v>
      </c>
      <c r="E246" s="106">
        <f>'1. 2001 Approved Rate Schedule'!B$66</f>
        <v>2.4419</v>
      </c>
      <c r="F246" s="6">
        <f>D246*E246</f>
        <v>9767.6</v>
      </c>
      <c r="H246" s="27" t="s">
        <v>126</v>
      </c>
      <c r="I246">
        <f>D246</f>
        <v>4000</v>
      </c>
      <c r="J246" s="105">
        <f>E246</f>
        <v>2.4419</v>
      </c>
      <c r="K246" s="6">
        <f>I246*J246</f>
        <v>9767.6</v>
      </c>
      <c r="L246" s="6"/>
      <c r="M246" s="6"/>
    </row>
    <row r="247" spans="1:15" ht="25.5" x14ac:dyDescent="0.2">
      <c r="C247" s="27" t="s">
        <v>127</v>
      </c>
      <c r="D247" s="14">
        <v>1800000</v>
      </c>
      <c r="E247" s="106">
        <f>'1. 2001 Approved Rate Schedule'!B$68</f>
        <v>5.8279999999999998E-2</v>
      </c>
      <c r="F247" s="6">
        <f>D247*E247</f>
        <v>104904</v>
      </c>
      <c r="H247" s="27" t="s">
        <v>127</v>
      </c>
      <c r="I247" s="145">
        <f>D247</f>
        <v>1800000</v>
      </c>
      <c r="J247" s="105">
        <f>E247</f>
        <v>5.8279999999999998E-2</v>
      </c>
      <c r="K247" s="6">
        <f>I247*J247</f>
        <v>104904</v>
      </c>
    </row>
    <row r="248" spans="1:15" x14ac:dyDescent="0.2">
      <c r="C248" s="7"/>
      <c r="H248" s="7"/>
      <c r="J248" s="105"/>
      <c r="K248" s="6"/>
    </row>
    <row r="249" spans="1:15" x14ac:dyDescent="0.2">
      <c r="C249" t="s">
        <v>120</v>
      </c>
      <c r="F249" s="109">
        <f>SUM(F244:F247)</f>
        <v>123748.53</v>
      </c>
      <c r="H249" t="s">
        <v>123</v>
      </c>
      <c r="K249" s="109">
        <f>SUM(K244:K247)</f>
        <v>124783.45585808065</v>
      </c>
      <c r="L249" s="6"/>
      <c r="M249" s="6">
        <f>K249-F249</f>
        <v>1034.925858080649</v>
      </c>
      <c r="N249" s="110">
        <f>K249/F249-1</f>
        <v>8.3631365809408997E-3</v>
      </c>
    </row>
    <row r="250" spans="1:15" x14ac:dyDescent="0.2">
      <c r="C250" s="7"/>
      <c r="E250" s="108"/>
      <c r="F250" s="6"/>
      <c r="H250" s="7"/>
      <c r="J250" s="105"/>
      <c r="K250" s="6"/>
      <c r="L250" s="6"/>
      <c r="M250" s="6"/>
    </row>
    <row r="251" spans="1:15" x14ac:dyDescent="0.2">
      <c r="C251" s="7"/>
      <c r="E251" s="108"/>
      <c r="F251" s="6"/>
      <c r="J251" s="105"/>
      <c r="K251" s="6"/>
      <c r="L251" s="6"/>
      <c r="M251" s="6"/>
    </row>
    <row r="252" spans="1:15" ht="15.75" x14ac:dyDescent="0.25">
      <c r="A252" s="30" t="s">
        <v>115</v>
      </c>
      <c r="B252" s="30"/>
      <c r="F252" s="6"/>
      <c r="J252" s="105"/>
      <c r="K252" s="6"/>
      <c r="L252" s="6"/>
      <c r="M252" s="6"/>
      <c r="N252" s="107"/>
    </row>
    <row r="253" spans="1:15" x14ac:dyDescent="0.2">
      <c r="F253" s="6"/>
      <c r="J253" s="105"/>
      <c r="K253" s="6"/>
      <c r="L253" s="6"/>
      <c r="M253" s="6"/>
      <c r="N253" s="107"/>
    </row>
    <row r="254" spans="1:15" ht="15" x14ac:dyDescent="0.25">
      <c r="C254" s="118" t="s">
        <v>120</v>
      </c>
      <c r="D254" s="55"/>
      <c r="E254" s="55"/>
      <c r="F254" s="55"/>
      <c r="H254" s="118" t="s">
        <v>180</v>
      </c>
      <c r="I254" s="55"/>
      <c r="J254" s="55"/>
      <c r="K254" s="111"/>
      <c r="L254" s="55"/>
      <c r="M254" s="55"/>
      <c r="N254" s="55"/>
      <c r="O254" s="42"/>
    </row>
    <row r="255" spans="1:15" x14ac:dyDescent="0.2">
      <c r="F255" s="6"/>
      <c r="J255" s="105"/>
      <c r="K255" s="6"/>
      <c r="L255" s="6"/>
      <c r="M255" s="6"/>
    </row>
    <row r="256" spans="1:15" x14ac:dyDescent="0.2">
      <c r="A256" t="s">
        <v>116</v>
      </c>
      <c r="F256" s="108"/>
      <c r="J256" s="105"/>
      <c r="K256" s="6"/>
      <c r="L256" s="6"/>
      <c r="M256" s="6"/>
    </row>
    <row r="257" spans="1:14" x14ac:dyDescent="0.2">
      <c r="A257" s="5" t="s">
        <v>165</v>
      </c>
      <c r="B257" s="5" t="s">
        <v>174</v>
      </c>
      <c r="D257" s="5"/>
      <c r="E257" s="5"/>
      <c r="F257" s="143"/>
      <c r="G257" s="5" t="s">
        <v>174</v>
      </c>
      <c r="I257" s="5"/>
      <c r="J257" s="5"/>
      <c r="K257" s="143"/>
      <c r="L257" s="6"/>
      <c r="M257" s="6"/>
    </row>
    <row r="258" spans="1:14" x14ac:dyDescent="0.2">
      <c r="C258" s="5"/>
      <c r="D258" s="148" t="s">
        <v>112</v>
      </c>
      <c r="E258" s="148" t="s">
        <v>102</v>
      </c>
      <c r="F258" s="149" t="s">
        <v>103</v>
      </c>
      <c r="H258" s="5"/>
      <c r="I258" s="148" t="s">
        <v>112</v>
      </c>
      <c r="J258" s="148" t="s">
        <v>102</v>
      </c>
      <c r="K258" s="149" t="s">
        <v>103</v>
      </c>
      <c r="L258" s="6"/>
      <c r="M258" s="143" t="s">
        <v>104</v>
      </c>
      <c r="N258" s="5" t="s">
        <v>104</v>
      </c>
    </row>
    <row r="259" spans="1:14" x14ac:dyDescent="0.2">
      <c r="C259" s="5"/>
      <c r="D259" s="150"/>
      <c r="E259" s="147" t="s">
        <v>176</v>
      </c>
      <c r="F259" s="151" t="s">
        <v>105</v>
      </c>
      <c r="H259" s="5"/>
      <c r="I259" s="150"/>
      <c r="J259" s="147" t="s">
        <v>176</v>
      </c>
      <c r="K259" s="151" t="s">
        <v>105</v>
      </c>
      <c r="L259" s="6"/>
      <c r="M259" s="146" t="s">
        <v>106</v>
      </c>
      <c r="N259" s="147" t="s">
        <v>125</v>
      </c>
    </row>
    <row r="260" spans="1:14" ht="25.5" x14ac:dyDescent="0.2">
      <c r="C260" s="7" t="s">
        <v>178</v>
      </c>
      <c r="D260">
        <v>100</v>
      </c>
      <c r="E260" s="106">
        <f>'1. 2001 Approved Rate Schedule'!B$74</f>
        <v>0.1062</v>
      </c>
      <c r="F260" s="6">
        <f>D260*E260</f>
        <v>10.620000000000001</v>
      </c>
      <c r="H260" s="7" t="s">
        <v>178</v>
      </c>
      <c r="I260">
        <f>D260</f>
        <v>100</v>
      </c>
      <c r="J260" s="108">
        <f>'4. 2002MARR Base Rate Schedule'!B74</f>
        <v>0.11831313893852385</v>
      </c>
      <c r="K260" s="6">
        <f>I260*J260</f>
        <v>11.831313893852386</v>
      </c>
      <c r="L260" s="6"/>
      <c r="M260" s="6"/>
    </row>
    <row r="261" spans="1:14" ht="38.25" x14ac:dyDescent="0.2">
      <c r="C261" s="7" t="s">
        <v>177</v>
      </c>
      <c r="D261">
        <v>100</v>
      </c>
      <c r="E261" s="106">
        <f>'1. 2001 Approved Rate Schedule'!B$81</f>
        <v>10.845000000000001</v>
      </c>
      <c r="F261" s="6">
        <f>D261*E261</f>
        <v>1084.5</v>
      </c>
      <c r="H261" s="7" t="s">
        <v>177</v>
      </c>
      <c r="I261">
        <f>D261</f>
        <v>100</v>
      </c>
      <c r="J261" s="105">
        <f>E261</f>
        <v>10.845000000000001</v>
      </c>
      <c r="K261" s="6">
        <f>I261*J261</f>
        <v>1084.5</v>
      </c>
      <c r="L261" s="6"/>
      <c r="M261" s="6"/>
      <c r="N261" s="107"/>
    </row>
    <row r="262" spans="1:14" x14ac:dyDescent="0.2">
      <c r="C262" s="7"/>
      <c r="E262" s="112" t="s">
        <v>102</v>
      </c>
      <c r="F262" s="6"/>
      <c r="H262" s="7"/>
      <c r="J262" s="112" t="s">
        <v>102</v>
      </c>
      <c r="K262" s="6"/>
      <c r="L262" s="6"/>
      <c r="M262" s="6"/>
      <c r="N262" s="107"/>
    </row>
    <row r="263" spans="1:14" x14ac:dyDescent="0.2">
      <c r="C263" t="s">
        <v>109</v>
      </c>
      <c r="D263" s="112" t="s">
        <v>56</v>
      </c>
      <c r="E263" s="112" t="s">
        <v>175</v>
      </c>
      <c r="F263" s="6"/>
      <c r="H263" t="s">
        <v>109</v>
      </c>
      <c r="I263" s="112" t="s">
        <v>56</v>
      </c>
      <c r="J263" s="112" t="s">
        <v>175</v>
      </c>
      <c r="K263" s="6"/>
      <c r="L263" s="6"/>
      <c r="M263" s="6"/>
      <c r="N263" s="107"/>
    </row>
    <row r="264" spans="1:14" x14ac:dyDescent="0.2">
      <c r="C264" t="s">
        <v>12</v>
      </c>
      <c r="D264" s="14">
        <v>20000</v>
      </c>
      <c r="E264" s="106">
        <f>'1. 2001 Approved Rate Schedule'!D$81</f>
        <v>7.0279999999999995E-2</v>
      </c>
      <c r="F264" s="6">
        <f>D264*E264</f>
        <v>1405.6</v>
      </c>
      <c r="H264" t="s">
        <v>12</v>
      </c>
      <c r="I264" s="145">
        <f>D264</f>
        <v>20000</v>
      </c>
      <c r="J264" s="108">
        <f>E264</f>
        <v>7.0279999999999995E-2</v>
      </c>
      <c r="K264" s="6">
        <f>I264*J264</f>
        <v>1405.6</v>
      </c>
      <c r="L264" s="6"/>
      <c r="M264" s="6"/>
      <c r="N264" s="107"/>
    </row>
    <row r="265" spans="1:14" ht="25.5" x14ac:dyDescent="0.2">
      <c r="C265" s="7" t="s">
        <v>117</v>
      </c>
      <c r="D265" s="14">
        <v>20000</v>
      </c>
      <c r="E265" s="106">
        <f>'1. 2001 Approved Rate Schedule'!E$81</f>
        <v>4.1959999999999997E-2</v>
      </c>
      <c r="F265" s="6">
        <f>D265*E265</f>
        <v>839.19999999999993</v>
      </c>
      <c r="H265" s="7" t="s">
        <v>117</v>
      </c>
      <c r="I265" s="14">
        <f>D265</f>
        <v>20000</v>
      </c>
      <c r="J265" s="108">
        <f>E265</f>
        <v>4.1959999999999997E-2</v>
      </c>
      <c r="K265" s="6">
        <f>I265*J265</f>
        <v>839.19999999999993</v>
      </c>
      <c r="L265" s="6"/>
      <c r="M265" s="6"/>
      <c r="N265" s="107"/>
    </row>
    <row r="266" spans="1:14" ht="38.25" x14ac:dyDescent="0.2">
      <c r="C266" s="7" t="s">
        <v>22</v>
      </c>
      <c r="E266" s="105"/>
      <c r="F266" s="6">
        <f>'1. 2001 Approved Rate Schedule'!B$76</f>
        <v>791.8</v>
      </c>
      <c r="H266" s="7" t="s">
        <v>22</v>
      </c>
      <c r="J266" s="105"/>
      <c r="K266" s="6">
        <f>'4. 2002MARR Base Rate Schedule'!B76</f>
        <v>882.07675696098147</v>
      </c>
      <c r="L266" s="6"/>
      <c r="M266" s="6"/>
      <c r="N266" s="107"/>
    </row>
    <row r="267" spans="1:14" x14ac:dyDescent="0.2">
      <c r="C267" s="7"/>
      <c r="E267" s="108"/>
      <c r="F267" s="6"/>
      <c r="J267" s="105"/>
      <c r="K267" s="6"/>
      <c r="L267" s="6"/>
      <c r="M267" s="6"/>
      <c r="N267" s="107"/>
    </row>
    <row r="268" spans="1:14" x14ac:dyDescent="0.2">
      <c r="C268" s="5" t="s">
        <v>111</v>
      </c>
      <c r="F268" s="6">
        <f>SUM(F260:F267)</f>
        <v>4131.7199999999993</v>
      </c>
      <c r="H268" s="5" t="s">
        <v>111</v>
      </c>
      <c r="K268" s="6">
        <f>SUM(K260:K267)</f>
        <v>4223.2080708548337</v>
      </c>
      <c r="L268" s="6"/>
      <c r="M268" s="6">
        <f>K268-F268</f>
        <v>91.488070854834405</v>
      </c>
      <c r="N268" s="107">
        <f>K268/F268-1</f>
        <v>2.2142853546424757E-2</v>
      </c>
    </row>
    <row r="269" spans="1:14" x14ac:dyDescent="0.2">
      <c r="C269" s="7"/>
      <c r="E269" s="108"/>
      <c r="F269" s="6"/>
      <c r="J269" s="105"/>
      <c r="K269" s="6"/>
      <c r="L269" s="6"/>
      <c r="M269" s="6"/>
      <c r="N269" s="107"/>
    </row>
    <row r="270" spans="1:14" x14ac:dyDescent="0.2">
      <c r="F270" s="6"/>
      <c r="J270" s="105"/>
      <c r="K270" s="6"/>
      <c r="L270" s="6"/>
      <c r="M270" s="6"/>
    </row>
    <row r="271" spans="1:14" x14ac:dyDescent="0.2">
      <c r="B271" s="5" t="s">
        <v>179</v>
      </c>
      <c r="D271" s="5"/>
      <c r="E271" s="5"/>
      <c r="F271" s="143"/>
      <c r="G271" s="5" t="s">
        <v>179</v>
      </c>
      <c r="I271" s="5"/>
      <c r="J271" s="5"/>
      <c r="K271" s="143"/>
      <c r="L271" s="6"/>
      <c r="M271" s="6"/>
    </row>
    <row r="272" spans="1:14" x14ac:dyDescent="0.2">
      <c r="C272" s="5"/>
      <c r="D272" s="112" t="s">
        <v>112</v>
      </c>
      <c r="E272" s="112" t="s">
        <v>102</v>
      </c>
      <c r="F272" s="144" t="s">
        <v>103</v>
      </c>
      <c r="H272" s="5"/>
      <c r="I272" s="112" t="s">
        <v>112</v>
      </c>
      <c r="J272" s="112" t="s">
        <v>102</v>
      </c>
      <c r="K272" s="144" t="s">
        <v>103</v>
      </c>
      <c r="L272" s="6"/>
      <c r="M272" s="143" t="s">
        <v>104</v>
      </c>
      <c r="N272" s="5" t="s">
        <v>104</v>
      </c>
    </row>
    <row r="273" spans="1:14" x14ac:dyDescent="0.2">
      <c r="C273" s="5"/>
      <c r="D273" s="150"/>
      <c r="E273" s="147" t="s">
        <v>176</v>
      </c>
      <c r="F273" s="151" t="s">
        <v>105</v>
      </c>
      <c r="H273" s="5"/>
      <c r="I273" s="150"/>
      <c r="J273" s="147" t="s">
        <v>176</v>
      </c>
      <c r="K273" s="151" t="s">
        <v>105</v>
      </c>
      <c r="L273" s="6"/>
      <c r="M273" s="146" t="s">
        <v>106</v>
      </c>
      <c r="N273" s="147" t="s">
        <v>125</v>
      </c>
    </row>
    <row r="274" spans="1:14" ht="25.5" x14ac:dyDescent="0.2">
      <c r="C274" s="7" t="s">
        <v>178</v>
      </c>
      <c r="D274">
        <v>100</v>
      </c>
      <c r="E274" s="106">
        <f>'1. 2001 Approved Rate Schedule'!B$74</f>
        <v>0.1062</v>
      </c>
      <c r="F274" s="6">
        <f>D274*E274</f>
        <v>10.620000000000001</v>
      </c>
      <c r="H274" s="7" t="s">
        <v>178</v>
      </c>
      <c r="I274">
        <f>D274</f>
        <v>100</v>
      </c>
      <c r="J274" s="108">
        <f>'4. 2002MARR Base Rate Schedule'!B74</f>
        <v>0.11831313893852385</v>
      </c>
      <c r="K274" s="6">
        <f>I274*J274</f>
        <v>11.831313893852386</v>
      </c>
      <c r="L274" s="6"/>
      <c r="M274" s="6"/>
    </row>
    <row r="275" spans="1:14" ht="38.25" x14ac:dyDescent="0.2">
      <c r="C275" s="7" t="s">
        <v>177</v>
      </c>
      <c r="D275">
        <v>100</v>
      </c>
      <c r="E275" s="106">
        <f>'1. 2001 Approved Rate Schedule'!C$81</f>
        <v>8.1180000000000003</v>
      </c>
      <c r="F275" s="6">
        <f>D275*E275</f>
        <v>811.80000000000007</v>
      </c>
      <c r="H275" s="7" t="s">
        <v>177</v>
      </c>
      <c r="I275">
        <f>D275</f>
        <v>100</v>
      </c>
      <c r="J275" s="105">
        <f>E275</f>
        <v>8.1180000000000003</v>
      </c>
      <c r="K275" s="6">
        <f>I275*J275</f>
        <v>811.80000000000007</v>
      </c>
      <c r="L275" s="6"/>
      <c r="M275" s="6"/>
      <c r="N275" s="107"/>
    </row>
    <row r="276" spans="1:14" x14ac:dyDescent="0.2">
      <c r="C276" s="7"/>
      <c r="E276" s="112" t="s">
        <v>102</v>
      </c>
      <c r="F276" s="6"/>
      <c r="H276" s="7"/>
      <c r="J276" s="112" t="s">
        <v>102</v>
      </c>
      <c r="K276" s="6"/>
      <c r="L276" s="6"/>
      <c r="M276" s="6"/>
      <c r="N276" s="107"/>
    </row>
    <row r="277" spans="1:14" x14ac:dyDescent="0.2">
      <c r="C277" t="s">
        <v>109</v>
      </c>
      <c r="D277" s="112" t="s">
        <v>56</v>
      </c>
      <c r="E277" s="112" t="s">
        <v>175</v>
      </c>
      <c r="F277" s="6"/>
      <c r="H277" t="s">
        <v>109</v>
      </c>
      <c r="I277" s="112" t="s">
        <v>56</v>
      </c>
      <c r="J277" s="112" t="s">
        <v>175</v>
      </c>
      <c r="K277" s="6"/>
      <c r="L277" s="6"/>
      <c r="M277" s="6"/>
      <c r="N277" s="107"/>
    </row>
    <row r="278" spans="1:14" x14ac:dyDescent="0.2">
      <c r="C278" t="s">
        <v>14</v>
      </c>
      <c r="D278" s="14">
        <v>20000</v>
      </c>
      <c r="E278" s="106">
        <f>'1. 2001 Approved Rate Schedule'!F$81</f>
        <v>5.9319999999999998E-2</v>
      </c>
      <c r="F278" s="6">
        <f>D278*E278</f>
        <v>1186.3999999999999</v>
      </c>
      <c r="H278" t="s">
        <v>14</v>
      </c>
      <c r="I278" s="145">
        <f>D278</f>
        <v>20000</v>
      </c>
      <c r="J278" s="108">
        <f>E278</f>
        <v>5.9319999999999998E-2</v>
      </c>
      <c r="K278" s="6">
        <f>I278*J278</f>
        <v>1186.3999999999999</v>
      </c>
      <c r="L278" s="6"/>
      <c r="M278" s="6"/>
      <c r="N278" s="107"/>
    </row>
    <row r="279" spans="1:14" ht="25.5" x14ac:dyDescent="0.2">
      <c r="C279" s="7" t="s">
        <v>118</v>
      </c>
      <c r="D279" s="14">
        <v>20000</v>
      </c>
      <c r="E279" s="106">
        <f>'1. 2001 Approved Rate Schedule'!G$81</f>
        <v>3.1109999999999999E-2</v>
      </c>
      <c r="F279" s="6">
        <f>D279*E279</f>
        <v>622.19999999999993</v>
      </c>
      <c r="H279" s="7" t="s">
        <v>118</v>
      </c>
      <c r="I279" s="14">
        <f>D279</f>
        <v>20000</v>
      </c>
      <c r="J279" s="108">
        <f>E279</f>
        <v>3.1109999999999999E-2</v>
      </c>
      <c r="K279" s="6">
        <f>I279*J279</f>
        <v>622.19999999999993</v>
      </c>
      <c r="L279" s="6"/>
      <c r="M279" s="6"/>
      <c r="N279" s="107"/>
    </row>
    <row r="280" spans="1:14" ht="38.25" x14ac:dyDescent="0.2">
      <c r="C280" s="7" t="s">
        <v>22</v>
      </c>
      <c r="E280" s="105"/>
      <c r="F280" s="6">
        <f>'1. 2001 Approved Rate Schedule'!B$76</f>
        <v>791.8</v>
      </c>
      <c r="H280" s="7" t="s">
        <v>22</v>
      </c>
      <c r="J280" s="105"/>
      <c r="K280" s="6">
        <f>'4. 2002MARR Base Rate Schedule'!B76</f>
        <v>882.07675696098147</v>
      </c>
      <c r="L280" s="6"/>
      <c r="M280" s="6"/>
      <c r="N280" s="107"/>
    </row>
    <row r="281" spans="1:14" x14ac:dyDescent="0.2">
      <c r="C281" s="7"/>
      <c r="E281" s="108"/>
      <c r="F281" s="6"/>
      <c r="J281" s="105"/>
      <c r="K281" s="6"/>
      <c r="L281" s="6"/>
      <c r="M281" s="6"/>
      <c r="N281" s="107"/>
    </row>
    <row r="282" spans="1:14" x14ac:dyDescent="0.2">
      <c r="C282" s="5" t="s">
        <v>111</v>
      </c>
      <c r="F282" s="6">
        <f>SUM(F274:F281)</f>
        <v>3422.8199999999997</v>
      </c>
      <c r="H282" s="5" t="s">
        <v>111</v>
      </c>
      <c r="K282" s="6">
        <f>SUM(K274:K281)</f>
        <v>3514.3080708548337</v>
      </c>
      <c r="L282" s="6"/>
      <c r="M282" s="6">
        <f>K282-F282</f>
        <v>91.48807085483395</v>
      </c>
      <c r="N282" s="107">
        <f>K282/F282-1</f>
        <v>2.6728858325834715E-2</v>
      </c>
    </row>
    <row r="283" spans="1:14" x14ac:dyDescent="0.2">
      <c r="C283" s="7"/>
      <c r="E283" s="108"/>
      <c r="F283" s="6"/>
      <c r="J283" s="105"/>
      <c r="K283" s="6"/>
      <c r="L283" s="6"/>
      <c r="M283" s="6"/>
      <c r="N283" s="107"/>
    </row>
    <row r="284" spans="1:14" x14ac:dyDescent="0.2">
      <c r="C284" s="7"/>
      <c r="E284" s="108"/>
      <c r="F284" s="6"/>
      <c r="J284" s="105"/>
      <c r="K284" s="6"/>
      <c r="L284" s="6"/>
      <c r="M284" s="6"/>
      <c r="N284" s="107"/>
    </row>
    <row r="285" spans="1:14" x14ac:dyDescent="0.2">
      <c r="F285" s="6"/>
      <c r="J285" s="105"/>
      <c r="K285" s="6"/>
      <c r="L285" s="6"/>
      <c r="M285" s="6"/>
      <c r="N285" s="107"/>
    </row>
    <row r="286" spans="1:14" ht="15.75" x14ac:dyDescent="0.25">
      <c r="A286" s="30" t="s">
        <v>119</v>
      </c>
      <c r="B286" s="30"/>
      <c r="F286" s="6"/>
      <c r="J286" s="105"/>
      <c r="K286" s="6"/>
      <c r="L286" s="6"/>
      <c r="M286" s="6"/>
    </row>
    <row r="287" spans="1:14" x14ac:dyDescent="0.2">
      <c r="F287" s="6"/>
      <c r="J287" s="105"/>
      <c r="K287" s="6"/>
      <c r="L287" s="6"/>
      <c r="M287" s="6"/>
      <c r="N287" s="107"/>
    </row>
    <row r="288" spans="1:14" ht="15" x14ac:dyDescent="0.25">
      <c r="C288" s="118" t="s">
        <v>120</v>
      </c>
      <c r="D288" s="55"/>
      <c r="E288" s="55"/>
      <c r="F288" s="55"/>
      <c r="H288" s="118" t="s">
        <v>180</v>
      </c>
      <c r="I288" s="55"/>
      <c r="J288" s="55"/>
      <c r="K288" s="111"/>
      <c r="L288" s="55"/>
      <c r="M288" s="55"/>
      <c r="N288" s="55"/>
    </row>
    <row r="289" spans="1:14" x14ac:dyDescent="0.2">
      <c r="F289" s="6"/>
      <c r="J289" s="105"/>
      <c r="K289" s="6"/>
      <c r="L289" s="6"/>
      <c r="M289" s="6"/>
    </row>
    <row r="290" spans="1:14" x14ac:dyDescent="0.2">
      <c r="A290" t="s">
        <v>116</v>
      </c>
      <c r="F290" s="108"/>
      <c r="J290" s="105"/>
      <c r="K290" s="6"/>
      <c r="L290" s="6"/>
      <c r="M290" s="6"/>
    </row>
    <row r="291" spans="1:14" x14ac:dyDescent="0.2">
      <c r="A291" s="5" t="s">
        <v>198</v>
      </c>
      <c r="B291" s="5" t="s">
        <v>174</v>
      </c>
      <c r="D291" s="5"/>
      <c r="E291" s="5"/>
      <c r="F291" s="143"/>
      <c r="G291" s="5" t="s">
        <v>174</v>
      </c>
      <c r="I291" s="5"/>
      <c r="J291" s="5"/>
      <c r="K291" s="143"/>
      <c r="L291" s="6"/>
      <c r="M291" s="6"/>
    </row>
    <row r="292" spans="1:14" x14ac:dyDescent="0.2">
      <c r="C292" s="5"/>
      <c r="D292" s="148" t="s">
        <v>112</v>
      </c>
      <c r="E292" s="148" t="s">
        <v>102</v>
      </c>
      <c r="F292" s="149" t="s">
        <v>103</v>
      </c>
      <c r="H292" s="5"/>
      <c r="I292" s="148" t="s">
        <v>112</v>
      </c>
      <c r="J292" s="148" t="s">
        <v>102</v>
      </c>
      <c r="K292" s="149" t="s">
        <v>103</v>
      </c>
      <c r="L292" s="6"/>
      <c r="M292" s="143" t="s">
        <v>104</v>
      </c>
      <c r="N292" s="5" t="s">
        <v>104</v>
      </c>
    </row>
    <row r="293" spans="1:14" x14ac:dyDescent="0.2">
      <c r="C293" s="5"/>
      <c r="D293" s="150"/>
      <c r="E293" s="147" t="s">
        <v>176</v>
      </c>
      <c r="F293" s="151" t="s">
        <v>105</v>
      </c>
      <c r="H293" s="5"/>
      <c r="I293" s="150"/>
      <c r="J293" s="147" t="s">
        <v>176</v>
      </c>
      <c r="K293" s="151" t="s">
        <v>105</v>
      </c>
      <c r="L293" s="6"/>
      <c r="M293" s="146" t="s">
        <v>106</v>
      </c>
      <c r="N293" s="147" t="s">
        <v>125</v>
      </c>
    </row>
    <row r="294" spans="1:14" ht="25.5" x14ac:dyDescent="0.2">
      <c r="C294" s="7" t="s">
        <v>178</v>
      </c>
      <c r="D294">
        <v>4000</v>
      </c>
      <c r="E294" s="106">
        <f>'1. 2001 Approved Rate Schedule'!B$87</f>
        <v>0</v>
      </c>
      <c r="F294" s="6">
        <f>D294*E294</f>
        <v>0</v>
      </c>
      <c r="H294" s="7" t="s">
        <v>178</v>
      </c>
      <c r="I294">
        <f>D294</f>
        <v>4000</v>
      </c>
      <c r="J294" s="108" t="e">
        <f>'4. 2002MARR Base Rate Schedule'!B87</f>
        <v>#DIV/0!</v>
      </c>
      <c r="K294" s="6" t="e">
        <f>I294*J294</f>
        <v>#DIV/0!</v>
      </c>
      <c r="L294" s="6"/>
      <c r="M294" s="6"/>
    </row>
    <row r="295" spans="1:14" ht="38.25" x14ac:dyDescent="0.2">
      <c r="C295" s="7" t="s">
        <v>177</v>
      </c>
      <c r="D295">
        <v>4000</v>
      </c>
      <c r="E295" s="106">
        <f>'1. 2001 Approved Rate Schedule'!B$94</f>
        <v>0</v>
      </c>
      <c r="F295" s="6">
        <f>D295*E295</f>
        <v>0</v>
      </c>
      <c r="H295" s="7" t="s">
        <v>177</v>
      </c>
      <c r="I295">
        <f>D295</f>
        <v>4000</v>
      </c>
      <c r="J295" s="105">
        <f>E295</f>
        <v>0</v>
      </c>
      <c r="K295" s="6">
        <f>I295*J295</f>
        <v>0</v>
      </c>
      <c r="L295" s="6"/>
      <c r="M295" s="6"/>
      <c r="N295" s="107"/>
    </row>
    <row r="296" spans="1:14" x14ac:dyDescent="0.2">
      <c r="C296" s="7"/>
      <c r="E296" s="112" t="s">
        <v>102</v>
      </c>
      <c r="F296" s="6"/>
      <c r="H296" s="7"/>
      <c r="J296" s="112" t="s">
        <v>102</v>
      </c>
      <c r="K296" s="6"/>
      <c r="L296" s="6"/>
      <c r="M296" s="6"/>
      <c r="N296" s="107"/>
    </row>
    <row r="297" spans="1:14" x14ac:dyDescent="0.2">
      <c r="C297" t="s">
        <v>109</v>
      </c>
      <c r="D297" s="112" t="s">
        <v>56</v>
      </c>
      <c r="E297" s="112" t="s">
        <v>175</v>
      </c>
      <c r="F297" s="6"/>
      <c r="H297" t="s">
        <v>109</v>
      </c>
      <c r="I297" s="112" t="s">
        <v>56</v>
      </c>
      <c r="J297" s="112" t="s">
        <v>175</v>
      </c>
      <c r="K297" s="6"/>
      <c r="L297" s="6"/>
      <c r="M297" s="6"/>
      <c r="N297" s="107"/>
    </row>
    <row r="298" spans="1:14" x14ac:dyDescent="0.2">
      <c r="C298" t="s">
        <v>12</v>
      </c>
      <c r="D298" s="14">
        <v>600000</v>
      </c>
      <c r="E298" s="106">
        <f>'1. 2001 Approved Rate Schedule'!D$94</f>
        <v>0</v>
      </c>
      <c r="F298" s="6">
        <f>D298*E298</f>
        <v>0</v>
      </c>
      <c r="H298" t="s">
        <v>12</v>
      </c>
      <c r="I298" s="145">
        <f>D298</f>
        <v>600000</v>
      </c>
      <c r="J298" s="108">
        <f>E298</f>
        <v>0</v>
      </c>
      <c r="K298" s="6">
        <f>I298*J298</f>
        <v>0</v>
      </c>
      <c r="L298" s="6"/>
      <c r="M298" s="6"/>
      <c r="N298" s="107"/>
    </row>
    <row r="299" spans="1:14" ht="25.5" x14ac:dyDescent="0.2">
      <c r="C299" s="7" t="s">
        <v>117</v>
      </c>
      <c r="D299" s="14">
        <v>600000</v>
      </c>
      <c r="E299" s="106">
        <f>'1. 2001 Approved Rate Schedule'!E$94</f>
        <v>0</v>
      </c>
      <c r="F299" s="6">
        <f>D299*E299</f>
        <v>0</v>
      </c>
      <c r="H299" s="7" t="s">
        <v>117</v>
      </c>
      <c r="I299" s="14">
        <f>D299</f>
        <v>600000</v>
      </c>
      <c r="J299" s="108">
        <f>E299</f>
        <v>0</v>
      </c>
      <c r="K299" s="6">
        <f>I299*J299</f>
        <v>0</v>
      </c>
      <c r="L299" s="6"/>
      <c r="M299" s="6"/>
      <c r="N299" s="107"/>
    </row>
    <row r="300" spans="1:14" ht="38.25" x14ac:dyDescent="0.2">
      <c r="C300" s="7" t="s">
        <v>22</v>
      </c>
      <c r="E300" s="105"/>
      <c r="F300" s="170">
        <f>'1. 2001 Approved Rate Schedule'!B$89</f>
        <v>0</v>
      </c>
      <c r="H300" s="7" t="s">
        <v>22</v>
      </c>
      <c r="J300" s="105"/>
      <c r="K300" s="6" t="e">
        <f>'4. 2002MARR Base Rate Schedule'!B89</f>
        <v>#DIV/0!</v>
      </c>
      <c r="L300" s="6"/>
      <c r="M300" s="6"/>
      <c r="N300" s="107"/>
    </row>
    <row r="301" spans="1:14" x14ac:dyDescent="0.2">
      <c r="C301" s="7"/>
      <c r="E301" s="108"/>
      <c r="F301" s="6"/>
      <c r="J301" s="105"/>
      <c r="K301" s="6"/>
      <c r="L301" s="6"/>
      <c r="M301" s="6"/>
      <c r="N301" s="107"/>
    </row>
    <row r="302" spans="1:14" x14ac:dyDescent="0.2">
      <c r="C302" s="5" t="s">
        <v>111</v>
      </c>
      <c r="F302" s="6">
        <f>SUM(F294:F301)</f>
        <v>0</v>
      </c>
      <c r="H302" s="5" t="s">
        <v>111</v>
      </c>
      <c r="K302" s="6" t="e">
        <f>SUM(K294:K301)</f>
        <v>#DIV/0!</v>
      </c>
      <c r="L302" s="6"/>
      <c r="M302" s="6" t="e">
        <f>K302-F302</f>
        <v>#DIV/0!</v>
      </c>
      <c r="N302" s="107" t="e">
        <f>K302/F302-1</f>
        <v>#DIV/0!</v>
      </c>
    </row>
    <row r="303" spans="1:14" x14ac:dyDescent="0.2">
      <c r="C303" s="7"/>
      <c r="E303" s="108"/>
      <c r="F303" s="6"/>
      <c r="J303" s="105"/>
      <c r="K303" s="6"/>
      <c r="L303" s="6"/>
      <c r="M303" s="6"/>
      <c r="N303" s="107"/>
    </row>
    <row r="304" spans="1:14" x14ac:dyDescent="0.2">
      <c r="F304" s="6"/>
      <c r="J304" s="105"/>
      <c r="K304" s="6"/>
      <c r="L304" s="6"/>
      <c r="M304" s="6"/>
    </row>
    <row r="305" spans="1:14" x14ac:dyDescent="0.2">
      <c r="B305" s="5" t="s">
        <v>179</v>
      </c>
      <c r="D305" s="5"/>
      <c r="E305" s="5"/>
      <c r="F305" s="143"/>
      <c r="G305" s="5" t="s">
        <v>179</v>
      </c>
      <c r="I305" s="5"/>
      <c r="J305" s="5"/>
      <c r="K305" s="143"/>
      <c r="L305" s="6"/>
      <c r="M305" s="6"/>
    </row>
    <row r="306" spans="1:14" x14ac:dyDescent="0.2">
      <c r="C306" s="5"/>
      <c r="D306" s="112" t="s">
        <v>112</v>
      </c>
      <c r="E306" s="112" t="s">
        <v>102</v>
      </c>
      <c r="F306" s="144" t="s">
        <v>103</v>
      </c>
      <c r="H306" s="5"/>
      <c r="I306" s="112" t="s">
        <v>112</v>
      </c>
      <c r="J306" s="112" t="s">
        <v>102</v>
      </c>
      <c r="K306" s="144" t="s">
        <v>103</v>
      </c>
      <c r="L306" s="6"/>
      <c r="M306" s="143" t="s">
        <v>104</v>
      </c>
      <c r="N306" s="5" t="s">
        <v>104</v>
      </c>
    </row>
    <row r="307" spans="1:14" x14ac:dyDescent="0.2">
      <c r="C307" s="5"/>
      <c r="D307" s="150"/>
      <c r="E307" s="147" t="s">
        <v>176</v>
      </c>
      <c r="F307" s="151" t="s">
        <v>105</v>
      </c>
      <c r="H307" s="5"/>
      <c r="I307" s="150"/>
      <c r="J307" s="147" t="s">
        <v>176</v>
      </c>
      <c r="K307" s="151" t="s">
        <v>105</v>
      </c>
      <c r="L307" s="6"/>
      <c r="M307" s="146" t="s">
        <v>106</v>
      </c>
      <c r="N307" s="147" t="s">
        <v>125</v>
      </c>
    </row>
    <row r="308" spans="1:14" ht="25.5" x14ac:dyDescent="0.2">
      <c r="C308" s="7" t="s">
        <v>178</v>
      </c>
      <c r="D308">
        <v>4000</v>
      </c>
      <c r="E308" s="106">
        <f>'1. 2001 Approved Rate Schedule'!B$87</f>
        <v>0</v>
      </c>
      <c r="F308" s="6">
        <f>D308*E308</f>
        <v>0</v>
      </c>
      <c r="H308" s="7" t="s">
        <v>178</v>
      </c>
      <c r="I308">
        <f>D308</f>
        <v>4000</v>
      </c>
      <c r="J308" s="108" t="e">
        <f>'4. 2002MARR Base Rate Schedule'!B87</f>
        <v>#DIV/0!</v>
      </c>
      <c r="K308" s="6" t="e">
        <f>I308*J308</f>
        <v>#DIV/0!</v>
      </c>
      <c r="L308" s="6"/>
      <c r="M308" s="6"/>
    </row>
    <row r="309" spans="1:14" ht="38.25" x14ac:dyDescent="0.2">
      <c r="C309" s="7" t="s">
        <v>177</v>
      </c>
      <c r="D309">
        <v>4000</v>
      </c>
      <c r="E309" s="106">
        <f>'1. 2001 Approved Rate Schedule'!C$94</f>
        <v>0</v>
      </c>
      <c r="F309" s="6">
        <f>D309*E309</f>
        <v>0</v>
      </c>
      <c r="H309" s="7" t="s">
        <v>177</v>
      </c>
      <c r="I309">
        <f>D309</f>
        <v>4000</v>
      </c>
      <c r="J309" s="105">
        <f>E309</f>
        <v>0</v>
      </c>
      <c r="K309" s="6">
        <f>I309*J309</f>
        <v>0</v>
      </c>
      <c r="L309" s="6"/>
      <c r="M309" s="6"/>
      <c r="N309" s="107"/>
    </row>
    <row r="310" spans="1:14" x14ac:dyDescent="0.2">
      <c r="C310" s="7"/>
      <c r="E310" s="112" t="s">
        <v>102</v>
      </c>
      <c r="F310" s="6"/>
      <c r="H310" s="7"/>
      <c r="J310" s="112" t="s">
        <v>102</v>
      </c>
      <c r="K310" s="6"/>
      <c r="L310" s="6"/>
      <c r="M310" s="6"/>
      <c r="N310" s="107"/>
    </row>
    <row r="311" spans="1:14" x14ac:dyDescent="0.2">
      <c r="C311" t="s">
        <v>109</v>
      </c>
      <c r="D311" s="112" t="s">
        <v>56</v>
      </c>
      <c r="E311" s="112" t="s">
        <v>175</v>
      </c>
      <c r="F311" s="6"/>
      <c r="H311" t="s">
        <v>109</v>
      </c>
      <c r="I311" s="112" t="s">
        <v>56</v>
      </c>
      <c r="J311" s="112" t="s">
        <v>175</v>
      </c>
      <c r="K311" s="6"/>
      <c r="L311" s="6"/>
      <c r="M311" s="6"/>
      <c r="N311" s="107"/>
    </row>
    <row r="312" spans="1:14" x14ac:dyDescent="0.2">
      <c r="C312" t="s">
        <v>14</v>
      </c>
      <c r="D312" s="14">
        <v>600000</v>
      </c>
      <c r="E312" s="106">
        <f>'1. 2001 Approved Rate Schedule'!F$94</f>
        <v>0</v>
      </c>
      <c r="F312" s="6">
        <f>D312*E312</f>
        <v>0</v>
      </c>
      <c r="H312" t="s">
        <v>14</v>
      </c>
      <c r="I312" s="145">
        <f>D312</f>
        <v>600000</v>
      </c>
      <c r="J312" s="108">
        <f>E312</f>
        <v>0</v>
      </c>
      <c r="K312" s="6">
        <f>I312*J312</f>
        <v>0</v>
      </c>
      <c r="L312" s="6"/>
      <c r="M312" s="6"/>
      <c r="N312" s="107"/>
    </row>
    <row r="313" spans="1:14" ht="25.5" x14ac:dyDescent="0.2">
      <c r="C313" s="7" t="s">
        <v>118</v>
      </c>
      <c r="D313" s="14">
        <v>600000</v>
      </c>
      <c r="E313" s="106">
        <f>'1. 2001 Approved Rate Schedule'!G$94</f>
        <v>0</v>
      </c>
      <c r="F313" s="6">
        <f>D313*E313</f>
        <v>0</v>
      </c>
      <c r="H313" s="7" t="s">
        <v>118</v>
      </c>
      <c r="I313" s="14">
        <f>D313</f>
        <v>600000</v>
      </c>
      <c r="J313" s="108">
        <f>E313</f>
        <v>0</v>
      </c>
      <c r="K313" s="6">
        <f>I313*J313</f>
        <v>0</v>
      </c>
      <c r="L313" s="6"/>
      <c r="M313" s="6"/>
      <c r="N313" s="107"/>
    </row>
    <row r="314" spans="1:14" ht="38.25" x14ac:dyDescent="0.2">
      <c r="C314" s="7" t="s">
        <v>22</v>
      </c>
      <c r="E314" s="105"/>
      <c r="F314" s="6">
        <f>'1. 2001 Approved Rate Schedule'!B$89</f>
        <v>0</v>
      </c>
      <c r="H314" s="7" t="s">
        <v>22</v>
      </c>
      <c r="J314" s="105"/>
      <c r="K314" s="6" t="e">
        <f>'4. 2002MARR Base Rate Schedule'!B89</f>
        <v>#DIV/0!</v>
      </c>
      <c r="L314" s="6"/>
      <c r="M314" s="6"/>
      <c r="N314" s="107"/>
    </row>
    <row r="315" spans="1:14" x14ac:dyDescent="0.2">
      <c r="C315" s="7"/>
      <c r="E315" s="108"/>
      <c r="F315" s="6"/>
      <c r="J315" s="105"/>
      <c r="K315" s="6"/>
      <c r="L315" s="6"/>
      <c r="M315" s="6"/>
      <c r="N315" s="107"/>
    </row>
    <row r="316" spans="1:14" x14ac:dyDescent="0.2">
      <c r="C316" s="5" t="s">
        <v>111</v>
      </c>
      <c r="F316" s="6">
        <f>SUM(F308:F315)</f>
        <v>0</v>
      </c>
      <c r="H316" s="5" t="s">
        <v>111</v>
      </c>
      <c r="K316" s="6" t="e">
        <f>SUM(K308:K315)</f>
        <v>#DIV/0!</v>
      </c>
      <c r="L316" s="6"/>
      <c r="M316" s="6" t="e">
        <f>K316-F316</f>
        <v>#DIV/0!</v>
      </c>
      <c r="N316" s="107" t="e">
        <f>K316/F316-1</f>
        <v>#DIV/0!</v>
      </c>
    </row>
    <row r="317" spans="1:14" x14ac:dyDescent="0.2">
      <c r="C317" s="7"/>
      <c r="E317" s="108"/>
      <c r="F317" s="6"/>
      <c r="J317" s="105"/>
      <c r="K317" s="6"/>
      <c r="L317" s="6"/>
      <c r="M317" s="6"/>
      <c r="N317" s="107"/>
    </row>
    <row r="318" spans="1:14" x14ac:dyDescent="0.2">
      <c r="C318" s="7"/>
      <c r="E318" s="108"/>
      <c r="F318" s="6"/>
      <c r="J318" s="105"/>
      <c r="K318" s="6"/>
      <c r="L318" s="6"/>
      <c r="M318" s="6"/>
      <c r="N318" s="107"/>
    </row>
    <row r="320" spans="1:14" ht="15.75" x14ac:dyDescent="0.25">
      <c r="A320" s="30" t="s">
        <v>7</v>
      </c>
    </row>
    <row r="321" spans="1:14" x14ac:dyDescent="0.2">
      <c r="F321" s="6"/>
      <c r="J321" s="105"/>
      <c r="K321" s="6"/>
      <c r="L321" s="6"/>
      <c r="M321" s="6"/>
      <c r="N321" s="107"/>
    </row>
    <row r="322" spans="1:14" ht="15" x14ac:dyDescent="0.25">
      <c r="C322" s="118" t="s">
        <v>120</v>
      </c>
      <c r="D322" s="55"/>
      <c r="E322" s="55"/>
      <c r="F322" s="55"/>
      <c r="H322" s="118" t="s">
        <v>180</v>
      </c>
      <c r="I322" s="55"/>
      <c r="J322" s="55"/>
      <c r="K322" s="111"/>
      <c r="L322" s="55"/>
      <c r="M322" s="55"/>
      <c r="N322" s="55"/>
    </row>
    <row r="323" spans="1:14" x14ac:dyDescent="0.2">
      <c r="F323" s="6"/>
      <c r="J323" s="105"/>
      <c r="K323" s="6"/>
      <c r="L323" s="6"/>
      <c r="M323" s="6"/>
    </row>
    <row r="324" spans="1:14" x14ac:dyDescent="0.2">
      <c r="A324" t="s">
        <v>116</v>
      </c>
      <c r="F324" s="108"/>
      <c r="J324" s="105"/>
      <c r="K324" s="6"/>
      <c r="L324" s="6"/>
      <c r="M324" s="6"/>
    </row>
    <row r="325" spans="1:14" x14ac:dyDescent="0.2">
      <c r="A325" s="5" t="s">
        <v>199</v>
      </c>
      <c r="B325" s="5" t="s">
        <v>174</v>
      </c>
      <c r="D325" s="5"/>
      <c r="E325" s="5"/>
      <c r="F325" s="143"/>
      <c r="G325" s="5" t="s">
        <v>174</v>
      </c>
      <c r="I325" s="5"/>
      <c r="J325" s="5"/>
      <c r="K325" s="143"/>
      <c r="L325" s="6"/>
      <c r="M325" s="6"/>
    </row>
    <row r="326" spans="1:14" x14ac:dyDescent="0.2">
      <c r="C326" s="5"/>
      <c r="D326" s="148" t="s">
        <v>112</v>
      </c>
      <c r="E326" s="148" t="s">
        <v>102</v>
      </c>
      <c r="F326" s="149" t="s">
        <v>103</v>
      </c>
      <c r="H326" s="5"/>
      <c r="I326" s="148" t="s">
        <v>112</v>
      </c>
      <c r="J326" s="148" t="s">
        <v>102</v>
      </c>
      <c r="K326" s="149" t="s">
        <v>103</v>
      </c>
      <c r="L326" s="6"/>
      <c r="M326" s="143" t="s">
        <v>104</v>
      </c>
      <c r="N326" s="5" t="s">
        <v>104</v>
      </c>
    </row>
    <row r="327" spans="1:14" x14ac:dyDescent="0.2">
      <c r="C327" s="5"/>
      <c r="D327" s="150"/>
      <c r="E327" s="147" t="s">
        <v>176</v>
      </c>
      <c r="F327" s="151" t="s">
        <v>105</v>
      </c>
      <c r="H327" s="5"/>
      <c r="I327" s="150"/>
      <c r="J327" s="147" t="s">
        <v>176</v>
      </c>
      <c r="K327" s="151" t="s">
        <v>105</v>
      </c>
      <c r="L327" s="6"/>
      <c r="M327" s="146" t="s">
        <v>106</v>
      </c>
      <c r="N327" s="147" t="s">
        <v>125</v>
      </c>
    </row>
    <row r="328" spans="1:14" ht="25.5" x14ac:dyDescent="0.2">
      <c r="C328" s="7" t="s">
        <v>178</v>
      </c>
      <c r="D328">
        <v>6000</v>
      </c>
      <c r="E328" s="106">
        <f>'1. 2001 Approved Rate Schedule'!B$100</f>
        <v>0</v>
      </c>
      <c r="F328" s="6">
        <f>D328*E328</f>
        <v>0</v>
      </c>
      <c r="H328" s="7" t="s">
        <v>178</v>
      </c>
      <c r="I328">
        <f>D328</f>
        <v>6000</v>
      </c>
      <c r="J328" s="108" t="e">
        <f>'4. 2002MARR Base Rate Schedule'!B100</f>
        <v>#DIV/0!</v>
      </c>
      <c r="K328" s="6" t="e">
        <f>I328*J328</f>
        <v>#DIV/0!</v>
      </c>
      <c r="L328" s="6"/>
      <c r="M328" s="6"/>
    </row>
    <row r="329" spans="1:14" ht="38.25" x14ac:dyDescent="0.2">
      <c r="C329" s="7" t="s">
        <v>177</v>
      </c>
      <c r="D329">
        <v>6000</v>
      </c>
      <c r="E329" s="106">
        <f>'1. 2001 Approved Rate Schedule'!B$107</f>
        <v>0</v>
      </c>
      <c r="F329" s="6">
        <f>D329*E329</f>
        <v>0</v>
      </c>
      <c r="H329" s="7" t="s">
        <v>177</v>
      </c>
      <c r="I329">
        <f>D329</f>
        <v>6000</v>
      </c>
      <c r="J329" s="105">
        <f>E329</f>
        <v>0</v>
      </c>
      <c r="K329" s="6">
        <f>I329*J329</f>
        <v>0</v>
      </c>
      <c r="L329" s="6"/>
      <c r="M329" s="6"/>
      <c r="N329" s="107"/>
    </row>
    <row r="330" spans="1:14" x14ac:dyDescent="0.2">
      <c r="C330" s="7"/>
      <c r="E330" s="112" t="s">
        <v>102</v>
      </c>
      <c r="F330" s="6"/>
      <c r="H330" s="7"/>
      <c r="J330" s="112" t="s">
        <v>102</v>
      </c>
      <c r="K330" s="6"/>
      <c r="L330" s="6"/>
      <c r="M330" s="6"/>
      <c r="N330" s="107"/>
    </row>
    <row r="331" spans="1:14" x14ac:dyDescent="0.2">
      <c r="C331" t="s">
        <v>109</v>
      </c>
      <c r="D331" s="112" t="s">
        <v>56</v>
      </c>
      <c r="E331" s="112" t="s">
        <v>175</v>
      </c>
      <c r="F331" s="6"/>
      <c r="H331" t="s">
        <v>109</v>
      </c>
      <c r="I331" s="112" t="s">
        <v>56</v>
      </c>
      <c r="J331" s="112" t="s">
        <v>175</v>
      </c>
      <c r="K331" s="6"/>
      <c r="L331" s="6"/>
      <c r="M331" s="6"/>
      <c r="N331" s="107"/>
    </row>
    <row r="332" spans="1:14" x14ac:dyDescent="0.2">
      <c r="C332" t="s">
        <v>12</v>
      </c>
      <c r="D332" s="14">
        <v>1500000</v>
      </c>
      <c r="E332" s="106">
        <f>'1. 2001 Approved Rate Schedule'!D$107</f>
        <v>0</v>
      </c>
      <c r="F332" s="6">
        <f>D332*E332</f>
        <v>0</v>
      </c>
      <c r="H332" t="s">
        <v>12</v>
      </c>
      <c r="I332" s="145">
        <f>D332</f>
        <v>1500000</v>
      </c>
      <c r="J332" s="108">
        <f>E332</f>
        <v>0</v>
      </c>
      <c r="K332" s="6">
        <f>I332*J332</f>
        <v>0</v>
      </c>
      <c r="L332" s="6"/>
      <c r="M332" s="6"/>
      <c r="N332" s="107"/>
    </row>
    <row r="333" spans="1:14" ht="25.5" x14ac:dyDescent="0.2">
      <c r="C333" s="7" t="s">
        <v>117</v>
      </c>
      <c r="D333" s="14">
        <v>1500000</v>
      </c>
      <c r="E333" s="106">
        <f>'1. 2001 Approved Rate Schedule'!E$107</f>
        <v>0</v>
      </c>
      <c r="F333" s="6">
        <f>D333*E333</f>
        <v>0</v>
      </c>
      <c r="H333" s="7" t="s">
        <v>117</v>
      </c>
      <c r="I333" s="14">
        <f>D333</f>
        <v>1500000</v>
      </c>
      <c r="J333" s="108">
        <f>E333</f>
        <v>0</v>
      </c>
      <c r="K333" s="6">
        <f>I333*J333</f>
        <v>0</v>
      </c>
      <c r="L333" s="6"/>
      <c r="M333" s="6"/>
      <c r="N333" s="107"/>
    </row>
    <row r="334" spans="1:14" ht="38.25" x14ac:dyDescent="0.2">
      <c r="C334" s="7" t="s">
        <v>22</v>
      </c>
      <c r="E334" s="105"/>
      <c r="F334" s="6">
        <f>'1. 2001 Approved Rate Schedule'!B$102</f>
        <v>0</v>
      </c>
      <c r="H334" s="7" t="s">
        <v>22</v>
      </c>
      <c r="J334" s="105"/>
      <c r="K334" s="6" t="e">
        <f>'4. 2002MARR Base Rate Schedule'!B102</f>
        <v>#DIV/0!</v>
      </c>
      <c r="L334" s="6"/>
      <c r="M334" s="6"/>
      <c r="N334" s="107"/>
    </row>
    <row r="335" spans="1:14" x14ac:dyDescent="0.2">
      <c r="C335" s="7"/>
      <c r="E335" s="108"/>
      <c r="F335" s="6"/>
      <c r="J335" s="105"/>
      <c r="K335" s="6"/>
      <c r="L335" s="6"/>
      <c r="M335" s="6"/>
      <c r="N335" s="107"/>
    </row>
    <row r="336" spans="1:14" x14ac:dyDescent="0.2">
      <c r="C336" s="5" t="s">
        <v>111</v>
      </c>
      <c r="F336" s="6">
        <f>SUM(F328:F335)</f>
        <v>0</v>
      </c>
      <c r="H336" s="5" t="s">
        <v>111</v>
      </c>
      <c r="K336" s="6" t="e">
        <f>SUM(K328:K335)</f>
        <v>#DIV/0!</v>
      </c>
      <c r="L336" s="6"/>
      <c r="M336" s="6" t="e">
        <f>K336-F336</f>
        <v>#DIV/0!</v>
      </c>
      <c r="N336" s="107" t="e">
        <f>K336/F336-1</f>
        <v>#DIV/0!</v>
      </c>
    </row>
    <row r="337" spans="2:14" x14ac:dyDescent="0.2">
      <c r="C337" s="7"/>
      <c r="E337" s="108"/>
      <c r="F337" s="6"/>
      <c r="J337" s="105"/>
      <c r="K337" s="6"/>
      <c r="L337" s="6"/>
      <c r="M337" s="6"/>
      <c r="N337" s="107"/>
    </row>
    <row r="338" spans="2:14" x14ac:dyDescent="0.2">
      <c r="F338" s="6"/>
      <c r="J338" s="105"/>
      <c r="K338" s="6"/>
      <c r="L338" s="6"/>
      <c r="M338" s="6"/>
    </row>
    <row r="339" spans="2:14" x14ac:dyDescent="0.2">
      <c r="B339" s="5" t="s">
        <v>179</v>
      </c>
      <c r="D339" s="5"/>
      <c r="E339" s="5"/>
      <c r="F339" s="143"/>
      <c r="G339" s="5" t="s">
        <v>179</v>
      </c>
      <c r="I339" s="5"/>
      <c r="J339" s="5"/>
      <c r="K339" s="143"/>
      <c r="L339" s="6"/>
      <c r="M339" s="6"/>
    </row>
    <row r="340" spans="2:14" x14ac:dyDescent="0.2">
      <c r="C340" s="5"/>
      <c r="D340" s="112" t="s">
        <v>112</v>
      </c>
      <c r="E340" s="112" t="s">
        <v>102</v>
      </c>
      <c r="F340" s="144" t="s">
        <v>103</v>
      </c>
      <c r="H340" s="5"/>
      <c r="I340" s="112" t="s">
        <v>112</v>
      </c>
      <c r="J340" s="112" t="s">
        <v>102</v>
      </c>
      <c r="K340" s="144" t="s">
        <v>103</v>
      </c>
      <c r="L340" s="6"/>
      <c r="M340" s="143" t="s">
        <v>104</v>
      </c>
      <c r="N340" s="5" t="s">
        <v>104</v>
      </c>
    </row>
    <row r="341" spans="2:14" x14ac:dyDescent="0.2">
      <c r="C341" s="5"/>
      <c r="D341" s="150"/>
      <c r="E341" s="147" t="s">
        <v>176</v>
      </c>
      <c r="F341" s="151" t="s">
        <v>105</v>
      </c>
      <c r="H341" s="5"/>
      <c r="I341" s="150"/>
      <c r="J341" s="147" t="s">
        <v>176</v>
      </c>
      <c r="K341" s="151" t="s">
        <v>105</v>
      </c>
      <c r="L341" s="6"/>
      <c r="M341" s="146" t="s">
        <v>106</v>
      </c>
      <c r="N341" s="147" t="s">
        <v>125</v>
      </c>
    </row>
    <row r="342" spans="2:14" ht="25.5" x14ac:dyDescent="0.2">
      <c r="C342" s="7" t="s">
        <v>178</v>
      </c>
      <c r="D342">
        <v>6000</v>
      </c>
      <c r="E342" s="106">
        <f>'1. 2001 Approved Rate Schedule'!B$100</f>
        <v>0</v>
      </c>
      <c r="F342" s="6">
        <f>D342*E342</f>
        <v>0</v>
      </c>
      <c r="H342" s="7" t="s">
        <v>178</v>
      </c>
      <c r="I342">
        <f>D342</f>
        <v>6000</v>
      </c>
      <c r="J342" s="108" t="e">
        <f>'4. 2002MARR Base Rate Schedule'!B100</f>
        <v>#DIV/0!</v>
      </c>
      <c r="K342" s="6" t="e">
        <f>I342*J342</f>
        <v>#DIV/0!</v>
      </c>
      <c r="L342" s="6"/>
      <c r="M342" s="6"/>
    </row>
    <row r="343" spans="2:14" ht="38.25" x14ac:dyDescent="0.2">
      <c r="C343" s="7" t="s">
        <v>177</v>
      </c>
      <c r="D343">
        <v>6000</v>
      </c>
      <c r="E343" s="106">
        <f>'1. 2001 Approved Rate Schedule'!C$107</f>
        <v>0</v>
      </c>
      <c r="F343" s="6">
        <f>D343*E343</f>
        <v>0</v>
      </c>
      <c r="H343" s="7" t="s">
        <v>177</v>
      </c>
      <c r="I343">
        <f>D343</f>
        <v>6000</v>
      </c>
      <c r="J343" s="105">
        <f>E343</f>
        <v>0</v>
      </c>
      <c r="K343" s="6">
        <f>I343*J343</f>
        <v>0</v>
      </c>
      <c r="L343" s="6"/>
      <c r="M343" s="6"/>
      <c r="N343" s="107"/>
    </row>
    <row r="344" spans="2:14" x14ac:dyDescent="0.2">
      <c r="C344" s="7"/>
      <c r="E344" s="112" t="s">
        <v>102</v>
      </c>
      <c r="F344" s="6"/>
      <c r="H344" s="7"/>
      <c r="J344" s="112" t="s">
        <v>102</v>
      </c>
      <c r="K344" s="6"/>
      <c r="L344" s="6"/>
      <c r="M344" s="6"/>
      <c r="N344" s="107"/>
    </row>
    <row r="345" spans="2:14" x14ac:dyDescent="0.2">
      <c r="C345" t="s">
        <v>109</v>
      </c>
      <c r="D345" s="112" t="s">
        <v>56</v>
      </c>
      <c r="E345" s="112" t="s">
        <v>175</v>
      </c>
      <c r="F345" s="6"/>
      <c r="H345" t="s">
        <v>109</v>
      </c>
      <c r="I345" s="112" t="s">
        <v>56</v>
      </c>
      <c r="J345" s="112" t="s">
        <v>175</v>
      </c>
      <c r="K345" s="6"/>
      <c r="L345" s="6"/>
      <c r="M345" s="6"/>
      <c r="N345" s="107"/>
    </row>
    <row r="346" spans="2:14" x14ac:dyDescent="0.2">
      <c r="C346" t="s">
        <v>14</v>
      </c>
      <c r="D346" s="14">
        <v>1500000</v>
      </c>
      <c r="E346" s="106">
        <f>'1. 2001 Approved Rate Schedule'!F$107</f>
        <v>0</v>
      </c>
      <c r="F346" s="6">
        <f>D346*E346</f>
        <v>0</v>
      </c>
      <c r="H346" t="s">
        <v>14</v>
      </c>
      <c r="I346" s="145">
        <f>D346</f>
        <v>1500000</v>
      </c>
      <c r="J346" s="108">
        <f>E346</f>
        <v>0</v>
      </c>
      <c r="K346" s="6">
        <f>I346*J346</f>
        <v>0</v>
      </c>
      <c r="L346" s="6"/>
      <c r="M346" s="6"/>
      <c r="N346" s="107"/>
    </row>
    <row r="347" spans="2:14" ht="25.5" x14ac:dyDescent="0.2">
      <c r="C347" s="7" t="s">
        <v>118</v>
      </c>
      <c r="D347" s="14">
        <v>1500000</v>
      </c>
      <c r="E347" s="106">
        <f>'1. 2001 Approved Rate Schedule'!G$107</f>
        <v>0</v>
      </c>
      <c r="F347" s="6">
        <f>D347*E347</f>
        <v>0</v>
      </c>
      <c r="H347" s="7" t="s">
        <v>118</v>
      </c>
      <c r="I347" s="14">
        <f>D347</f>
        <v>1500000</v>
      </c>
      <c r="J347" s="108">
        <f>E347</f>
        <v>0</v>
      </c>
      <c r="K347" s="6">
        <f>I347*J347</f>
        <v>0</v>
      </c>
      <c r="L347" s="6"/>
      <c r="M347" s="6"/>
      <c r="N347" s="107"/>
    </row>
    <row r="348" spans="2:14" ht="38.25" x14ac:dyDescent="0.2">
      <c r="C348" s="7" t="s">
        <v>22</v>
      </c>
      <c r="E348" s="105"/>
      <c r="F348" s="6">
        <f>'1. 2001 Approved Rate Schedule'!B$102</f>
        <v>0</v>
      </c>
      <c r="H348" s="7" t="s">
        <v>22</v>
      </c>
      <c r="J348" s="105"/>
      <c r="K348" s="6" t="e">
        <f>'4. 2002MARR Base Rate Schedule'!B102</f>
        <v>#DIV/0!</v>
      </c>
      <c r="L348" s="6"/>
      <c r="M348" s="6"/>
      <c r="N348" s="107"/>
    </row>
    <row r="349" spans="2:14" x14ac:dyDescent="0.2">
      <c r="C349" s="7"/>
      <c r="E349" s="108"/>
      <c r="F349" s="6"/>
      <c r="J349" s="105"/>
      <c r="K349" s="6"/>
      <c r="L349" s="6"/>
      <c r="M349" s="6"/>
      <c r="N349" s="107"/>
    </row>
    <row r="350" spans="2:14" x14ac:dyDescent="0.2">
      <c r="C350" s="5" t="s">
        <v>111</v>
      </c>
      <c r="F350" s="6">
        <f>SUM(F342:F349)</f>
        <v>0</v>
      </c>
      <c r="H350" s="5" t="s">
        <v>111</v>
      </c>
      <c r="K350" s="6" t="e">
        <f>SUM(K342:K349)</f>
        <v>#DIV/0!</v>
      </c>
      <c r="L350" s="6"/>
      <c r="M350" s="6" t="e">
        <f>K350-F350</f>
        <v>#DIV/0!</v>
      </c>
      <c r="N350" s="107" t="e">
        <f>K350/F350-1</f>
        <v>#DIV/0!</v>
      </c>
    </row>
    <row r="351" spans="2:14" x14ac:dyDescent="0.2">
      <c r="C351" s="7"/>
      <c r="E351" s="108"/>
      <c r="F351" s="6"/>
      <c r="J351" s="105"/>
      <c r="K351" s="6"/>
      <c r="L351" s="6"/>
      <c r="M351" s="6"/>
      <c r="N351" s="107"/>
    </row>
    <row r="352" spans="2:14" x14ac:dyDescent="0.2">
      <c r="C352" s="7"/>
      <c r="E352" s="108"/>
      <c r="F352" s="6"/>
      <c r="J352" s="105"/>
      <c r="K352" s="6"/>
      <c r="L352" s="6"/>
      <c r="M352" s="6"/>
      <c r="N352" s="107"/>
    </row>
  </sheetData>
  <phoneticPr fontId="0" type="noConversion"/>
  <pageMargins left="0.4" right="0.17" top="0.4" bottom="0.47" header="0.24" footer="0.18"/>
  <pageSetup scale="60"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32"/>
  <sheetViews>
    <sheetView tabSelected="1" zoomScale="75" workbookViewId="0">
      <selection activeCell="D36" sqref="D36"/>
    </sheetView>
  </sheetViews>
  <sheetFormatPr defaultRowHeight="12.75" x14ac:dyDescent="0.2"/>
  <cols>
    <col min="1" max="1" width="50.85546875" customWidth="1"/>
    <col min="2" max="2" width="15.5703125" customWidth="1"/>
    <col min="3" max="3" width="14.42578125" customWidth="1"/>
    <col min="4" max="4" width="13.28515625" customWidth="1"/>
    <col min="5" max="5" width="17.140625" customWidth="1"/>
    <col min="6" max="6" width="10.140625" customWidth="1"/>
    <col min="7" max="7" width="12.28515625" customWidth="1"/>
    <col min="8" max="8" width="15.28515625" customWidth="1"/>
  </cols>
  <sheetData>
    <row r="1" spans="1:7" ht="18" x14ac:dyDescent="0.25">
      <c r="A1" s="17" t="s">
        <v>195</v>
      </c>
    </row>
    <row r="2" spans="1:7" ht="18" x14ac:dyDescent="0.25">
      <c r="A2" s="1"/>
    </row>
    <row r="3" spans="1:7" ht="18" x14ac:dyDescent="0.25">
      <c r="A3" s="165" t="s">
        <v>0</v>
      </c>
      <c r="B3" s="131" t="str">
        <f>'1. 2001 Approved Rate Schedule'!B3</f>
        <v>E.L.K. Energy Inc.</v>
      </c>
      <c r="C3" s="132"/>
      <c r="E3" s="165" t="s">
        <v>1</v>
      </c>
      <c r="F3" s="1"/>
      <c r="G3" s="133" t="str">
        <f>'1. 2001 Approved Rate Schedule'!F3</f>
        <v>ED-1999-0070</v>
      </c>
    </row>
    <row r="4" spans="1:7" ht="18" x14ac:dyDescent="0.25">
      <c r="A4" s="165" t="s">
        <v>3</v>
      </c>
      <c r="B4" s="131" t="str">
        <f>'1. 2001 Approved Rate Schedule'!B4</f>
        <v>Sandra Corrado</v>
      </c>
      <c r="C4" s="17"/>
      <c r="E4" s="165" t="s">
        <v>4</v>
      </c>
      <c r="F4" s="1"/>
      <c r="G4" s="133" t="str">
        <f>'1. 2001 Approved Rate Schedule'!F4</f>
        <v>(519)776-5291  Ext. 13</v>
      </c>
    </row>
    <row r="5" spans="1:7" ht="18" x14ac:dyDescent="0.25">
      <c r="A5" s="120" t="s">
        <v>50</v>
      </c>
      <c r="B5" s="131" t="str">
        <f>'1. 2001 Approved Rate Schedule'!B5</f>
        <v>scorrado@elkenergyinc.com</v>
      </c>
      <c r="C5" s="17"/>
    </row>
    <row r="6" spans="1:7" ht="18" x14ac:dyDescent="0.25">
      <c r="A6" s="165" t="s">
        <v>2</v>
      </c>
      <c r="B6" s="131">
        <f>'1. 2001 Approved Rate Schedule'!B6</f>
        <v>1</v>
      </c>
      <c r="C6" s="17"/>
    </row>
    <row r="7" spans="1:7" ht="18" x14ac:dyDescent="0.25">
      <c r="A7" s="120" t="s">
        <v>51</v>
      </c>
      <c r="B7" s="131">
        <f>'1. 2001 Approved Rate Schedule'!B7</f>
        <v>37263</v>
      </c>
      <c r="C7" s="17"/>
    </row>
    <row r="8" spans="1:7" ht="18" x14ac:dyDescent="0.25">
      <c r="A8" s="30"/>
      <c r="C8" s="17"/>
    </row>
    <row r="9" spans="1:7" ht="18" x14ac:dyDescent="0.25">
      <c r="A9" s="30"/>
      <c r="C9" s="17"/>
    </row>
    <row r="10" spans="1:7" ht="18" x14ac:dyDescent="0.25">
      <c r="C10" s="17"/>
    </row>
    <row r="11" spans="1:7" x14ac:dyDescent="0.2">
      <c r="A11" t="s">
        <v>187</v>
      </c>
      <c r="B11" s="5"/>
    </row>
    <row r="13" spans="1:7" x14ac:dyDescent="0.2">
      <c r="B13" s="10"/>
      <c r="C13" s="77"/>
    </row>
    <row r="14" spans="1:7" x14ac:dyDescent="0.2">
      <c r="A14" t="s">
        <v>188</v>
      </c>
      <c r="B14" s="10"/>
      <c r="C14" s="77"/>
      <c r="E14" s="75">
        <v>67076.869965413134</v>
      </c>
      <c r="F14" s="76"/>
    </row>
    <row r="15" spans="1:7" x14ac:dyDescent="0.2">
      <c r="B15" s="10"/>
      <c r="C15" s="76"/>
    </row>
    <row r="16" spans="1:7" x14ac:dyDescent="0.2">
      <c r="A16" t="s">
        <v>200</v>
      </c>
    </row>
    <row r="17" spans="1:8" x14ac:dyDescent="0.2">
      <c r="A17" t="s">
        <v>210</v>
      </c>
    </row>
    <row r="24" spans="1:8" ht="38.25" x14ac:dyDescent="0.3">
      <c r="A24" s="166" t="s">
        <v>95</v>
      </c>
      <c r="B24" s="67" t="s">
        <v>55</v>
      </c>
      <c r="C24" s="68" t="s">
        <v>56</v>
      </c>
      <c r="D24" s="68" t="s">
        <v>57</v>
      </c>
      <c r="E24" s="68" t="s">
        <v>58</v>
      </c>
      <c r="F24" s="68" t="s">
        <v>96</v>
      </c>
      <c r="G24" s="69" t="s">
        <v>189</v>
      </c>
      <c r="H24" s="28"/>
    </row>
    <row r="25" spans="1:8" x14ac:dyDescent="0.2">
      <c r="A25" s="41"/>
      <c r="B25" s="42"/>
      <c r="C25" s="43"/>
      <c r="D25" s="43"/>
      <c r="E25" s="42"/>
      <c r="F25" s="42"/>
      <c r="G25" s="44"/>
    </row>
    <row r="26" spans="1:8" x14ac:dyDescent="0.2">
      <c r="A26" s="70" t="s">
        <v>60</v>
      </c>
      <c r="B26" s="78" t="s">
        <v>65</v>
      </c>
      <c r="C26" s="57">
        <f>81950432+5711700</f>
        <v>87662132</v>
      </c>
      <c r="D26" s="79">
        <f>8927+158</f>
        <v>9085</v>
      </c>
      <c r="E26" s="59">
        <v>1417530.71</v>
      </c>
      <c r="F26" s="81">
        <f>E26/E35</f>
        <v>0.62660025375368078</v>
      </c>
      <c r="G26" s="82">
        <f>G35*F26</f>
        <v>42030.383741330515</v>
      </c>
      <c r="H26" s="100"/>
    </row>
    <row r="27" spans="1:8" x14ac:dyDescent="0.2">
      <c r="A27" s="70" t="s">
        <v>147</v>
      </c>
      <c r="B27" s="78" t="s">
        <v>65</v>
      </c>
      <c r="C27" s="57">
        <v>19523805</v>
      </c>
      <c r="D27" s="84">
        <f>953+18</f>
        <v>971</v>
      </c>
      <c r="E27" s="59">
        <v>190382.21</v>
      </c>
      <c r="F27" s="81">
        <f>E27/E35</f>
        <v>8.4155877720763134E-2</v>
      </c>
      <c r="G27" s="82">
        <f>G35*F27</f>
        <v>5644.9128667008372</v>
      </c>
      <c r="H27" s="100"/>
    </row>
    <row r="28" spans="1:8" x14ac:dyDescent="0.2">
      <c r="A28" s="70" t="s">
        <v>148</v>
      </c>
      <c r="B28" s="85">
        <v>185887.8</v>
      </c>
      <c r="C28" s="86" t="s">
        <v>65</v>
      </c>
      <c r="D28" s="79">
        <v>128</v>
      </c>
      <c r="E28" s="59">
        <v>631908.24</v>
      </c>
      <c r="F28" s="81">
        <f>E28/E35</f>
        <v>0.27932648001188054</v>
      </c>
      <c r="G28" s="82">
        <f>G35*F28</f>
        <v>18736.345977653484</v>
      </c>
      <c r="H28" s="100"/>
    </row>
    <row r="29" spans="1:8" x14ac:dyDescent="0.2">
      <c r="A29" s="70" t="s">
        <v>115</v>
      </c>
      <c r="B29" s="155">
        <v>48725</v>
      </c>
      <c r="C29" s="45" t="s">
        <v>65</v>
      </c>
      <c r="D29" s="155">
        <v>1</v>
      </c>
      <c r="E29" s="162">
        <v>12316.44</v>
      </c>
      <c r="F29" s="81">
        <f>E29/E35</f>
        <v>5.4443155092858513E-3</v>
      </c>
      <c r="G29" s="82">
        <f>G35*F29</f>
        <v>365.18764346704904</v>
      </c>
      <c r="H29" s="87"/>
    </row>
    <row r="30" spans="1:8" x14ac:dyDescent="0.2">
      <c r="A30" s="70" t="s">
        <v>5</v>
      </c>
      <c r="B30" s="155">
        <v>0</v>
      </c>
      <c r="C30" s="45" t="s">
        <v>65</v>
      </c>
      <c r="D30" s="155">
        <v>0</v>
      </c>
      <c r="E30" s="162">
        <v>0</v>
      </c>
      <c r="F30" s="81">
        <f>E30/E35</f>
        <v>0</v>
      </c>
      <c r="G30" s="82">
        <f>G35*F30</f>
        <v>0</v>
      </c>
      <c r="H30" s="87"/>
    </row>
    <row r="31" spans="1:8" x14ac:dyDescent="0.2">
      <c r="A31" s="70" t="s">
        <v>63</v>
      </c>
      <c r="B31" s="155">
        <v>0</v>
      </c>
      <c r="C31" s="45" t="s">
        <v>65</v>
      </c>
      <c r="D31" s="155">
        <v>0</v>
      </c>
      <c r="E31" s="162">
        <v>0</v>
      </c>
      <c r="F31" s="81">
        <f>E31/E35</f>
        <v>0</v>
      </c>
      <c r="G31" s="82">
        <f>G35*F31</f>
        <v>0</v>
      </c>
      <c r="H31" s="87"/>
    </row>
    <row r="32" spans="1:8" x14ac:dyDescent="0.2">
      <c r="A32" s="70" t="s">
        <v>61</v>
      </c>
      <c r="B32" s="85">
        <v>475</v>
      </c>
      <c r="C32" s="86" t="s">
        <v>65</v>
      </c>
      <c r="D32" s="79">
        <v>138</v>
      </c>
      <c r="E32" s="63">
        <v>1057.05</v>
      </c>
      <c r="F32" s="81">
        <f>E32/E35</f>
        <v>4.6725463762991654E-4</v>
      </c>
      <c r="G32" s="82">
        <f>G35*F32</f>
        <v>31.341978569038147</v>
      </c>
      <c r="H32" s="83"/>
    </row>
    <row r="33" spans="1:8" x14ac:dyDescent="0.2">
      <c r="A33" s="70" t="s">
        <v>62</v>
      </c>
      <c r="B33" s="88">
        <v>6090</v>
      </c>
      <c r="C33" s="89" t="s">
        <v>65</v>
      </c>
      <c r="D33" s="90">
        <v>2603</v>
      </c>
      <c r="E33" s="65">
        <v>9062.19</v>
      </c>
      <c r="F33" s="91">
        <f>E33/E35</f>
        <v>4.005818366759807E-3</v>
      </c>
      <c r="G33" s="92">
        <f>G35*F33</f>
        <v>268.69775769221121</v>
      </c>
      <c r="H33" s="216"/>
    </row>
    <row r="34" spans="1:8" x14ac:dyDescent="0.2">
      <c r="A34" s="70"/>
      <c r="B34" s="94"/>
      <c r="C34" s="95"/>
      <c r="D34" s="96"/>
      <c r="E34" s="94"/>
      <c r="F34" s="94"/>
      <c r="G34" s="82"/>
      <c r="H34" s="77"/>
    </row>
    <row r="35" spans="1:8" x14ac:dyDescent="0.2">
      <c r="A35" s="70" t="s">
        <v>59</v>
      </c>
      <c r="B35" s="42"/>
      <c r="C35" s="96"/>
      <c r="D35" s="94"/>
      <c r="E35" s="161">
        <f>SUM(E26:E33)</f>
        <v>2262256.84</v>
      </c>
      <c r="F35" s="96">
        <f>SUM(F26:F33)</f>
        <v>1</v>
      </c>
      <c r="G35" s="97">
        <f>E14</f>
        <v>67076.869965413134</v>
      </c>
      <c r="H35" s="77"/>
    </row>
    <row r="36" spans="1:8" x14ac:dyDescent="0.2">
      <c r="A36" s="41"/>
      <c r="B36" s="42"/>
      <c r="C36" s="42"/>
      <c r="D36" s="42"/>
      <c r="E36" s="42"/>
      <c r="F36" s="42"/>
      <c r="G36" s="53">
        <f>SUM(G26:G33)</f>
        <v>67076.869965413134</v>
      </c>
      <c r="H36" s="98"/>
    </row>
    <row r="37" spans="1:8" x14ac:dyDescent="0.2">
      <c r="A37" s="54"/>
      <c r="B37" s="55"/>
      <c r="C37" s="55"/>
      <c r="D37" s="55"/>
      <c r="E37" s="55"/>
      <c r="F37" s="55"/>
      <c r="G37" s="56"/>
    </row>
    <row r="39" spans="1:8" ht="15.75" x14ac:dyDescent="0.25">
      <c r="A39" s="72" t="s">
        <v>74</v>
      </c>
    </row>
    <row r="40" spans="1:8" ht="10.5" customHeight="1" x14ac:dyDescent="0.25">
      <c r="A40" s="30"/>
    </row>
    <row r="41" spans="1:8" ht="14.25" x14ac:dyDescent="0.2">
      <c r="A41" s="164" t="s">
        <v>211</v>
      </c>
    </row>
    <row r="42" spans="1:8" ht="9" customHeight="1" x14ac:dyDescent="0.2">
      <c r="A42" s="36"/>
    </row>
    <row r="43" spans="1:8" ht="51.75" customHeight="1" x14ac:dyDescent="0.2">
      <c r="A43" s="36"/>
      <c r="B43" s="27" t="s">
        <v>67</v>
      </c>
      <c r="C43" s="27" t="s">
        <v>68</v>
      </c>
      <c r="D43" s="27" t="s">
        <v>212</v>
      </c>
    </row>
    <row r="44" spans="1:8" ht="15" x14ac:dyDescent="0.2">
      <c r="A44" s="36"/>
      <c r="B44" s="37" t="s">
        <v>66</v>
      </c>
      <c r="C44" s="37" t="s">
        <v>66</v>
      </c>
    </row>
    <row r="45" spans="1:8" ht="15" x14ac:dyDescent="0.2">
      <c r="A45" s="36"/>
      <c r="B45" s="38">
        <f>'3. 1999 Data &amp; add 2002 MARR'!B45</f>
        <v>0.3</v>
      </c>
      <c r="C45" s="38">
        <f>1-B45</f>
        <v>0.7</v>
      </c>
      <c r="D45" s="39">
        <f>B45+C45</f>
        <v>1</v>
      </c>
    </row>
    <row r="46" spans="1:8" ht="13.5" customHeight="1" x14ac:dyDescent="0.2">
      <c r="B46" s="27"/>
      <c r="C46" s="27"/>
      <c r="D46" s="27"/>
    </row>
    <row r="47" spans="1:8" x14ac:dyDescent="0.2">
      <c r="A47" t="s">
        <v>196</v>
      </c>
      <c r="B47" s="77">
        <f>D47*B45</f>
        <v>12609.115122399155</v>
      </c>
      <c r="C47" s="77">
        <f>D47*C45</f>
        <v>29421.268618931357</v>
      </c>
      <c r="D47" s="77">
        <f>G26</f>
        <v>42030.383741330515</v>
      </c>
    </row>
    <row r="48" spans="1:8" x14ac:dyDescent="0.2">
      <c r="A48" t="s">
        <v>81</v>
      </c>
      <c r="B48" s="77"/>
      <c r="C48" s="77"/>
      <c r="D48" s="77"/>
    </row>
    <row r="49" spans="1:4" x14ac:dyDescent="0.2">
      <c r="B49" s="77"/>
      <c r="C49" s="77"/>
      <c r="D49" s="77"/>
    </row>
    <row r="50" spans="1:4" x14ac:dyDescent="0.2">
      <c r="A50" t="s">
        <v>69</v>
      </c>
      <c r="B50" s="14">
        <f>C26</f>
        <v>87662132</v>
      </c>
    </row>
    <row r="52" spans="1:4" x14ac:dyDescent="0.2">
      <c r="A52" t="s">
        <v>70</v>
      </c>
      <c r="C52" s="40">
        <f>D26</f>
        <v>9085</v>
      </c>
    </row>
    <row r="54" spans="1:4" x14ac:dyDescent="0.2">
      <c r="A54" t="s">
        <v>71</v>
      </c>
      <c r="B54" s="99">
        <f>B47/B50</f>
        <v>1.4383765070189207E-4</v>
      </c>
    </row>
    <row r="55" spans="1:4" x14ac:dyDescent="0.2">
      <c r="A55" t="s">
        <v>218</v>
      </c>
    </row>
    <row r="56" spans="1:4" x14ac:dyDescent="0.2">
      <c r="A56" t="s">
        <v>219</v>
      </c>
    </row>
    <row r="58" spans="1:4" x14ac:dyDescent="0.2">
      <c r="A58" t="s">
        <v>73</v>
      </c>
      <c r="C58" s="100">
        <f>C47/C52/12</f>
        <v>0.26987037808595998</v>
      </c>
    </row>
    <row r="59" spans="1:4" x14ac:dyDescent="0.2">
      <c r="A59" t="s">
        <v>220</v>
      </c>
    </row>
    <row r="60" spans="1:4" x14ac:dyDescent="0.2">
      <c r="A60" t="s">
        <v>221</v>
      </c>
    </row>
    <row r="63" spans="1:4" ht="15.75" x14ac:dyDescent="0.25">
      <c r="A63" s="72" t="s">
        <v>75</v>
      </c>
    </row>
    <row r="64" spans="1:4" ht="7.5" customHeight="1" x14ac:dyDescent="0.25">
      <c r="A64" s="72"/>
    </row>
    <row r="65" spans="1:4" ht="14.25" x14ac:dyDescent="0.2">
      <c r="A65" s="164" t="s">
        <v>211</v>
      </c>
    </row>
    <row r="66" spans="1:4" ht="8.25" customHeight="1" x14ac:dyDescent="0.2">
      <c r="A66" s="36"/>
    </row>
    <row r="67" spans="1:4" ht="51" x14ac:dyDescent="0.2">
      <c r="A67" s="36"/>
      <c r="B67" s="27" t="s">
        <v>67</v>
      </c>
      <c r="C67" s="27" t="s">
        <v>68</v>
      </c>
      <c r="D67" s="27" t="s">
        <v>212</v>
      </c>
    </row>
    <row r="68" spans="1:4" ht="13.5" customHeight="1" x14ac:dyDescent="0.2">
      <c r="A68" s="36"/>
      <c r="B68" s="37" t="s">
        <v>66</v>
      </c>
      <c r="C68" s="37" t="s">
        <v>66</v>
      </c>
    </row>
    <row r="69" spans="1:4" ht="15" x14ac:dyDescent="0.2">
      <c r="A69" s="36"/>
      <c r="B69" s="38">
        <f>'3. 1999 Data &amp; add 2002 MARR'!B69</f>
        <v>0.3</v>
      </c>
      <c r="C69" s="38">
        <f>1-B69</f>
        <v>0.7</v>
      </c>
      <c r="D69" s="39">
        <f>B69+C69</f>
        <v>1</v>
      </c>
    </row>
    <row r="70" spans="1:4" x14ac:dyDescent="0.2">
      <c r="B70" s="27"/>
      <c r="C70" s="27"/>
      <c r="D70" s="27"/>
    </row>
    <row r="71" spans="1:4" x14ac:dyDescent="0.2">
      <c r="A71" t="s">
        <v>196</v>
      </c>
      <c r="B71" s="77">
        <f>D71*B69</f>
        <v>1693.4738600102512</v>
      </c>
      <c r="C71" s="77">
        <f>D71*C69</f>
        <v>3951.4390066905858</v>
      </c>
      <c r="D71" s="77">
        <f>G27</f>
        <v>5644.9128667008372</v>
      </c>
    </row>
    <row r="72" spans="1:4" x14ac:dyDescent="0.2">
      <c r="A72" t="s">
        <v>85</v>
      </c>
      <c r="B72" s="77"/>
      <c r="C72" s="77"/>
      <c r="D72" s="77"/>
    </row>
    <row r="73" spans="1:4" x14ac:dyDescent="0.2">
      <c r="B73" s="77"/>
      <c r="C73" s="77"/>
      <c r="D73" s="77"/>
    </row>
    <row r="74" spans="1:4" x14ac:dyDescent="0.2">
      <c r="A74" t="s">
        <v>69</v>
      </c>
      <c r="B74" s="14">
        <f>C27</f>
        <v>19523805</v>
      </c>
    </row>
    <row r="76" spans="1:4" x14ac:dyDescent="0.2">
      <c r="A76" t="s">
        <v>70</v>
      </c>
      <c r="C76" s="40">
        <f>D27</f>
        <v>971</v>
      </c>
    </row>
    <row r="78" spans="1:4" x14ac:dyDescent="0.2">
      <c r="A78" t="s">
        <v>71</v>
      </c>
      <c r="B78" s="99">
        <f>B71/B74</f>
        <v>8.6738925122958934E-5</v>
      </c>
    </row>
    <row r="79" spans="1:4" x14ac:dyDescent="0.2">
      <c r="A79" t="s">
        <v>218</v>
      </c>
    </row>
    <row r="80" spans="1:4" x14ac:dyDescent="0.2">
      <c r="A80" t="s">
        <v>219</v>
      </c>
    </row>
    <row r="82" spans="1:4" x14ac:dyDescent="0.2">
      <c r="A82" t="s">
        <v>73</v>
      </c>
      <c r="C82" s="100">
        <f>C71/C76/12</f>
        <v>0.33912109566517218</v>
      </c>
    </row>
    <row r="83" spans="1:4" x14ac:dyDescent="0.2">
      <c r="A83" t="s">
        <v>220</v>
      </c>
    </row>
    <row r="84" spans="1:4" x14ac:dyDescent="0.2">
      <c r="A84" t="s">
        <v>221</v>
      </c>
    </row>
    <row r="85" spans="1:4" x14ac:dyDescent="0.2">
      <c r="B85" s="13"/>
      <c r="C85" s="13"/>
    </row>
    <row r="86" spans="1:4" x14ac:dyDescent="0.2">
      <c r="C86" s="77"/>
    </row>
    <row r="87" spans="1:4" ht="15.75" x14ac:dyDescent="0.25">
      <c r="A87" s="72" t="s">
        <v>80</v>
      </c>
    </row>
    <row r="88" spans="1:4" ht="9" customHeight="1" x14ac:dyDescent="0.25">
      <c r="A88" s="72"/>
    </row>
    <row r="89" spans="1:4" ht="14.25" x14ac:dyDescent="0.2">
      <c r="A89" s="164" t="s">
        <v>211</v>
      </c>
    </row>
    <row r="90" spans="1:4" ht="9" customHeight="1" x14ac:dyDescent="0.2">
      <c r="A90" s="36"/>
    </row>
    <row r="91" spans="1:4" ht="51" x14ac:dyDescent="0.2">
      <c r="A91" s="36"/>
      <c r="B91" s="27" t="s">
        <v>67</v>
      </c>
      <c r="C91" s="27" t="s">
        <v>68</v>
      </c>
      <c r="D91" s="27" t="s">
        <v>212</v>
      </c>
    </row>
    <row r="92" spans="1:4" ht="15" x14ac:dyDescent="0.2">
      <c r="A92" s="36"/>
      <c r="B92" s="37" t="s">
        <v>66</v>
      </c>
      <c r="C92" s="37" t="s">
        <v>66</v>
      </c>
    </row>
    <row r="93" spans="1:4" ht="15" x14ac:dyDescent="0.2">
      <c r="A93" s="36"/>
      <c r="B93" s="38">
        <f>'3. 1999 Data &amp; add 2002 MARR'!B93</f>
        <v>0.3</v>
      </c>
      <c r="C93" s="38">
        <f>1-B93</f>
        <v>0.7</v>
      </c>
      <c r="D93" s="39">
        <f>B93+C93</f>
        <v>1</v>
      </c>
    </row>
    <row r="94" spans="1:4" x14ac:dyDescent="0.2">
      <c r="B94" s="27"/>
      <c r="C94" s="27"/>
      <c r="D94" s="27"/>
    </row>
    <row r="95" spans="1:4" x14ac:dyDescent="0.2">
      <c r="A95" t="s">
        <v>196</v>
      </c>
      <c r="B95" s="77">
        <f>D95*B93</f>
        <v>5620.9037932960446</v>
      </c>
      <c r="C95" s="77">
        <f>D95*C93</f>
        <v>13115.442184357438</v>
      </c>
      <c r="D95" s="77">
        <f>G28</f>
        <v>18736.345977653484</v>
      </c>
    </row>
    <row r="96" spans="1:4" x14ac:dyDescent="0.2">
      <c r="A96" t="s">
        <v>87</v>
      </c>
      <c r="B96" s="77"/>
      <c r="C96" s="77"/>
      <c r="D96" s="77"/>
    </row>
    <row r="97" spans="1:4" x14ac:dyDescent="0.2">
      <c r="B97" s="77"/>
      <c r="C97" s="77"/>
      <c r="D97" s="77"/>
    </row>
    <row r="98" spans="1:4" x14ac:dyDescent="0.2">
      <c r="A98" t="s">
        <v>82</v>
      </c>
      <c r="B98" s="14">
        <f>B28</f>
        <v>185887.8</v>
      </c>
    </row>
    <row r="100" spans="1:4" x14ac:dyDescent="0.2">
      <c r="A100" t="s">
        <v>70</v>
      </c>
      <c r="C100" s="40">
        <f>D28</f>
        <v>128</v>
      </c>
    </row>
    <row r="102" spans="1:4" x14ac:dyDescent="0.2">
      <c r="A102" t="s">
        <v>83</v>
      </c>
      <c r="B102" s="99">
        <f>B95/B98</f>
        <v>3.0238153301594E-2</v>
      </c>
    </row>
    <row r="103" spans="1:4" x14ac:dyDescent="0.2">
      <c r="A103" t="s">
        <v>222</v>
      </c>
    </row>
    <row r="104" spans="1:4" x14ac:dyDescent="0.2">
      <c r="A104" t="s">
        <v>219</v>
      </c>
    </row>
    <row r="106" spans="1:4" x14ac:dyDescent="0.2">
      <c r="A106" t="s">
        <v>73</v>
      </c>
      <c r="C106" s="100">
        <f>C95/C100/12</f>
        <v>8.5386993387743733</v>
      </c>
    </row>
    <row r="107" spans="1:4" x14ac:dyDescent="0.2">
      <c r="A107" t="s">
        <v>220</v>
      </c>
    </row>
    <row r="108" spans="1:4" x14ac:dyDescent="0.2">
      <c r="A108" t="s">
        <v>221</v>
      </c>
    </row>
    <row r="109" spans="1:4" x14ac:dyDescent="0.2">
      <c r="B109" s="13"/>
      <c r="C109" s="13"/>
    </row>
    <row r="110" spans="1:4" x14ac:dyDescent="0.2">
      <c r="B110" s="77"/>
      <c r="C110" s="77"/>
      <c r="D110" s="77"/>
    </row>
    <row r="111" spans="1:4" ht="15.75" x14ac:dyDescent="0.25">
      <c r="A111" s="72" t="s">
        <v>84</v>
      </c>
    </row>
    <row r="112" spans="1:4" ht="9" customHeight="1" x14ac:dyDescent="0.25">
      <c r="A112" s="72"/>
    </row>
    <row r="113" spans="1:4" ht="14.25" x14ac:dyDescent="0.2">
      <c r="A113" s="164" t="s">
        <v>211</v>
      </c>
    </row>
    <row r="114" spans="1:4" ht="6" customHeight="1" x14ac:dyDescent="0.2">
      <c r="A114" s="36"/>
    </row>
    <row r="115" spans="1:4" ht="51" x14ac:dyDescent="0.2">
      <c r="A115" s="36"/>
      <c r="B115" s="27" t="s">
        <v>67</v>
      </c>
      <c r="C115" s="27" t="s">
        <v>68</v>
      </c>
      <c r="D115" s="27" t="s">
        <v>212</v>
      </c>
    </row>
    <row r="116" spans="1:4" ht="15" x14ac:dyDescent="0.2">
      <c r="A116" s="36"/>
      <c r="B116" s="37" t="s">
        <v>66</v>
      </c>
      <c r="C116" s="37" t="s">
        <v>66</v>
      </c>
    </row>
    <row r="117" spans="1:4" ht="15" x14ac:dyDescent="0.2">
      <c r="A117" s="36"/>
      <c r="B117" s="38">
        <f>'3. 1999 Data &amp; add 2002 MARR'!B117</f>
        <v>0.3</v>
      </c>
      <c r="C117" s="38">
        <f>1-B117</f>
        <v>0.7</v>
      </c>
      <c r="D117" s="39">
        <f>B117+C117</f>
        <v>1</v>
      </c>
    </row>
    <row r="118" spans="1:4" x14ac:dyDescent="0.2">
      <c r="B118" s="27"/>
      <c r="C118" s="27"/>
      <c r="D118" s="27"/>
    </row>
    <row r="119" spans="1:4" x14ac:dyDescent="0.2">
      <c r="A119" t="s">
        <v>196</v>
      </c>
      <c r="B119" s="77">
        <f>D119*B117</f>
        <v>109.55629304011471</v>
      </c>
      <c r="C119" s="77">
        <f>D119*C117</f>
        <v>255.63135042693432</v>
      </c>
      <c r="D119" s="77">
        <f>G29</f>
        <v>365.18764346704904</v>
      </c>
    </row>
    <row r="120" spans="1:4" x14ac:dyDescent="0.2">
      <c r="A120" t="s">
        <v>89</v>
      </c>
      <c r="B120" s="77"/>
      <c r="C120" s="77"/>
      <c r="D120" s="77"/>
    </row>
    <row r="121" spans="1:4" x14ac:dyDescent="0.2">
      <c r="B121" s="77"/>
      <c r="C121" s="77"/>
      <c r="D121" s="77"/>
    </row>
    <row r="122" spans="1:4" x14ac:dyDescent="0.2">
      <c r="A122" t="s">
        <v>82</v>
      </c>
      <c r="B122" s="14">
        <f>B29</f>
        <v>48725</v>
      </c>
    </row>
    <row r="124" spans="1:4" x14ac:dyDescent="0.2">
      <c r="A124" t="s">
        <v>70</v>
      </c>
      <c r="C124" s="40">
        <f>D29</f>
        <v>1</v>
      </c>
    </row>
    <row r="126" spans="1:4" x14ac:dyDescent="0.2">
      <c r="A126" t="s">
        <v>83</v>
      </c>
      <c r="B126" s="99">
        <f>B119/B122</f>
        <v>2.2484616324292398E-3</v>
      </c>
    </row>
    <row r="127" spans="1:4" x14ac:dyDescent="0.2">
      <c r="A127" t="s">
        <v>222</v>
      </c>
    </row>
    <row r="128" spans="1:4" x14ac:dyDescent="0.2">
      <c r="A128" t="s">
        <v>219</v>
      </c>
    </row>
    <row r="130" spans="1:4" x14ac:dyDescent="0.2">
      <c r="A130" t="s">
        <v>73</v>
      </c>
      <c r="C130" s="100">
        <f>C119/C124/12</f>
        <v>21.302612535577861</v>
      </c>
    </row>
    <row r="131" spans="1:4" x14ac:dyDescent="0.2">
      <c r="A131" t="s">
        <v>220</v>
      </c>
    </row>
    <row r="132" spans="1:4" x14ac:dyDescent="0.2">
      <c r="A132" t="s">
        <v>221</v>
      </c>
    </row>
    <row r="133" spans="1:4" x14ac:dyDescent="0.2">
      <c r="B133" s="13"/>
      <c r="C133" s="13"/>
    </row>
    <row r="135" spans="1:4" ht="15.75" x14ac:dyDescent="0.25">
      <c r="A135" s="72" t="s">
        <v>86</v>
      </c>
    </row>
    <row r="136" spans="1:4" ht="10.5" customHeight="1" x14ac:dyDescent="0.25">
      <c r="A136" s="72"/>
    </row>
    <row r="137" spans="1:4" ht="14.25" x14ac:dyDescent="0.2">
      <c r="A137" s="164" t="s">
        <v>211</v>
      </c>
    </row>
    <row r="138" spans="1:4" ht="6" customHeight="1" x14ac:dyDescent="0.2">
      <c r="A138" s="36"/>
    </row>
    <row r="139" spans="1:4" ht="51" x14ac:dyDescent="0.2">
      <c r="A139" s="36"/>
      <c r="B139" s="27" t="s">
        <v>67</v>
      </c>
      <c r="C139" s="27" t="s">
        <v>68</v>
      </c>
      <c r="D139" s="27" t="s">
        <v>212</v>
      </c>
    </row>
    <row r="140" spans="1:4" ht="15" x14ac:dyDescent="0.2">
      <c r="A140" s="36"/>
      <c r="B140" s="37" t="s">
        <v>66</v>
      </c>
      <c r="C140" s="37" t="s">
        <v>66</v>
      </c>
    </row>
    <row r="141" spans="1:4" ht="15" x14ac:dyDescent="0.2">
      <c r="A141" s="36"/>
      <c r="B141" s="38">
        <f>'3. 1999 Data &amp; add 2002 MARR'!B141</f>
        <v>0</v>
      </c>
      <c r="C141" s="38">
        <f>1-B141</f>
        <v>1</v>
      </c>
      <c r="D141" s="39">
        <f>B141+C141</f>
        <v>1</v>
      </c>
    </row>
    <row r="142" spans="1:4" x14ac:dyDescent="0.2">
      <c r="B142" s="27"/>
      <c r="C142" s="27"/>
      <c r="D142" s="27"/>
    </row>
    <row r="143" spans="1:4" x14ac:dyDescent="0.2">
      <c r="B143" s="27"/>
      <c r="C143" s="27"/>
      <c r="D143" s="27"/>
    </row>
    <row r="144" spans="1:4" x14ac:dyDescent="0.2">
      <c r="A144" t="s">
        <v>196</v>
      </c>
      <c r="B144" s="77">
        <f>D144*B141</f>
        <v>0</v>
      </c>
      <c r="C144" s="77">
        <f>D144*C141</f>
        <v>0</v>
      </c>
      <c r="D144" s="77">
        <f>G30</f>
        <v>0</v>
      </c>
    </row>
    <row r="145" spans="1:4" x14ac:dyDescent="0.2">
      <c r="A145" t="s">
        <v>91</v>
      </c>
      <c r="B145" s="77"/>
      <c r="C145" s="77"/>
      <c r="D145" s="77"/>
    </row>
    <row r="146" spans="1:4" x14ac:dyDescent="0.2">
      <c r="B146" s="77"/>
      <c r="C146" s="77"/>
      <c r="D146" s="77"/>
    </row>
    <row r="147" spans="1:4" x14ac:dyDescent="0.2">
      <c r="A147" t="s">
        <v>82</v>
      </c>
      <c r="B147" s="14">
        <f>B30</f>
        <v>0</v>
      </c>
    </row>
    <row r="149" spans="1:4" x14ac:dyDescent="0.2">
      <c r="A149" t="s">
        <v>70</v>
      </c>
      <c r="C149" s="40">
        <f>D30</f>
        <v>0</v>
      </c>
    </row>
    <row r="151" spans="1:4" x14ac:dyDescent="0.2">
      <c r="A151" t="s">
        <v>83</v>
      </c>
      <c r="B151" s="99" t="e">
        <f>B144/B147</f>
        <v>#DIV/0!</v>
      </c>
    </row>
    <row r="152" spans="1:4" x14ac:dyDescent="0.2">
      <c r="A152" t="s">
        <v>222</v>
      </c>
    </row>
    <row r="153" spans="1:4" x14ac:dyDescent="0.2">
      <c r="A153" t="s">
        <v>219</v>
      </c>
    </row>
    <row r="155" spans="1:4" x14ac:dyDescent="0.2">
      <c r="A155" t="s">
        <v>73</v>
      </c>
      <c r="C155" s="100" t="e">
        <f>C144/C149/12</f>
        <v>#DIV/0!</v>
      </c>
    </row>
    <row r="156" spans="1:4" x14ac:dyDescent="0.2">
      <c r="A156" t="s">
        <v>220</v>
      </c>
    </row>
    <row r="157" spans="1:4" x14ac:dyDescent="0.2">
      <c r="A157" t="s">
        <v>221</v>
      </c>
    </row>
    <row r="158" spans="1:4" x14ac:dyDescent="0.2">
      <c r="B158" s="13"/>
      <c r="C158" s="13"/>
    </row>
    <row r="160" spans="1:4" ht="15.75" x14ac:dyDescent="0.25">
      <c r="A160" s="72" t="s">
        <v>88</v>
      </c>
    </row>
    <row r="161" spans="1:4" ht="10.5" customHeight="1" x14ac:dyDescent="0.25">
      <c r="A161" s="72"/>
    </row>
    <row r="162" spans="1:4" ht="14.25" x14ac:dyDescent="0.2">
      <c r="A162" s="164" t="s">
        <v>211</v>
      </c>
    </row>
    <row r="163" spans="1:4" ht="9" customHeight="1" x14ac:dyDescent="0.2">
      <c r="A163" s="36"/>
    </row>
    <row r="164" spans="1:4" ht="51" x14ac:dyDescent="0.2">
      <c r="A164" s="36"/>
      <c r="B164" s="27" t="s">
        <v>67</v>
      </c>
      <c r="C164" s="27" t="s">
        <v>68</v>
      </c>
      <c r="D164" s="27" t="s">
        <v>212</v>
      </c>
    </row>
    <row r="165" spans="1:4" ht="15" x14ac:dyDescent="0.2">
      <c r="A165" s="36"/>
      <c r="B165" s="37" t="s">
        <v>66</v>
      </c>
      <c r="C165" s="37" t="s">
        <v>66</v>
      </c>
    </row>
    <row r="166" spans="1:4" ht="15" x14ac:dyDescent="0.2">
      <c r="A166" s="36"/>
      <c r="B166" s="38">
        <f>'3. 1999 Data &amp; add 2002 MARR'!B166</f>
        <v>0</v>
      </c>
      <c r="C166" s="38">
        <f>1-B166</f>
        <v>1</v>
      </c>
      <c r="D166" s="39">
        <f>B166+C166</f>
        <v>1</v>
      </c>
    </row>
    <row r="167" spans="1:4" x14ac:dyDescent="0.2">
      <c r="B167" s="27"/>
      <c r="C167" s="27"/>
      <c r="D167" s="27"/>
    </row>
    <row r="168" spans="1:4" x14ac:dyDescent="0.2">
      <c r="B168" s="27"/>
      <c r="C168" s="27"/>
      <c r="D168" s="27"/>
    </row>
    <row r="169" spans="1:4" x14ac:dyDescent="0.2">
      <c r="A169" t="s">
        <v>196</v>
      </c>
      <c r="B169" s="77">
        <f>D169*B166</f>
        <v>0</v>
      </c>
      <c r="C169" s="77">
        <f>D169*C166</f>
        <v>0</v>
      </c>
      <c r="D169" s="77">
        <f>G31</f>
        <v>0</v>
      </c>
    </row>
    <row r="170" spans="1:4" x14ac:dyDescent="0.2">
      <c r="A170" t="s">
        <v>92</v>
      </c>
      <c r="B170" s="77"/>
      <c r="C170" s="77"/>
      <c r="D170" s="77"/>
    </row>
    <row r="171" spans="1:4" x14ac:dyDescent="0.2">
      <c r="B171" s="77"/>
      <c r="C171" s="77"/>
      <c r="D171" s="77"/>
    </row>
    <row r="172" spans="1:4" x14ac:dyDescent="0.2">
      <c r="A172" t="s">
        <v>82</v>
      </c>
      <c r="B172" s="14">
        <f>B31</f>
        <v>0</v>
      </c>
    </row>
    <row r="174" spans="1:4" x14ac:dyDescent="0.2">
      <c r="A174" t="s">
        <v>70</v>
      </c>
      <c r="C174" s="40">
        <f>D31</f>
        <v>0</v>
      </c>
    </row>
    <row r="176" spans="1:4" x14ac:dyDescent="0.2">
      <c r="A176" t="s">
        <v>83</v>
      </c>
      <c r="B176" s="99" t="e">
        <f>B169/B172</f>
        <v>#DIV/0!</v>
      </c>
    </row>
    <row r="177" spans="1:4" x14ac:dyDescent="0.2">
      <c r="A177" t="s">
        <v>222</v>
      </c>
    </row>
    <row r="178" spans="1:4" x14ac:dyDescent="0.2">
      <c r="A178" t="s">
        <v>219</v>
      </c>
    </row>
    <row r="180" spans="1:4" x14ac:dyDescent="0.2">
      <c r="A180" t="s">
        <v>73</v>
      </c>
      <c r="C180" s="100" t="e">
        <f>C169/C174/12</f>
        <v>#DIV/0!</v>
      </c>
    </row>
    <row r="181" spans="1:4" x14ac:dyDescent="0.2">
      <c r="A181" t="s">
        <v>220</v>
      </c>
    </row>
    <row r="182" spans="1:4" x14ac:dyDescent="0.2">
      <c r="A182" t="s">
        <v>221</v>
      </c>
    </row>
    <row r="185" spans="1:4" ht="15.75" x14ac:dyDescent="0.25">
      <c r="A185" s="72" t="s">
        <v>97</v>
      </c>
    </row>
    <row r="186" spans="1:4" ht="6.75" customHeight="1" x14ac:dyDescent="0.25">
      <c r="A186" s="72"/>
    </row>
    <row r="187" spans="1:4" ht="14.25" x14ac:dyDescent="0.2">
      <c r="A187" s="164" t="s">
        <v>211</v>
      </c>
    </row>
    <row r="188" spans="1:4" ht="6.75" customHeight="1" x14ac:dyDescent="0.2">
      <c r="A188" s="36"/>
    </row>
    <row r="189" spans="1:4" ht="51" x14ac:dyDescent="0.2">
      <c r="A189" s="36"/>
      <c r="B189" s="27" t="s">
        <v>67</v>
      </c>
      <c r="C189" s="27" t="s">
        <v>68</v>
      </c>
      <c r="D189" s="27" t="s">
        <v>212</v>
      </c>
    </row>
    <row r="190" spans="1:4" ht="15" x14ac:dyDescent="0.2">
      <c r="A190" s="36"/>
      <c r="B190" s="37" t="s">
        <v>66</v>
      </c>
      <c r="C190" s="37" t="s">
        <v>66</v>
      </c>
    </row>
    <row r="191" spans="1:4" ht="15" x14ac:dyDescent="0.2">
      <c r="A191" s="36"/>
      <c r="B191" s="38">
        <f>'3. 1999 Data &amp; add 2002 MARR'!B191</f>
        <v>0.3</v>
      </c>
      <c r="C191" s="38">
        <f>1-B191</f>
        <v>0.7</v>
      </c>
      <c r="D191" s="39">
        <f>B191+C191</f>
        <v>1</v>
      </c>
    </row>
    <row r="192" spans="1:4" x14ac:dyDescent="0.2">
      <c r="B192" s="27"/>
      <c r="C192" s="27"/>
      <c r="D192" s="27"/>
    </row>
    <row r="193" spans="1:4" x14ac:dyDescent="0.2">
      <c r="B193" s="27"/>
      <c r="C193" s="27"/>
      <c r="D193" s="27"/>
    </row>
    <row r="194" spans="1:4" x14ac:dyDescent="0.2">
      <c r="A194" t="s">
        <v>196</v>
      </c>
      <c r="B194" s="77">
        <f>D194*B191</f>
        <v>9.4025935707114439</v>
      </c>
      <c r="C194" s="77">
        <f>D194*C191</f>
        <v>21.939384998326702</v>
      </c>
      <c r="D194" s="77">
        <f>G32</f>
        <v>31.341978569038147</v>
      </c>
    </row>
    <row r="195" spans="1:4" x14ac:dyDescent="0.2">
      <c r="A195" t="s">
        <v>191</v>
      </c>
      <c r="B195" s="77"/>
      <c r="C195" s="77"/>
      <c r="D195" s="77"/>
    </row>
    <row r="196" spans="1:4" x14ac:dyDescent="0.2">
      <c r="B196" s="77"/>
      <c r="C196" s="77"/>
      <c r="D196" s="77"/>
    </row>
    <row r="197" spans="1:4" x14ac:dyDescent="0.2">
      <c r="A197" t="s">
        <v>82</v>
      </c>
      <c r="B197" s="14">
        <f>B32</f>
        <v>475</v>
      </c>
    </row>
    <row r="199" spans="1:4" x14ac:dyDescent="0.2">
      <c r="A199" t="s">
        <v>70</v>
      </c>
      <c r="C199" s="40">
        <f>D32</f>
        <v>138</v>
      </c>
    </row>
    <row r="201" spans="1:4" x14ac:dyDescent="0.2">
      <c r="A201" t="s">
        <v>83</v>
      </c>
      <c r="B201" s="99">
        <f>B194/B197</f>
        <v>1.9794933833076723E-2</v>
      </c>
    </row>
    <row r="202" spans="1:4" x14ac:dyDescent="0.2">
      <c r="A202" t="s">
        <v>222</v>
      </c>
    </row>
    <row r="203" spans="1:4" x14ac:dyDescent="0.2">
      <c r="A203" t="s">
        <v>219</v>
      </c>
    </row>
    <row r="205" spans="1:4" x14ac:dyDescent="0.2">
      <c r="A205" t="s">
        <v>73</v>
      </c>
      <c r="C205" s="100">
        <f>C194/C199/12</f>
        <v>1.3248420892709362E-2</v>
      </c>
    </row>
    <row r="206" spans="1:4" x14ac:dyDescent="0.2">
      <c r="A206" t="s">
        <v>220</v>
      </c>
    </row>
    <row r="207" spans="1:4" x14ac:dyDescent="0.2">
      <c r="A207" t="s">
        <v>221</v>
      </c>
    </row>
    <row r="210" spans="1:4" ht="15.75" x14ac:dyDescent="0.25">
      <c r="A210" s="72" t="s">
        <v>90</v>
      </c>
    </row>
    <row r="211" spans="1:4" ht="9.75" customHeight="1" x14ac:dyDescent="0.25">
      <c r="A211" s="72"/>
    </row>
    <row r="212" spans="1:4" ht="14.25" x14ac:dyDescent="0.2">
      <c r="A212" s="164" t="s">
        <v>211</v>
      </c>
    </row>
    <row r="213" spans="1:4" ht="9" customHeight="1" x14ac:dyDescent="0.2">
      <c r="A213" s="36"/>
    </row>
    <row r="214" spans="1:4" ht="51" x14ac:dyDescent="0.2">
      <c r="A214" s="36"/>
      <c r="B214" s="27" t="s">
        <v>67</v>
      </c>
      <c r="C214" s="27" t="s">
        <v>68</v>
      </c>
      <c r="D214" s="27" t="s">
        <v>212</v>
      </c>
    </row>
    <row r="215" spans="1:4" ht="15" x14ac:dyDescent="0.2">
      <c r="A215" s="36"/>
      <c r="B215" s="37" t="s">
        <v>66</v>
      </c>
      <c r="C215" s="37" t="s">
        <v>66</v>
      </c>
    </row>
    <row r="216" spans="1:4" ht="15" x14ac:dyDescent="0.2">
      <c r="A216" s="36"/>
      <c r="B216" s="38">
        <f>'3. 1999 Data &amp; add 2002 MARR'!B216</f>
        <v>0.37</v>
      </c>
      <c r="C216" s="38">
        <f>1-B216</f>
        <v>0.63</v>
      </c>
      <c r="D216" s="39">
        <f>B216+C216</f>
        <v>1</v>
      </c>
    </row>
    <row r="217" spans="1:4" x14ac:dyDescent="0.2">
      <c r="B217" s="27"/>
      <c r="C217" s="27"/>
      <c r="D217" s="27"/>
    </row>
    <row r="218" spans="1:4" x14ac:dyDescent="0.2">
      <c r="B218" s="27"/>
      <c r="C218" s="27"/>
      <c r="D218" s="27"/>
    </row>
    <row r="219" spans="1:4" x14ac:dyDescent="0.2">
      <c r="A219" t="s">
        <v>196</v>
      </c>
      <c r="B219" s="77">
        <f>D219*B216</f>
        <v>99.418170346118146</v>
      </c>
      <c r="C219" s="77">
        <f>D219*C216</f>
        <v>169.27958734609305</v>
      </c>
      <c r="D219" s="77">
        <f>G33</f>
        <v>268.69775769221121</v>
      </c>
    </row>
    <row r="220" spans="1:4" x14ac:dyDescent="0.2">
      <c r="A220" t="s">
        <v>192</v>
      </c>
      <c r="B220" s="77"/>
      <c r="C220" s="77"/>
      <c r="D220" s="77"/>
    </row>
    <row r="221" spans="1:4" x14ac:dyDescent="0.2">
      <c r="B221" s="77"/>
      <c r="C221" s="77"/>
      <c r="D221" s="77"/>
    </row>
    <row r="222" spans="1:4" x14ac:dyDescent="0.2">
      <c r="A222" t="s">
        <v>82</v>
      </c>
      <c r="B222" s="14">
        <f>B33</f>
        <v>6090</v>
      </c>
    </row>
    <row r="224" spans="1:4" x14ac:dyDescent="0.2">
      <c r="A224" t="s">
        <v>98</v>
      </c>
      <c r="C224" s="40">
        <f>D33</f>
        <v>2603</v>
      </c>
    </row>
    <row r="226" spans="1:3" x14ac:dyDescent="0.2">
      <c r="A226" t="s">
        <v>83</v>
      </c>
      <c r="B226" s="99">
        <f>B219/B222</f>
        <v>1.632482271693237E-2</v>
      </c>
    </row>
    <row r="227" spans="1:3" x14ac:dyDescent="0.2">
      <c r="A227" t="s">
        <v>222</v>
      </c>
    </row>
    <row r="228" spans="1:3" x14ac:dyDescent="0.2">
      <c r="A228" t="s">
        <v>219</v>
      </c>
    </row>
    <row r="230" spans="1:3" x14ac:dyDescent="0.2">
      <c r="A230" t="s">
        <v>73</v>
      </c>
      <c r="C230" s="100">
        <f>C219/C224/12</f>
        <v>5.4193746749293462E-3</v>
      </c>
    </row>
    <row r="231" spans="1:3" x14ac:dyDescent="0.2">
      <c r="A231" t="s">
        <v>220</v>
      </c>
    </row>
    <row r="232" spans="1:3" x14ac:dyDescent="0.2">
      <c r="A232" t="s">
        <v>221</v>
      </c>
    </row>
  </sheetData>
  <phoneticPr fontId="0" type="noConversion"/>
  <pageMargins left="0.31" right="0.17" top="0.45" bottom="0.5" header="0.28000000000000003" footer="0.23"/>
  <pageSetup scale="75"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2"/>
  <sheetViews>
    <sheetView zoomScale="75" workbookViewId="0">
      <selection activeCell="B18" sqref="B18"/>
    </sheetView>
  </sheetViews>
  <sheetFormatPr defaultRowHeight="12.75" x14ac:dyDescent="0.2"/>
  <cols>
    <col min="1" max="1" width="38.28515625" customWidth="1"/>
    <col min="2" max="2" width="14.42578125" customWidth="1"/>
    <col min="3" max="3" width="14.7109375" customWidth="1"/>
    <col min="4" max="4" width="19.140625" customWidth="1"/>
    <col min="5" max="5" width="19.7109375" customWidth="1"/>
    <col min="6" max="6" width="15.5703125" customWidth="1"/>
    <col min="7" max="7" width="14" customWidth="1"/>
  </cols>
  <sheetData>
    <row r="1" spans="1:8" ht="18" x14ac:dyDescent="0.25">
      <c r="A1" s="17" t="s">
        <v>197</v>
      </c>
    </row>
    <row r="3" spans="1:8" ht="18" x14ac:dyDescent="0.25">
      <c r="A3" s="137" t="s">
        <v>0</v>
      </c>
      <c r="B3" s="131" t="str">
        <f>'1. 2001 Approved Rate Schedule'!B3</f>
        <v>E.L.K. Energy Inc.</v>
      </c>
      <c r="C3" s="132"/>
      <c r="E3" s="137" t="s">
        <v>1</v>
      </c>
      <c r="F3" s="133" t="str">
        <f>'1. 2001 Approved Rate Schedule'!F3</f>
        <v>ED-1999-0070</v>
      </c>
    </row>
    <row r="4" spans="1:8" ht="18" x14ac:dyDescent="0.25">
      <c r="A4" s="137" t="s">
        <v>3</v>
      </c>
      <c r="B4" s="131" t="str">
        <f>'1. 2001 Approved Rate Schedule'!B4</f>
        <v>Sandra Corrado</v>
      </c>
      <c r="C4" s="17"/>
      <c r="E4" s="137" t="s">
        <v>4</v>
      </c>
      <c r="F4" s="133" t="str">
        <f>'1. 2001 Approved Rate Schedule'!F4</f>
        <v>(519)776-5291  Ext. 13</v>
      </c>
    </row>
    <row r="5" spans="1:8" ht="18" x14ac:dyDescent="0.25">
      <c r="A5" s="30" t="s">
        <v>50</v>
      </c>
      <c r="B5" s="131" t="str">
        <f>'1. 2001 Approved Rate Schedule'!B5</f>
        <v>scorrado@elkenergyinc.com</v>
      </c>
      <c r="C5" s="17"/>
    </row>
    <row r="6" spans="1:8" ht="18" x14ac:dyDescent="0.25">
      <c r="A6" s="137" t="s">
        <v>2</v>
      </c>
      <c r="B6" s="131">
        <f>'1. 2001 Approved Rate Schedule'!B6</f>
        <v>1</v>
      </c>
      <c r="C6" s="17"/>
    </row>
    <row r="7" spans="1:8" ht="18" x14ac:dyDescent="0.25">
      <c r="A7" s="30" t="s">
        <v>51</v>
      </c>
      <c r="B7" s="131">
        <f>'1. 2001 Approved Rate Schedule'!B7</f>
        <v>37263</v>
      </c>
      <c r="C7" s="17"/>
    </row>
    <row r="8" spans="1:8" ht="18" x14ac:dyDescent="0.25">
      <c r="C8" s="17"/>
    </row>
    <row r="9" spans="1:8" ht="14.25" x14ac:dyDescent="0.2">
      <c r="A9" s="164" t="s">
        <v>214</v>
      </c>
    </row>
    <row r="10" spans="1:8" ht="14.25" x14ac:dyDescent="0.2">
      <c r="A10" s="164" t="s">
        <v>213</v>
      </c>
    </row>
    <row r="14" spans="1:8" ht="18" x14ac:dyDescent="0.25">
      <c r="A14" s="121" t="s">
        <v>6</v>
      </c>
      <c r="B14" s="18"/>
      <c r="C14" s="7"/>
      <c r="D14" s="5"/>
      <c r="E14" s="16"/>
      <c r="G14" s="16"/>
    </row>
    <row r="15" spans="1:8" x14ac:dyDescent="0.2">
      <c r="B15" s="16"/>
      <c r="C15" s="16"/>
      <c r="D15" s="19"/>
      <c r="E15" s="16"/>
      <c r="F15" s="16"/>
      <c r="G15" s="16"/>
    </row>
    <row r="16" spans="1:8" x14ac:dyDescent="0.2">
      <c r="A16" t="s">
        <v>8</v>
      </c>
      <c r="B16" s="22">
        <f>('4. 2002MARR Base Rate Schedule'!B16)+('6. 2001PILs DefAcct Adder Calc'!B54)</f>
        <v>6.3791514199930434E-3</v>
      </c>
      <c r="C16" s="16"/>
      <c r="D16" s="19"/>
      <c r="E16" s="16"/>
      <c r="F16" s="101"/>
      <c r="G16" s="22"/>
      <c r="H16" s="22"/>
    </row>
    <row r="17" spans="1:8" x14ac:dyDescent="0.2">
      <c r="B17" s="16"/>
      <c r="C17" s="16"/>
      <c r="D17" s="19"/>
      <c r="E17" s="16"/>
      <c r="F17" s="101"/>
      <c r="G17" s="16"/>
    </row>
    <row r="18" spans="1:8" x14ac:dyDescent="0.2">
      <c r="A18" t="s">
        <v>132</v>
      </c>
      <c r="B18" s="22">
        <f>('4. 2002MARR Base Rate Schedule'!B18)+('6. 2001PILs DefAcct Adder Calc'!C58)</f>
        <v>12.000801479847414</v>
      </c>
      <c r="C18" s="16"/>
      <c r="D18" s="19"/>
      <c r="E18" s="16"/>
      <c r="F18" s="101"/>
      <c r="G18" s="100"/>
      <c r="H18" s="22"/>
    </row>
    <row r="19" spans="1:8" x14ac:dyDescent="0.2">
      <c r="B19" s="16"/>
      <c r="C19" s="16"/>
      <c r="D19" s="19"/>
      <c r="E19" s="16"/>
      <c r="F19" s="16"/>
      <c r="G19" s="16"/>
    </row>
    <row r="20" spans="1:8" x14ac:dyDescent="0.2">
      <c r="A20" t="s">
        <v>9</v>
      </c>
      <c r="B20" s="22">
        <f>'1. 2001 Approved Rate Schedule'!B20</f>
        <v>7.4139999999999998E-2</v>
      </c>
      <c r="C20" s="16"/>
      <c r="D20" s="19"/>
      <c r="E20" s="16"/>
      <c r="F20" s="16"/>
      <c r="G20" s="16"/>
    </row>
    <row r="21" spans="1:8" x14ac:dyDescent="0.2">
      <c r="B21" s="16"/>
      <c r="C21" s="16"/>
      <c r="D21" s="19"/>
      <c r="E21" s="16"/>
      <c r="F21" s="16"/>
      <c r="G21" s="16"/>
    </row>
    <row r="22" spans="1:8" x14ac:dyDescent="0.2">
      <c r="B22" s="16"/>
      <c r="C22" s="16"/>
      <c r="D22" s="19"/>
      <c r="E22" s="16"/>
      <c r="F22" s="16"/>
      <c r="G22" s="16"/>
    </row>
    <row r="23" spans="1:8" x14ac:dyDescent="0.2">
      <c r="B23" s="16"/>
      <c r="C23" s="16"/>
      <c r="D23" s="16"/>
      <c r="E23" s="16"/>
      <c r="F23" s="16"/>
      <c r="G23" s="16"/>
    </row>
    <row r="24" spans="1:8" ht="18" x14ac:dyDescent="0.25">
      <c r="A24" s="121" t="s">
        <v>10</v>
      </c>
      <c r="B24" s="18"/>
      <c r="C24" s="7"/>
      <c r="D24" s="16"/>
      <c r="E24" s="16"/>
      <c r="F24" s="16"/>
      <c r="G24" s="16"/>
    </row>
    <row r="25" spans="1:8" x14ac:dyDescent="0.2">
      <c r="B25" s="16"/>
      <c r="C25" s="16"/>
      <c r="D25" s="16"/>
      <c r="E25" s="16"/>
      <c r="F25" s="16"/>
      <c r="G25" s="16"/>
    </row>
    <row r="26" spans="1:8" x14ac:dyDescent="0.2">
      <c r="A26" t="s">
        <v>8</v>
      </c>
      <c r="B26" s="22">
        <f>('4. 2002MARR Base Rate Schedule'!B26)+('6. 2001PILs DefAcct Adder Calc'!B54)</f>
        <v>8.4075141999304353E-4</v>
      </c>
      <c r="C26" s="16"/>
      <c r="D26" s="16"/>
      <c r="E26" s="16"/>
      <c r="F26" s="16"/>
      <c r="G26" s="16"/>
    </row>
    <row r="27" spans="1:8" x14ac:dyDescent="0.2">
      <c r="B27" s="16"/>
      <c r="C27" s="16"/>
      <c r="D27" s="16"/>
      <c r="E27" s="16"/>
      <c r="F27" s="16"/>
      <c r="G27" s="16"/>
    </row>
    <row r="28" spans="1:8" x14ac:dyDescent="0.2">
      <c r="A28" t="s">
        <v>132</v>
      </c>
      <c r="B28" s="22">
        <f>('4. 2002MARR Base Rate Schedule'!B28)+('6. 2001PILs DefAcct Adder Calc'!C58)</f>
        <v>1.5866314798474155</v>
      </c>
      <c r="C28" s="16"/>
      <c r="D28" s="16"/>
      <c r="E28" s="16"/>
      <c r="F28" s="16"/>
      <c r="G28" s="16"/>
    </row>
    <row r="29" spans="1:8" x14ac:dyDescent="0.2">
      <c r="B29" s="19"/>
      <c r="C29" s="16"/>
      <c r="D29" s="16"/>
      <c r="E29" s="16"/>
      <c r="F29" s="16"/>
      <c r="G29" s="16"/>
    </row>
    <row r="30" spans="1:8" x14ac:dyDescent="0.2">
      <c r="A30" t="s">
        <v>11</v>
      </c>
      <c r="B30" s="123" t="s">
        <v>12</v>
      </c>
      <c r="C30" s="123" t="s">
        <v>13</v>
      </c>
      <c r="D30" s="124" t="s">
        <v>14</v>
      </c>
      <c r="E30" s="123" t="s">
        <v>15</v>
      </c>
      <c r="F30" s="16"/>
      <c r="G30" s="16"/>
    </row>
    <row r="31" spans="1:8" x14ac:dyDescent="0.2">
      <c r="B31" s="123"/>
      <c r="C31" s="123" t="s">
        <v>16</v>
      </c>
      <c r="D31" s="124"/>
      <c r="E31" s="123" t="s">
        <v>16</v>
      </c>
      <c r="F31" s="16"/>
      <c r="G31" s="16"/>
    </row>
    <row r="32" spans="1:8" x14ac:dyDescent="0.2">
      <c r="B32" s="123" t="s">
        <v>17</v>
      </c>
      <c r="C32" s="123" t="s">
        <v>17</v>
      </c>
      <c r="D32" s="124" t="s">
        <v>17</v>
      </c>
      <c r="E32" s="123" t="s">
        <v>17</v>
      </c>
      <c r="F32" s="16"/>
      <c r="G32" s="16"/>
    </row>
    <row r="33" spans="1:8" x14ac:dyDescent="0.2">
      <c r="B33" s="123">
        <f>'1. 2001 Approved Rate Schedule'!B33</f>
        <v>0</v>
      </c>
      <c r="C33" s="123">
        <f>'1. 2001 Approved Rate Schedule'!C33</f>
        <v>0</v>
      </c>
      <c r="D33" s="123">
        <f>'1. 2001 Approved Rate Schedule'!D33</f>
        <v>0</v>
      </c>
      <c r="E33" s="123">
        <f>'1. 2001 Approved Rate Schedule'!E33</f>
        <v>0</v>
      </c>
      <c r="F33" s="16"/>
      <c r="G33" s="16"/>
    </row>
    <row r="34" spans="1:8" x14ac:dyDescent="0.2">
      <c r="B34" s="123"/>
      <c r="C34" s="123"/>
      <c r="D34" s="123"/>
      <c r="E34" s="123"/>
      <c r="F34" s="16"/>
      <c r="G34" s="16"/>
    </row>
    <row r="35" spans="1:8" x14ac:dyDescent="0.2">
      <c r="B35" s="16"/>
      <c r="C35" s="16"/>
      <c r="D35" s="19"/>
      <c r="E35" s="16"/>
      <c r="F35" s="16"/>
      <c r="G35" s="16"/>
    </row>
    <row r="36" spans="1:8" x14ac:dyDescent="0.2">
      <c r="B36" s="16"/>
      <c r="C36" s="16"/>
      <c r="D36" s="19"/>
      <c r="E36" s="16"/>
      <c r="F36" s="16"/>
      <c r="G36" s="16"/>
    </row>
    <row r="37" spans="1:8" ht="18" x14ac:dyDescent="0.25">
      <c r="A37" s="121" t="s">
        <v>18</v>
      </c>
      <c r="B37" s="18"/>
      <c r="C37" s="7"/>
      <c r="D37" s="19"/>
      <c r="E37" s="16"/>
      <c r="F37" s="16"/>
      <c r="G37" s="16"/>
    </row>
    <row r="38" spans="1:8" x14ac:dyDescent="0.2">
      <c r="B38" s="16"/>
      <c r="C38" s="16"/>
      <c r="D38" s="19"/>
      <c r="E38" s="16"/>
      <c r="F38" s="16"/>
      <c r="G38" s="16"/>
    </row>
    <row r="39" spans="1:8" x14ac:dyDescent="0.2">
      <c r="A39" t="s">
        <v>8</v>
      </c>
      <c r="B39" s="22">
        <f>('4. 2002MARR Base Rate Schedule'!B39)+('6. 2001PILs DefAcct Adder Calc'!B78)</f>
        <v>1.4245393975638506E-3</v>
      </c>
      <c r="C39" s="16"/>
      <c r="D39" s="19"/>
      <c r="E39" s="16"/>
      <c r="F39" s="23"/>
      <c r="G39" s="23"/>
      <c r="H39" s="22"/>
    </row>
    <row r="40" spans="1:8" x14ac:dyDescent="0.2">
      <c r="B40" s="16"/>
      <c r="C40" s="16"/>
      <c r="D40" s="19"/>
      <c r="E40" s="16"/>
      <c r="F40" s="23"/>
      <c r="G40" s="23"/>
    </row>
    <row r="41" spans="1:8" x14ac:dyDescent="0.2">
      <c r="A41" t="s">
        <v>132</v>
      </c>
      <c r="B41" s="22">
        <f>('4. 2002MARR Base Rate Schedule'!B41)+('6. 2001PILs DefAcct Adder Calc'!C82)</f>
        <v>11.802803631250166</v>
      </c>
      <c r="C41" s="16"/>
      <c r="D41" s="19"/>
      <c r="E41" s="16"/>
      <c r="F41" s="23"/>
      <c r="G41" s="23"/>
      <c r="H41" s="22"/>
    </row>
    <row r="42" spans="1:8" x14ac:dyDescent="0.2">
      <c r="B42" s="16"/>
      <c r="C42" s="16"/>
      <c r="D42" s="19"/>
      <c r="E42" s="16"/>
      <c r="F42" s="16"/>
      <c r="G42" s="16"/>
    </row>
    <row r="43" spans="1:8" x14ac:dyDescent="0.2">
      <c r="A43" t="s">
        <v>9</v>
      </c>
      <c r="B43" s="23">
        <f>'1. 2001 Approved Rate Schedule'!B43</f>
        <v>7.3069999999999996E-2</v>
      </c>
      <c r="C43" s="16"/>
      <c r="D43" s="19"/>
      <c r="E43" s="16"/>
      <c r="F43" s="16"/>
      <c r="G43" s="16"/>
    </row>
    <row r="44" spans="1:8" x14ac:dyDescent="0.2">
      <c r="B44" s="16"/>
      <c r="C44" s="16"/>
      <c r="D44" s="19"/>
      <c r="E44" s="16"/>
      <c r="F44" s="16"/>
      <c r="G44" s="16"/>
    </row>
    <row r="45" spans="1:8" x14ac:dyDescent="0.2">
      <c r="B45" s="16"/>
      <c r="C45" s="16"/>
      <c r="D45" s="19"/>
      <c r="E45" s="16"/>
      <c r="F45" s="16"/>
      <c r="G45" s="16"/>
    </row>
    <row r="46" spans="1:8" x14ac:dyDescent="0.2">
      <c r="B46" s="16"/>
      <c r="C46" s="16"/>
      <c r="D46" s="19"/>
      <c r="E46" s="16"/>
      <c r="F46" s="16"/>
      <c r="G46" s="16"/>
    </row>
    <row r="47" spans="1:8" ht="18" x14ac:dyDescent="0.25">
      <c r="A47" s="121" t="s">
        <v>19</v>
      </c>
      <c r="B47" s="18"/>
      <c r="C47" s="7"/>
      <c r="D47" s="19"/>
      <c r="E47" s="16"/>
      <c r="F47" s="16"/>
      <c r="G47" s="16"/>
    </row>
    <row r="48" spans="1:8" x14ac:dyDescent="0.2">
      <c r="B48" s="16"/>
      <c r="C48" s="16"/>
      <c r="D48" s="19"/>
      <c r="E48" s="16"/>
      <c r="F48" s="16"/>
      <c r="G48" s="16"/>
    </row>
    <row r="49" spans="1:7" x14ac:dyDescent="0.2">
      <c r="A49" t="s">
        <v>8</v>
      </c>
      <c r="B49" s="22">
        <f>('4. 2002MARR Base Rate Schedule'!B49)+('6. 2001PILs DefAcct Adder Calc'!B78)</f>
        <v>2.3773939756385087E-4</v>
      </c>
      <c r="C49" s="16"/>
      <c r="D49" s="19"/>
      <c r="E49" s="16"/>
      <c r="F49" s="16"/>
      <c r="G49" s="16"/>
    </row>
    <row r="50" spans="1:7" x14ac:dyDescent="0.2">
      <c r="B50" s="16"/>
      <c r="C50" s="16"/>
      <c r="D50" s="19"/>
      <c r="E50" s="16"/>
      <c r="F50" s="16"/>
      <c r="G50" s="16"/>
    </row>
    <row r="51" spans="1:7" x14ac:dyDescent="0.2">
      <c r="A51" t="s">
        <v>132</v>
      </c>
      <c r="B51" s="22">
        <f>('4. 2002MARR Base Rate Schedule'!B51)+('6. 2001PILs DefAcct Adder Calc'!C82)</f>
        <v>1.6259936312501655</v>
      </c>
      <c r="C51" s="16"/>
      <c r="D51" s="19"/>
      <c r="E51" s="16"/>
      <c r="F51" s="16"/>
      <c r="G51" s="16"/>
    </row>
    <row r="52" spans="1:7" x14ac:dyDescent="0.2">
      <c r="B52" s="16"/>
      <c r="C52" s="16"/>
      <c r="D52" s="19"/>
      <c r="E52" s="16"/>
      <c r="F52" s="16"/>
      <c r="G52" s="16"/>
    </row>
    <row r="53" spans="1:7" x14ac:dyDescent="0.2">
      <c r="A53" t="s">
        <v>11</v>
      </c>
      <c r="B53" s="123" t="s">
        <v>12</v>
      </c>
      <c r="C53" s="123" t="s">
        <v>13</v>
      </c>
      <c r="D53" s="124" t="s">
        <v>14</v>
      </c>
      <c r="E53" s="123" t="s">
        <v>15</v>
      </c>
      <c r="F53" s="16"/>
      <c r="G53" s="16"/>
    </row>
    <row r="54" spans="1:7" x14ac:dyDescent="0.2">
      <c r="B54" s="123"/>
      <c r="C54" s="123" t="s">
        <v>16</v>
      </c>
      <c r="D54" s="124"/>
      <c r="E54" s="123" t="s">
        <v>16</v>
      </c>
      <c r="F54" s="16"/>
      <c r="G54" s="16"/>
    </row>
    <row r="55" spans="1:7" x14ac:dyDescent="0.2">
      <c r="B55" s="123" t="s">
        <v>17</v>
      </c>
      <c r="C55" s="123" t="s">
        <v>17</v>
      </c>
      <c r="D55" s="124" t="s">
        <v>17</v>
      </c>
      <c r="E55" s="123" t="s">
        <v>17</v>
      </c>
      <c r="F55" s="16"/>
      <c r="G55" s="16"/>
    </row>
    <row r="56" spans="1:7" x14ac:dyDescent="0.2">
      <c r="B56" s="123">
        <f>'1. 2001 Approved Rate Schedule'!B56</f>
        <v>0</v>
      </c>
      <c r="C56" s="123">
        <f>'1. 2001 Approved Rate Schedule'!C56</f>
        <v>0</v>
      </c>
      <c r="D56" s="123">
        <f>'1. 2001 Approved Rate Schedule'!D56</f>
        <v>0</v>
      </c>
      <c r="E56" s="123">
        <f>'1. 2001 Approved Rate Schedule'!E56</f>
        <v>0</v>
      </c>
      <c r="F56" s="16"/>
      <c r="G56" s="16"/>
    </row>
    <row r="57" spans="1:7" x14ac:dyDescent="0.2">
      <c r="B57" s="16"/>
      <c r="C57" s="16"/>
      <c r="D57" s="19"/>
      <c r="E57" s="16"/>
      <c r="F57" s="16"/>
      <c r="G57" s="16"/>
    </row>
    <row r="58" spans="1:7" x14ac:dyDescent="0.2">
      <c r="B58" s="16"/>
      <c r="C58" s="16"/>
      <c r="D58" s="19"/>
      <c r="E58" s="16"/>
      <c r="F58" s="16"/>
      <c r="G58" s="16"/>
    </row>
    <row r="59" spans="1:7" x14ac:dyDescent="0.2">
      <c r="B59" s="16"/>
      <c r="C59" s="16"/>
      <c r="D59" s="19"/>
      <c r="E59" s="16"/>
      <c r="F59" s="16"/>
      <c r="G59" s="16"/>
    </row>
    <row r="60" spans="1:7" ht="18" x14ac:dyDescent="0.25">
      <c r="A60" s="121" t="s">
        <v>20</v>
      </c>
      <c r="B60" s="18"/>
      <c r="C60" s="7"/>
      <c r="D60" s="19"/>
      <c r="E60" s="16"/>
      <c r="F60" s="16"/>
      <c r="G60" s="16"/>
    </row>
    <row r="61" spans="1:7" x14ac:dyDescent="0.2">
      <c r="B61" s="16"/>
      <c r="C61" s="16"/>
      <c r="D61" s="19"/>
      <c r="E61" s="16"/>
      <c r="F61" s="16"/>
      <c r="G61" s="16"/>
    </row>
    <row r="62" spans="1:7" x14ac:dyDescent="0.2">
      <c r="A62" t="s">
        <v>21</v>
      </c>
      <c r="B62" s="22">
        <f>('4. 2002MARR Base Rate Schedule'!B62)+('6. 2001PILs DefAcct Adder Calc'!B102)</f>
        <v>2.4427539322550866</v>
      </c>
      <c r="C62" s="16"/>
      <c r="D62" s="19"/>
      <c r="E62" s="16"/>
      <c r="F62" s="16"/>
      <c r="G62" s="16"/>
    </row>
    <row r="63" spans="1:7" x14ac:dyDescent="0.2">
      <c r="B63" s="16"/>
      <c r="C63" s="16"/>
      <c r="D63" s="19"/>
      <c r="E63" s="16"/>
      <c r="F63" s="16"/>
      <c r="G63" s="16"/>
    </row>
    <row r="64" spans="1:7" x14ac:dyDescent="0.2">
      <c r="A64" t="s">
        <v>132</v>
      </c>
      <c r="B64" s="22">
        <f>('4. 2002MARR Base Rate Schedule'!B64)+('6. 2001PILs DefAcct Adder Calc'!C106)</f>
        <v>470.33144160544379</v>
      </c>
      <c r="C64" s="16"/>
      <c r="D64" s="19"/>
      <c r="E64" s="16"/>
      <c r="F64" s="16"/>
      <c r="G64" s="16"/>
    </row>
    <row r="65" spans="1:7" x14ac:dyDescent="0.2">
      <c r="B65" s="16"/>
      <c r="C65" s="16"/>
      <c r="D65" s="19"/>
      <c r="E65" s="16"/>
      <c r="F65" s="16"/>
      <c r="G65" s="16"/>
    </row>
    <row r="66" spans="1:7" x14ac:dyDescent="0.2">
      <c r="A66" t="s">
        <v>23</v>
      </c>
      <c r="B66" s="23">
        <f>'1. 2001 Approved Rate Schedule'!B66</f>
        <v>2.4419</v>
      </c>
      <c r="C66" s="16"/>
      <c r="D66" s="19"/>
      <c r="E66" s="16"/>
      <c r="F66" s="16"/>
      <c r="G66" s="16"/>
    </row>
    <row r="67" spans="1:7" x14ac:dyDescent="0.2">
      <c r="B67" s="16"/>
      <c r="C67" s="16"/>
      <c r="D67" s="19"/>
      <c r="E67" s="16"/>
      <c r="F67" s="16"/>
      <c r="G67" s="16"/>
    </row>
    <row r="68" spans="1:7" x14ac:dyDescent="0.2">
      <c r="A68" t="s">
        <v>9</v>
      </c>
      <c r="B68" s="23">
        <f>'1. 2001 Approved Rate Schedule'!B68</f>
        <v>5.8279999999999998E-2</v>
      </c>
      <c r="C68" s="16"/>
      <c r="D68" s="19"/>
      <c r="E68" s="16"/>
      <c r="F68" s="16"/>
      <c r="G68" s="16"/>
    </row>
    <row r="69" spans="1:7" x14ac:dyDescent="0.2">
      <c r="B69" s="16"/>
      <c r="C69" s="16"/>
      <c r="D69" s="19"/>
      <c r="E69" s="16"/>
      <c r="F69" s="16"/>
      <c r="G69" s="16"/>
    </row>
    <row r="70" spans="1:7" x14ac:dyDescent="0.2">
      <c r="B70" s="16"/>
      <c r="C70" s="16"/>
      <c r="D70" s="19"/>
      <c r="E70" s="16"/>
      <c r="F70" s="16"/>
      <c r="G70" s="16"/>
    </row>
    <row r="71" spans="1:7" x14ac:dyDescent="0.2">
      <c r="B71" s="16"/>
      <c r="C71" s="16"/>
      <c r="D71" s="19"/>
      <c r="E71" s="16"/>
      <c r="F71" s="16"/>
      <c r="G71" s="16"/>
    </row>
    <row r="72" spans="1:7" ht="18" x14ac:dyDescent="0.25">
      <c r="A72" s="121" t="s">
        <v>24</v>
      </c>
      <c r="B72" s="18"/>
      <c r="C72" s="7"/>
      <c r="D72" s="19"/>
      <c r="E72" s="16"/>
      <c r="F72" s="16"/>
      <c r="G72" s="16"/>
    </row>
    <row r="73" spans="1:7" ht="18" x14ac:dyDescent="0.25">
      <c r="A73" s="17"/>
      <c r="B73" s="16"/>
      <c r="C73" s="16"/>
      <c r="D73" s="19"/>
      <c r="E73" s="16"/>
      <c r="F73" s="16"/>
      <c r="G73" s="16"/>
    </row>
    <row r="74" spans="1:7" x14ac:dyDescent="0.2">
      <c r="A74" t="s">
        <v>21</v>
      </c>
      <c r="B74" s="22">
        <f>('4. 2002MARR Base Rate Schedule'!B74)+('6. 2001PILs DefAcct Adder Calc'!B126)</f>
        <v>0.1205616005709531</v>
      </c>
      <c r="C74" s="16"/>
      <c r="D74" s="19"/>
      <c r="E74" s="16"/>
      <c r="F74" s="16"/>
      <c r="G74" s="16"/>
    </row>
    <row r="75" spans="1:7" x14ac:dyDescent="0.2">
      <c r="B75" s="16"/>
      <c r="C75" s="16"/>
      <c r="D75" s="19"/>
      <c r="E75" s="16"/>
      <c r="F75" s="16"/>
      <c r="G75" s="16"/>
    </row>
    <row r="76" spans="1:7" x14ac:dyDescent="0.2">
      <c r="A76" t="s">
        <v>132</v>
      </c>
      <c r="B76" s="22">
        <f>('4. 2002MARR Base Rate Schedule'!B76)+('6. 2001PILs DefAcct Adder Calc'!C130)</f>
        <v>903.37936949655932</v>
      </c>
      <c r="C76" s="16"/>
      <c r="D76" s="19"/>
      <c r="E76" s="16"/>
      <c r="F76" s="16"/>
      <c r="G76" s="16"/>
    </row>
    <row r="77" spans="1:7" x14ac:dyDescent="0.2">
      <c r="B77" s="16"/>
      <c r="C77" s="16"/>
      <c r="D77" s="19"/>
      <c r="E77" s="16"/>
      <c r="F77" s="16"/>
      <c r="G77" s="16"/>
    </row>
    <row r="78" spans="1:7" x14ac:dyDescent="0.2">
      <c r="A78" t="s">
        <v>11</v>
      </c>
      <c r="B78" s="123" t="s">
        <v>12</v>
      </c>
      <c r="C78" s="123" t="s">
        <v>14</v>
      </c>
      <c r="D78" s="123" t="s">
        <v>12</v>
      </c>
      <c r="E78" s="123" t="s">
        <v>13</v>
      </c>
      <c r="F78" s="124" t="s">
        <v>14</v>
      </c>
      <c r="G78" s="123" t="s">
        <v>15</v>
      </c>
    </row>
    <row r="79" spans="1:7" x14ac:dyDescent="0.2">
      <c r="B79" s="123"/>
      <c r="C79" s="123"/>
      <c r="D79" s="123"/>
      <c r="E79" s="123" t="s">
        <v>16</v>
      </c>
      <c r="F79" s="124"/>
      <c r="G79" s="123" t="s">
        <v>16</v>
      </c>
    </row>
    <row r="80" spans="1:7" x14ac:dyDescent="0.2">
      <c r="B80" s="123" t="s">
        <v>25</v>
      </c>
      <c r="C80" s="123" t="s">
        <v>25</v>
      </c>
      <c r="D80" s="123" t="s">
        <v>17</v>
      </c>
      <c r="E80" s="123" t="s">
        <v>17</v>
      </c>
      <c r="F80" s="124" t="s">
        <v>17</v>
      </c>
      <c r="G80" s="123" t="s">
        <v>17</v>
      </c>
    </row>
    <row r="81" spans="1:7" ht="18" x14ac:dyDescent="0.25">
      <c r="A81" s="17"/>
      <c r="B81" s="123">
        <f>'1. 2001 Approved Rate Schedule'!B81</f>
        <v>10.845000000000001</v>
      </c>
      <c r="C81" s="123">
        <f>'1. 2001 Approved Rate Schedule'!C81</f>
        <v>8.1180000000000003</v>
      </c>
      <c r="D81" s="123">
        <f>'1. 2001 Approved Rate Schedule'!D81</f>
        <v>7.0279999999999995E-2</v>
      </c>
      <c r="E81" s="123">
        <f>'1. 2001 Approved Rate Schedule'!E81</f>
        <v>4.1959999999999997E-2</v>
      </c>
      <c r="F81" s="123">
        <f>'1. 2001 Approved Rate Schedule'!F81</f>
        <v>5.9319999999999998E-2</v>
      </c>
      <c r="G81" s="123">
        <f>'1. 2001 Approved Rate Schedule'!G81</f>
        <v>3.1109999999999999E-2</v>
      </c>
    </row>
    <row r="82" spans="1:7" ht="12.75" customHeight="1" x14ac:dyDescent="0.25">
      <c r="A82" s="17"/>
      <c r="B82" s="123"/>
      <c r="C82" s="123"/>
      <c r="D82" s="123"/>
      <c r="E82" s="123"/>
      <c r="F82" s="123"/>
      <c r="G82" s="123"/>
    </row>
    <row r="83" spans="1:7" ht="12" customHeight="1" x14ac:dyDescent="0.25">
      <c r="A83" s="17"/>
      <c r="B83" s="123"/>
      <c r="C83" s="123"/>
      <c r="D83" s="123"/>
      <c r="E83" s="123"/>
      <c r="F83" s="123"/>
      <c r="G83" s="123"/>
    </row>
    <row r="84" spans="1:7" ht="12" customHeight="1" x14ac:dyDescent="0.25">
      <c r="A84" s="17"/>
      <c r="B84" s="16"/>
      <c r="C84" s="16"/>
      <c r="D84" s="19"/>
      <c r="E84" s="16"/>
      <c r="F84" s="16"/>
      <c r="G84" s="16"/>
    </row>
    <row r="85" spans="1:7" ht="18" x14ac:dyDescent="0.25">
      <c r="A85" s="121" t="s">
        <v>26</v>
      </c>
      <c r="B85" s="16"/>
      <c r="C85" s="16"/>
      <c r="D85" s="19"/>
      <c r="E85" s="16"/>
      <c r="F85" s="16"/>
      <c r="G85" s="16"/>
    </row>
    <row r="86" spans="1:7" x14ac:dyDescent="0.2">
      <c r="B86" s="16"/>
      <c r="C86" s="16"/>
      <c r="D86" s="19"/>
      <c r="E86" s="16"/>
      <c r="F86" s="16"/>
      <c r="G86" s="16"/>
    </row>
    <row r="87" spans="1:7" x14ac:dyDescent="0.2">
      <c r="A87" t="s">
        <v>21</v>
      </c>
      <c r="B87" s="22" t="e">
        <f>('4. 2002MARR Base Rate Schedule'!B87)+('6. 2001PILs DefAcct Adder Calc'!B151)</f>
        <v>#DIV/0!</v>
      </c>
      <c r="C87" s="16"/>
      <c r="D87" s="19"/>
      <c r="E87" s="16"/>
      <c r="F87" s="16"/>
      <c r="G87" s="16"/>
    </row>
    <row r="88" spans="1:7" x14ac:dyDescent="0.2">
      <c r="B88" s="16"/>
      <c r="C88" s="16"/>
      <c r="D88" s="19"/>
      <c r="E88" s="16"/>
      <c r="F88" s="16"/>
      <c r="G88" s="16"/>
    </row>
    <row r="89" spans="1:7" x14ac:dyDescent="0.2">
      <c r="A89" t="s">
        <v>132</v>
      </c>
      <c r="B89" s="22" t="e">
        <f>('4. 2002MARR Base Rate Schedule'!B89)+('6. 2001PILs DefAcct Adder Calc'!C155)</f>
        <v>#DIV/0!</v>
      </c>
      <c r="C89" s="16"/>
      <c r="D89" s="19"/>
      <c r="E89" s="16"/>
      <c r="F89" s="16"/>
      <c r="G89" s="16"/>
    </row>
    <row r="90" spans="1:7" x14ac:dyDescent="0.2">
      <c r="B90" s="16"/>
      <c r="C90" s="16"/>
      <c r="D90" s="19"/>
      <c r="E90" s="16"/>
      <c r="F90" s="16"/>
      <c r="G90" s="16"/>
    </row>
    <row r="91" spans="1:7" x14ac:dyDescent="0.2">
      <c r="A91" t="s">
        <v>11</v>
      </c>
      <c r="B91" s="123" t="s">
        <v>12</v>
      </c>
      <c r="C91" s="123" t="s">
        <v>14</v>
      </c>
      <c r="D91" s="123" t="s">
        <v>12</v>
      </c>
      <c r="E91" s="123" t="s">
        <v>13</v>
      </c>
      <c r="F91" s="124" t="s">
        <v>14</v>
      </c>
      <c r="G91" s="123" t="s">
        <v>15</v>
      </c>
    </row>
    <row r="92" spans="1:7" x14ac:dyDescent="0.2">
      <c r="B92" s="123"/>
      <c r="C92" s="123"/>
      <c r="D92" s="123"/>
      <c r="E92" s="123" t="s">
        <v>16</v>
      </c>
      <c r="F92" s="124"/>
      <c r="G92" s="123" t="s">
        <v>16</v>
      </c>
    </row>
    <row r="93" spans="1:7" x14ac:dyDescent="0.2">
      <c r="B93" s="123" t="s">
        <v>25</v>
      </c>
      <c r="C93" s="123" t="s">
        <v>25</v>
      </c>
      <c r="D93" s="123" t="s">
        <v>17</v>
      </c>
      <c r="E93" s="123" t="s">
        <v>17</v>
      </c>
      <c r="F93" s="124" t="s">
        <v>17</v>
      </c>
      <c r="G93" s="123" t="s">
        <v>17</v>
      </c>
    </row>
    <row r="94" spans="1:7" x14ac:dyDescent="0.2">
      <c r="A94" s="5"/>
      <c r="B94" s="123">
        <f>'1. 2001 Approved Rate Schedule'!B94</f>
        <v>0</v>
      </c>
      <c r="C94" s="123">
        <f>'1. 2001 Approved Rate Schedule'!C94</f>
        <v>0</v>
      </c>
      <c r="D94" s="123">
        <f>'1. 2001 Approved Rate Schedule'!D94</f>
        <v>0</v>
      </c>
      <c r="E94" s="123">
        <f>'1. 2001 Approved Rate Schedule'!E94</f>
        <v>0</v>
      </c>
      <c r="F94" s="123">
        <f>'1. 2001 Approved Rate Schedule'!F94</f>
        <v>0</v>
      </c>
      <c r="G94" s="123">
        <f>'1. 2001 Approved Rate Schedule'!G94</f>
        <v>0</v>
      </c>
    </row>
    <row r="95" spans="1:7" x14ac:dyDescent="0.2">
      <c r="B95" s="16"/>
      <c r="C95" s="16"/>
      <c r="D95" s="19"/>
      <c r="E95" s="16"/>
      <c r="F95" s="16"/>
      <c r="G95" s="16"/>
    </row>
    <row r="96" spans="1:7" x14ac:dyDescent="0.2">
      <c r="B96" s="16"/>
      <c r="C96" s="16"/>
      <c r="D96" s="19"/>
      <c r="E96" s="16"/>
      <c r="F96" s="16"/>
      <c r="G96" s="16"/>
    </row>
    <row r="97" spans="1:7" x14ac:dyDescent="0.2">
      <c r="B97" s="16"/>
      <c r="C97" s="16"/>
      <c r="D97" s="19"/>
      <c r="E97" s="16"/>
      <c r="F97" s="16"/>
      <c r="G97" s="16"/>
    </row>
    <row r="98" spans="1:7" ht="18" x14ac:dyDescent="0.25">
      <c r="A98" s="121" t="s">
        <v>7</v>
      </c>
      <c r="B98" s="16"/>
      <c r="C98" s="16"/>
      <c r="D98" s="19"/>
      <c r="E98" s="16"/>
      <c r="F98" s="16"/>
      <c r="G98" s="16"/>
    </row>
    <row r="99" spans="1:7" x14ac:dyDescent="0.2">
      <c r="B99" s="16"/>
      <c r="C99" s="16"/>
      <c r="D99" s="19"/>
      <c r="E99" s="16"/>
      <c r="F99" s="16"/>
      <c r="G99" s="16"/>
    </row>
    <row r="100" spans="1:7" x14ac:dyDescent="0.2">
      <c r="A100" t="s">
        <v>21</v>
      </c>
      <c r="B100" s="22" t="e">
        <f>('4. 2002MARR Base Rate Schedule'!B100)+('6. 2001PILs DefAcct Adder Calc'!B176)</f>
        <v>#DIV/0!</v>
      </c>
      <c r="C100" s="16"/>
      <c r="D100" s="19"/>
      <c r="E100" s="16"/>
      <c r="F100" s="16"/>
      <c r="G100" s="16"/>
    </row>
    <row r="101" spans="1:7" x14ac:dyDescent="0.2">
      <c r="B101" s="16"/>
      <c r="C101" s="16"/>
      <c r="D101" s="19"/>
      <c r="E101" s="16"/>
      <c r="F101" s="16"/>
      <c r="G101" s="16"/>
    </row>
    <row r="102" spans="1:7" x14ac:dyDescent="0.2">
      <c r="A102" t="s">
        <v>132</v>
      </c>
      <c r="B102" s="22" t="e">
        <f>('4. 2002MARR Base Rate Schedule'!B102)+('6. 2001PILs DefAcct Adder Calc'!C180)</f>
        <v>#DIV/0!</v>
      </c>
      <c r="C102" s="16"/>
      <c r="D102" s="19"/>
      <c r="E102" s="16"/>
      <c r="F102" s="16"/>
      <c r="G102" s="16"/>
    </row>
    <row r="103" spans="1:7" x14ac:dyDescent="0.2">
      <c r="B103" s="16"/>
      <c r="C103" s="16"/>
      <c r="D103" s="19"/>
      <c r="E103" s="16"/>
      <c r="F103" s="16"/>
      <c r="G103" s="16"/>
    </row>
    <row r="104" spans="1:7" x14ac:dyDescent="0.2">
      <c r="A104" t="s">
        <v>11</v>
      </c>
      <c r="B104" s="123" t="s">
        <v>12</v>
      </c>
      <c r="C104" s="123" t="s">
        <v>14</v>
      </c>
      <c r="D104" s="123" t="s">
        <v>12</v>
      </c>
      <c r="E104" s="123" t="s">
        <v>13</v>
      </c>
      <c r="F104" s="124" t="s">
        <v>14</v>
      </c>
      <c r="G104" s="123" t="s">
        <v>15</v>
      </c>
    </row>
    <row r="105" spans="1:7" x14ac:dyDescent="0.2">
      <c r="B105" s="123"/>
      <c r="C105" s="123"/>
      <c r="D105" s="123"/>
      <c r="E105" s="123" t="s">
        <v>16</v>
      </c>
      <c r="F105" s="124"/>
      <c r="G105" s="123" t="s">
        <v>16</v>
      </c>
    </row>
    <row r="106" spans="1:7" x14ac:dyDescent="0.2">
      <c r="B106" s="123" t="s">
        <v>25</v>
      </c>
      <c r="C106" s="123" t="s">
        <v>25</v>
      </c>
      <c r="D106" s="123" t="s">
        <v>17</v>
      </c>
      <c r="E106" s="123" t="s">
        <v>17</v>
      </c>
      <c r="F106" s="124" t="s">
        <v>17</v>
      </c>
      <c r="G106" s="123" t="s">
        <v>17</v>
      </c>
    </row>
    <row r="107" spans="1:7" x14ac:dyDescent="0.2">
      <c r="A107" s="5"/>
      <c r="B107" s="123">
        <f>'1. 2001 Approved Rate Schedule'!B107</f>
        <v>0</v>
      </c>
      <c r="C107" s="123">
        <f>'1. 2001 Approved Rate Schedule'!C107</f>
        <v>0</v>
      </c>
      <c r="D107" s="123">
        <f>'1. 2001 Approved Rate Schedule'!D107</f>
        <v>0</v>
      </c>
      <c r="E107" s="123">
        <f>'1. 2001 Approved Rate Schedule'!E107</f>
        <v>0</v>
      </c>
      <c r="F107" s="123">
        <f>'1. 2001 Approved Rate Schedule'!F107</f>
        <v>0</v>
      </c>
      <c r="G107" s="123">
        <f>'1. 2001 Approved Rate Schedule'!G107</f>
        <v>0</v>
      </c>
    </row>
    <row r="108" spans="1:7" x14ac:dyDescent="0.2">
      <c r="A108" s="5"/>
      <c r="B108" s="123"/>
      <c r="C108" s="123"/>
      <c r="D108" s="123"/>
      <c r="E108" s="123"/>
      <c r="F108" s="123"/>
      <c r="G108" s="123"/>
    </row>
    <row r="109" spans="1:7" x14ac:dyDescent="0.2">
      <c r="A109" s="5"/>
      <c r="B109" s="123"/>
      <c r="C109" s="123"/>
      <c r="D109" s="123"/>
      <c r="E109" s="123"/>
      <c r="F109" s="123"/>
      <c r="G109" s="123"/>
    </row>
    <row r="110" spans="1:7" x14ac:dyDescent="0.2">
      <c r="C110" s="16"/>
      <c r="E110" s="16"/>
      <c r="F110" s="16"/>
      <c r="G110" s="16"/>
    </row>
    <row r="111" spans="1:7" ht="18" x14ac:dyDescent="0.25">
      <c r="A111" s="121" t="s">
        <v>27</v>
      </c>
      <c r="B111" s="16"/>
      <c r="C111" s="16"/>
      <c r="D111" s="19"/>
      <c r="E111" s="16"/>
      <c r="F111" s="16"/>
      <c r="G111" s="16"/>
    </row>
    <row r="112" spans="1:7" x14ac:dyDescent="0.2">
      <c r="B112" s="16"/>
      <c r="C112" s="16"/>
      <c r="D112" s="19"/>
      <c r="E112" s="16"/>
      <c r="F112" s="16"/>
      <c r="G112" s="16"/>
    </row>
    <row r="113" spans="1:7" x14ac:dyDescent="0.2">
      <c r="A113" t="s">
        <v>21</v>
      </c>
      <c r="B113" s="22">
        <f>('4. 2002MARR Base Rate Schedule'!B113)+('6. 2001PILs DefAcct Adder Calc'!B201)</f>
        <v>0.6887597127830607</v>
      </c>
      <c r="C113" s="16"/>
      <c r="D113" s="19"/>
      <c r="E113" s="16"/>
      <c r="F113" s="16"/>
      <c r="G113" s="16"/>
    </row>
    <row r="114" spans="1:7" x14ac:dyDescent="0.2">
      <c r="B114" s="16"/>
      <c r="C114" s="16"/>
      <c r="D114" s="19"/>
      <c r="E114" s="16"/>
      <c r="F114" s="16"/>
      <c r="G114" s="16"/>
    </row>
    <row r="115" spans="1:7" x14ac:dyDescent="0.2">
      <c r="A115" t="s">
        <v>135</v>
      </c>
      <c r="B115" s="22">
        <f>('4. 2002MARR Base Rate Schedule'!B115)+('6. 2001PILs DefAcct Adder Calc'!C205)</f>
        <v>0.39156512007343469</v>
      </c>
      <c r="C115" s="16"/>
      <c r="D115" s="19"/>
      <c r="E115" s="16"/>
      <c r="F115" s="16"/>
      <c r="G115" s="16"/>
    </row>
    <row r="116" spans="1:7" x14ac:dyDescent="0.2">
      <c r="B116" s="16"/>
      <c r="C116" s="16"/>
      <c r="D116" s="19"/>
      <c r="E116" s="16"/>
      <c r="F116" s="16"/>
      <c r="G116" s="16"/>
    </row>
    <row r="117" spans="1:7" x14ac:dyDescent="0.2">
      <c r="A117" t="s">
        <v>23</v>
      </c>
      <c r="B117" s="16">
        <f>'1. 2001 Approved Rate Schedule'!B117</f>
        <v>22.847100000000001</v>
      </c>
      <c r="C117" s="16"/>
      <c r="D117" s="19"/>
      <c r="E117" s="16"/>
      <c r="F117" s="16"/>
      <c r="G117" s="16"/>
    </row>
    <row r="118" spans="1:7" x14ac:dyDescent="0.2">
      <c r="B118" s="16"/>
      <c r="C118" s="16"/>
      <c r="D118" s="19"/>
      <c r="E118" s="16"/>
      <c r="F118" s="16"/>
      <c r="G118" s="16"/>
    </row>
    <row r="119" spans="1:7" x14ac:dyDescent="0.2">
      <c r="A119" s="5" t="s">
        <v>28</v>
      </c>
      <c r="B119" s="16"/>
      <c r="C119" s="16"/>
      <c r="D119" s="19"/>
      <c r="E119" s="16"/>
      <c r="F119" s="16"/>
      <c r="G119" s="16"/>
    </row>
    <row r="120" spans="1:7" x14ac:dyDescent="0.2">
      <c r="B120" s="16"/>
      <c r="C120" s="16"/>
      <c r="D120" s="19"/>
      <c r="E120" s="16"/>
      <c r="F120" s="16"/>
      <c r="G120" s="16"/>
    </row>
    <row r="121" spans="1:7" ht="18" x14ac:dyDescent="0.25">
      <c r="A121" s="121" t="s">
        <v>29</v>
      </c>
      <c r="B121" s="16"/>
      <c r="C121" s="16"/>
      <c r="D121" s="19"/>
      <c r="E121" s="16"/>
      <c r="F121" s="16"/>
      <c r="G121" s="16"/>
    </row>
    <row r="122" spans="1:7" x14ac:dyDescent="0.2">
      <c r="B122" s="16"/>
      <c r="C122" s="16"/>
      <c r="D122" s="19"/>
      <c r="E122" s="16"/>
      <c r="F122" s="16"/>
      <c r="G122" s="16"/>
    </row>
    <row r="123" spans="1:7" x14ac:dyDescent="0.2">
      <c r="A123" t="s">
        <v>21</v>
      </c>
      <c r="B123" s="22">
        <f>('4. 2002MARR Base Rate Schedule'!B123)+('6. 2001PILs DefAcct Adder Calc'!B201)</f>
        <v>9.4865212783060704E-2</v>
      </c>
      <c r="C123" s="16"/>
      <c r="D123" s="19"/>
      <c r="E123" s="16"/>
      <c r="F123" s="16"/>
      <c r="G123" s="16"/>
    </row>
    <row r="124" spans="1:7" x14ac:dyDescent="0.2">
      <c r="B124" s="16"/>
      <c r="C124" s="16"/>
      <c r="D124" s="19"/>
      <c r="E124" s="16"/>
      <c r="F124" s="16"/>
      <c r="G124" s="16"/>
    </row>
    <row r="125" spans="1:7" x14ac:dyDescent="0.2">
      <c r="A125" t="s">
        <v>135</v>
      </c>
      <c r="B125" s="22">
        <f>('4. 2002MARR Base Rate Schedule'!B125)+('6. 2001PILs DefAcct Adder Calc'!C205)</f>
        <v>5.5305120073434709E-2</v>
      </c>
      <c r="C125" s="16"/>
      <c r="D125" s="19"/>
      <c r="E125" s="16"/>
      <c r="F125" s="16"/>
      <c r="G125" s="16"/>
    </row>
    <row r="126" spans="1:7" x14ac:dyDescent="0.2">
      <c r="B126" s="16"/>
      <c r="C126" s="16"/>
      <c r="D126" s="19"/>
      <c r="E126" s="16"/>
      <c r="F126" s="16"/>
      <c r="G126" s="16"/>
    </row>
    <row r="127" spans="1:7" x14ac:dyDescent="0.2">
      <c r="A127" t="s">
        <v>11</v>
      </c>
      <c r="B127" s="123" t="s">
        <v>12</v>
      </c>
      <c r="C127" s="123" t="s">
        <v>14</v>
      </c>
      <c r="D127" s="19"/>
      <c r="E127" s="16"/>
      <c r="F127" s="16"/>
      <c r="G127" s="16"/>
    </row>
    <row r="128" spans="1:7" x14ac:dyDescent="0.2">
      <c r="B128" s="123" t="s">
        <v>25</v>
      </c>
      <c r="C128" s="123" t="s">
        <v>25</v>
      </c>
      <c r="D128" s="19"/>
      <c r="E128" s="16"/>
      <c r="F128" s="16"/>
      <c r="G128" s="16"/>
    </row>
    <row r="129" spans="1:7" x14ac:dyDescent="0.2">
      <c r="B129" s="123">
        <f>'1. 2001 Approved Rate Schedule'!B129</f>
        <v>0</v>
      </c>
      <c r="C129" s="123">
        <f>'1. 2001 Approved Rate Schedule'!C129</f>
        <v>0</v>
      </c>
      <c r="D129" s="19"/>
      <c r="E129" s="16"/>
      <c r="F129" s="16"/>
      <c r="G129" s="16"/>
    </row>
    <row r="130" spans="1:7" ht="12" customHeight="1" x14ac:dyDescent="0.25">
      <c r="A130" s="17"/>
      <c r="B130" s="16"/>
      <c r="C130" s="16"/>
      <c r="D130" s="19"/>
      <c r="E130" s="16"/>
      <c r="F130" s="16"/>
      <c r="G130" s="16"/>
    </row>
    <row r="131" spans="1:7" ht="14.25" customHeight="1" x14ac:dyDescent="0.25">
      <c r="A131" s="17"/>
      <c r="B131" s="16"/>
      <c r="C131" s="16"/>
      <c r="D131" s="19"/>
      <c r="E131" s="16"/>
      <c r="F131" s="16"/>
      <c r="G131" s="16"/>
    </row>
    <row r="132" spans="1:7" x14ac:dyDescent="0.2">
      <c r="B132" s="16"/>
      <c r="C132" s="16"/>
      <c r="D132" s="19"/>
      <c r="E132" s="16"/>
      <c r="F132" s="16"/>
      <c r="G132" s="16"/>
    </row>
    <row r="133" spans="1:7" ht="18" x14ac:dyDescent="0.25">
      <c r="A133" s="121" t="s">
        <v>30</v>
      </c>
      <c r="B133" s="16"/>
      <c r="C133" s="16"/>
      <c r="D133" s="19"/>
      <c r="E133" s="16"/>
      <c r="F133" s="16"/>
      <c r="G133" s="16"/>
    </row>
    <row r="134" spans="1:7" x14ac:dyDescent="0.2">
      <c r="B134" s="16"/>
      <c r="C134" s="16"/>
      <c r="D134" s="19"/>
      <c r="E134" s="16"/>
      <c r="F134" s="16"/>
      <c r="G134" s="16"/>
    </row>
    <row r="135" spans="1:7" x14ac:dyDescent="0.2">
      <c r="A135" t="s">
        <v>21</v>
      </c>
      <c r="B135" s="22">
        <f>('4. 2002MARR Base Rate Schedule'!B135)+('6. 2001PILs DefAcct Adder Calc'!B226)</f>
        <v>8.316004350600667E-2</v>
      </c>
      <c r="C135" s="16"/>
      <c r="D135" s="19"/>
      <c r="E135" s="16"/>
      <c r="F135" s="16"/>
      <c r="G135" s="16"/>
    </row>
    <row r="136" spans="1:7" x14ac:dyDescent="0.2">
      <c r="B136" s="16"/>
      <c r="C136" s="16"/>
      <c r="D136" s="19"/>
      <c r="E136" s="16"/>
      <c r="F136" s="16"/>
      <c r="G136" s="16"/>
    </row>
    <row r="137" spans="1:7" x14ac:dyDescent="0.2">
      <c r="A137" t="s">
        <v>135</v>
      </c>
      <c r="B137" s="22">
        <f>('4. 2002MARR Base Rate Schedule'!B137)+('6. 2001PILs DefAcct Adder Calc'!C230)</f>
        <v>3.0380949076381846E-2</v>
      </c>
      <c r="C137" s="16"/>
      <c r="D137" s="19"/>
      <c r="E137" s="16"/>
      <c r="F137" s="16"/>
      <c r="G137" s="16"/>
    </row>
    <row r="138" spans="1:7" x14ac:dyDescent="0.2">
      <c r="B138" s="16"/>
      <c r="C138" s="16"/>
      <c r="D138" s="19"/>
      <c r="E138" s="16"/>
      <c r="F138" s="16"/>
      <c r="G138" s="16"/>
    </row>
    <row r="139" spans="1:7" x14ac:dyDescent="0.2">
      <c r="A139" t="s">
        <v>23</v>
      </c>
      <c r="B139" s="16">
        <f>'1. 2001 Approved Rate Schedule'!B139</f>
        <v>0</v>
      </c>
      <c r="C139" s="16"/>
      <c r="D139" s="19"/>
      <c r="E139" s="16"/>
      <c r="F139" s="16"/>
      <c r="G139" s="16"/>
    </row>
    <row r="140" spans="1:7" x14ac:dyDescent="0.2">
      <c r="B140" s="16"/>
      <c r="C140" s="16"/>
      <c r="D140" s="19"/>
      <c r="E140" s="16"/>
      <c r="F140" s="16"/>
      <c r="G140" s="16"/>
    </row>
    <row r="141" spans="1:7" x14ac:dyDescent="0.2">
      <c r="A141" s="5" t="s">
        <v>28</v>
      </c>
      <c r="B141" s="16"/>
      <c r="C141" s="16"/>
      <c r="D141" s="19"/>
      <c r="E141" s="16"/>
      <c r="F141" s="16"/>
      <c r="G141" s="16"/>
    </row>
    <row r="142" spans="1:7" x14ac:dyDescent="0.2">
      <c r="B142" s="16"/>
      <c r="C142" s="16"/>
      <c r="D142" s="19"/>
      <c r="E142" s="16"/>
      <c r="F142" s="16"/>
      <c r="G142" s="16"/>
    </row>
    <row r="143" spans="1:7" ht="18" x14ac:dyDescent="0.25">
      <c r="A143" s="121" t="s">
        <v>31</v>
      </c>
      <c r="B143" s="16"/>
      <c r="C143" s="16"/>
      <c r="D143" s="19"/>
      <c r="E143" s="16"/>
      <c r="F143" s="16"/>
      <c r="G143" s="16"/>
    </row>
    <row r="144" spans="1:7" x14ac:dyDescent="0.2">
      <c r="B144" s="16"/>
      <c r="C144" s="16"/>
      <c r="D144" s="19"/>
      <c r="E144" s="16"/>
      <c r="F144" s="16"/>
      <c r="G144" s="16"/>
    </row>
    <row r="145" spans="1:7" x14ac:dyDescent="0.2">
      <c r="A145" t="s">
        <v>21</v>
      </c>
      <c r="B145" s="22">
        <f>('4. 2002MARR Base Rate Schedule'!B145)+('6. 2001PILs DefAcct Adder Calc'!B226)</f>
        <v>0.60861574350600667</v>
      </c>
      <c r="C145" s="16"/>
      <c r="D145" s="19"/>
      <c r="E145" s="16"/>
      <c r="F145" s="16"/>
      <c r="G145" s="16"/>
    </row>
    <row r="146" spans="1:7" x14ac:dyDescent="0.2">
      <c r="B146" s="16"/>
      <c r="C146" s="16"/>
      <c r="D146" s="19"/>
      <c r="E146" s="16"/>
      <c r="F146" s="16"/>
      <c r="G146" s="16"/>
    </row>
    <row r="147" spans="1:7" x14ac:dyDescent="0.2">
      <c r="A147" t="s">
        <v>135</v>
      </c>
      <c r="B147" s="22">
        <f>('4. 2002MARR Base Rate Schedule'!B147)+('6. 2001PILs DefAcct Adder Calc'!C230)</f>
        <v>5.0160949076381849E-2</v>
      </c>
      <c r="C147" s="16"/>
      <c r="D147" s="19"/>
      <c r="E147" s="16"/>
      <c r="F147" s="16"/>
      <c r="G147" s="16"/>
    </row>
    <row r="148" spans="1:7" x14ac:dyDescent="0.2">
      <c r="B148" s="16"/>
      <c r="C148" s="16"/>
      <c r="D148" s="19"/>
      <c r="E148" s="16"/>
      <c r="F148" s="16"/>
      <c r="G148" s="16"/>
    </row>
    <row r="149" spans="1:7" x14ac:dyDescent="0.2">
      <c r="A149" t="s">
        <v>11</v>
      </c>
      <c r="B149" s="123" t="s">
        <v>12</v>
      </c>
      <c r="C149" s="123" t="s">
        <v>14</v>
      </c>
      <c r="D149" s="19"/>
      <c r="E149" s="16"/>
      <c r="F149" s="16"/>
      <c r="G149" s="16"/>
    </row>
    <row r="150" spans="1:7" x14ac:dyDescent="0.2">
      <c r="B150" s="123" t="s">
        <v>25</v>
      </c>
      <c r="C150" s="123" t="s">
        <v>25</v>
      </c>
      <c r="D150" s="19"/>
      <c r="E150" s="16"/>
      <c r="F150" s="16"/>
      <c r="G150" s="16"/>
    </row>
    <row r="151" spans="1:7" x14ac:dyDescent="0.2">
      <c r="B151" s="123">
        <f>'1. 2001 Approved Rate Schedule'!B151</f>
        <v>33.083300000000001</v>
      </c>
      <c r="C151" s="123">
        <f>'1. 2001 Approved Rate Schedule'!C151</f>
        <v>12.422800000000001</v>
      </c>
      <c r="E151" s="16"/>
      <c r="F151" s="16"/>
      <c r="G151" s="16"/>
    </row>
    <row r="152" spans="1:7" x14ac:dyDescent="0.2">
      <c r="B152" s="16"/>
      <c r="C152" s="16"/>
      <c r="D152" s="19"/>
      <c r="E152" s="16"/>
      <c r="F152" s="16"/>
      <c r="G152" s="16"/>
    </row>
  </sheetData>
  <phoneticPr fontId="0" type="noConversion"/>
  <pageMargins left="0.28000000000000003" right="0.18" top="0.45" bottom="0.37" header="0.27" footer="0.23"/>
  <pageSetup scale="7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2"/>
  <sheetViews>
    <sheetView zoomScale="75" workbookViewId="0">
      <selection activeCell="E15" sqref="E15"/>
    </sheetView>
  </sheetViews>
  <sheetFormatPr defaultRowHeight="12.75" x14ac:dyDescent="0.2"/>
  <cols>
    <col min="1" max="1" width="51" customWidth="1"/>
    <col min="2" max="2" width="14.5703125" customWidth="1"/>
    <col min="3" max="3" width="12.7109375" customWidth="1"/>
    <col min="4" max="4" width="14.140625" customWidth="1"/>
    <col min="5" max="5" width="17.85546875" customWidth="1"/>
    <col min="6" max="6" width="11.7109375" customWidth="1"/>
    <col min="7" max="7" width="14" customWidth="1"/>
    <col min="8" max="8" width="15.28515625" customWidth="1"/>
  </cols>
  <sheetData>
    <row r="1" spans="1:7" ht="18" x14ac:dyDescent="0.25">
      <c r="A1" s="17" t="s">
        <v>325</v>
      </c>
    </row>
    <row r="2" spans="1:7" ht="18" x14ac:dyDescent="0.25">
      <c r="A2" s="1"/>
    </row>
    <row r="3" spans="1:7" ht="18" x14ac:dyDescent="0.25">
      <c r="A3" s="137" t="s">
        <v>0</v>
      </c>
      <c r="B3" s="131" t="str">
        <f>'1. 2001 Approved Rate Schedule'!B3</f>
        <v>E.L.K. Energy Inc.</v>
      </c>
      <c r="C3" s="132"/>
      <c r="E3" s="165" t="s">
        <v>1</v>
      </c>
      <c r="F3" s="1"/>
      <c r="G3" s="133" t="str">
        <f>'1. 2001 Approved Rate Schedule'!F3</f>
        <v>ED-1999-0070</v>
      </c>
    </row>
    <row r="4" spans="1:7" ht="18" x14ac:dyDescent="0.25">
      <c r="A4" s="137" t="s">
        <v>3</v>
      </c>
      <c r="B4" s="131" t="str">
        <f>'1. 2001 Approved Rate Schedule'!B4</f>
        <v>Sandra Corrado</v>
      </c>
      <c r="C4" s="17"/>
      <c r="E4" s="165" t="s">
        <v>4</v>
      </c>
      <c r="F4" s="1"/>
      <c r="G4" s="133" t="str">
        <f>'1. 2001 Approved Rate Schedule'!F4</f>
        <v>(519)776-5291  Ext. 13</v>
      </c>
    </row>
    <row r="5" spans="1:7" ht="18" x14ac:dyDescent="0.25">
      <c r="A5" s="30" t="s">
        <v>50</v>
      </c>
      <c r="B5" s="131" t="str">
        <f>'1. 2001 Approved Rate Schedule'!B5</f>
        <v>scorrado@elkenergyinc.com</v>
      </c>
      <c r="C5" s="17"/>
    </row>
    <row r="6" spans="1:7" ht="18" x14ac:dyDescent="0.25">
      <c r="A6" s="137" t="s">
        <v>2</v>
      </c>
      <c r="B6" s="131">
        <f>'1. 2001 Approved Rate Schedule'!B6</f>
        <v>1</v>
      </c>
      <c r="C6" s="17"/>
    </row>
    <row r="7" spans="1:7" ht="18" x14ac:dyDescent="0.25">
      <c r="A7" s="30" t="s">
        <v>51</v>
      </c>
      <c r="B7" s="131">
        <f>'1. 2001 Approved Rate Schedule'!B7</f>
        <v>37263</v>
      </c>
      <c r="C7" s="17"/>
    </row>
    <row r="8" spans="1:7" ht="18" x14ac:dyDescent="0.25">
      <c r="A8" s="30"/>
      <c r="C8" s="17"/>
    </row>
    <row r="9" spans="1:7" ht="18" x14ac:dyDescent="0.25">
      <c r="A9" s="30"/>
      <c r="C9" s="17"/>
    </row>
    <row r="10" spans="1:7" ht="18" x14ac:dyDescent="0.25">
      <c r="C10" s="17"/>
    </row>
    <row r="11" spans="1:7" x14ac:dyDescent="0.2">
      <c r="A11" s="104" t="s">
        <v>327</v>
      </c>
      <c r="B11" s="5"/>
    </row>
    <row r="13" spans="1:7" x14ac:dyDescent="0.2">
      <c r="B13" s="10"/>
      <c r="C13" s="77"/>
    </row>
    <row r="14" spans="1:7" x14ac:dyDescent="0.2">
      <c r="A14" t="s">
        <v>326</v>
      </c>
      <c r="B14" s="10"/>
      <c r="C14" s="77"/>
      <c r="E14" s="75">
        <v>410255</v>
      </c>
      <c r="F14" s="76"/>
    </row>
    <row r="15" spans="1:7" x14ac:dyDescent="0.2">
      <c r="B15" s="10"/>
      <c r="C15" s="76"/>
    </row>
    <row r="16" spans="1:7" x14ac:dyDescent="0.2">
      <c r="A16" t="s">
        <v>328</v>
      </c>
    </row>
    <row r="17" spans="1:8" x14ac:dyDescent="0.2">
      <c r="A17" t="s">
        <v>210</v>
      </c>
    </row>
    <row r="19" spans="1:8" x14ac:dyDescent="0.2">
      <c r="A19" t="s">
        <v>215</v>
      </c>
    </row>
    <row r="24" spans="1:8" ht="38.25" x14ac:dyDescent="0.3">
      <c r="A24" s="166" t="s">
        <v>95</v>
      </c>
      <c r="B24" s="67" t="s">
        <v>55</v>
      </c>
      <c r="C24" s="68" t="s">
        <v>56</v>
      </c>
      <c r="D24" s="68" t="s">
        <v>57</v>
      </c>
      <c r="E24" s="68" t="s">
        <v>58</v>
      </c>
      <c r="F24" s="68" t="s">
        <v>96</v>
      </c>
      <c r="G24" s="69" t="s">
        <v>216</v>
      </c>
      <c r="H24" s="28"/>
    </row>
    <row r="25" spans="1:8" x14ac:dyDescent="0.2">
      <c r="A25" s="41"/>
      <c r="B25" s="42"/>
      <c r="C25" s="43"/>
      <c r="D25" s="43"/>
      <c r="E25" s="42"/>
      <c r="F25" s="42"/>
      <c r="G25" s="44"/>
    </row>
    <row r="26" spans="1:8" x14ac:dyDescent="0.2">
      <c r="A26" s="70" t="s">
        <v>60</v>
      </c>
      <c r="B26" s="78" t="s">
        <v>65</v>
      </c>
      <c r="C26" s="57">
        <f>'6. 2001PILs DefAcct Adder Calc'!C26</f>
        <v>87662132</v>
      </c>
      <c r="D26" s="79">
        <f>'6. 2001PILs DefAcct Adder Calc'!D26</f>
        <v>9085</v>
      </c>
      <c r="E26" s="80">
        <f>'6. 2001PILs DefAcct Adder Calc'!E26</f>
        <v>1417530.71</v>
      </c>
      <c r="F26" s="81">
        <f>E26/E35</f>
        <v>0.62660025375368078</v>
      </c>
      <c r="G26" s="82">
        <f>G35*F26</f>
        <v>257065.88710371632</v>
      </c>
      <c r="H26" s="83"/>
    </row>
    <row r="27" spans="1:8" x14ac:dyDescent="0.2">
      <c r="A27" s="70" t="s">
        <v>147</v>
      </c>
      <c r="B27" s="78" t="s">
        <v>65</v>
      </c>
      <c r="C27" s="57">
        <f>'6. 2001PILs DefAcct Adder Calc'!C27</f>
        <v>19523805</v>
      </c>
      <c r="D27" s="79">
        <f>'6. 2001PILs DefAcct Adder Calc'!D27</f>
        <v>971</v>
      </c>
      <c r="E27" s="80">
        <f>'6. 2001PILs DefAcct Adder Calc'!E27</f>
        <v>190382.21</v>
      </c>
      <c r="F27" s="81">
        <f>E27/E35</f>
        <v>8.4155877720763134E-2</v>
      </c>
      <c r="G27" s="82">
        <f>G35*F27</f>
        <v>34525.369614331677</v>
      </c>
      <c r="H27" s="83"/>
    </row>
    <row r="28" spans="1:8" x14ac:dyDescent="0.2">
      <c r="A28" s="70" t="s">
        <v>148</v>
      </c>
      <c r="B28" s="85">
        <f>'6. 2001PILs DefAcct Adder Calc'!B28</f>
        <v>185887.8</v>
      </c>
      <c r="C28" s="86" t="s">
        <v>65</v>
      </c>
      <c r="D28" s="79">
        <f>'6. 2001PILs DefAcct Adder Calc'!D28</f>
        <v>128</v>
      </c>
      <c r="E28" s="80">
        <f>'6. 2001PILs DefAcct Adder Calc'!E28</f>
        <v>631908.24</v>
      </c>
      <c r="F28" s="81">
        <f>E28/E35</f>
        <v>0.27932648001188054</v>
      </c>
      <c r="G28" s="82">
        <f>G35*F28</f>
        <v>114595.08505727405</v>
      </c>
      <c r="H28" s="83"/>
    </row>
    <row r="29" spans="1:8" x14ac:dyDescent="0.2">
      <c r="A29" s="70" t="s">
        <v>115</v>
      </c>
      <c r="B29" s="85">
        <f>'6. 2001PILs DefAcct Adder Calc'!B29</f>
        <v>48725</v>
      </c>
      <c r="C29" s="45" t="s">
        <v>65</v>
      </c>
      <c r="D29" s="79">
        <f>'6. 2001PILs DefAcct Adder Calc'!D29</f>
        <v>1</v>
      </c>
      <c r="E29" s="80">
        <f>'6. 2001PILs DefAcct Adder Calc'!E29</f>
        <v>12316.44</v>
      </c>
      <c r="F29" s="81">
        <f>E29/E35</f>
        <v>5.4443155092858513E-3</v>
      </c>
      <c r="G29" s="82">
        <f>G35*F29</f>
        <v>2233.5576592620669</v>
      </c>
      <c r="H29" s="87"/>
    </row>
    <row r="30" spans="1:8" x14ac:dyDescent="0.2">
      <c r="A30" s="70" t="s">
        <v>5</v>
      </c>
      <c r="B30" s="85">
        <f>'6. 2001PILs DefAcct Adder Calc'!B30</f>
        <v>0</v>
      </c>
      <c r="C30" s="45" t="s">
        <v>65</v>
      </c>
      <c r="D30" s="79">
        <f>'6. 2001PILs DefAcct Adder Calc'!D30</f>
        <v>0</v>
      </c>
      <c r="E30" s="80">
        <f>'6. 2001PILs DefAcct Adder Calc'!E30</f>
        <v>0</v>
      </c>
      <c r="F30" s="81">
        <f>E30/E35</f>
        <v>0</v>
      </c>
      <c r="G30" s="82">
        <f>G35*F30</f>
        <v>0</v>
      </c>
      <c r="H30" s="87"/>
    </row>
    <row r="31" spans="1:8" x14ac:dyDescent="0.2">
      <c r="A31" s="70" t="s">
        <v>63</v>
      </c>
      <c r="B31" s="85">
        <f>'6. 2001PILs DefAcct Adder Calc'!B31</f>
        <v>0</v>
      </c>
      <c r="C31" s="45" t="s">
        <v>65</v>
      </c>
      <c r="D31" s="79">
        <f>'6. 2001PILs DefAcct Adder Calc'!D31</f>
        <v>0</v>
      </c>
      <c r="E31" s="80">
        <f>'6. 2001PILs DefAcct Adder Calc'!E31</f>
        <v>0</v>
      </c>
      <c r="F31" s="81">
        <f>E31/E35</f>
        <v>0</v>
      </c>
      <c r="G31" s="82">
        <f>G35*F31</f>
        <v>0</v>
      </c>
      <c r="H31" s="87"/>
    </row>
    <row r="32" spans="1:8" x14ac:dyDescent="0.2">
      <c r="A32" s="70" t="s">
        <v>61</v>
      </c>
      <c r="B32" s="85">
        <f>'6. 2001PILs DefAcct Adder Calc'!B32</f>
        <v>475</v>
      </c>
      <c r="C32" s="86" t="s">
        <v>65</v>
      </c>
      <c r="D32" s="79">
        <f>'6. 2001PILs DefAcct Adder Calc'!D32</f>
        <v>138</v>
      </c>
      <c r="E32" s="80">
        <f>'6. 2001PILs DefAcct Adder Calc'!E32</f>
        <v>1057.05</v>
      </c>
      <c r="F32" s="81">
        <f>E32/E35</f>
        <v>4.6725463762991654E-4</v>
      </c>
      <c r="G32" s="82">
        <f>G35*F32</f>
        <v>191.69355136086142</v>
      </c>
      <c r="H32" s="83"/>
    </row>
    <row r="33" spans="1:8" x14ac:dyDescent="0.2">
      <c r="A33" s="70" t="s">
        <v>62</v>
      </c>
      <c r="B33" s="88">
        <f>'6. 2001PILs DefAcct Adder Calc'!B33</f>
        <v>6090</v>
      </c>
      <c r="C33" s="89" t="s">
        <v>65</v>
      </c>
      <c r="D33" s="90">
        <f>'6. 2001PILs DefAcct Adder Calc'!D33</f>
        <v>2603</v>
      </c>
      <c r="E33" s="163">
        <f>'6. 2001PILs DefAcct Adder Calc'!E33</f>
        <v>9062.19</v>
      </c>
      <c r="F33" s="91">
        <f>E33/E35</f>
        <v>4.005818366759807E-3</v>
      </c>
      <c r="G33" s="92">
        <f>G35*F33</f>
        <v>1643.4070140550446</v>
      </c>
      <c r="H33" s="93"/>
    </row>
    <row r="34" spans="1:8" x14ac:dyDescent="0.2">
      <c r="A34" s="70"/>
      <c r="B34" s="94"/>
      <c r="C34" s="95"/>
      <c r="D34" s="96"/>
      <c r="E34" s="94"/>
      <c r="F34" s="94"/>
      <c r="G34" s="82"/>
      <c r="H34" s="77"/>
    </row>
    <row r="35" spans="1:8" x14ac:dyDescent="0.2">
      <c r="A35" s="70" t="s">
        <v>59</v>
      </c>
      <c r="B35" s="42"/>
      <c r="C35" s="96"/>
      <c r="D35" s="94"/>
      <c r="E35" s="161">
        <f>SUM(E26:E33)</f>
        <v>2262256.84</v>
      </c>
      <c r="F35" s="96">
        <f>SUM(F26:F33)</f>
        <v>1</v>
      </c>
      <c r="G35" s="97">
        <f>E14</f>
        <v>410255</v>
      </c>
      <c r="H35" s="77"/>
    </row>
    <row r="36" spans="1:8" x14ac:dyDescent="0.2">
      <c r="A36" s="41"/>
      <c r="B36" s="42"/>
      <c r="C36" s="42"/>
      <c r="D36" s="42"/>
      <c r="E36" s="42"/>
      <c r="F36" s="42"/>
      <c r="G36" s="53">
        <f>SUM(G26:G33)</f>
        <v>410255.00000000006</v>
      </c>
      <c r="H36" s="98"/>
    </row>
    <row r="37" spans="1:8" x14ac:dyDescent="0.2">
      <c r="A37" s="54"/>
      <c r="B37" s="55"/>
      <c r="C37" s="55"/>
      <c r="D37" s="55"/>
      <c r="E37" s="55"/>
      <c r="F37" s="55"/>
      <c r="G37" s="56"/>
    </row>
    <row r="39" spans="1:8" ht="15.75" x14ac:dyDescent="0.25">
      <c r="A39" s="72" t="s">
        <v>74</v>
      </c>
    </row>
    <row r="40" spans="1:8" ht="10.5" customHeight="1" x14ac:dyDescent="0.25">
      <c r="A40" s="30"/>
    </row>
    <row r="41" spans="1:8" ht="14.25" x14ac:dyDescent="0.2">
      <c r="A41" s="164" t="s">
        <v>211</v>
      </c>
    </row>
    <row r="42" spans="1:8" ht="9" customHeight="1" x14ac:dyDescent="0.2">
      <c r="A42" s="36"/>
    </row>
    <row r="43" spans="1:8" ht="51.75" customHeight="1" x14ac:dyDescent="0.2">
      <c r="A43" s="36"/>
      <c r="B43" s="27" t="s">
        <v>67</v>
      </c>
      <c r="C43" s="27" t="s">
        <v>68</v>
      </c>
      <c r="D43" s="27" t="s">
        <v>217</v>
      </c>
    </row>
    <row r="44" spans="1:8" ht="15" x14ac:dyDescent="0.2">
      <c r="A44" s="36"/>
      <c r="B44" s="37" t="s">
        <v>66</v>
      </c>
      <c r="C44" s="37" t="s">
        <v>66</v>
      </c>
    </row>
    <row r="45" spans="1:8" ht="15" x14ac:dyDescent="0.2">
      <c r="A45" s="36"/>
      <c r="B45" s="38">
        <f>'3. 1999 Data &amp; add 2002 MARR'!B45</f>
        <v>0.3</v>
      </c>
      <c r="C45" s="38">
        <f>1-B45</f>
        <v>0.7</v>
      </c>
      <c r="D45" s="39">
        <f>B45+C45</f>
        <v>1</v>
      </c>
    </row>
    <row r="46" spans="1:8" ht="13.5" customHeight="1" x14ac:dyDescent="0.2">
      <c r="B46" s="27"/>
      <c r="C46" s="27"/>
      <c r="D46" s="27"/>
    </row>
    <row r="47" spans="1:8" x14ac:dyDescent="0.2">
      <c r="A47" t="s">
        <v>241</v>
      </c>
      <c r="B47" s="77">
        <f>D47*B45</f>
        <v>77119.766131114899</v>
      </c>
      <c r="C47" s="77">
        <f>D47*C45</f>
        <v>179946.12097260141</v>
      </c>
      <c r="D47" s="77">
        <f>G26</f>
        <v>257065.88710371632</v>
      </c>
    </row>
    <row r="48" spans="1:8" x14ac:dyDescent="0.2">
      <c r="A48" t="s">
        <v>81</v>
      </c>
      <c r="B48" s="77"/>
      <c r="C48" s="77"/>
      <c r="D48" s="77"/>
    </row>
    <row r="49" spans="1:4" x14ac:dyDescent="0.2">
      <c r="B49" s="77"/>
      <c r="C49" s="77"/>
      <c r="D49" s="77"/>
    </row>
    <row r="50" spans="1:4" x14ac:dyDescent="0.2">
      <c r="A50" t="s">
        <v>69</v>
      </c>
      <c r="B50" s="14">
        <f>C26</f>
        <v>87662132</v>
      </c>
    </row>
    <row r="52" spans="1:4" x14ac:dyDescent="0.2">
      <c r="A52" t="s">
        <v>70</v>
      </c>
      <c r="C52" s="40">
        <f>D26</f>
        <v>9085</v>
      </c>
    </row>
    <row r="54" spans="1:4" x14ac:dyDescent="0.2">
      <c r="A54" t="s">
        <v>71</v>
      </c>
      <c r="B54" s="99">
        <f>B47/B50</f>
        <v>8.797386553536583E-4</v>
      </c>
    </row>
    <row r="55" spans="1:4" x14ac:dyDescent="0.2">
      <c r="A55" t="s">
        <v>223</v>
      </c>
    </row>
    <row r="56" spans="1:4" x14ac:dyDescent="0.2">
      <c r="A56" t="s">
        <v>224</v>
      </c>
    </row>
    <row r="58" spans="1:4" x14ac:dyDescent="0.2">
      <c r="A58" t="s">
        <v>73</v>
      </c>
      <c r="C58" s="100">
        <f>C47/C52/12</f>
        <v>1.6505789852559294</v>
      </c>
    </row>
    <row r="59" spans="1:4" x14ac:dyDescent="0.2">
      <c r="A59" t="s">
        <v>225</v>
      </c>
    </row>
    <row r="60" spans="1:4" x14ac:dyDescent="0.2">
      <c r="A60" t="s">
        <v>226</v>
      </c>
    </row>
    <row r="63" spans="1:4" ht="15.75" x14ac:dyDescent="0.25">
      <c r="A63" s="72" t="s">
        <v>75</v>
      </c>
    </row>
    <row r="64" spans="1:4" ht="7.5" customHeight="1" x14ac:dyDescent="0.25">
      <c r="A64" s="72"/>
    </row>
    <row r="65" spans="1:4" ht="14.25" x14ac:dyDescent="0.2">
      <c r="A65" s="164" t="s">
        <v>211</v>
      </c>
    </row>
    <row r="66" spans="1:4" ht="8.25" customHeight="1" x14ac:dyDescent="0.2">
      <c r="A66" s="36"/>
    </row>
    <row r="67" spans="1:4" ht="51" x14ac:dyDescent="0.2">
      <c r="A67" s="36"/>
      <c r="B67" s="27" t="s">
        <v>67</v>
      </c>
      <c r="C67" s="27" t="s">
        <v>68</v>
      </c>
      <c r="D67" s="27" t="s">
        <v>217</v>
      </c>
    </row>
    <row r="68" spans="1:4" ht="13.5" customHeight="1" x14ac:dyDescent="0.2">
      <c r="A68" s="36"/>
      <c r="B68" s="37" t="s">
        <v>66</v>
      </c>
      <c r="C68" s="37" t="s">
        <v>66</v>
      </c>
    </row>
    <row r="69" spans="1:4" ht="15" x14ac:dyDescent="0.2">
      <c r="A69" s="36"/>
      <c r="B69" s="38">
        <f>'3. 1999 Data &amp; add 2002 MARR'!B69</f>
        <v>0.3</v>
      </c>
      <c r="C69" s="38">
        <f>1-B69</f>
        <v>0.7</v>
      </c>
      <c r="D69" s="39">
        <f>B69+C69</f>
        <v>1</v>
      </c>
    </row>
    <row r="70" spans="1:4" x14ac:dyDescent="0.2">
      <c r="B70" s="27"/>
      <c r="C70" s="27"/>
      <c r="D70" s="27"/>
    </row>
    <row r="71" spans="1:4" x14ac:dyDescent="0.2">
      <c r="A71" t="s">
        <v>241</v>
      </c>
      <c r="B71" s="77">
        <f>D71*B69</f>
        <v>10357.610884299504</v>
      </c>
      <c r="C71" s="77">
        <f>D71*C69</f>
        <v>24167.758730032172</v>
      </c>
      <c r="D71" s="77">
        <f>G27</f>
        <v>34525.369614331677</v>
      </c>
    </row>
    <row r="72" spans="1:4" x14ac:dyDescent="0.2">
      <c r="A72" t="s">
        <v>85</v>
      </c>
      <c r="B72" s="77"/>
      <c r="C72" s="77"/>
      <c r="D72" s="77"/>
    </row>
    <row r="73" spans="1:4" x14ac:dyDescent="0.2">
      <c r="B73" s="77"/>
      <c r="C73" s="77"/>
      <c r="D73" s="77"/>
    </row>
    <row r="74" spans="1:4" x14ac:dyDescent="0.2">
      <c r="A74" t="s">
        <v>69</v>
      </c>
      <c r="B74" s="14">
        <f>C27</f>
        <v>19523805</v>
      </c>
    </row>
    <row r="76" spans="1:4" x14ac:dyDescent="0.2">
      <c r="A76" t="s">
        <v>70</v>
      </c>
      <c r="C76" s="40">
        <f>D27</f>
        <v>971</v>
      </c>
    </row>
    <row r="78" spans="1:4" x14ac:dyDescent="0.2">
      <c r="A78" t="s">
        <v>71</v>
      </c>
      <c r="B78" s="99">
        <f>B71/B74</f>
        <v>5.3051189992419528E-4</v>
      </c>
    </row>
    <row r="79" spans="1:4" x14ac:dyDescent="0.2">
      <c r="A79" t="s">
        <v>223</v>
      </c>
    </row>
    <row r="80" spans="1:4" x14ac:dyDescent="0.2">
      <c r="A80" t="s">
        <v>224</v>
      </c>
    </row>
    <row r="82" spans="1:4" x14ac:dyDescent="0.2">
      <c r="A82" t="s">
        <v>73</v>
      </c>
      <c r="C82" s="100">
        <f>C71/C76/12</f>
        <v>2.0741296541393899</v>
      </c>
    </row>
    <row r="83" spans="1:4" x14ac:dyDescent="0.2">
      <c r="A83" t="s">
        <v>225</v>
      </c>
    </row>
    <row r="84" spans="1:4" x14ac:dyDescent="0.2">
      <c r="A84" t="s">
        <v>226</v>
      </c>
    </row>
    <row r="85" spans="1:4" x14ac:dyDescent="0.2">
      <c r="B85" s="13"/>
      <c r="C85" s="13"/>
    </row>
    <row r="86" spans="1:4" x14ac:dyDescent="0.2">
      <c r="C86" s="77"/>
    </row>
    <row r="87" spans="1:4" ht="15.75" x14ac:dyDescent="0.25">
      <c r="A87" s="72" t="s">
        <v>80</v>
      </c>
    </row>
    <row r="88" spans="1:4" ht="9" customHeight="1" x14ac:dyDescent="0.25">
      <c r="A88" s="72"/>
    </row>
    <row r="89" spans="1:4" ht="14.25" x14ac:dyDescent="0.2">
      <c r="A89" s="164" t="s">
        <v>211</v>
      </c>
    </row>
    <row r="90" spans="1:4" ht="9" customHeight="1" x14ac:dyDescent="0.2">
      <c r="A90" s="36"/>
    </row>
    <row r="91" spans="1:4" ht="51" x14ac:dyDescent="0.2">
      <c r="A91" s="36"/>
      <c r="B91" s="27" t="s">
        <v>67</v>
      </c>
      <c r="C91" s="27" t="s">
        <v>68</v>
      </c>
      <c r="D91" s="27" t="s">
        <v>217</v>
      </c>
    </row>
    <row r="92" spans="1:4" ht="15" x14ac:dyDescent="0.2">
      <c r="A92" s="36"/>
      <c r="B92" s="37" t="s">
        <v>66</v>
      </c>
      <c r="C92" s="37" t="s">
        <v>66</v>
      </c>
    </row>
    <row r="93" spans="1:4" ht="15" x14ac:dyDescent="0.2">
      <c r="A93" s="36"/>
      <c r="B93" s="38">
        <f>'3. 1999 Data &amp; add 2002 MARR'!B93</f>
        <v>0.3</v>
      </c>
      <c r="C93" s="38">
        <f>1-B93</f>
        <v>0.7</v>
      </c>
      <c r="D93" s="39">
        <f>B93+C93</f>
        <v>1</v>
      </c>
    </row>
    <row r="94" spans="1:4" x14ac:dyDescent="0.2">
      <c r="B94" s="27"/>
      <c r="C94" s="27"/>
      <c r="D94" s="27"/>
    </row>
    <row r="95" spans="1:4" x14ac:dyDescent="0.2">
      <c r="A95" t="s">
        <v>241</v>
      </c>
      <c r="B95" s="77">
        <f>D95*B93</f>
        <v>34378.525517182214</v>
      </c>
      <c r="C95" s="77">
        <f>D95*C93</f>
        <v>80216.559540091825</v>
      </c>
      <c r="D95" s="77">
        <f>G28</f>
        <v>114595.08505727405</v>
      </c>
    </row>
    <row r="96" spans="1:4" x14ac:dyDescent="0.2">
      <c r="A96" t="s">
        <v>87</v>
      </c>
      <c r="B96" s="77"/>
      <c r="C96" s="77"/>
      <c r="D96" s="77"/>
    </row>
    <row r="97" spans="1:4" x14ac:dyDescent="0.2">
      <c r="B97" s="77"/>
      <c r="C97" s="77"/>
      <c r="D97" s="77"/>
    </row>
    <row r="98" spans="1:4" x14ac:dyDescent="0.2">
      <c r="A98" t="s">
        <v>82</v>
      </c>
      <c r="B98" s="14">
        <f>B28</f>
        <v>185887.8</v>
      </c>
    </row>
    <row r="100" spans="1:4" x14ac:dyDescent="0.2">
      <c r="A100" t="s">
        <v>70</v>
      </c>
      <c r="C100" s="40">
        <f>D28</f>
        <v>128</v>
      </c>
    </row>
    <row r="102" spans="1:4" x14ac:dyDescent="0.2">
      <c r="A102" t="s">
        <v>83</v>
      </c>
      <c r="B102" s="99">
        <f>B95/B98</f>
        <v>0.18494234434525675</v>
      </c>
    </row>
    <row r="103" spans="1:4" x14ac:dyDescent="0.2">
      <c r="A103" t="s">
        <v>227</v>
      </c>
    </row>
    <row r="104" spans="1:4" x14ac:dyDescent="0.2">
      <c r="A104" t="s">
        <v>224</v>
      </c>
    </row>
    <row r="106" spans="1:4" x14ac:dyDescent="0.2">
      <c r="A106" t="s">
        <v>73</v>
      </c>
      <c r="C106" s="100">
        <f>C95/C100/12</f>
        <v>52.224322617247282</v>
      </c>
    </row>
    <row r="107" spans="1:4" x14ac:dyDescent="0.2">
      <c r="A107" t="s">
        <v>225</v>
      </c>
    </row>
    <row r="108" spans="1:4" x14ac:dyDescent="0.2">
      <c r="A108" t="s">
        <v>226</v>
      </c>
    </row>
    <row r="109" spans="1:4" x14ac:dyDescent="0.2">
      <c r="B109" s="13"/>
      <c r="C109" s="13"/>
    </row>
    <row r="110" spans="1:4" x14ac:dyDescent="0.2">
      <c r="B110" s="77"/>
      <c r="C110" s="77"/>
      <c r="D110" s="77"/>
    </row>
    <row r="111" spans="1:4" ht="15.75" x14ac:dyDescent="0.25">
      <c r="A111" s="72" t="s">
        <v>84</v>
      </c>
    </row>
    <row r="112" spans="1:4" ht="9" customHeight="1" x14ac:dyDescent="0.25">
      <c r="A112" s="72"/>
    </row>
    <row r="113" spans="1:4" ht="14.25" x14ac:dyDescent="0.2">
      <c r="A113" s="164" t="s">
        <v>211</v>
      </c>
    </row>
    <row r="114" spans="1:4" ht="6" customHeight="1" x14ac:dyDescent="0.2">
      <c r="A114" s="36"/>
    </row>
    <row r="115" spans="1:4" ht="51" x14ac:dyDescent="0.2">
      <c r="A115" s="36"/>
      <c r="B115" s="27" t="s">
        <v>67</v>
      </c>
      <c r="C115" s="27" t="s">
        <v>68</v>
      </c>
      <c r="D115" s="27" t="s">
        <v>217</v>
      </c>
    </row>
    <row r="116" spans="1:4" ht="15" x14ac:dyDescent="0.2">
      <c r="A116" s="36"/>
      <c r="B116" s="37" t="s">
        <v>66</v>
      </c>
      <c r="C116" s="37" t="s">
        <v>66</v>
      </c>
    </row>
    <row r="117" spans="1:4" ht="15" x14ac:dyDescent="0.2">
      <c r="A117" s="36"/>
      <c r="B117" s="38">
        <f>'3. 1999 Data &amp; add 2002 MARR'!B117</f>
        <v>0.3</v>
      </c>
      <c r="C117" s="38">
        <f>1-B117</f>
        <v>0.7</v>
      </c>
      <c r="D117" s="39">
        <f>B117+C117</f>
        <v>1</v>
      </c>
    </row>
    <row r="118" spans="1:4" x14ac:dyDescent="0.2">
      <c r="B118" s="27"/>
      <c r="C118" s="27"/>
      <c r="D118" s="27"/>
    </row>
    <row r="119" spans="1:4" x14ac:dyDescent="0.2">
      <c r="A119" t="s">
        <v>241</v>
      </c>
      <c r="B119" s="77">
        <f>D119*B117</f>
        <v>670.06729777862006</v>
      </c>
      <c r="C119" s="77">
        <f>D119*C117</f>
        <v>1563.4903614834468</v>
      </c>
      <c r="D119" s="77">
        <f>G29</f>
        <v>2233.5576592620669</v>
      </c>
    </row>
    <row r="120" spans="1:4" x14ac:dyDescent="0.2">
      <c r="A120" t="s">
        <v>89</v>
      </c>
      <c r="B120" s="77"/>
      <c r="C120" s="77"/>
      <c r="D120" s="77"/>
    </row>
    <row r="121" spans="1:4" x14ac:dyDescent="0.2">
      <c r="B121" s="77"/>
      <c r="C121" s="77"/>
      <c r="D121" s="77"/>
    </row>
    <row r="122" spans="1:4" x14ac:dyDescent="0.2">
      <c r="A122" t="s">
        <v>82</v>
      </c>
      <c r="B122" s="14">
        <f>B29</f>
        <v>48725</v>
      </c>
    </row>
    <row r="124" spans="1:4" x14ac:dyDescent="0.2">
      <c r="A124" t="s">
        <v>70</v>
      </c>
      <c r="C124" s="40">
        <f>D29</f>
        <v>1</v>
      </c>
    </row>
    <row r="126" spans="1:4" x14ac:dyDescent="0.2">
      <c r="A126" t="s">
        <v>83</v>
      </c>
      <c r="B126" s="99">
        <f>B119/B122</f>
        <v>1.3752022530089688E-2</v>
      </c>
    </row>
    <row r="127" spans="1:4" x14ac:dyDescent="0.2">
      <c r="A127" t="s">
        <v>227</v>
      </c>
    </row>
    <row r="128" spans="1:4" x14ac:dyDescent="0.2">
      <c r="A128" t="s">
        <v>224</v>
      </c>
    </row>
    <row r="130" spans="1:4" x14ac:dyDescent="0.2">
      <c r="A130" t="s">
        <v>73</v>
      </c>
      <c r="C130" s="100">
        <f>C119/C124/12</f>
        <v>130.2908634569539</v>
      </c>
    </row>
    <row r="131" spans="1:4" x14ac:dyDescent="0.2">
      <c r="A131" t="s">
        <v>225</v>
      </c>
    </row>
    <row r="132" spans="1:4" x14ac:dyDescent="0.2">
      <c r="A132" t="s">
        <v>226</v>
      </c>
    </row>
    <row r="133" spans="1:4" x14ac:dyDescent="0.2">
      <c r="B133" s="13"/>
      <c r="C133" s="13"/>
    </row>
    <row r="135" spans="1:4" ht="15.75" x14ac:dyDescent="0.25">
      <c r="A135" s="72" t="s">
        <v>86</v>
      </c>
    </row>
    <row r="136" spans="1:4" ht="10.5" customHeight="1" x14ac:dyDescent="0.25">
      <c r="A136" s="72"/>
    </row>
    <row r="137" spans="1:4" ht="14.25" x14ac:dyDescent="0.2">
      <c r="A137" s="164" t="s">
        <v>211</v>
      </c>
    </row>
    <row r="138" spans="1:4" ht="6" customHeight="1" x14ac:dyDescent="0.2">
      <c r="A138" s="36"/>
    </row>
    <row r="139" spans="1:4" ht="51" x14ac:dyDescent="0.2">
      <c r="A139" s="36"/>
      <c r="B139" s="27" t="s">
        <v>67</v>
      </c>
      <c r="C139" s="27" t="s">
        <v>68</v>
      </c>
      <c r="D139" s="27" t="s">
        <v>217</v>
      </c>
    </row>
    <row r="140" spans="1:4" ht="15" x14ac:dyDescent="0.2">
      <c r="A140" s="36"/>
      <c r="B140" s="37" t="s">
        <v>66</v>
      </c>
      <c r="C140" s="37" t="s">
        <v>66</v>
      </c>
    </row>
    <row r="141" spans="1:4" ht="15" x14ac:dyDescent="0.2">
      <c r="A141" s="36"/>
      <c r="B141" s="38">
        <f>'3. 1999 Data &amp; add 2002 MARR'!B141</f>
        <v>0</v>
      </c>
      <c r="C141" s="38">
        <f>1-B141</f>
        <v>1</v>
      </c>
      <c r="D141" s="39">
        <f>B141+C141</f>
        <v>1</v>
      </c>
    </row>
    <row r="142" spans="1:4" x14ac:dyDescent="0.2">
      <c r="B142" s="27"/>
      <c r="C142" s="27"/>
      <c r="D142" s="27"/>
    </row>
    <row r="143" spans="1:4" x14ac:dyDescent="0.2">
      <c r="B143" s="27"/>
      <c r="C143" s="27"/>
      <c r="D143" s="27"/>
    </row>
    <row r="144" spans="1:4" x14ac:dyDescent="0.2">
      <c r="A144" t="s">
        <v>241</v>
      </c>
      <c r="B144" s="77">
        <f>D144*B141</f>
        <v>0</v>
      </c>
      <c r="C144" s="77">
        <f>D144*C141</f>
        <v>0</v>
      </c>
      <c r="D144" s="77">
        <f>G30</f>
        <v>0</v>
      </c>
    </row>
    <row r="145" spans="1:4" x14ac:dyDescent="0.2">
      <c r="A145" t="s">
        <v>91</v>
      </c>
      <c r="B145" s="77"/>
      <c r="C145" s="77"/>
      <c r="D145" s="77"/>
    </row>
    <row r="146" spans="1:4" x14ac:dyDescent="0.2">
      <c r="B146" s="77"/>
      <c r="C146" s="77"/>
      <c r="D146" s="77"/>
    </row>
    <row r="147" spans="1:4" x14ac:dyDescent="0.2">
      <c r="A147" t="s">
        <v>82</v>
      </c>
      <c r="B147" s="14">
        <f>B30</f>
        <v>0</v>
      </c>
    </row>
    <row r="149" spans="1:4" x14ac:dyDescent="0.2">
      <c r="A149" t="s">
        <v>70</v>
      </c>
      <c r="C149" s="40">
        <f>D30</f>
        <v>0</v>
      </c>
    </row>
    <row r="151" spans="1:4" x14ac:dyDescent="0.2">
      <c r="A151" t="s">
        <v>83</v>
      </c>
      <c r="B151" s="99" t="e">
        <f>B144/B147</f>
        <v>#DIV/0!</v>
      </c>
    </row>
    <row r="152" spans="1:4" x14ac:dyDescent="0.2">
      <c r="A152" t="s">
        <v>227</v>
      </c>
    </row>
    <row r="153" spans="1:4" x14ac:dyDescent="0.2">
      <c r="A153" t="s">
        <v>224</v>
      </c>
    </row>
    <row r="155" spans="1:4" x14ac:dyDescent="0.2">
      <c r="A155" t="s">
        <v>73</v>
      </c>
      <c r="C155" s="100" t="e">
        <f>C144/C149/12</f>
        <v>#DIV/0!</v>
      </c>
    </row>
    <row r="156" spans="1:4" x14ac:dyDescent="0.2">
      <c r="A156" t="s">
        <v>225</v>
      </c>
    </row>
    <row r="157" spans="1:4" x14ac:dyDescent="0.2">
      <c r="A157" t="s">
        <v>226</v>
      </c>
    </row>
    <row r="158" spans="1:4" x14ac:dyDescent="0.2">
      <c r="B158" s="13"/>
      <c r="C158" s="13"/>
    </row>
    <row r="160" spans="1:4" ht="15.75" x14ac:dyDescent="0.25">
      <c r="A160" s="72" t="s">
        <v>88</v>
      </c>
    </row>
    <row r="161" spans="1:4" ht="10.5" customHeight="1" x14ac:dyDescent="0.25">
      <c r="A161" s="72"/>
    </row>
    <row r="162" spans="1:4" ht="14.25" x14ac:dyDescent="0.2">
      <c r="A162" s="164" t="s">
        <v>211</v>
      </c>
    </row>
    <row r="163" spans="1:4" ht="9" customHeight="1" x14ac:dyDescent="0.2">
      <c r="A163" s="36"/>
    </row>
    <row r="164" spans="1:4" ht="51" x14ac:dyDescent="0.2">
      <c r="A164" s="36"/>
      <c r="B164" s="27" t="s">
        <v>67</v>
      </c>
      <c r="C164" s="27" t="s">
        <v>68</v>
      </c>
      <c r="D164" s="27" t="s">
        <v>217</v>
      </c>
    </row>
    <row r="165" spans="1:4" ht="15" x14ac:dyDescent="0.2">
      <c r="A165" s="36"/>
      <c r="B165" s="37" t="s">
        <v>66</v>
      </c>
      <c r="C165" s="37" t="s">
        <v>66</v>
      </c>
    </row>
    <row r="166" spans="1:4" ht="15" x14ac:dyDescent="0.2">
      <c r="A166" s="36"/>
      <c r="B166" s="38">
        <f>'3. 1999 Data &amp; add 2002 MARR'!B166</f>
        <v>0</v>
      </c>
      <c r="C166" s="38">
        <f>1-B166</f>
        <v>1</v>
      </c>
      <c r="D166" s="39">
        <f>B166+C166</f>
        <v>1</v>
      </c>
    </row>
    <row r="167" spans="1:4" x14ac:dyDescent="0.2">
      <c r="B167" s="27"/>
      <c r="C167" s="27"/>
      <c r="D167" s="27"/>
    </row>
    <row r="168" spans="1:4" x14ac:dyDescent="0.2">
      <c r="B168" s="27"/>
      <c r="C168" s="27"/>
      <c r="D168" s="27"/>
    </row>
    <row r="169" spans="1:4" x14ac:dyDescent="0.2">
      <c r="A169" t="s">
        <v>241</v>
      </c>
      <c r="B169" s="77">
        <f>D169*B166</f>
        <v>0</v>
      </c>
      <c r="C169" s="77">
        <f>D169*C166</f>
        <v>0</v>
      </c>
      <c r="D169" s="77">
        <f>G31</f>
        <v>0</v>
      </c>
    </row>
    <row r="170" spans="1:4" x14ac:dyDescent="0.2">
      <c r="A170" t="s">
        <v>92</v>
      </c>
      <c r="B170" s="77"/>
      <c r="C170" s="77"/>
      <c r="D170" s="77"/>
    </row>
    <row r="171" spans="1:4" x14ac:dyDescent="0.2">
      <c r="B171" s="77"/>
      <c r="C171" s="77"/>
      <c r="D171" s="77"/>
    </row>
    <row r="172" spans="1:4" x14ac:dyDescent="0.2">
      <c r="A172" t="s">
        <v>82</v>
      </c>
      <c r="B172" s="14">
        <f>B31</f>
        <v>0</v>
      </c>
    </row>
    <row r="174" spans="1:4" x14ac:dyDescent="0.2">
      <c r="A174" t="s">
        <v>70</v>
      </c>
      <c r="C174" s="40">
        <f>D31</f>
        <v>0</v>
      </c>
    </row>
    <row r="176" spans="1:4" x14ac:dyDescent="0.2">
      <c r="A176" t="s">
        <v>83</v>
      </c>
      <c r="B176" s="99" t="e">
        <f>B169/B172</f>
        <v>#DIV/0!</v>
      </c>
    </row>
    <row r="177" spans="1:4" x14ac:dyDescent="0.2">
      <c r="A177" t="s">
        <v>227</v>
      </c>
    </row>
    <row r="178" spans="1:4" x14ac:dyDescent="0.2">
      <c r="A178" t="s">
        <v>224</v>
      </c>
    </row>
    <row r="180" spans="1:4" x14ac:dyDescent="0.2">
      <c r="A180" t="s">
        <v>73</v>
      </c>
      <c r="C180" s="100" t="e">
        <f>C169/C174/12</f>
        <v>#DIV/0!</v>
      </c>
    </row>
    <row r="181" spans="1:4" x14ac:dyDescent="0.2">
      <c r="A181" t="s">
        <v>225</v>
      </c>
    </row>
    <row r="182" spans="1:4" x14ac:dyDescent="0.2">
      <c r="A182" t="s">
        <v>226</v>
      </c>
    </row>
    <row r="185" spans="1:4" ht="15.75" x14ac:dyDescent="0.25">
      <c r="A185" s="72" t="s">
        <v>97</v>
      </c>
    </row>
    <row r="186" spans="1:4" ht="6.75" customHeight="1" x14ac:dyDescent="0.25">
      <c r="A186" s="72"/>
    </row>
    <row r="187" spans="1:4" ht="14.25" x14ac:dyDescent="0.2">
      <c r="A187" s="164" t="s">
        <v>211</v>
      </c>
    </row>
    <row r="188" spans="1:4" ht="6.75" customHeight="1" x14ac:dyDescent="0.2">
      <c r="A188" s="36"/>
    </row>
    <row r="189" spans="1:4" ht="51" x14ac:dyDescent="0.2">
      <c r="A189" s="36"/>
      <c r="B189" s="27" t="s">
        <v>67</v>
      </c>
      <c r="C189" s="27" t="s">
        <v>68</v>
      </c>
      <c r="D189" s="27" t="s">
        <v>217</v>
      </c>
    </row>
    <row r="190" spans="1:4" ht="15" x14ac:dyDescent="0.2">
      <c r="A190" s="36"/>
      <c r="B190" s="37" t="s">
        <v>66</v>
      </c>
      <c r="C190" s="37" t="s">
        <v>66</v>
      </c>
    </row>
    <row r="191" spans="1:4" ht="15" x14ac:dyDescent="0.2">
      <c r="A191" s="36"/>
      <c r="B191" s="38">
        <f>'3. 1999 Data &amp; add 2002 MARR'!B191</f>
        <v>0.3</v>
      </c>
      <c r="C191" s="38">
        <f>1-B191</f>
        <v>0.7</v>
      </c>
      <c r="D191" s="39">
        <f>B191+C191</f>
        <v>1</v>
      </c>
    </row>
    <row r="192" spans="1:4" x14ac:dyDescent="0.2">
      <c r="B192" s="27"/>
      <c r="C192" s="27"/>
      <c r="D192" s="27"/>
    </row>
    <row r="193" spans="1:4" x14ac:dyDescent="0.2">
      <c r="B193" s="27"/>
      <c r="C193" s="27"/>
      <c r="D193" s="27"/>
    </row>
    <row r="194" spans="1:4" x14ac:dyDescent="0.2">
      <c r="A194" t="s">
        <v>241</v>
      </c>
      <c r="B194" s="77">
        <f>D194*B191</f>
        <v>57.508065408258425</v>
      </c>
      <c r="C194" s="77">
        <f>D194*C191</f>
        <v>134.18548595260299</v>
      </c>
      <c r="D194" s="77">
        <f>G32</f>
        <v>191.69355136086142</v>
      </c>
    </row>
    <row r="195" spans="1:4" x14ac:dyDescent="0.2">
      <c r="A195" t="s">
        <v>191</v>
      </c>
      <c r="B195" s="77"/>
      <c r="C195" s="77"/>
      <c r="D195" s="77"/>
    </row>
    <row r="196" spans="1:4" x14ac:dyDescent="0.2">
      <c r="B196" s="77"/>
      <c r="C196" s="77"/>
      <c r="D196" s="77"/>
    </row>
    <row r="197" spans="1:4" x14ac:dyDescent="0.2">
      <c r="A197" t="s">
        <v>82</v>
      </c>
      <c r="B197" s="14">
        <f>B32</f>
        <v>475</v>
      </c>
    </row>
    <row r="199" spans="1:4" x14ac:dyDescent="0.2">
      <c r="A199" t="s">
        <v>70</v>
      </c>
      <c r="C199" s="40">
        <f>D32</f>
        <v>138</v>
      </c>
    </row>
    <row r="201" spans="1:4" x14ac:dyDescent="0.2">
      <c r="A201" t="s">
        <v>83</v>
      </c>
      <c r="B201" s="99">
        <f>B194/B197</f>
        <v>0.12106961138580721</v>
      </c>
    </row>
    <row r="202" spans="1:4" x14ac:dyDescent="0.2">
      <c r="A202" t="s">
        <v>227</v>
      </c>
    </row>
    <row r="203" spans="1:4" x14ac:dyDescent="0.2">
      <c r="A203" t="s">
        <v>224</v>
      </c>
    </row>
    <row r="205" spans="1:4" x14ac:dyDescent="0.2">
      <c r="A205" t="s">
        <v>73</v>
      </c>
      <c r="C205" s="100">
        <f>C194/C199/12</f>
        <v>8.1029882821620158E-2</v>
      </c>
    </row>
    <row r="206" spans="1:4" x14ac:dyDescent="0.2">
      <c r="A206" t="s">
        <v>225</v>
      </c>
    </row>
    <row r="207" spans="1:4" x14ac:dyDescent="0.2">
      <c r="A207" t="s">
        <v>226</v>
      </c>
    </row>
    <row r="210" spans="1:4" ht="15.75" x14ac:dyDescent="0.25">
      <c r="A210" s="72" t="s">
        <v>90</v>
      </c>
    </row>
    <row r="211" spans="1:4" ht="9.75" customHeight="1" x14ac:dyDescent="0.25">
      <c r="A211" s="72"/>
    </row>
    <row r="212" spans="1:4" ht="14.25" x14ac:dyDescent="0.2">
      <c r="A212" s="164" t="s">
        <v>211</v>
      </c>
    </row>
    <row r="213" spans="1:4" ht="9" customHeight="1" x14ac:dyDescent="0.2">
      <c r="A213" s="36"/>
    </row>
    <row r="214" spans="1:4" ht="51" x14ac:dyDescent="0.2">
      <c r="A214" s="36"/>
      <c r="B214" s="27" t="s">
        <v>67</v>
      </c>
      <c r="C214" s="27" t="s">
        <v>68</v>
      </c>
      <c r="D214" s="27" t="s">
        <v>217</v>
      </c>
    </row>
    <row r="215" spans="1:4" ht="15" x14ac:dyDescent="0.2">
      <c r="A215" s="36"/>
      <c r="B215" s="37" t="s">
        <v>66</v>
      </c>
      <c r="C215" s="37" t="s">
        <v>66</v>
      </c>
    </row>
    <row r="216" spans="1:4" ht="15" x14ac:dyDescent="0.2">
      <c r="A216" s="36"/>
      <c r="B216" s="38">
        <f>'3. 1999 Data &amp; add 2002 MARR'!B216</f>
        <v>0.37</v>
      </c>
      <c r="C216" s="38">
        <f>1-B216</f>
        <v>0.63</v>
      </c>
      <c r="D216" s="39">
        <f>B216+C216</f>
        <v>1</v>
      </c>
    </row>
    <row r="217" spans="1:4" x14ac:dyDescent="0.2">
      <c r="B217" s="27"/>
      <c r="C217" s="27"/>
      <c r="D217" s="27"/>
    </row>
    <row r="218" spans="1:4" x14ac:dyDescent="0.2">
      <c r="B218" s="27"/>
      <c r="C218" s="27"/>
      <c r="D218" s="27"/>
    </row>
    <row r="219" spans="1:4" x14ac:dyDescent="0.2">
      <c r="A219" t="s">
        <v>241</v>
      </c>
      <c r="B219" s="77">
        <f>D219*B216</f>
        <v>608.06059520036649</v>
      </c>
      <c r="C219" s="77">
        <f>D219*C216</f>
        <v>1035.3464188546782</v>
      </c>
      <c r="D219" s="77">
        <f>G33</f>
        <v>1643.4070140550446</v>
      </c>
    </row>
    <row r="220" spans="1:4" x14ac:dyDescent="0.2">
      <c r="A220" t="s">
        <v>192</v>
      </c>
      <c r="B220" s="77"/>
      <c r="C220" s="77"/>
      <c r="D220" s="77"/>
    </row>
    <row r="221" spans="1:4" x14ac:dyDescent="0.2">
      <c r="B221" s="77"/>
      <c r="C221" s="77"/>
      <c r="D221" s="77"/>
    </row>
    <row r="222" spans="1:4" x14ac:dyDescent="0.2">
      <c r="A222" t="s">
        <v>82</v>
      </c>
      <c r="B222" s="14">
        <f>B33</f>
        <v>6090</v>
      </c>
    </row>
    <row r="224" spans="1:4" x14ac:dyDescent="0.2">
      <c r="A224" t="s">
        <v>98</v>
      </c>
      <c r="C224" s="40">
        <f>D33</f>
        <v>2603</v>
      </c>
    </row>
    <row r="226" spans="1:3" x14ac:dyDescent="0.2">
      <c r="A226" t="s">
        <v>83</v>
      </c>
      <c r="B226" s="99">
        <f>B219/B222</f>
        <v>9.9845746338319621E-2</v>
      </c>
    </row>
    <row r="227" spans="1:3" x14ac:dyDescent="0.2">
      <c r="A227" t="s">
        <v>227</v>
      </c>
    </row>
    <row r="228" spans="1:3" x14ac:dyDescent="0.2">
      <c r="A228" t="s">
        <v>224</v>
      </c>
    </row>
    <row r="230" spans="1:3" x14ac:dyDescent="0.2">
      <c r="A230" t="s">
        <v>73</v>
      </c>
      <c r="C230" s="100">
        <f>C219/C224/12</f>
        <v>3.3145934782132097E-2</v>
      </c>
    </row>
    <row r="231" spans="1:3" x14ac:dyDescent="0.2">
      <c r="A231" t="s">
        <v>225</v>
      </c>
    </row>
    <row r="232" spans="1:3" x14ac:dyDescent="0.2">
      <c r="A232" t="s">
        <v>226</v>
      </c>
    </row>
  </sheetData>
  <phoneticPr fontId="0" type="noConversion"/>
  <pageMargins left="0.31" right="0.17" top="0.45" bottom="0.5" header="0.28000000000000003" footer="0.23"/>
  <pageSetup scale="7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2"/>
  <sheetViews>
    <sheetView zoomScale="75" workbookViewId="0">
      <selection activeCell="E59" sqref="E59"/>
    </sheetView>
  </sheetViews>
  <sheetFormatPr defaultRowHeight="12.75" x14ac:dyDescent="0.2"/>
  <cols>
    <col min="1" max="1" width="38.28515625" customWidth="1"/>
    <col min="2" max="2" width="14.42578125" customWidth="1"/>
    <col min="3" max="3" width="14.7109375" customWidth="1"/>
    <col min="4" max="4" width="19.140625" customWidth="1"/>
    <col min="5" max="5" width="19.7109375" customWidth="1"/>
    <col min="6" max="6" width="15.5703125" customWidth="1"/>
    <col min="7" max="7" width="14" customWidth="1"/>
  </cols>
  <sheetData>
    <row r="1" spans="1:8" ht="18" x14ac:dyDescent="0.25">
      <c r="A1" s="17" t="s">
        <v>228</v>
      </c>
    </row>
    <row r="3" spans="1:8" ht="18" x14ac:dyDescent="0.25">
      <c r="A3" s="137" t="s">
        <v>0</v>
      </c>
      <c r="B3" s="131" t="str">
        <f>'1. 2001 Approved Rate Schedule'!B3</f>
        <v>E.L.K. Energy Inc.</v>
      </c>
      <c r="C3" s="132"/>
      <c r="E3" s="137" t="s">
        <v>1</v>
      </c>
      <c r="F3" s="133" t="str">
        <f>'1. 2001 Approved Rate Schedule'!F3</f>
        <v>ED-1999-0070</v>
      </c>
    </row>
    <row r="4" spans="1:8" ht="18" x14ac:dyDescent="0.25">
      <c r="A4" s="137" t="s">
        <v>3</v>
      </c>
      <c r="B4" s="131" t="str">
        <f>'1. 2001 Approved Rate Schedule'!B4</f>
        <v>Sandra Corrado</v>
      </c>
      <c r="C4" s="17"/>
      <c r="E4" s="137" t="s">
        <v>4</v>
      </c>
      <c r="F4" s="133" t="str">
        <f>'1. 2001 Approved Rate Schedule'!F4</f>
        <v>(519)776-5291  Ext. 13</v>
      </c>
    </row>
    <row r="5" spans="1:8" ht="18" x14ac:dyDescent="0.25">
      <c r="A5" s="30" t="s">
        <v>50</v>
      </c>
      <c r="B5" s="131" t="str">
        <f>'1. 2001 Approved Rate Schedule'!B5</f>
        <v>scorrado@elkenergyinc.com</v>
      </c>
      <c r="C5" s="17"/>
    </row>
    <row r="6" spans="1:8" ht="18" x14ac:dyDescent="0.25">
      <c r="A6" s="137" t="s">
        <v>2</v>
      </c>
      <c r="B6" s="131">
        <f>'1. 2001 Approved Rate Schedule'!B6</f>
        <v>1</v>
      </c>
      <c r="C6" s="17"/>
    </row>
    <row r="7" spans="1:8" ht="18" x14ac:dyDescent="0.25">
      <c r="A7" s="30" t="s">
        <v>51</v>
      </c>
      <c r="B7" s="131">
        <f>'1. 2001 Approved Rate Schedule'!B7</f>
        <v>37263</v>
      </c>
      <c r="C7" s="17"/>
    </row>
    <row r="8" spans="1:8" ht="18" x14ac:dyDescent="0.25">
      <c r="C8" s="17"/>
    </row>
    <row r="9" spans="1:8" ht="14.25" x14ac:dyDescent="0.2">
      <c r="A9" s="164" t="s">
        <v>230</v>
      </c>
    </row>
    <row r="10" spans="1:8" ht="14.25" x14ac:dyDescent="0.2">
      <c r="A10" s="164" t="s">
        <v>229</v>
      </c>
    </row>
    <row r="11" spans="1:8" ht="14.25" x14ac:dyDescent="0.2">
      <c r="A11" s="164" t="s">
        <v>320</v>
      </c>
    </row>
    <row r="12" spans="1:8" ht="14.25" x14ac:dyDescent="0.2">
      <c r="A12" s="164" t="s">
        <v>321</v>
      </c>
    </row>
    <row r="14" spans="1:8" ht="18" x14ac:dyDescent="0.25">
      <c r="A14" s="121" t="s">
        <v>6</v>
      </c>
      <c r="B14" s="18"/>
      <c r="C14" s="7"/>
      <c r="D14" s="5"/>
      <c r="E14" s="16"/>
      <c r="G14" s="16"/>
    </row>
    <row r="15" spans="1:8" x14ac:dyDescent="0.2">
      <c r="B15" s="16"/>
      <c r="C15" s="16"/>
      <c r="D15" s="19"/>
      <c r="E15" s="16"/>
      <c r="F15" s="16"/>
      <c r="G15" s="16"/>
    </row>
    <row r="16" spans="1:8" x14ac:dyDescent="0.2">
      <c r="A16" t="s">
        <v>8</v>
      </c>
      <c r="B16" s="22">
        <f>('7. 2001 PILs DefAcct Adder Sch'!B16)+('8. 2002PILs Proxy Adder Calc'!B54)</f>
        <v>7.2588900753467016E-3</v>
      </c>
      <c r="C16" s="16"/>
      <c r="D16" s="19"/>
      <c r="E16" s="16"/>
      <c r="F16" s="101"/>
      <c r="G16" s="22"/>
      <c r="H16" s="22"/>
    </row>
    <row r="17" spans="1:8" x14ac:dyDescent="0.2">
      <c r="B17" s="16"/>
      <c r="C17" s="16"/>
      <c r="D17" s="19"/>
      <c r="E17" s="16"/>
      <c r="F17" s="101"/>
      <c r="G17" s="16"/>
    </row>
    <row r="18" spans="1:8" x14ac:dyDescent="0.2">
      <c r="A18" t="s">
        <v>132</v>
      </c>
      <c r="B18" s="22">
        <f>('7. 2001 PILs DefAcct Adder Sch'!B18)+('8. 2002PILs Proxy Adder Calc'!C58)</f>
        <v>13.651380465103344</v>
      </c>
      <c r="C18" s="16"/>
      <c r="D18" s="19"/>
      <c r="E18" s="16"/>
      <c r="F18" s="101"/>
      <c r="G18" s="100"/>
      <c r="H18" s="22"/>
    </row>
    <row r="19" spans="1:8" x14ac:dyDescent="0.2">
      <c r="B19" s="16"/>
      <c r="C19" s="16"/>
      <c r="D19" s="19"/>
      <c r="E19" s="16"/>
      <c r="F19" s="16"/>
      <c r="G19" s="16"/>
    </row>
    <row r="20" spans="1:8" x14ac:dyDescent="0.2">
      <c r="A20" t="s">
        <v>9</v>
      </c>
      <c r="B20" s="22">
        <f>'1. 2001 Approved Rate Schedule'!B20</f>
        <v>7.4139999999999998E-2</v>
      </c>
      <c r="C20" s="16"/>
      <c r="D20" s="19"/>
      <c r="E20" s="16"/>
      <c r="F20" s="16"/>
      <c r="G20" s="16"/>
    </row>
    <row r="21" spans="1:8" x14ac:dyDescent="0.2">
      <c r="B21" s="16"/>
      <c r="C21" s="16"/>
      <c r="D21" s="19"/>
      <c r="E21" s="16"/>
      <c r="F21" s="16"/>
      <c r="G21" s="16"/>
    </row>
    <row r="22" spans="1:8" x14ac:dyDescent="0.2">
      <c r="B22" s="16"/>
      <c r="C22" s="16"/>
      <c r="D22" s="19"/>
      <c r="E22" s="16"/>
      <c r="F22" s="16"/>
      <c r="G22" s="16"/>
    </row>
    <row r="23" spans="1:8" x14ac:dyDescent="0.2">
      <c r="B23" s="16"/>
      <c r="C23" s="16"/>
      <c r="D23" s="16"/>
      <c r="E23" s="16"/>
      <c r="F23" s="16"/>
      <c r="G23" s="16"/>
    </row>
    <row r="24" spans="1:8" ht="18" x14ac:dyDescent="0.25">
      <c r="A24" s="121" t="s">
        <v>10</v>
      </c>
      <c r="B24" s="18"/>
      <c r="C24" s="7"/>
      <c r="D24" s="16"/>
      <c r="E24" s="16"/>
      <c r="F24" s="16"/>
      <c r="G24" s="16"/>
    </row>
    <row r="25" spans="1:8" x14ac:dyDescent="0.2">
      <c r="B25" s="16"/>
      <c r="C25" s="16"/>
      <c r="D25" s="16"/>
      <c r="E25" s="16"/>
      <c r="F25" s="16"/>
      <c r="G25" s="16"/>
    </row>
    <row r="26" spans="1:8" x14ac:dyDescent="0.2">
      <c r="A26" t="s">
        <v>8</v>
      </c>
      <c r="B26" s="22">
        <f>('7. 2001 PILs DefAcct Adder Sch'!B26)+('8. 2002PILs Proxy Adder Calc'!B54)</f>
        <v>1.7204900753467018E-3</v>
      </c>
      <c r="C26" s="16"/>
      <c r="D26" s="16"/>
      <c r="E26" s="16"/>
      <c r="F26" s="16"/>
      <c r="G26" s="16"/>
    </row>
    <row r="27" spans="1:8" x14ac:dyDescent="0.2">
      <c r="B27" s="16"/>
      <c r="C27" s="16"/>
      <c r="D27" s="16"/>
      <c r="E27" s="16"/>
      <c r="F27" s="16"/>
      <c r="G27" s="16"/>
    </row>
    <row r="28" spans="1:8" x14ac:dyDescent="0.2">
      <c r="A28" t="s">
        <v>132</v>
      </c>
      <c r="B28" s="22">
        <f>('7. 2001 PILs DefAcct Adder Sch'!B28)+('8. 2002PILs Proxy Adder Calc'!C58)</f>
        <v>3.2372104651033449</v>
      </c>
      <c r="C28" s="16"/>
      <c r="D28" s="16"/>
      <c r="E28" s="16"/>
      <c r="F28" s="16"/>
      <c r="G28" s="16"/>
    </row>
    <row r="29" spans="1:8" x14ac:dyDescent="0.2">
      <c r="B29" s="19"/>
      <c r="C29" s="16"/>
      <c r="D29" s="16"/>
      <c r="E29" s="16"/>
      <c r="F29" s="16"/>
      <c r="G29" s="16"/>
    </row>
    <row r="30" spans="1:8" x14ac:dyDescent="0.2">
      <c r="A30" t="s">
        <v>11</v>
      </c>
      <c r="B30" s="123" t="s">
        <v>12</v>
      </c>
      <c r="C30" s="123" t="s">
        <v>13</v>
      </c>
      <c r="D30" s="124" t="s">
        <v>14</v>
      </c>
      <c r="E30" s="123" t="s">
        <v>15</v>
      </c>
      <c r="F30" s="16"/>
      <c r="G30" s="16"/>
    </row>
    <row r="31" spans="1:8" x14ac:dyDescent="0.2">
      <c r="B31" s="123"/>
      <c r="C31" s="123" t="s">
        <v>16</v>
      </c>
      <c r="D31" s="124"/>
      <c r="E31" s="123" t="s">
        <v>16</v>
      </c>
      <c r="F31" s="16"/>
      <c r="G31" s="16"/>
    </row>
    <row r="32" spans="1:8" x14ac:dyDescent="0.2">
      <c r="B32" s="123" t="s">
        <v>17</v>
      </c>
      <c r="C32" s="123" t="s">
        <v>17</v>
      </c>
      <c r="D32" s="124" t="s">
        <v>17</v>
      </c>
      <c r="E32" s="123" t="s">
        <v>17</v>
      </c>
      <c r="F32" s="16"/>
      <c r="G32" s="16"/>
    </row>
    <row r="33" spans="1:8" x14ac:dyDescent="0.2">
      <c r="B33" s="123">
        <f>'1. 2001 Approved Rate Schedule'!B33</f>
        <v>0</v>
      </c>
      <c r="C33" s="123">
        <f>'1. 2001 Approved Rate Schedule'!C33</f>
        <v>0</v>
      </c>
      <c r="D33" s="123">
        <f>'1. 2001 Approved Rate Schedule'!D33</f>
        <v>0</v>
      </c>
      <c r="E33" s="123">
        <f>'1. 2001 Approved Rate Schedule'!E33</f>
        <v>0</v>
      </c>
      <c r="F33" s="16"/>
      <c r="G33" s="16"/>
    </row>
    <row r="34" spans="1:8" x14ac:dyDescent="0.2">
      <c r="B34" s="123"/>
      <c r="C34" s="123"/>
      <c r="D34" s="123"/>
      <c r="E34" s="123"/>
      <c r="F34" s="16"/>
      <c r="G34" s="16"/>
    </row>
    <row r="35" spans="1:8" x14ac:dyDescent="0.2">
      <c r="B35" s="16"/>
      <c r="C35" s="16"/>
      <c r="D35" s="19"/>
      <c r="E35" s="16"/>
      <c r="F35" s="16"/>
      <c r="G35" s="16"/>
    </row>
    <row r="36" spans="1:8" x14ac:dyDescent="0.2">
      <c r="B36" s="16"/>
      <c r="C36" s="16"/>
      <c r="D36" s="19"/>
      <c r="E36" s="16"/>
      <c r="F36" s="16"/>
      <c r="G36" s="16"/>
    </row>
    <row r="37" spans="1:8" ht="18" x14ac:dyDescent="0.25">
      <c r="A37" s="121" t="s">
        <v>18</v>
      </c>
      <c r="B37" s="18"/>
      <c r="C37" s="7"/>
      <c r="D37" s="19"/>
      <c r="E37" s="16"/>
      <c r="F37" s="16"/>
      <c r="G37" s="16"/>
    </row>
    <row r="38" spans="1:8" x14ac:dyDescent="0.2">
      <c r="B38" s="16"/>
      <c r="C38" s="16"/>
      <c r="D38" s="19"/>
      <c r="E38" s="16"/>
      <c r="F38" s="16"/>
      <c r="G38" s="16"/>
    </row>
    <row r="39" spans="1:8" x14ac:dyDescent="0.2">
      <c r="A39" t="s">
        <v>8</v>
      </c>
      <c r="B39" s="22">
        <f>('7. 2001 PILs DefAcct Adder Sch'!B39)+('8. 2002PILs Proxy Adder Calc'!B78)</f>
        <v>1.9550512974880457E-3</v>
      </c>
      <c r="C39" s="16"/>
      <c r="D39" s="19"/>
      <c r="E39" s="16"/>
      <c r="F39" s="23"/>
      <c r="G39" s="23"/>
      <c r="H39" s="22"/>
    </row>
    <row r="40" spans="1:8" x14ac:dyDescent="0.2">
      <c r="B40" s="16"/>
      <c r="C40" s="16"/>
      <c r="D40" s="19"/>
      <c r="E40" s="16"/>
      <c r="F40" s="23"/>
      <c r="G40" s="23"/>
    </row>
    <row r="41" spans="1:8" x14ac:dyDescent="0.2">
      <c r="A41" t="s">
        <v>132</v>
      </c>
      <c r="B41" s="22">
        <f>('7. 2001 PILs DefAcct Adder Sch'!B41)+('8. 2002PILs Proxy Adder Calc'!C82)</f>
        <v>13.876933285389555</v>
      </c>
      <c r="C41" s="16"/>
      <c r="D41" s="19"/>
      <c r="E41" s="16"/>
      <c r="F41" s="23"/>
      <c r="G41" s="23"/>
      <c r="H41" s="22"/>
    </row>
    <row r="42" spans="1:8" x14ac:dyDescent="0.2">
      <c r="B42" s="16"/>
      <c r="C42" s="16"/>
      <c r="D42" s="19"/>
      <c r="E42" s="16"/>
      <c r="F42" s="16"/>
      <c r="G42" s="16"/>
    </row>
    <row r="43" spans="1:8" x14ac:dyDescent="0.2">
      <c r="A43" t="s">
        <v>9</v>
      </c>
      <c r="B43" s="23">
        <f>'1. 2001 Approved Rate Schedule'!B43</f>
        <v>7.3069999999999996E-2</v>
      </c>
      <c r="C43" s="16"/>
      <c r="D43" s="19"/>
      <c r="E43" s="16"/>
      <c r="F43" s="16"/>
      <c r="G43" s="16"/>
    </row>
    <row r="44" spans="1:8" x14ac:dyDescent="0.2">
      <c r="B44" s="16"/>
      <c r="C44" s="16"/>
      <c r="D44" s="19"/>
      <c r="E44" s="16"/>
      <c r="F44" s="16"/>
      <c r="G44" s="16"/>
    </row>
    <row r="45" spans="1:8" x14ac:dyDescent="0.2">
      <c r="B45" s="16"/>
      <c r="C45" s="16"/>
      <c r="D45" s="19"/>
      <c r="E45" s="16"/>
      <c r="F45" s="16"/>
      <c r="G45" s="16"/>
    </row>
    <row r="46" spans="1:8" x14ac:dyDescent="0.2">
      <c r="B46" s="16"/>
      <c r="C46" s="16"/>
      <c r="D46" s="19"/>
      <c r="E46" s="16"/>
      <c r="F46" s="16"/>
      <c r="G46" s="16"/>
    </row>
    <row r="47" spans="1:8" ht="18" x14ac:dyDescent="0.25">
      <c r="A47" s="121" t="s">
        <v>19</v>
      </c>
      <c r="B47" s="18"/>
      <c r="C47" s="7"/>
      <c r="D47" s="19"/>
      <c r="E47" s="16"/>
      <c r="F47" s="16"/>
      <c r="G47" s="16"/>
    </row>
    <row r="48" spans="1:8" x14ac:dyDescent="0.2">
      <c r="B48" s="16"/>
      <c r="C48" s="16"/>
      <c r="D48" s="19"/>
      <c r="E48" s="16"/>
      <c r="F48" s="16"/>
      <c r="G48" s="16"/>
    </row>
    <row r="49" spans="1:7" x14ac:dyDescent="0.2">
      <c r="A49" t="s">
        <v>8</v>
      </c>
      <c r="B49" s="22">
        <f>('7. 2001 PILs DefAcct Adder Sch'!B49)+('8. 2002PILs Proxy Adder Calc'!B78)</f>
        <v>7.6825129748804609E-4</v>
      </c>
      <c r="C49" s="16"/>
      <c r="D49" s="19"/>
      <c r="E49" s="16"/>
      <c r="F49" s="16"/>
      <c r="G49" s="16"/>
    </row>
    <row r="50" spans="1:7" x14ac:dyDescent="0.2">
      <c r="B50" s="16"/>
      <c r="C50" s="16"/>
      <c r="D50" s="19"/>
      <c r="E50" s="16"/>
      <c r="F50" s="16"/>
      <c r="G50" s="16"/>
    </row>
    <row r="51" spans="1:7" x14ac:dyDescent="0.2">
      <c r="A51" t="s">
        <v>132</v>
      </c>
      <c r="B51" s="22">
        <f>('7. 2001 PILs DefAcct Adder Sch'!B51)+('8. 2002PILs Proxy Adder Calc'!C82)</f>
        <v>3.7001232853895552</v>
      </c>
      <c r="C51" s="16"/>
      <c r="D51" s="19"/>
      <c r="E51" s="16"/>
      <c r="F51" s="16"/>
      <c r="G51" s="16"/>
    </row>
    <row r="52" spans="1:7" x14ac:dyDescent="0.2">
      <c r="B52" s="16"/>
      <c r="C52" s="16"/>
      <c r="D52" s="19"/>
      <c r="E52" s="16"/>
      <c r="F52" s="16"/>
      <c r="G52" s="16"/>
    </row>
    <row r="53" spans="1:7" x14ac:dyDescent="0.2">
      <c r="A53" t="s">
        <v>11</v>
      </c>
      <c r="B53" s="123" t="s">
        <v>12</v>
      </c>
      <c r="C53" s="123" t="s">
        <v>13</v>
      </c>
      <c r="D53" s="124" t="s">
        <v>14</v>
      </c>
      <c r="E53" s="123" t="s">
        <v>15</v>
      </c>
      <c r="F53" s="16"/>
      <c r="G53" s="16"/>
    </row>
    <row r="54" spans="1:7" x14ac:dyDescent="0.2">
      <c r="B54" s="123"/>
      <c r="C54" s="123" t="s">
        <v>16</v>
      </c>
      <c r="D54" s="124"/>
      <c r="E54" s="123" t="s">
        <v>16</v>
      </c>
      <c r="F54" s="16"/>
      <c r="G54" s="16"/>
    </row>
    <row r="55" spans="1:7" x14ac:dyDescent="0.2">
      <c r="B55" s="123" t="s">
        <v>17</v>
      </c>
      <c r="C55" s="123" t="s">
        <v>17</v>
      </c>
      <c r="D55" s="124" t="s">
        <v>17</v>
      </c>
      <c r="E55" s="123" t="s">
        <v>17</v>
      </c>
      <c r="F55" s="16"/>
      <c r="G55" s="16"/>
    </row>
    <row r="56" spans="1:7" x14ac:dyDescent="0.2">
      <c r="B56" s="123">
        <f>'1. 2001 Approved Rate Schedule'!B56</f>
        <v>0</v>
      </c>
      <c r="C56" s="123">
        <f>'1. 2001 Approved Rate Schedule'!C56</f>
        <v>0</v>
      </c>
      <c r="D56" s="123">
        <f>'1. 2001 Approved Rate Schedule'!D56</f>
        <v>0</v>
      </c>
      <c r="E56" s="123">
        <f>'1. 2001 Approved Rate Schedule'!E56</f>
        <v>0</v>
      </c>
      <c r="F56" s="16"/>
      <c r="G56" s="16"/>
    </row>
    <row r="57" spans="1:7" x14ac:dyDescent="0.2">
      <c r="B57" s="16"/>
      <c r="C57" s="16"/>
      <c r="D57" s="19"/>
      <c r="E57" s="16"/>
      <c r="F57" s="16"/>
      <c r="G57" s="16"/>
    </row>
    <row r="58" spans="1:7" x14ac:dyDescent="0.2">
      <c r="B58" s="16"/>
      <c r="C58" s="16"/>
      <c r="D58" s="19"/>
      <c r="E58" s="16"/>
      <c r="F58" s="16"/>
      <c r="G58" s="16"/>
    </row>
    <row r="59" spans="1:7" x14ac:dyDescent="0.2">
      <c r="B59" s="16"/>
      <c r="C59" s="16"/>
      <c r="D59" s="19"/>
      <c r="E59" s="16"/>
      <c r="F59" s="16"/>
      <c r="G59" s="16"/>
    </row>
    <row r="60" spans="1:7" ht="18" x14ac:dyDescent="0.25">
      <c r="A60" s="121" t="s">
        <v>20</v>
      </c>
      <c r="B60" s="18"/>
      <c r="C60" s="7"/>
      <c r="D60" s="19"/>
      <c r="E60" s="16"/>
      <c r="F60" s="16"/>
      <c r="G60" s="16"/>
    </row>
    <row r="61" spans="1:7" x14ac:dyDescent="0.2">
      <c r="B61" s="16"/>
      <c r="C61" s="16"/>
      <c r="D61" s="19"/>
      <c r="E61" s="16"/>
      <c r="F61" s="16"/>
      <c r="G61" s="16"/>
    </row>
    <row r="62" spans="1:7" x14ac:dyDescent="0.2">
      <c r="A62" t="s">
        <v>21</v>
      </c>
      <c r="B62" s="22">
        <f>('7. 2001 PILs DefAcct Adder Sch'!B62)+('8. 2002PILs Proxy Adder Calc'!B102)</f>
        <v>2.6276962766003433</v>
      </c>
      <c r="C62" s="16"/>
      <c r="D62" s="19"/>
      <c r="E62" s="16"/>
      <c r="F62" s="16"/>
      <c r="G62" s="16"/>
    </row>
    <row r="63" spans="1:7" x14ac:dyDescent="0.2">
      <c r="B63" s="16"/>
      <c r="C63" s="16"/>
      <c r="D63" s="19"/>
      <c r="E63" s="16"/>
      <c r="F63" s="16"/>
      <c r="G63" s="16"/>
    </row>
    <row r="64" spans="1:7" x14ac:dyDescent="0.2">
      <c r="A64" t="s">
        <v>132</v>
      </c>
      <c r="B64" s="22">
        <f>('7. 2001 PILs DefAcct Adder Sch'!B64)+('8. 2002PILs Proxy Adder Calc'!C106)</f>
        <v>522.5557642226911</v>
      </c>
      <c r="C64" s="16"/>
      <c r="D64" s="19"/>
      <c r="E64" s="16"/>
      <c r="F64" s="16"/>
      <c r="G64" s="16"/>
    </row>
    <row r="65" spans="1:7" x14ac:dyDescent="0.2">
      <c r="B65" s="16"/>
      <c r="C65" s="16"/>
      <c r="D65" s="19"/>
      <c r="E65" s="16"/>
      <c r="F65" s="16"/>
      <c r="G65" s="16"/>
    </row>
    <row r="66" spans="1:7" x14ac:dyDescent="0.2">
      <c r="A66" t="s">
        <v>23</v>
      </c>
      <c r="B66" s="23">
        <f>'1. 2001 Approved Rate Schedule'!B66</f>
        <v>2.4419</v>
      </c>
      <c r="C66" s="16"/>
      <c r="D66" s="19"/>
      <c r="E66" s="16"/>
      <c r="F66" s="16"/>
      <c r="G66" s="16"/>
    </row>
    <row r="67" spans="1:7" x14ac:dyDescent="0.2">
      <c r="B67" s="16"/>
      <c r="C67" s="16"/>
      <c r="D67" s="19"/>
      <c r="E67" s="16"/>
      <c r="F67" s="16"/>
      <c r="G67" s="16"/>
    </row>
    <row r="68" spans="1:7" x14ac:dyDescent="0.2">
      <c r="A68" t="s">
        <v>9</v>
      </c>
      <c r="B68" s="23">
        <f>'1. 2001 Approved Rate Schedule'!B68</f>
        <v>5.8279999999999998E-2</v>
      </c>
      <c r="C68" s="16"/>
      <c r="D68" s="19"/>
      <c r="E68" s="16"/>
      <c r="F68" s="16"/>
      <c r="G68" s="16"/>
    </row>
    <row r="69" spans="1:7" x14ac:dyDescent="0.2">
      <c r="B69" s="16"/>
      <c r="C69" s="16"/>
      <c r="D69" s="19"/>
      <c r="E69" s="16"/>
      <c r="F69" s="16"/>
      <c r="G69" s="16"/>
    </row>
    <row r="70" spans="1:7" x14ac:dyDescent="0.2">
      <c r="B70" s="16"/>
      <c r="C70" s="16"/>
      <c r="D70" s="19"/>
      <c r="E70" s="16"/>
      <c r="F70" s="16"/>
      <c r="G70" s="16"/>
    </row>
    <row r="71" spans="1:7" x14ac:dyDescent="0.2">
      <c r="B71" s="16"/>
      <c r="C71" s="16"/>
      <c r="D71" s="19"/>
      <c r="E71" s="16"/>
      <c r="F71" s="16"/>
      <c r="G71" s="16"/>
    </row>
    <row r="72" spans="1:7" ht="18" x14ac:dyDescent="0.25">
      <c r="A72" s="121" t="s">
        <v>24</v>
      </c>
      <c r="B72" s="18"/>
      <c r="C72" s="7"/>
      <c r="D72" s="19"/>
      <c r="E72" s="16"/>
      <c r="F72" s="16"/>
      <c r="G72" s="16"/>
    </row>
    <row r="73" spans="1:7" ht="18" x14ac:dyDescent="0.25">
      <c r="A73" s="17"/>
      <c r="B73" s="16"/>
      <c r="C73" s="16"/>
      <c r="D73" s="19"/>
      <c r="E73" s="16"/>
      <c r="F73" s="16"/>
      <c r="G73" s="16"/>
    </row>
    <row r="74" spans="1:7" x14ac:dyDescent="0.2">
      <c r="A74" t="s">
        <v>21</v>
      </c>
      <c r="B74" s="22">
        <f>('7. 2001 PILs DefAcct Adder Sch'!B74)+('8. 2002PILs Proxy Adder Calc'!B126)</f>
        <v>0.13431362310104278</v>
      </c>
      <c r="C74" s="16"/>
      <c r="D74" s="19"/>
      <c r="E74" s="16"/>
      <c r="F74" s="16"/>
      <c r="G74" s="16"/>
    </row>
    <row r="75" spans="1:7" x14ac:dyDescent="0.2">
      <c r="B75" s="16"/>
      <c r="C75" s="16"/>
      <c r="D75" s="19"/>
      <c r="E75" s="16"/>
      <c r="F75" s="16"/>
      <c r="G75" s="16"/>
    </row>
    <row r="76" spans="1:7" x14ac:dyDescent="0.2">
      <c r="A76" t="s">
        <v>132</v>
      </c>
      <c r="B76" s="22">
        <f>('7. 2001 PILs DefAcct Adder Sch'!B76)+('8. 2002PILs Proxy Adder Calc'!C130)</f>
        <v>1033.6702329535133</v>
      </c>
      <c r="C76" s="16"/>
      <c r="D76" s="19"/>
      <c r="E76" s="16"/>
      <c r="F76" s="16"/>
      <c r="G76" s="16"/>
    </row>
    <row r="77" spans="1:7" x14ac:dyDescent="0.2">
      <c r="B77" s="16"/>
      <c r="C77" s="16"/>
      <c r="D77" s="19"/>
      <c r="E77" s="16"/>
      <c r="F77" s="16"/>
      <c r="G77" s="16"/>
    </row>
    <row r="78" spans="1:7" x14ac:dyDescent="0.2">
      <c r="A78" t="s">
        <v>11</v>
      </c>
      <c r="B78" s="123" t="s">
        <v>12</v>
      </c>
      <c r="C78" s="123" t="s">
        <v>14</v>
      </c>
      <c r="D78" s="123" t="s">
        <v>12</v>
      </c>
      <c r="E78" s="123" t="s">
        <v>13</v>
      </c>
      <c r="F78" s="124" t="s">
        <v>14</v>
      </c>
      <c r="G78" s="123" t="s">
        <v>15</v>
      </c>
    </row>
    <row r="79" spans="1:7" x14ac:dyDescent="0.2">
      <c r="B79" s="123"/>
      <c r="C79" s="123"/>
      <c r="D79" s="123"/>
      <c r="E79" s="123" t="s">
        <v>16</v>
      </c>
      <c r="F79" s="124"/>
      <c r="G79" s="123" t="s">
        <v>16</v>
      </c>
    </row>
    <row r="80" spans="1:7" x14ac:dyDescent="0.2">
      <c r="B80" s="123" t="s">
        <v>25</v>
      </c>
      <c r="C80" s="123" t="s">
        <v>25</v>
      </c>
      <c r="D80" s="123" t="s">
        <v>17</v>
      </c>
      <c r="E80" s="123" t="s">
        <v>17</v>
      </c>
      <c r="F80" s="124" t="s">
        <v>17</v>
      </c>
      <c r="G80" s="123" t="s">
        <v>17</v>
      </c>
    </row>
    <row r="81" spans="1:7" ht="18" x14ac:dyDescent="0.25">
      <c r="A81" s="17"/>
      <c r="B81" s="123">
        <f>'1. 2001 Approved Rate Schedule'!B81</f>
        <v>10.845000000000001</v>
      </c>
      <c r="C81" s="123">
        <f>'1. 2001 Approved Rate Schedule'!C81</f>
        <v>8.1180000000000003</v>
      </c>
      <c r="D81" s="123">
        <f>'1. 2001 Approved Rate Schedule'!D81</f>
        <v>7.0279999999999995E-2</v>
      </c>
      <c r="E81" s="123">
        <f>'1. 2001 Approved Rate Schedule'!E81</f>
        <v>4.1959999999999997E-2</v>
      </c>
      <c r="F81" s="123">
        <f>'1. 2001 Approved Rate Schedule'!F81</f>
        <v>5.9319999999999998E-2</v>
      </c>
      <c r="G81" s="123">
        <f>'1. 2001 Approved Rate Schedule'!G81</f>
        <v>3.1109999999999999E-2</v>
      </c>
    </row>
    <row r="82" spans="1:7" ht="12.75" customHeight="1" x14ac:dyDescent="0.25">
      <c r="A82" s="17"/>
      <c r="B82" s="123"/>
      <c r="C82" s="123"/>
      <c r="D82" s="123"/>
      <c r="E82" s="123"/>
      <c r="F82" s="123"/>
      <c r="G82" s="123"/>
    </row>
    <row r="83" spans="1:7" ht="12" customHeight="1" x14ac:dyDescent="0.25">
      <c r="A83" s="17"/>
      <c r="B83" s="123"/>
      <c r="C83" s="123"/>
      <c r="D83" s="123"/>
      <c r="E83" s="123"/>
      <c r="F83" s="123"/>
      <c r="G83" s="123"/>
    </row>
    <row r="84" spans="1:7" ht="12" customHeight="1" x14ac:dyDescent="0.25">
      <c r="A84" s="17"/>
      <c r="B84" s="16"/>
      <c r="C84" s="16"/>
      <c r="D84" s="19"/>
      <c r="E84" s="16"/>
      <c r="F84" s="16"/>
      <c r="G84" s="16"/>
    </row>
    <row r="85" spans="1:7" ht="18" x14ac:dyDescent="0.25">
      <c r="A85" s="121" t="s">
        <v>26</v>
      </c>
      <c r="B85" s="16"/>
      <c r="C85" s="16"/>
      <c r="D85" s="19"/>
      <c r="E85" s="16"/>
      <c r="F85" s="16"/>
      <c r="G85" s="16"/>
    </row>
    <row r="86" spans="1:7" x14ac:dyDescent="0.2">
      <c r="B86" s="16"/>
      <c r="C86" s="16"/>
      <c r="D86" s="19"/>
      <c r="E86" s="16"/>
      <c r="F86" s="16"/>
      <c r="G86" s="16"/>
    </row>
    <row r="87" spans="1:7" x14ac:dyDescent="0.2">
      <c r="A87" t="s">
        <v>21</v>
      </c>
      <c r="B87" s="22" t="e">
        <f>('7. 2001 PILs DefAcct Adder Sch'!B87)+('8. 2002PILs Proxy Adder Calc'!B151)</f>
        <v>#DIV/0!</v>
      </c>
      <c r="C87" s="16"/>
      <c r="D87" s="19"/>
      <c r="E87" s="16"/>
      <c r="F87" s="16"/>
      <c r="G87" s="16"/>
    </row>
    <row r="88" spans="1:7" x14ac:dyDescent="0.2">
      <c r="B88" s="16"/>
      <c r="C88" s="16"/>
      <c r="D88" s="19"/>
      <c r="E88" s="16"/>
      <c r="F88" s="16"/>
      <c r="G88" s="16"/>
    </row>
    <row r="89" spans="1:7" x14ac:dyDescent="0.2">
      <c r="A89" t="s">
        <v>132</v>
      </c>
      <c r="B89" s="22" t="e">
        <f>('7. 2001 PILs DefAcct Adder Sch'!B89)+('8. 2002PILs Proxy Adder Calc'!C155)</f>
        <v>#DIV/0!</v>
      </c>
      <c r="C89" s="16"/>
      <c r="D89" s="19"/>
      <c r="E89" s="16"/>
      <c r="F89" s="16"/>
      <c r="G89" s="16"/>
    </row>
    <row r="90" spans="1:7" x14ac:dyDescent="0.2">
      <c r="B90" s="16"/>
      <c r="C90" s="16"/>
      <c r="D90" s="19"/>
      <c r="E90" s="16"/>
      <c r="F90" s="16"/>
      <c r="G90" s="16"/>
    </row>
    <row r="91" spans="1:7" x14ac:dyDescent="0.2">
      <c r="A91" t="s">
        <v>11</v>
      </c>
      <c r="B91" s="123" t="s">
        <v>12</v>
      </c>
      <c r="C91" s="123" t="s">
        <v>14</v>
      </c>
      <c r="D91" s="123" t="s">
        <v>12</v>
      </c>
      <c r="E91" s="123" t="s">
        <v>13</v>
      </c>
      <c r="F91" s="124" t="s">
        <v>14</v>
      </c>
      <c r="G91" s="123" t="s">
        <v>15</v>
      </c>
    </row>
    <row r="92" spans="1:7" x14ac:dyDescent="0.2">
      <c r="B92" s="123"/>
      <c r="C92" s="123"/>
      <c r="D92" s="123"/>
      <c r="E92" s="123" t="s">
        <v>16</v>
      </c>
      <c r="F92" s="124"/>
      <c r="G92" s="123" t="s">
        <v>16</v>
      </c>
    </row>
    <row r="93" spans="1:7" x14ac:dyDescent="0.2">
      <c r="B93" s="123" t="s">
        <v>25</v>
      </c>
      <c r="C93" s="123" t="s">
        <v>25</v>
      </c>
      <c r="D93" s="123" t="s">
        <v>17</v>
      </c>
      <c r="E93" s="123" t="s">
        <v>17</v>
      </c>
      <c r="F93" s="124" t="s">
        <v>17</v>
      </c>
      <c r="G93" s="123" t="s">
        <v>17</v>
      </c>
    </row>
    <row r="94" spans="1:7" x14ac:dyDescent="0.2">
      <c r="A94" s="5"/>
      <c r="B94" s="123">
        <f>'1. 2001 Approved Rate Schedule'!B94</f>
        <v>0</v>
      </c>
      <c r="C94" s="123">
        <f>'1. 2001 Approved Rate Schedule'!C94</f>
        <v>0</v>
      </c>
      <c r="D94" s="123">
        <f>'1. 2001 Approved Rate Schedule'!D94</f>
        <v>0</v>
      </c>
      <c r="E94" s="123">
        <f>'1. 2001 Approved Rate Schedule'!E94</f>
        <v>0</v>
      </c>
      <c r="F94" s="123">
        <f>'1. 2001 Approved Rate Schedule'!F94</f>
        <v>0</v>
      </c>
      <c r="G94" s="123">
        <f>'1. 2001 Approved Rate Schedule'!G94</f>
        <v>0</v>
      </c>
    </row>
    <row r="95" spans="1:7" x14ac:dyDescent="0.2">
      <c r="B95" s="16"/>
      <c r="C95" s="16"/>
      <c r="D95" s="19"/>
      <c r="E95" s="16"/>
      <c r="F95" s="16"/>
      <c r="G95" s="16"/>
    </row>
    <row r="96" spans="1:7" x14ac:dyDescent="0.2">
      <c r="B96" s="16"/>
      <c r="C96" s="16"/>
      <c r="D96" s="19"/>
      <c r="E96" s="16"/>
      <c r="F96" s="16"/>
      <c r="G96" s="16"/>
    </row>
    <row r="97" spans="1:7" x14ac:dyDescent="0.2">
      <c r="B97" s="16"/>
      <c r="C97" s="16"/>
      <c r="D97" s="19"/>
      <c r="E97" s="16"/>
      <c r="F97" s="16"/>
      <c r="G97" s="16"/>
    </row>
    <row r="98" spans="1:7" ht="18" x14ac:dyDescent="0.25">
      <c r="A98" s="121" t="s">
        <v>7</v>
      </c>
      <c r="B98" s="16"/>
      <c r="C98" s="16"/>
      <c r="D98" s="19"/>
      <c r="E98" s="16"/>
      <c r="F98" s="16"/>
      <c r="G98" s="16"/>
    </row>
    <row r="99" spans="1:7" x14ac:dyDescent="0.2">
      <c r="B99" s="16"/>
      <c r="C99" s="16"/>
      <c r="D99" s="19"/>
      <c r="E99" s="16"/>
      <c r="F99" s="16"/>
      <c r="G99" s="16"/>
    </row>
    <row r="100" spans="1:7" x14ac:dyDescent="0.2">
      <c r="A100" t="s">
        <v>21</v>
      </c>
      <c r="B100" s="22" t="e">
        <f>('7. 2001 PILs DefAcct Adder Sch'!B100)+('8. 2002PILs Proxy Adder Calc'!B176)</f>
        <v>#DIV/0!</v>
      </c>
      <c r="C100" s="16"/>
      <c r="D100" s="19"/>
      <c r="E100" s="16"/>
      <c r="F100" s="16"/>
      <c r="G100" s="16"/>
    </row>
    <row r="101" spans="1:7" x14ac:dyDescent="0.2">
      <c r="B101" s="16"/>
      <c r="C101" s="16"/>
      <c r="D101" s="19"/>
      <c r="E101" s="16"/>
      <c r="F101" s="16"/>
      <c r="G101" s="16"/>
    </row>
    <row r="102" spans="1:7" x14ac:dyDescent="0.2">
      <c r="A102" t="s">
        <v>132</v>
      </c>
      <c r="B102" s="22" t="e">
        <f>('7. 2001 PILs DefAcct Adder Sch'!B102)+('8. 2002PILs Proxy Adder Calc'!C180)</f>
        <v>#DIV/0!</v>
      </c>
      <c r="C102" s="16"/>
      <c r="D102" s="19"/>
      <c r="E102" s="16"/>
      <c r="F102" s="16"/>
      <c r="G102" s="16"/>
    </row>
    <row r="103" spans="1:7" x14ac:dyDescent="0.2">
      <c r="B103" s="16"/>
      <c r="C103" s="16"/>
      <c r="D103" s="19"/>
      <c r="E103" s="16"/>
      <c r="F103" s="16"/>
      <c r="G103" s="16"/>
    </row>
    <row r="104" spans="1:7" x14ac:dyDescent="0.2">
      <c r="A104" t="s">
        <v>11</v>
      </c>
      <c r="B104" s="123" t="s">
        <v>12</v>
      </c>
      <c r="C104" s="123" t="s">
        <v>14</v>
      </c>
      <c r="D104" s="123" t="s">
        <v>12</v>
      </c>
      <c r="E104" s="123" t="s">
        <v>13</v>
      </c>
      <c r="F104" s="124" t="s">
        <v>14</v>
      </c>
      <c r="G104" s="123" t="s">
        <v>15</v>
      </c>
    </row>
    <row r="105" spans="1:7" x14ac:dyDescent="0.2">
      <c r="B105" s="123"/>
      <c r="C105" s="123"/>
      <c r="D105" s="123"/>
      <c r="E105" s="123" t="s">
        <v>16</v>
      </c>
      <c r="F105" s="124"/>
      <c r="G105" s="123" t="s">
        <v>16</v>
      </c>
    </row>
    <row r="106" spans="1:7" x14ac:dyDescent="0.2">
      <c r="B106" s="123" t="s">
        <v>25</v>
      </c>
      <c r="C106" s="123" t="s">
        <v>25</v>
      </c>
      <c r="D106" s="123" t="s">
        <v>17</v>
      </c>
      <c r="E106" s="123" t="s">
        <v>17</v>
      </c>
      <c r="F106" s="124" t="s">
        <v>17</v>
      </c>
      <c r="G106" s="123" t="s">
        <v>17</v>
      </c>
    </row>
    <row r="107" spans="1:7" x14ac:dyDescent="0.2">
      <c r="A107" s="5"/>
      <c r="B107" s="123">
        <f>'1. 2001 Approved Rate Schedule'!B107</f>
        <v>0</v>
      </c>
      <c r="C107" s="123">
        <f>'1. 2001 Approved Rate Schedule'!C107</f>
        <v>0</v>
      </c>
      <c r="D107" s="123">
        <f>'1. 2001 Approved Rate Schedule'!D107</f>
        <v>0</v>
      </c>
      <c r="E107" s="123">
        <f>'1. 2001 Approved Rate Schedule'!E107</f>
        <v>0</v>
      </c>
      <c r="F107" s="123">
        <f>'1. 2001 Approved Rate Schedule'!F107</f>
        <v>0</v>
      </c>
      <c r="G107" s="123">
        <f>'1. 2001 Approved Rate Schedule'!G107</f>
        <v>0</v>
      </c>
    </row>
    <row r="108" spans="1:7" x14ac:dyDescent="0.2">
      <c r="A108" s="5"/>
      <c r="B108" s="123"/>
      <c r="C108" s="123"/>
      <c r="D108" s="123"/>
      <c r="E108" s="123"/>
      <c r="F108" s="123"/>
      <c r="G108" s="123"/>
    </row>
    <row r="109" spans="1:7" x14ac:dyDescent="0.2">
      <c r="A109" s="5"/>
      <c r="B109" s="123"/>
      <c r="C109" s="123"/>
      <c r="D109" s="123"/>
      <c r="E109" s="123"/>
      <c r="F109" s="123"/>
      <c r="G109" s="123"/>
    </row>
    <row r="110" spans="1:7" x14ac:dyDescent="0.2">
      <c r="C110" s="16"/>
      <c r="E110" s="16"/>
      <c r="F110" s="16"/>
      <c r="G110" s="16"/>
    </row>
    <row r="111" spans="1:7" ht="18" x14ac:dyDescent="0.25">
      <c r="A111" s="121" t="s">
        <v>27</v>
      </c>
      <c r="B111" s="16"/>
      <c r="C111" s="16"/>
      <c r="D111" s="19"/>
      <c r="E111" s="16"/>
      <c r="F111" s="16"/>
      <c r="G111" s="16"/>
    </row>
    <row r="112" spans="1:7" x14ac:dyDescent="0.2">
      <c r="B112" s="16"/>
      <c r="C112" s="16"/>
      <c r="D112" s="19"/>
      <c r="E112" s="16"/>
      <c r="F112" s="16"/>
      <c r="G112" s="16"/>
    </row>
    <row r="113" spans="1:7" x14ac:dyDescent="0.2">
      <c r="A113" t="s">
        <v>21</v>
      </c>
      <c r="B113" s="22">
        <f>('7. 2001 PILs DefAcct Adder Sch'!B113)+('8. 2002PILs Proxy Adder Calc'!B201)</f>
        <v>0.80982932416886788</v>
      </c>
      <c r="C113" s="16"/>
      <c r="D113" s="19"/>
      <c r="E113" s="16"/>
      <c r="F113" s="16"/>
      <c r="G113" s="16"/>
    </row>
    <row r="114" spans="1:7" x14ac:dyDescent="0.2">
      <c r="B114" s="16"/>
      <c r="C114" s="16"/>
      <c r="D114" s="19"/>
      <c r="E114" s="16"/>
      <c r="F114" s="16"/>
      <c r="G114" s="16"/>
    </row>
    <row r="115" spans="1:7" x14ac:dyDescent="0.2">
      <c r="A115" t="s">
        <v>135</v>
      </c>
      <c r="B115" s="22">
        <f>('7. 2001 PILs DefAcct Adder Sch'!B115)+('8. 2002PILs Proxy Adder Calc'!C205)</f>
        <v>0.47259500289505485</v>
      </c>
      <c r="C115" s="16"/>
      <c r="D115" s="19"/>
      <c r="E115" s="16"/>
      <c r="F115" s="16"/>
      <c r="G115" s="16"/>
    </row>
    <row r="116" spans="1:7" x14ac:dyDescent="0.2">
      <c r="B116" s="16"/>
      <c r="C116" s="16"/>
      <c r="D116" s="19"/>
      <c r="E116" s="16"/>
      <c r="F116" s="16"/>
      <c r="G116" s="16"/>
    </row>
    <row r="117" spans="1:7" x14ac:dyDescent="0.2">
      <c r="A117" t="s">
        <v>23</v>
      </c>
      <c r="B117" s="16">
        <f>'1. 2001 Approved Rate Schedule'!B117</f>
        <v>22.847100000000001</v>
      </c>
      <c r="C117" s="16"/>
      <c r="D117" s="19"/>
      <c r="E117" s="16"/>
      <c r="F117" s="16"/>
      <c r="G117" s="16"/>
    </row>
    <row r="118" spans="1:7" x14ac:dyDescent="0.2">
      <c r="B118" s="16"/>
      <c r="C118" s="16"/>
      <c r="D118" s="19"/>
      <c r="E118" s="16"/>
      <c r="F118" s="16"/>
      <c r="G118" s="16"/>
    </row>
    <row r="119" spans="1:7" x14ac:dyDescent="0.2">
      <c r="A119" s="5" t="s">
        <v>28</v>
      </c>
      <c r="B119" s="16"/>
      <c r="C119" s="16"/>
      <c r="D119" s="19"/>
      <c r="E119" s="16"/>
      <c r="F119" s="16"/>
      <c r="G119" s="16"/>
    </row>
    <row r="120" spans="1:7" x14ac:dyDescent="0.2">
      <c r="B120" s="16"/>
      <c r="C120" s="16"/>
      <c r="D120" s="19"/>
      <c r="E120" s="16"/>
      <c r="F120" s="16"/>
      <c r="G120" s="16"/>
    </row>
    <row r="121" spans="1:7" ht="18" x14ac:dyDescent="0.25">
      <c r="A121" s="121" t="s">
        <v>29</v>
      </c>
      <c r="B121" s="16"/>
      <c r="C121" s="16"/>
      <c r="D121" s="19"/>
      <c r="E121" s="16"/>
      <c r="F121" s="16"/>
      <c r="G121" s="16"/>
    </row>
    <row r="122" spans="1:7" x14ac:dyDescent="0.2">
      <c r="B122" s="16"/>
      <c r="C122" s="16"/>
      <c r="D122" s="19"/>
      <c r="E122" s="16"/>
      <c r="F122" s="16"/>
      <c r="G122" s="16"/>
    </row>
    <row r="123" spans="1:7" x14ac:dyDescent="0.2">
      <c r="A123" t="s">
        <v>21</v>
      </c>
      <c r="B123" s="22">
        <f>('7. 2001 PILs DefAcct Adder Sch'!B123)+('8. 2002PILs Proxy Adder Calc'!B201)</f>
        <v>0.21593482416886792</v>
      </c>
      <c r="C123" s="16"/>
      <c r="D123" s="19"/>
      <c r="E123" s="16"/>
      <c r="F123" s="16"/>
      <c r="G123" s="16"/>
    </row>
    <row r="124" spans="1:7" x14ac:dyDescent="0.2">
      <c r="B124" s="16"/>
      <c r="C124" s="16"/>
      <c r="D124" s="19"/>
      <c r="E124" s="16"/>
      <c r="F124" s="16"/>
      <c r="G124" s="16"/>
    </row>
    <row r="125" spans="1:7" x14ac:dyDescent="0.2">
      <c r="A125" t="s">
        <v>135</v>
      </c>
      <c r="B125" s="22">
        <f>('7. 2001 PILs DefAcct Adder Sch'!B125)+('8. 2002PILs Proxy Adder Calc'!C205)</f>
        <v>0.13633500289505487</v>
      </c>
      <c r="C125" s="16"/>
      <c r="D125" s="19"/>
      <c r="E125" s="16"/>
      <c r="F125" s="16"/>
      <c r="G125" s="16"/>
    </row>
    <row r="126" spans="1:7" x14ac:dyDescent="0.2">
      <c r="B126" s="16"/>
      <c r="C126" s="16"/>
      <c r="D126" s="19"/>
      <c r="E126" s="16"/>
      <c r="F126" s="16"/>
      <c r="G126" s="16"/>
    </row>
    <row r="127" spans="1:7" x14ac:dyDescent="0.2">
      <c r="A127" t="s">
        <v>11</v>
      </c>
      <c r="B127" s="123" t="s">
        <v>12</v>
      </c>
      <c r="C127" s="123" t="s">
        <v>14</v>
      </c>
      <c r="D127" s="19"/>
      <c r="E127" s="16"/>
      <c r="F127" s="16"/>
      <c r="G127" s="16"/>
    </row>
    <row r="128" spans="1:7" x14ac:dyDescent="0.2">
      <c r="B128" s="123" t="s">
        <v>25</v>
      </c>
      <c r="C128" s="123" t="s">
        <v>25</v>
      </c>
      <c r="D128" s="19"/>
      <c r="E128" s="16"/>
      <c r="F128" s="16"/>
      <c r="G128" s="16"/>
    </row>
    <row r="129" spans="1:7" x14ac:dyDescent="0.2">
      <c r="B129" s="123">
        <f>'1. 2001 Approved Rate Schedule'!B129</f>
        <v>0</v>
      </c>
      <c r="C129" s="123">
        <f>'1. 2001 Approved Rate Schedule'!C129</f>
        <v>0</v>
      </c>
      <c r="D129" s="19"/>
      <c r="E129" s="16"/>
      <c r="F129" s="16"/>
      <c r="G129" s="16"/>
    </row>
    <row r="130" spans="1:7" ht="12" customHeight="1" x14ac:dyDescent="0.25">
      <c r="A130" s="17"/>
      <c r="B130" s="16"/>
      <c r="C130" s="16"/>
      <c r="D130" s="19"/>
      <c r="E130" s="16"/>
      <c r="F130" s="16"/>
      <c r="G130" s="16"/>
    </row>
    <row r="131" spans="1:7" ht="14.25" customHeight="1" x14ac:dyDescent="0.25">
      <c r="A131" s="17"/>
      <c r="B131" s="16"/>
      <c r="C131" s="16"/>
      <c r="D131" s="19"/>
      <c r="E131" s="16"/>
      <c r="F131" s="16"/>
      <c r="G131" s="16"/>
    </row>
    <row r="132" spans="1:7" x14ac:dyDescent="0.2">
      <c r="B132" s="16"/>
      <c r="C132" s="16"/>
      <c r="D132" s="19"/>
      <c r="E132" s="16"/>
      <c r="F132" s="16"/>
      <c r="G132" s="16"/>
    </row>
    <row r="133" spans="1:7" ht="18" x14ac:dyDescent="0.25">
      <c r="A133" s="121" t="s">
        <v>30</v>
      </c>
      <c r="B133" s="16"/>
      <c r="C133" s="16"/>
      <c r="D133" s="19"/>
      <c r="E133" s="16"/>
      <c r="F133" s="16"/>
      <c r="G133" s="16"/>
    </row>
    <row r="134" spans="1:7" x14ac:dyDescent="0.2">
      <c r="B134" s="16"/>
      <c r="C134" s="16"/>
      <c r="D134" s="19"/>
      <c r="E134" s="16"/>
      <c r="F134" s="16"/>
      <c r="G134" s="16"/>
    </row>
    <row r="135" spans="1:7" x14ac:dyDescent="0.2">
      <c r="A135" t="s">
        <v>21</v>
      </c>
      <c r="B135" s="22">
        <f>('7. 2001 PILs DefAcct Adder Sch'!B135)+('8. 2002PILs Proxy Adder Calc'!B226)</f>
        <v>0.18300578984432631</v>
      </c>
      <c r="C135" s="16"/>
      <c r="D135" s="19"/>
      <c r="E135" s="16"/>
      <c r="F135" s="16"/>
      <c r="G135" s="16"/>
    </row>
    <row r="136" spans="1:7" x14ac:dyDescent="0.2">
      <c r="B136" s="16"/>
      <c r="C136" s="16"/>
      <c r="D136" s="19"/>
      <c r="E136" s="16"/>
      <c r="F136" s="16"/>
      <c r="G136" s="16"/>
    </row>
    <row r="137" spans="1:7" x14ac:dyDescent="0.2">
      <c r="A137" t="s">
        <v>135</v>
      </c>
      <c r="B137" s="22">
        <f>('7. 2001 PILs DefAcct Adder Sch'!B137)+('8. 2002PILs Proxy Adder Calc'!C230)</f>
        <v>6.3526883858513947E-2</v>
      </c>
      <c r="C137" s="16"/>
      <c r="D137" s="19"/>
      <c r="E137" s="16"/>
      <c r="F137" s="16"/>
      <c r="G137" s="16"/>
    </row>
    <row r="138" spans="1:7" x14ac:dyDescent="0.2">
      <c r="B138" s="16"/>
      <c r="C138" s="16"/>
      <c r="D138" s="19"/>
      <c r="E138" s="16"/>
      <c r="F138" s="16"/>
      <c r="G138" s="16"/>
    </row>
    <row r="139" spans="1:7" x14ac:dyDescent="0.2">
      <c r="A139" t="s">
        <v>23</v>
      </c>
      <c r="B139" s="16">
        <f>'1. 2001 Approved Rate Schedule'!B139</f>
        <v>0</v>
      </c>
      <c r="C139" s="16"/>
      <c r="D139" s="19"/>
      <c r="E139" s="16"/>
      <c r="F139" s="16"/>
      <c r="G139" s="16"/>
    </row>
    <row r="140" spans="1:7" x14ac:dyDescent="0.2">
      <c r="B140" s="16"/>
      <c r="C140" s="16"/>
      <c r="D140" s="19"/>
      <c r="E140" s="16"/>
      <c r="F140" s="16"/>
      <c r="G140" s="16"/>
    </row>
    <row r="141" spans="1:7" x14ac:dyDescent="0.2">
      <c r="A141" s="5" t="s">
        <v>28</v>
      </c>
      <c r="B141" s="16"/>
      <c r="C141" s="16"/>
      <c r="D141" s="19"/>
      <c r="E141" s="16"/>
      <c r="F141" s="16"/>
      <c r="G141" s="16"/>
    </row>
    <row r="142" spans="1:7" x14ac:dyDescent="0.2">
      <c r="B142" s="16"/>
      <c r="C142" s="16"/>
      <c r="D142" s="19"/>
      <c r="E142" s="16"/>
      <c r="F142" s="16"/>
      <c r="G142" s="16"/>
    </row>
    <row r="143" spans="1:7" ht="18" x14ac:dyDescent="0.25">
      <c r="A143" s="121" t="s">
        <v>31</v>
      </c>
      <c r="B143" s="16"/>
      <c r="C143" s="16"/>
      <c r="D143" s="19"/>
      <c r="E143" s="16"/>
      <c r="F143" s="16"/>
      <c r="G143" s="16"/>
    </row>
    <row r="144" spans="1:7" x14ac:dyDescent="0.2">
      <c r="B144" s="16"/>
      <c r="C144" s="16"/>
      <c r="D144" s="19"/>
      <c r="E144" s="16"/>
      <c r="F144" s="16"/>
      <c r="G144" s="16"/>
    </row>
    <row r="145" spans="1:7" x14ac:dyDescent="0.2">
      <c r="A145" t="s">
        <v>21</v>
      </c>
      <c r="B145" s="22">
        <f>('7. 2001 PILs DefAcct Adder Sch'!B145)+('8. 2002PILs Proxy Adder Calc'!B226)</f>
        <v>0.70846148984432633</v>
      </c>
      <c r="C145" s="16"/>
      <c r="D145" s="19"/>
      <c r="E145" s="16"/>
      <c r="F145" s="16"/>
      <c r="G145" s="16"/>
    </row>
    <row r="146" spans="1:7" x14ac:dyDescent="0.2">
      <c r="B146" s="16"/>
      <c r="C146" s="16"/>
      <c r="D146" s="19"/>
      <c r="E146" s="16"/>
      <c r="F146" s="16"/>
      <c r="G146" s="16"/>
    </row>
    <row r="147" spans="1:7" x14ac:dyDescent="0.2">
      <c r="A147" t="s">
        <v>135</v>
      </c>
      <c r="B147" s="22">
        <f>('7. 2001 PILs DefAcct Adder Sch'!B147)+('8. 2002PILs Proxy Adder Calc'!C230)</f>
        <v>8.3306883858513953E-2</v>
      </c>
      <c r="C147" s="16"/>
      <c r="D147" s="19"/>
      <c r="E147" s="16"/>
      <c r="F147" s="16"/>
      <c r="G147" s="16"/>
    </row>
    <row r="148" spans="1:7" x14ac:dyDescent="0.2">
      <c r="B148" s="16"/>
      <c r="C148" s="16"/>
      <c r="D148" s="19"/>
      <c r="E148" s="16"/>
      <c r="F148" s="16"/>
      <c r="G148" s="16"/>
    </row>
    <row r="149" spans="1:7" x14ac:dyDescent="0.2">
      <c r="A149" t="s">
        <v>11</v>
      </c>
      <c r="B149" s="123" t="s">
        <v>12</v>
      </c>
      <c r="C149" s="123" t="s">
        <v>14</v>
      </c>
      <c r="D149" s="19"/>
      <c r="E149" s="16"/>
      <c r="F149" s="16"/>
      <c r="G149" s="16"/>
    </row>
    <row r="150" spans="1:7" x14ac:dyDescent="0.2">
      <c r="B150" s="123" t="s">
        <v>25</v>
      </c>
      <c r="C150" s="123" t="s">
        <v>25</v>
      </c>
      <c r="D150" s="19"/>
      <c r="E150" s="16"/>
      <c r="F150" s="16"/>
      <c r="G150" s="16"/>
    </row>
    <row r="151" spans="1:7" x14ac:dyDescent="0.2">
      <c r="B151" s="123">
        <f>'1. 2001 Approved Rate Schedule'!B151</f>
        <v>33.083300000000001</v>
      </c>
      <c r="C151" s="123">
        <f>'1. 2001 Approved Rate Schedule'!C151</f>
        <v>12.422800000000001</v>
      </c>
      <c r="E151" s="16"/>
      <c r="F151" s="16"/>
      <c r="G151" s="16"/>
    </row>
    <row r="152" spans="1:7" x14ac:dyDescent="0.2">
      <c r="B152" s="16"/>
      <c r="C152" s="16"/>
      <c r="D152" s="19"/>
      <c r="E152" s="16"/>
      <c r="F152" s="16"/>
      <c r="G152" s="16"/>
    </row>
  </sheetData>
  <phoneticPr fontId="0" type="noConversion"/>
  <pageMargins left="0.28000000000000003" right="0.18" top="0.45" bottom="0.37" header="0.27" footer="0.23"/>
  <pageSetup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1. 2001 Approved Rate Schedule</vt:lpstr>
      <vt:lpstr>2. PBR Adjusted Rate Schedule</vt:lpstr>
      <vt:lpstr>3. 1999 Data &amp; add 2002 MARR</vt:lpstr>
      <vt:lpstr>4. 2002MARR Base Rate Schedule</vt:lpstr>
      <vt:lpstr>5. Bill Impact 1</vt:lpstr>
      <vt:lpstr>6. 2001PILs DefAcct Adder Calc</vt:lpstr>
      <vt:lpstr>7. 2001 PILs DefAcct Adder Sch</vt:lpstr>
      <vt:lpstr>8. 2002PILs Proxy Adder Calc</vt:lpstr>
      <vt:lpstr>9. 2002PILs Proxy Adder Sch</vt:lpstr>
      <vt:lpstr>10. Bill Impact 2</vt:lpstr>
      <vt:lpstr>11. Z-Factor Adder Calc</vt:lpstr>
      <vt:lpstr>12. Z-Factor Adder Sch</vt:lpstr>
      <vt:lpstr>13. Transition Cost Adder Calc</vt:lpstr>
      <vt:lpstr>14. Transition Cost Adder Sch</vt:lpstr>
      <vt:lpstr>15. Bill Impact 3 (Final)</vt:lpstr>
      <vt:lpstr>16. Final 2002 Rate Schedule </vt:lpstr>
    </vt:vector>
  </TitlesOfParts>
  <Company>Government of Ontario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thiessha</dc:creator>
  <cp:lastModifiedBy>Bacon, Bruce</cp:lastModifiedBy>
  <cp:lastPrinted>2002-04-09T19:16:05Z</cp:lastPrinted>
  <dcterms:created xsi:type="dcterms:W3CDTF">2001-10-05T18:25:02Z</dcterms:created>
  <dcterms:modified xsi:type="dcterms:W3CDTF">2012-10-05T16:27:37Z</dcterms:modified>
</cp:coreProperties>
</file>