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9555" windowHeight="5700" tabRatio="896" firstSheet="7" activeTab="12"/>
  </bookViews>
  <sheets>
    <sheet name="Residential (100 kWh)" sheetId="1" r:id="rId1"/>
    <sheet name="Residential (250 kWh)" sheetId="10" r:id="rId2"/>
    <sheet name="Residential (500 kWh)" sheetId="11" r:id="rId3"/>
    <sheet name="Residential (800 kWh)" sheetId="12" r:id="rId4"/>
    <sheet name="Residential (1000 kWh)" sheetId="13" r:id="rId5"/>
    <sheet name="Residential (1500 kWh)" sheetId="14" r:id="rId6"/>
    <sheet name="Residential (2000 kWh)" sheetId="15" r:id="rId7"/>
    <sheet name="GS &lt; 50 kW (1000 kWh)" sheetId="4" r:id="rId8"/>
    <sheet name="GS &lt; 50 kW (2000 kWh)" sheetId="16" r:id="rId9"/>
    <sheet name="GS &lt; 50 kW (5000 kWh)" sheetId="17" r:id="rId10"/>
    <sheet name="GS &lt; 50 kW (10000 kWh)" sheetId="18" r:id="rId11"/>
    <sheet name="GS &lt; 50 kW (15000 kWh)" sheetId="19" r:id="rId12"/>
    <sheet name="GS &gt; 50 - 699 kW (100 kW)" sheetId="5" r:id="rId13"/>
    <sheet name="GS &gt; 50 - 699 kW (500 kW)" sheetId="20" r:id="rId14"/>
    <sheet name="GS &gt; 700 - 4,999 kW (1000 kW)" sheetId="6" r:id="rId15"/>
    <sheet name="GS &gt; 700 - 4,999 kW (2100 kW)" sheetId="22" r:id="rId16"/>
    <sheet name="Large User (9500 kW)" sheetId="9" r:id="rId17"/>
    <sheet name="Large User (20000 kW)" sheetId="23" r:id="rId18"/>
    <sheet name="USL (150 kWh)" sheetId="8" r:id="rId19"/>
    <sheet name="USL (1500 kWh)" sheetId="25" r:id="rId20"/>
    <sheet name="Street Lighting (1 kW)" sheetId="24" r:id="rId21"/>
    <sheet name="Street Lighting (3800 kW)" sheetId="7" r:id="rId22"/>
    <sheet name="Sheet2" sheetId="2" r:id="rId23"/>
  </sheets>
  <calcPr calcId="125725"/>
</workbook>
</file>

<file path=xl/calcChain.xml><?xml version="1.0" encoding="utf-8"?>
<calcChain xmlns="http://schemas.openxmlformats.org/spreadsheetml/2006/main">
  <c r="B36" i="25"/>
  <c r="B36" i="19"/>
  <c r="B36" i="18"/>
  <c r="B36" i="17"/>
  <c r="B36" i="16"/>
  <c r="B36" i="4"/>
  <c r="B36" i="15"/>
  <c r="B36" i="14"/>
  <c r="B36" i="13"/>
  <c r="B36" i="11"/>
  <c r="B36" i="10"/>
  <c r="B36" i="1"/>
  <c r="B36" i="12"/>
  <c r="B35"/>
  <c r="J20" i="7"/>
  <c r="J20" i="25"/>
  <c r="J20" i="23"/>
  <c r="J20" i="22"/>
  <c r="J19"/>
  <c r="J20" i="20"/>
  <c r="J19"/>
  <c r="J20" i="19"/>
  <c r="J19"/>
  <c r="J20" i="18"/>
  <c r="J19"/>
  <c r="J20" i="17"/>
  <c r="J19"/>
  <c r="J20" i="16"/>
  <c r="J19"/>
  <c r="J20" i="15"/>
  <c r="J19"/>
  <c r="J20" i="14"/>
  <c r="J19"/>
  <c r="J20" i="13"/>
  <c r="J19"/>
  <c r="J20" i="12"/>
  <c r="J19"/>
  <c r="J20" i="11"/>
  <c r="J19"/>
  <c r="J20" i="10"/>
  <c r="J19"/>
  <c r="F56" i="25"/>
  <c r="C56"/>
  <c r="B56"/>
  <c r="E56" s="1"/>
  <c r="G56" s="1"/>
  <c r="F54"/>
  <c r="E54"/>
  <c r="G54" s="1"/>
  <c r="C54"/>
  <c r="D54" s="1"/>
  <c r="F53"/>
  <c r="C53"/>
  <c r="F52"/>
  <c r="C52"/>
  <c r="B52"/>
  <c r="B53" s="1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B43"/>
  <c r="E43" s="1"/>
  <c r="F42"/>
  <c r="C42"/>
  <c r="B42"/>
  <c r="E42" s="1"/>
  <c r="G42" s="1"/>
  <c r="F40"/>
  <c r="C40"/>
  <c r="B40"/>
  <c r="E40" s="1"/>
  <c r="G40" s="1"/>
  <c r="F39"/>
  <c r="C39"/>
  <c r="B39"/>
  <c r="E39" s="1"/>
  <c r="G39" s="1"/>
  <c r="F38"/>
  <c r="C38"/>
  <c r="B38"/>
  <c r="E38" s="1"/>
  <c r="G38" s="1"/>
  <c r="F36"/>
  <c r="C36"/>
  <c r="E36"/>
  <c r="G36" s="1"/>
  <c r="F35"/>
  <c r="C35"/>
  <c r="B35"/>
  <c r="E35" s="1"/>
  <c r="G35" s="1"/>
  <c r="J22"/>
  <c r="I22"/>
  <c r="C14"/>
  <c r="F46" s="1"/>
  <c r="B14"/>
  <c r="C46" s="1"/>
  <c r="J11"/>
  <c r="C12" s="1"/>
  <c r="F43" s="1"/>
  <c r="I11"/>
  <c r="B12" s="1"/>
  <c r="C43" s="1"/>
  <c r="D30" i="7"/>
  <c r="F56" i="24"/>
  <c r="C56"/>
  <c r="F54"/>
  <c r="E54"/>
  <c r="G54" s="1"/>
  <c r="C54"/>
  <c r="D54" s="1"/>
  <c r="F53"/>
  <c r="C53"/>
  <c r="F52"/>
  <c r="C52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B43"/>
  <c r="E43" s="1"/>
  <c r="F42"/>
  <c r="C42"/>
  <c r="B42"/>
  <c r="E42" s="1"/>
  <c r="G42" s="1"/>
  <c r="F40"/>
  <c r="C40"/>
  <c r="F39"/>
  <c r="C39"/>
  <c r="F38"/>
  <c r="C38"/>
  <c r="F36"/>
  <c r="E36"/>
  <c r="G36" s="1"/>
  <c r="C36"/>
  <c r="D36" s="1"/>
  <c r="F35"/>
  <c r="C35"/>
  <c r="B27"/>
  <c r="B56" s="1"/>
  <c r="J22"/>
  <c r="I22"/>
  <c r="C14"/>
  <c r="F46" s="1"/>
  <c r="B14"/>
  <c r="C46" s="1"/>
  <c r="J11"/>
  <c r="C12" s="1"/>
  <c r="F43" s="1"/>
  <c r="I11"/>
  <c r="B12" s="1"/>
  <c r="C43" s="1"/>
  <c r="J19" i="6"/>
  <c r="D45" i="1"/>
  <c r="C46"/>
  <c r="F61" i="5"/>
  <c r="F56" i="23"/>
  <c r="C56"/>
  <c r="F54"/>
  <c r="E54"/>
  <c r="G54" s="1"/>
  <c r="C54"/>
  <c r="D54" s="1"/>
  <c r="F53"/>
  <c r="C53"/>
  <c r="F52"/>
  <c r="C52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F39"/>
  <c r="C39"/>
  <c r="F38"/>
  <c r="C38"/>
  <c r="F36"/>
  <c r="E36"/>
  <c r="G36" s="1"/>
  <c r="C36"/>
  <c r="D36" s="1"/>
  <c r="F35"/>
  <c r="C35"/>
  <c r="B27"/>
  <c r="B56" s="1"/>
  <c r="J22"/>
  <c r="I22"/>
  <c r="C14"/>
  <c r="F46" s="1"/>
  <c r="B14"/>
  <c r="C46" s="1"/>
  <c r="J11"/>
  <c r="C12" s="1"/>
  <c r="F43" s="1"/>
  <c r="I11"/>
  <c r="B12" s="1"/>
  <c r="C43" s="1"/>
  <c r="D43" s="1"/>
  <c r="F56" i="22"/>
  <c r="C56"/>
  <c r="F54"/>
  <c r="E54"/>
  <c r="G54" s="1"/>
  <c r="C54"/>
  <c r="D54" s="1"/>
  <c r="F53"/>
  <c r="C53"/>
  <c r="F52"/>
  <c r="C52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F39"/>
  <c r="C39"/>
  <c r="F38"/>
  <c r="C38"/>
  <c r="F36"/>
  <c r="E36"/>
  <c r="G36" s="1"/>
  <c r="C36"/>
  <c r="D36" s="1"/>
  <c r="F35"/>
  <c r="C35"/>
  <c r="B27"/>
  <c r="B56" s="1"/>
  <c r="J22"/>
  <c r="I22"/>
  <c r="C14"/>
  <c r="F46" s="1"/>
  <c r="B14"/>
  <c r="C46" s="1"/>
  <c r="J11"/>
  <c r="C12" s="1"/>
  <c r="F43" s="1"/>
  <c r="I11"/>
  <c r="B12" s="1"/>
  <c r="C43" s="1"/>
  <c r="D43" s="1"/>
  <c r="F56" i="20"/>
  <c r="C56"/>
  <c r="F54"/>
  <c r="E54"/>
  <c r="G54" s="1"/>
  <c r="C54"/>
  <c r="D54" s="1"/>
  <c r="F53"/>
  <c r="C53"/>
  <c r="F52"/>
  <c r="C52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F39"/>
  <c r="C39"/>
  <c r="F38"/>
  <c r="C38"/>
  <c r="F36"/>
  <c r="E36"/>
  <c r="G36" s="1"/>
  <c r="C36"/>
  <c r="D36" s="1"/>
  <c r="F35"/>
  <c r="C35"/>
  <c r="B27"/>
  <c r="B56" s="1"/>
  <c r="J22"/>
  <c r="I22"/>
  <c r="C14"/>
  <c r="F46" s="1"/>
  <c r="B14"/>
  <c r="C46" s="1"/>
  <c r="J11"/>
  <c r="C12" s="1"/>
  <c r="F43" s="1"/>
  <c r="I11"/>
  <c r="B12" s="1"/>
  <c r="C43" s="1"/>
  <c r="D43" s="1"/>
  <c r="F56" i="19"/>
  <c r="C56"/>
  <c r="B56"/>
  <c r="E56" s="1"/>
  <c r="G56" s="1"/>
  <c r="F54"/>
  <c r="E54"/>
  <c r="G54" s="1"/>
  <c r="C54"/>
  <c r="D54" s="1"/>
  <c r="F53"/>
  <c r="C53"/>
  <c r="F52"/>
  <c r="C52"/>
  <c r="B52"/>
  <c r="B53" s="1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B40"/>
  <c r="E40" s="1"/>
  <c r="G40" s="1"/>
  <c r="F39"/>
  <c r="C39"/>
  <c r="B39"/>
  <c r="E39" s="1"/>
  <c r="G39" s="1"/>
  <c r="F38"/>
  <c r="C38"/>
  <c r="B38"/>
  <c r="E38" s="1"/>
  <c r="G38" s="1"/>
  <c r="F36"/>
  <c r="C36"/>
  <c r="E36"/>
  <c r="G36" s="1"/>
  <c r="F35"/>
  <c r="C35"/>
  <c r="B35"/>
  <c r="E35" s="1"/>
  <c r="G35" s="1"/>
  <c r="J22"/>
  <c r="I22"/>
  <c r="C14"/>
  <c r="F46" s="1"/>
  <c r="B14"/>
  <c r="C46" s="1"/>
  <c r="J11"/>
  <c r="C12" s="1"/>
  <c r="F43" s="1"/>
  <c r="I11"/>
  <c r="B12" s="1"/>
  <c r="C43" s="1"/>
  <c r="D43" s="1"/>
  <c r="F56" i="18"/>
  <c r="C56"/>
  <c r="B56"/>
  <c r="E56" s="1"/>
  <c r="G56" s="1"/>
  <c r="F54"/>
  <c r="E54"/>
  <c r="G54" s="1"/>
  <c r="C54"/>
  <c r="D54" s="1"/>
  <c r="F53"/>
  <c r="C53"/>
  <c r="F52"/>
  <c r="C52"/>
  <c r="B52"/>
  <c r="B53" s="1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B40"/>
  <c r="E40" s="1"/>
  <c r="G40" s="1"/>
  <c r="F39"/>
  <c r="C39"/>
  <c r="B39"/>
  <c r="E39" s="1"/>
  <c r="G39" s="1"/>
  <c r="F38"/>
  <c r="C38"/>
  <c r="B38"/>
  <c r="E38" s="1"/>
  <c r="G38" s="1"/>
  <c r="F36"/>
  <c r="C36"/>
  <c r="E36"/>
  <c r="G36" s="1"/>
  <c r="F35"/>
  <c r="C35"/>
  <c r="B35"/>
  <c r="E35" s="1"/>
  <c r="G35" s="1"/>
  <c r="J22"/>
  <c r="I22"/>
  <c r="C14"/>
  <c r="F46" s="1"/>
  <c r="B14"/>
  <c r="C46" s="1"/>
  <c r="J11"/>
  <c r="C12" s="1"/>
  <c r="F43" s="1"/>
  <c r="I11"/>
  <c r="B12" s="1"/>
  <c r="C43" s="1"/>
  <c r="D43" s="1"/>
  <c r="F56" i="17"/>
  <c r="C56"/>
  <c r="B56"/>
  <c r="E56" s="1"/>
  <c r="G56" s="1"/>
  <c r="F54"/>
  <c r="E54"/>
  <c r="G54" s="1"/>
  <c r="C54"/>
  <c r="D54" s="1"/>
  <c r="F53"/>
  <c r="C53"/>
  <c r="F52"/>
  <c r="C52"/>
  <c r="B52"/>
  <c r="B53" s="1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B40"/>
  <c r="E40" s="1"/>
  <c r="G40" s="1"/>
  <c r="F39"/>
  <c r="C39"/>
  <c r="B39"/>
  <c r="E39" s="1"/>
  <c r="G39" s="1"/>
  <c r="F38"/>
  <c r="C38"/>
  <c r="B38"/>
  <c r="E38" s="1"/>
  <c r="G38" s="1"/>
  <c r="F36"/>
  <c r="C36"/>
  <c r="E36"/>
  <c r="G36" s="1"/>
  <c r="F35"/>
  <c r="C35"/>
  <c r="B35"/>
  <c r="E35" s="1"/>
  <c r="G35" s="1"/>
  <c r="J22"/>
  <c r="I22"/>
  <c r="C14"/>
  <c r="F46" s="1"/>
  <c r="B14"/>
  <c r="C46" s="1"/>
  <c r="J11"/>
  <c r="C12" s="1"/>
  <c r="F43" s="1"/>
  <c r="I11"/>
  <c r="B12" s="1"/>
  <c r="C43" s="1"/>
  <c r="D43" s="1"/>
  <c r="F56" i="16"/>
  <c r="C56"/>
  <c r="B56"/>
  <c r="E56" s="1"/>
  <c r="G56" s="1"/>
  <c r="F54"/>
  <c r="E54"/>
  <c r="G54" s="1"/>
  <c r="C54"/>
  <c r="D54" s="1"/>
  <c r="F53"/>
  <c r="C53"/>
  <c r="F52"/>
  <c r="C52"/>
  <c r="B52"/>
  <c r="B53" s="1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B40"/>
  <c r="E40" s="1"/>
  <c r="G40" s="1"/>
  <c r="F39"/>
  <c r="C39"/>
  <c r="B39"/>
  <c r="E39" s="1"/>
  <c r="G39" s="1"/>
  <c r="F38"/>
  <c r="C38"/>
  <c r="B38"/>
  <c r="E38" s="1"/>
  <c r="G38" s="1"/>
  <c r="F36"/>
  <c r="C36"/>
  <c r="E36"/>
  <c r="G36" s="1"/>
  <c r="F35"/>
  <c r="C35"/>
  <c r="B35"/>
  <c r="E35" s="1"/>
  <c r="G35" s="1"/>
  <c r="J22"/>
  <c r="I22"/>
  <c r="C14"/>
  <c r="F46" s="1"/>
  <c r="B14"/>
  <c r="C46" s="1"/>
  <c r="J11"/>
  <c r="C12" s="1"/>
  <c r="F43" s="1"/>
  <c r="I11"/>
  <c r="B12" s="1"/>
  <c r="C43" s="1"/>
  <c r="D43" s="1"/>
  <c r="B38" i="10"/>
  <c r="B39"/>
  <c r="F56" i="15"/>
  <c r="C56"/>
  <c r="B56"/>
  <c r="E56" s="1"/>
  <c r="G56" s="1"/>
  <c r="F54"/>
  <c r="E54"/>
  <c r="G54" s="1"/>
  <c r="C54"/>
  <c r="D54" s="1"/>
  <c r="F53"/>
  <c r="C53"/>
  <c r="F52"/>
  <c r="C52"/>
  <c r="B52"/>
  <c r="B53" s="1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B40"/>
  <c r="E40" s="1"/>
  <c r="G40" s="1"/>
  <c r="F39"/>
  <c r="C39"/>
  <c r="B39"/>
  <c r="E39" s="1"/>
  <c r="G39" s="1"/>
  <c r="F38"/>
  <c r="C38"/>
  <c r="B38"/>
  <c r="E38" s="1"/>
  <c r="G38" s="1"/>
  <c r="F36"/>
  <c r="C36"/>
  <c r="E36"/>
  <c r="G36" s="1"/>
  <c r="F35"/>
  <c r="C35"/>
  <c r="B35"/>
  <c r="E35" s="1"/>
  <c r="G35" s="1"/>
  <c r="J22"/>
  <c r="C14" s="1"/>
  <c r="F46" s="1"/>
  <c r="I22"/>
  <c r="B14"/>
  <c r="C46" s="1"/>
  <c r="J11"/>
  <c r="C12" s="1"/>
  <c r="F43" s="1"/>
  <c r="I11"/>
  <c r="B12" s="1"/>
  <c r="C43" s="1"/>
  <c r="D43" s="1"/>
  <c r="F56" i="14"/>
  <c r="C56"/>
  <c r="B56"/>
  <c r="E56" s="1"/>
  <c r="G56" s="1"/>
  <c r="F54"/>
  <c r="E54"/>
  <c r="G54" s="1"/>
  <c r="C54"/>
  <c r="D54" s="1"/>
  <c r="F53"/>
  <c r="C53"/>
  <c r="F52"/>
  <c r="C52"/>
  <c r="B52"/>
  <c r="B53" s="1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B40"/>
  <c r="E40" s="1"/>
  <c r="G40" s="1"/>
  <c r="F39"/>
  <c r="C39"/>
  <c r="B39"/>
  <c r="E39" s="1"/>
  <c r="G39" s="1"/>
  <c r="F38"/>
  <c r="C38"/>
  <c r="B38"/>
  <c r="E38" s="1"/>
  <c r="G38" s="1"/>
  <c r="F36"/>
  <c r="C36"/>
  <c r="E36"/>
  <c r="G36" s="1"/>
  <c r="F35"/>
  <c r="C35"/>
  <c r="B35"/>
  <c r="E35" s="1"/>
  <c r="G35" s="1"/>
  <c r="J22"/>
  <c r="C14" s="1"/>
  <c r="F46" s="1"/>
  <c r="I22"/>
  <c r="B14"/>
  <c r="C46" s="1"/>
  <c r="J11"/>
  <c r="C12" s="1"/>
  <c r="F43" s="1"/>
  <c r="I11"/>
  <c r="B12" s="1"/>
  <c r="C43" s="1"/>
  <c r="D43" s="1"/>
  <c r="F56" i="13"/>
  <c r="C56"/>
  <c r="B56"/>
  <c r="E56" s="1"/>
  <c r="G56" s="1"/>
  <c r="F54"/>
  <c r="E54"/>
  <c r="G54" s="1"/>
  <c r="C54"/>
  <c r="D54" s="1"/>
  <c r="F53"/>
  <c r="C53"/>
  <c r="F52"/>
  <c r="C52"/>
  <c r="B52"/>
  <c r="B53" s="1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B40"/>
  <c r="E40" s="1"/>
  <c r="G40" s="1"/>
  <c r="F39"/>
  <c r="C39"/>
  <c r="B39"/>
  <c r="E39" s="1"/>
  <c r="G39" s="1"/>
  <c r="F38"/>
  <c r="C38"/>
  <c r="B38"/>
  <c r="E38" s="1"/>
  <c r="G38" s="1"/>
  <c r="F36"/>
  <c r="C36"/>
  <c r="E36"/>
  <c r="G36" s="1"/>
  <c r="F35"/>
  <c r="C35"/>
  <c r="B35"/>
  <c r="E35" s="1"/>
  <c r="G35" s="1"/>
  <c r="J22"/>
  <c r="C14" s="1"/>
  <c r="F46" s="1"/>
  <c r="I22"/>
  <c r="B14"/>
  <c r="C46" s="1"/>
  <c r="J11"/>
  <c r="C12" s="1"/>
  <c r="F43" s="1"/>
  <c r="I11"/>
  <c r="B12" s="1"/>
  <c r="C43" s="1"/>
  <c r="D43" s="1"/>
  <c r="F56" i="12"/>
  <c r="C56"/>
  <c r="B56"/>
  <c r="E56" s="1"/>
  <c r="G56" s="1"/>
  <c r="F54"/>
  <c r="E54"/>
  <c r="G54" s="1"/>
  <c r="C54"/>
  <c r="D54" s="1"/>
  <c r="F53"/>
  <c r="C53"/>
  <c r="F52"/>
  <c r="C52"/>
  <c r="B52"/>
  <c r="B53" s="1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B40"/>
  <c r="E40" s="1"/>
  <c r="G40" s="1"/>
  <c r="F39"/>
  <c r="C39"/>
  <c r="B39"/>
  <c r="E39" s="1"/>
  <c r="G39" s="1"/>
  <c r="F38"/>
  <c r="C38"/>
  <c r="B38"/>
  <c r="E38" s="1"/>
  <c r="G38" s="1"/>
  <c r="F36"/>
  <c r="C36"/>
  <c r="E36"/>
  <c r="G36" s="1"/>
  <c r="F35"/>
  <c r="C35"/>
  <c r="E35"/>
  <c r="G35" s="1"/>
  <c r="J22"/>
  <c r="C14" s="1"/>
  <c r="F46" s="1"/>
  <c r="I22"/>
  <c r="B14"/>
  <c r="C46" s="1"/>
  <c r="J11"/>
  <c r="C12" s="1"/>
  <c r="F43" s="1"/>
  <c r="I11"/>
  <c r="B12" s="1"/>
  <c r="C43" s="1"/>
  <c r="D43" s="1"/>
  <c r="F56" i="11"/>
  <c r="C56"/>
  <c r="B56"/>
  <c r="E56" s="1"/>
  <c r="G56" s="1"/>
  <c r="F54"/>
  <c r="E54"/>
  <c r="G54" s="1"/>
  <c r="C54"/>
  <c r="D54" s="1"/>
  <c r="F53"/>
  <c r="C53"/>
  <c r="F52"/>
  <c r="C52"/>
  <c r="B52"/>
  <c r="B53" s="1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B40"/>
  <c r="E40" s="1"/>
  <c r="G40" s="1"/>
  <c r="F39"/>
  <c r="C39"/>
  <c r="B39"/>
  <c r="E39" s="1"/>
  <c r="G39" s="1"/>
  <c r="F38"/>
  <c r="C38"/>
  <c r="B38"/>
  <c r="E38" s="1"/>
  <c r="G38" s="1"/>
  <c r="F36"/>
  <c r="C36"/>
  <c r="E36"/>
  <c r="G36" s="1"/>
  <c r="F35"/>
  <c r="C35"/>
  <c r="B35"/>
  <c r="E35" s="1"/>
  <c r="G35" s="1"/>
  <c r="J22"/>
  <c r="C14" s="1"/>
  <c r="F46" s="1"/>
  <c r="I22"/>
  <c r="B14"/>
  <c r="C46" s="1"/>
  <c r="J11"/>
  <c r="C12" s="1"/>
  <c r="F43" s="1"/>
  <c r="I11"/>
  <c r="B12" s="1"/>
  <c r="C43" s="1"/>
  <c r="D43" s="1"/>
  <c r="F56" i="10"/>
  <c r="C56"/>
  <c r="B56"/>
  <c r="E56" s="1"/>
  <c r="G56" s="1"/>
  <c r="F54"/>
  <c r="E54"/>
  <c r="G54" s="1"/>
  <c r="C54"/>
  <c r="D54" s="1"/>
  <c r="F53"/>
  <c r="C53"/>
  <c r="F52"/>
  <c r="C52"/>
  <c r="B52"/>
  <c r="B53" s="1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B40"/>
  <c r="E40" s="1"/>
  <c r="G40" s="1"/>
  <c r="F39"/>
  <c r="C39"/>
  <c r="E39"/>
  <c r="G39" s="1"/>
  <c r="F38"/>
  <c r="C38"/>
  <c r="E38"/>
  <c r="G38" s="1"/>
  <c r="F36"/>
  <c r="C36"/>
  <c r="E36"/>
  <c r="G36" s="1"/>
  <c r="F35"/>
  <c r="C35"/>
  <c r="B35"/>
  <c r="E35" s="1"/>
  <c r="G35" s="1"/>
  <c r="J22"/>
  <c r="C14" s="1"/>
  <c r="F46" s="1"/>
  <c r="I22"/>
  <c r="B14"/>
  <c r="C46" s="1"/>
  <c r="J11"/>
  <c r="C12" s="1"/>
  <c r="F43" s="1"/>
  <c r="I11"/>
  <c r="B12" s="1"/>
  <c r="C43" s="1"/>
  <c r="D43" s="1"/>
  <c r="F56" i="9"/>
  <c r="C56"/>
  <c r="F54"/>
  <c r="E54"/>
  <c r="G54" s="1"/>
  <c r="C54"/>
  <c r="D54" s="1"/>
  <c r="F53"/>
  <c r="C53"/>
  <c r="F52"/>
  <c r="C52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F39"/>
  <c r="C39"/>
  <c r="F38"/>
  <c r="C38"/>
  <c r="F36"/>
  <c r="E36"/>
  <c r="G36" s="1"/>
  <c r="C36"/>
  <c r="D36" s="1"/>
  <c r="F35"/>
  <c r="C35"/>
  <c r="B27"/>
  <c r="B56" s="1"/>
  <c r="J22"/>
  <c r="I22"/>
  <c r="C14"/>
  <c r="F46" s="1"/>
  <c r="B14"/>
  <c r="C46" s="1"/>
  <c r="J11"/>
  <c r="C12" s="1"/>
  <c r="F43" s="1"/>
  <c r="I11"/>
  <c r="B12" s="1"/>
  <c r="C43" s="1"/>
  <c r="D43" s="1"/>
  <c r="B43" i="8"/>
  <c r="B42"/>
  <c r="B43" i="7"/>
  <c r="B42"/>
  <c r="F56" i="8"/>
  <c r="C56"/>
  <c r="B56"/>
  <c r="E56" s="1"/>
  <c r="G56" s="1"/>
  <c r="F54"/>
  <c r="E54"/>
  <c r="G54" s="1"/>
  <c r="C54"/>
  <c r="D54" s="1"/>
  <c r="F53"/>
  <c r="C53"/>
  <c r="F52"/>
  <c r="C52"/>
  <c r="B52"/>
  <c r="B53" s="1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B40"/>
  <c r="E40" s="1"/>
  <c r="G40" s="1"/>
  <c r="F39"/>
  <c r="C39"/>
  <c r="B39"/>
  <c r="E39" s="1"/>
  <c r="G39" s="1"/>
  <c r="F38"/>
  <c r="C38"/>
  <c r="B38"/>
  <c r="E38" s="1"/>
  <c r="G38" s="1"/>
  <c r="F36"/>
  <c r="C36"/>
  <c r="B36"/>
  <c r="E36" s="1"/>
  <c r="G36" s="1"/>
  <c r="F35"/>
  <c r="C35"/>
  <c r="B35"/>
  <c r="E35" s="1"/>
  <c r="G35" s="1"/>
  <c r="J22"/>
  <c r="I22"/>
  <c r="C14"/>
  <c r="F46" s="1"/>
  <c r="B14"/>
  <c r="C46" s="1"/>
  <c r="J11"/>
  <c r="C12" s="1"/>
  <c r="F43" s="1"/>
  <c r="I11"/>
  <c r="B12" s="1"/>
  <c r="C43" s="1"/>
  <c r="D43" s="1"/>
  <c r="F56" i="7"/>
  <c r="C56"/>
  <c r="F54"/>
  <c r="E54"/>
  <c r="G54" s="1"/>
  <c r="C54"/>
  <c r="D54" s="1"/>
  <c r="F53"/>
  <c r="C53"/>
  <c r="F52"/>
  <c r="C52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F39"/>
  <c r="C39"/>
  <c r="F38"/>
  <c r="C38"/>
  <c r="F36"/>
  <c r="E36"/>
  <c r="G36" s="1"/>
  <c r="C36"/>
  <c r="D36" s="1"/>
  <c r="F35"/>
  <c r="C35"/>
  <c r="B27"/>
  <c r="B56" s="1"/>
  <c r="J22"/>
  <c r="I22"/>
  <c r="C14"/>
  <c r="F46" s="1"/>
  <c r="B14"/>
  <c r="C46" s="1"/>
  <c r="J11"/>
  <c r="C12" s="1"/>
  <c r="F43" s="1"/>
  <c r="I11"/>
  <c r="B12" s="1"/>
  <c r="C43" s="1"/>
  <c r="D43" s="1"/>
  <c r="F56" i="6"/>
  <c r="C56"/>
  <c r="F54"/>
  <c r="E54"/>
  <c r="G54" s="1"/>
  <c r="C54"/>
  <c r="D54" s="1"/>
  <c r="F53"/>
  <c r="C53"/>
  <c r="F52"/>
  <c r="C52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F39"/>
  <c r="C39"/>
  <c r="F38"/>
  <c r="C38"/>
  <c r="F36"/>
  <c r="E36"/>
  <c r="G36" s="1"/>
  <c r="C36"/>
  <c r="D36" s="1"/>
  <c r="F35"/>
  <c r="C35"/>
  <c r="B27"/>
  <c r="B56" s="1"/>
  <c r="J22"/>
  <c r="I22"/>
  <c r="C14"/>
  <c r="F46" s="1"/>
  <c r="B14"/>
  <c r="C46" s="1"/>
  <c r="J11"/>
  <c r="C12" s="1"/>
  <c r="F43" s="1"/>
  <c r="I11"/>
  <c r="B12" s="1"/>
  <c r="C43" s="1"/>
  <c r="D43" s="1"/>
  <c r="B48" i="5"/>
  <c r="B46"/>
  <c r="B45"/>
  <c r="B44"/>
  <c r="B27"/>
  <c r="B35" s="1"/>
  <c r="E35" s="1"/>
  <c r="F56"/>
  <c r="C56"/>
  <c r="B56"/>
  <c r="E56" s="1"/>
  <c r="G56" s="1"/>
  <c r="F54"/>
  <c r="E54"/>
  <c r="G54" s="1"/>
  <c r="C54"/>
  <c r="D54" s="1"/>
  <c r="F53"/>
  <c r="C53"/>
  <c r="F52"/>
  <c r="C52"/>
  <c r="B52"/>
  <c r="B53" s="1"/>
  <c r="F49"/>
  <c r="C49"/>
  <c r="F48"/>
  <c r="C48"/>
  <c r="B49"/>
  <c r="E46"/>
  <c r="E45"/>
  <c r="G45" s="1"/>
  <c r="F44"/>
  <c r="C44"/>
  <c r="E44"/>
  <c r="G44" s="1"/>
  <c r="E43"/>
  <c r="F42"/>
  <c r="E42"/>
  <c r="G42" s="1"/>
  <c r="C42"/>
  <c r="D42" s="1"/>
  <c r="F40"/>
  <c r="C40"/>
  <c r="B40"/>
  <c r="E40" s="1"/>
  <c r="G40" s="1"/>
  <c r="F39"/>
  <c r="C39"/>
  <c r="B39"/>
  <c r="E39" s="1"/>
  <c r="G39" s="1"/>
  <c r="F38"/>
  <c r="C38"/>
  <c r="B38"/>
  <c r="E38" s="1"/>
  <c r="G38" s="1"/>
  <c r="F36"/>
  <c r="C36"/>
  <c r="E36"/>
  <c r="G36" s="1"/>
  <c r="F35"/>
  <c r="C35"/>
  <c r="J22"/>
  <c r="I22"/>
  <c r="C14"/>
  <c r="F46" s="1"/>
  <c r="B14"/>
  <c r="C46" s="1"/>
  <c r="J11"/>
  <c r="C12" s="1"/>
  <c r="F43" s="1"/>
  <c r="I11"/>
  <c r="B12" s="1"/>
  <c r="C43" s="1"/>
  <c r="D43" s="1"/>
  <c r="F56" i="4"/>
  <c r="C56"/>
  <c r="B56"/>
  <c r="E56" s="1"/>
  <c r="G56" s="1"/>
  <c r="F54"/>
  <c r="E54"/>
  <c r="G54" s="1"/>
  <c r="C54"/>
  <c r="D54" s="1"/>
  <c r="F53"/>
  <c r="C53"/>
  <c r="F52"/>
  <c r="C52"/>
  <c r="B52"/>
  <c r="B53" s="1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B40"/>
  <c r="E40" s="1"/>
  <c r="G40" s="1"/>
  <c r="F39"/>
  <c r="C39"/>
  <c r="B39"/>
  <c r="E39" s="1"/>
  <c r="G39" s="1"/>
  <c r="F38"/>
  <c r="C38"/>
  <c r="B38"/>
  <c r="E38" s="1"/>
  <c r="G38" s="1"/>
  <c r="F36"/>
  <c r="C36"/>
  <c r="E36"/>
  <c r="G36" s="1"/>
  <c r="F35"/>
  <c r="C35"/>
  <c r="B35"/>
  <c r="E35" s="1"/>
  <c r="G35" s="1"/>
  <c r="J22"/>
  <c r="C14" s="1"/>
  <c r="F46" s="1"/>
  <c r="I22"/>
  <c r="B14"/>
  <c r="C46" s="1"/>
  <c r="J11"/>
  <c r="C12" s="1"/>
  <c r="F43" s="1"/>
  <c r="I11"/>
  <c r="E49" i="25" l="1"/>
  <c r="G49" s="1"/>
  <c r="D49"/>
  <c r="E53"/>
  <c r="G53" s="1"/>
  <c r="D53"/>
  <c r="H54"/>
  <c r="I54" s="1"/>
  <c r="G43"/>
  <c r="G46"/>
  <c r="D35"/>
  <c r="D36"/>
  <c r="H36" s="1"/>
  <c r="I36" s="1"/>
  <c r="D38"/>
  <c r="D39"/>
  <c r="H39" s="1"/>
  <c r="I39" s="1"/>
  <c r="D40"/>
  <c r="H40" s="1"/>
  <c r="I40" s="1"/>
  <c r="D42"/>
  <c r="D43"/>
  <c r="D44"/>
  <c r="H44" s="1"/>
  <c r="I44" s="1"/>
  <c r="D45"/>
  <c r="H45" s="1"/>
  <c r="I45" s="1"/>
  <c r="D46"/>
  <c r="D48"/>
  <c r="D50" s="1"/>
  <c r="E48"/>
  <c r="G48" s="1"/>
  <c r="D52"/>
  <c r="D55" s="1"/>
  <c r="E52"/>
  <c r="G52" s="1"/>
  <c r="D56"/>
  <c r="H56" s="1"/>
  <c r="I56" s="1"/>
  <c r="E56" i="24"/>
  <c r="G56" s="1"/>
  <c r="D56"/>
  <c r="H36"/>
  <c r="I36" s="1"/>
  <c r="E49"/>
  <c r="G49" s="1"/>
  <c r="D49"/>
  <c r="H54"/>
  <c r="I54" s="1"/>
  <c r="G43"/>
  <c r="G46"/>
  <c r="B35"/>
  <c r="B38"/>
  <c r="B39"/>
  <c r="B40"/>
  <c r="D42"/>
  <c r="D43"/>
  <c r="D44"/>
  <c r="H44" s="1"/>
  <c r="I44" s="1"/>
  <c r="D45"/>
  <c r="H45" s="1"/>
  <c r="I45" s="1"/>
  <c r="D46"/>
  <c r="D48"/>
  <c r="D50" s="1"/>
  <c r="E48"/>
  <c r="G48" s="1"/>
  <c r="B52"/>
  <c r="G46" i="15"/>
  <c r="G46" i="14"/>
  <c r="G46" i="12"/>
  <c r="G46" i="13"/>
  <c r="G46" i="11"/>
  <c r="G46" i="10"/>
  <c r="E56" i="23"/>
  <c r="G56" s="1"/>
  <c r="D56"/>
  <c r="H36"/>
  <c r="I36" s="1"/>
  <c r="H42"/>
  <c r="E49"/>
  <c r="G49" s="1"/>
  <c r="D49"/>
  <c r="H54"/>
  <c r="I54" s="1"/>
  <c r="G43"/>
  <c r="G46"/>
  <c r="B35"/>
  <c r="B38"/>
  <c r="B39"/>
  <c r="B40"/>
  <c r="D44"/>
  <c r="H44" s="1"/>
  <c r="I44" s="1"/>
  <c r="D45"/>
  <c r="H45" s="1"/>
  <c r="I45" s="1"/>
  <c r="D46"/>
  <c r="D48"/>
  <c r="D50" s="1"/>
  <c r="E48"/>
  <c r="G48" s="1"/>
  <c r="B52"/>
  <c r="B35" i="9"/>
  <c r="E56" i="22"/>
  <c r="G56" s="1"/>
  <c r="D56"/>
  <c r="H36"/>
  <c r="I36" s="1"/>
  <c r="H42"/>
  <c r="E49"/>
  <c r="G49" s="1"/>
  <c r="D49"/>
  <c r="H54"/>
  <c r="I54" s="1"/>
  <c r="G43"/>
  <c r="G46"/>
  <c r="B35"/>
  <c r="B38"/>
  <c r="B39"/>
  <c r="B40"/>
  <c r="D44"/>
  <c r="H44" s="1"/>
  <c r="I44" s="1"/>
  <c r="D45"/>
  <c r="H45" s="1"/>
  <c r="I45" s="1"/>
  <c r="D46"/>
  <c r="D48"/>
  <c r="D50" s="1"/>
  <c r="E48"/>
  <c r="G48" s="1"/>
  <c r="B52"/>
  <c r="B35" i="6"/>
  <c r="E56" i="20"/>
  <c r="G56" s="1"/>
  <c r="D56"/>
  <c r="H36"/>
  <c r="I36" s="1"/>
  <c r="H42"/>
  <c r="E49"/>
  <c r="G49" s="1"/>
  <c r="D49"/>
  <c r="H54"/>
  <c r="I54" s="1"/>
  <c r="G43"/>
  <c r="G46"/>
  <c r="B35"/>
  <c r="B38"/>
  <c r="B39"/>
  <c r="B40"/>
  <c r="D44"/>
  <c r="H44" s="1"/>
  <c r="I44" s="1"/>
  <c r="D45"/>
  <c r="H45" s="1"/>
  <c r="I45" s="1"/>
  <c r="D46"/>
  <c r="D48"/>
  <c r="D50" s="1"/>
  <c r="E48"/>
  <c r="G48" s="1"/>
  <c r="B52"/>
  <c r="H42" i="19"/>
  <c r="E49"/>
  <c r="G49" s="1"/>
  <c r="D49"/>
  <c r="E53"/>
  <c r="G53" s="1"/>
  <c r="D53"/>
  <c r="H54"/>
  <c r="I54" s="1"/>
  <c r="G43"/>
  <c r="G46"/>
  <c r="D35"/>
  <c r="D36"/>
  <c r="H36" s="1"/>
  <c r="I36" s="1"/>
  <c r="D38"/>
  <c r="D39"/>
  <c r="H39" s="1"/>
  <c r="I39" s="1"/>
  <c r="D40"/>
  <c r="H40" s="1"/>
  <c r="I40" s="1"/>
  <c r="D44"/>
  <c r="H44" s="1"/>
  <c r="I44" s="1"/>
  <c r="D45"/>
  <c r="H45" s="1"/>
  <c r="I45" s="1"/>
  <c r="D46"/>
  <c r="D48"/>
  <c r="D50" s="1"/>
  <c r="E48"/>
  <c r="G48" s="1"/>
  <c r="D52"/>
  <c r="D55" s="1"/>
  <c r="E52"/>
  <c r="G52" s="1"/>
  <c r="D56"/>
  <c r="H56" s="1"/>
  <c r="I56" s="1"/>
  <c r="H42" i="18"/>
  <c r="E49"/>
  <c r="G49" s="1"/>
  <c r="D49"/>
  <c r="E53"/>
  <c r="G53" s="1"/>
  <c r="D53"/>
  <c r="H54"/>
  <c r="I54" s="1"/>
  <c r="G43"/>
  <c r="G46"/>
  <c r="D35"/>
  <c r="D36"/>
  <c r="H36" s="1"/>
  <c r="I36" s="1"/>
  <c r="D38"/>
  <c r="D39"/>
  <c r="H39" s="1"/>
  <c r="I39" s="1"/>
  <c r="D40"/>
  <c r="H40" s="1"/>
  <c r="I40" s="1"/>
  <c r="D44"/>
  <c r="H44" s="1"/>
  <c r="I44" s="1"/>
  <c r="D45"/>
  <c r="H45" s="1"/>
  <c r="I45" s="1"/>
  <c r="D46"/>
  <c r="D48"/>
  <c r="D50" s="1"/>
  <c r="E48"/>
  <c r="G48" s="1"/>
  <c r="D52"/>
  <c r="D55" s="1"/>
  <c r="E52"/>
  <c r="G52" s="1"/>
  <c r="D56"/>
  <c r="H56" s="1"/>
  <c r="I56" s="1"/>
  <c r="H42" i="17"/>
  <c r="E49"/>
  <c r="G49" s="1"/>
  <c r="D49"/>
  <c r="E53"/>
  <c r="G53" s="1"/>
  <c r="D53"/>
  <c r="H54"/>
  <c r="I54" s="1"/>
  <c r="G43"/>
  <c r="G46"/>
  <c r="D35"/>
  <c r="D36"/>
  <c r="H36" s="1"/>
  <c r="I36" s="1"/>
  <c r="D38"/>
  <c r="D39"/>
  <c r="H39" s="1"/>
  <c r="I39" s="1"/>
  <c r="D40"/>
  <c r="H40" s="1"/>
  <c r="I40" s="1"/>
  <c r="D44"/>
  <c r="H44" s="1"/>
  <c r="I44" s="1"/>
  <c r="D45"/>
  <c r="H45" s="1"/>
  <c r="I45" s="1"/>
  <c r="D46"/>
  <c r="D48"/>
  <c r="D50" s="1"/>
  <c r="E48"/>
  <c r="G48" s="1"/>
  <c r="D52"/>
  <c r="D55" s="1"/>
  <c r="E52"/>
  <c r="G52" s="1"/>
  <c r="D56"/>
  <c r="H56" s="1"/>
  <c r="I56" s="1"/>
  <c r="H42" i="16"/>
  <c r="E49"/>
  <c r="G49" s="1"/>
  <c r="D49"/>
  <c r="E53"/>
  <c r="G53" s="1"/>
  <c r="D53"/>
  <c r="H54"/>
  <c r="I54" s="1"/>
  <c r="G43"/>
  <c r="G46"/>
  <c r="D35"/>
  <c r="D36"/>
  <c r="H36" s="1"/>
  <c r="I36" s="1"/>
  <c r="D38"/>
  <c r="D39"/>
  <c r="H39" s="1"/>
  <c r="I39" s="1"/>
  <c r="D40"/>
  <c r="H40" s="1"/>
  <c r="I40" s="1"/>
  <c r="D44"/>
  <c r="H44" s="1"/>
  <c r="I44" s="1"/>
  <c r="D45"/>
  <c r="H45" s="1"/>
  <c r="I45" s="1"/>
  <c r="D46"/>
  <c r="D48"/>
  <c r="D50" s="1"/>
  <c r="E48"/>
  <c r="G48" s="1"/>
  <c r="D52"/>
  <c r="D55" s="1"/>
  <c r="E52"/>
  <c r="G52" s="1"/>
  <c r="D56"/>
  <c r="H56" s="1"/>
  <c r="I56" s="1"/>
  <c r="H42" i="15"/>
  <c r="E49"/>
  <c r="G49" s="1"/>
  <c r="D49"/>
  <c r="E53"/>
  <c r="G53" s="1"/>
  <c r="D53"/>
  <c r="H54"/>
  <c r="I54" s="1"/>
  <c r="G43"/>
  <c r="D35"/>
  <c r="D36"/>
  <c r="H36" s="1"/>
  <c r="I36" s="1"/>
  <c r="D38"/>
  <c r="D39"/>
  <c r="H39" s="1"/>
  <c r="I39" s="1"/>
  <c r="D40"/>
  <c r="H40" s="1"/>
  <c r="I40" s="1"/>
  <c r="D44"/>
  <c r="H44" s="1"/>
  <c r="I44" s="1"/>
  <c r="D45"/>
  <c r="H45" s="1"/>
  <c r="I45" s="1"/>
  <c r="D46"/>
  <c r="H46" s="1"/>
  <c r="I46" s="1"/>
  <c r="D48"/>
  <c r="D50" s="1"/>
  <c r="E48"/>
  <c r="G48" s="1"/>
  <c r="D52"/>
  <c r="D55" s="1"/>
  <c r="E52"/>
  <c r="G52" s="1"/>
  <c r="D56"/>
  <c r="H56" s="1"/>
  <c r="I56" s="1"/>
  <c r="H42" i="14"/>
  <c r="E49"/>
  <c r="G49" s="1"/>
  <c r="D49"/>
  <c r="E53"/>
  <c r="G53" s="1"/>
  <c r="D53"/>
  <c r="H54"/>
  <c r="I54" s="1"/>
  <c r="G43"/>
  <c r="D35"/>
  <c r="D36"/>
  <c r="H36" s="1"/>
  <c r="I36" s="1"/>
  <c r="D38"/>
  <c r="D39"/>
  <c r="H39" s="1"/>
  <c r="I39" s="1"/>
  <c r="D40"/>
  <c r="H40" s="1"/>
  <c r="I40" s="1"/>
  <c r="D44"/>
  <c r="H44" s="1"/>
  <c r="I44" s="1"/>
  <c r="D45"/>
  <c r="H45" s="1"/>
  <c r="I45" s="1"/>
  <c r="D46"/>
  <c r="H46" s="1"/>
  <c r="I46" s="1"/>
  <c r="D48"/>
  <c r="D50" s="1"/>
  <c r="E48"/>
  <c r="G48" s="1"/>
  <c r="D52"/>
  <c r="D55" s="1"/>
  <c r="E52"/>
  <c r="G52" s="1"/>
  <c r="D56"/>
  <c r="H56" s="1"/>
  <c r="I56" s="1"/>
  <c r="H42" i="13"/>
  <c r="E49"/>
  <c r="G49" s="1"/>
  <c r="D49"/>
  <c r="E53"/>
  <c r="G53" s="1"/>
  <c r="D53"/>
  <c r="H54"/>
  <c r="I54" s="1"/>
  <c r="G43"/>
  <c r="D35"/>
  <c r="D36"/>
  <c r="H36" s="1"/>
  <c r="I36" s="1"/>
  <c r="D38"/>
  <c r="D39"/>
  <c r="H39" s="1"/>
  <c r="I39" s="1"/>
  <c r="D40"/>
  <c r="H40" s="1"/>
  <c r="I40" s="1"/>
  <c r="D44"/>
  <c r="H44" s="1"/>
  <c r="I44" s="1"/>
  <c r="D45"/>
  <c r="H45" s="1"/>
  <c r="I45" s="1"/>
  <c r="D46"/>
  <c r="H46" s="1"/>
  <c r="I46" s="1"/>
  <c r="D48"/>
  <c r="D50" s="1"/>
  <c r="E48"/>
  <c r="G48" s="1"/>
  <c r="D52"/>
  <c r="D55" s="1"/>
  <c r="E52"/>
  <c r="G52" s="1"/>
  <c r="D56"/>
  <c r="H56" s="1"/>
  <c r="I56" s="1"/>
  <c r="H42" i="12"/>
  <c r="E49"/>
  <c r="G49" s="1"/>
  <c r="D49"/>
  <c r="E53"/>
  <c r="G53" s="1"/>
  <c r="D53"/>
  <c r="H54"/>
  <c r="I54" s="1"/>
  <c r="G43"/>
  <c r="D35"/>
  <c r="D36"/>
  <c r="H36" s="1"/>
  <c r="I36" s="1"/>
  <c r="D38"/>
  <c r="D39"/>
  <c r="H39" s="1"/>
  <c r="I39" s="1"/>
  <c r="D40"/>
  <c r="H40" s="1"/>
  <c r="I40" s="1"/>
  <c r="D44"/>
  <c r="H44" s="1"/>
  <c r="I44" s="1"/>
  <c r="D45"/>
  <c r="H45" s="1"/>
  <c r="I45" s="1"/>
  <c r="D46"/>
  <c r="H46" s="1"/>
  <c r="I46" s="1"/>
  <c r="D48"/>
  <c r="D50" s="1"/>
  <c r="E48"/>
  <c r="G48" s="1"/>
  <c r="D52"/>
  <c r="D55" s="1"/>
  <c r="E52"/>
  <c r="G52" s="1"/>
  <c r="D56"/>
  <c r="H56" s="1"/>
  <c r="I56" s="1"/>
  <c r="H42" i="11"/>
  <c r="E49"/>
  <c r="G49" s="1"/>
  <c r="D49"/>
  <c r="E53"/>
  <c r="G53" s="1"/>
  <c r="D53"/>
  <c r="H54"/>
  <c r="I54" s="1"/>
  <c r="G43"/>
  <c r="D35"/>
  <c r="D36"/>
  <c r="H36" s="1"/>
  <c r="I36" s="1"/>
  <c r="D38"/>
  <c r="D39"/>
  <c r="H39" s="1"/>
  <c r="I39" s="1"/>
  <c r="D40"/>
  <c r="H40" s="1"/>
  <c r="I40" s="1"/>
  <c r="D44"/>
  <c r="H44" s="1"/>
  <c r="I44" s="1"/>
  <c r="D45"/>
  <c r="H45" s="1"/>
  <c r="I45" s="1"/>
  <c r="D46"/>
  <c r="H46" s="1"/>
  <c r="I46" s="1"/>
  <c r="D48"/>
  <c r="D50" s="1"/>
  <c r="E48"/>
  <c r="G48" s="1"/>
  <c r="D52"/>
  <c r="D55" s="1"/>
  <c r="E52"/>
  <c r="G52" s="1"/>
  <c r="D56"/>
  <c r="H56" s="1"/>
  <c r="I56" s="1"/>
  <c r="H42" i="10"/>
  <c r="E49"/>
  <c r="G49" s="1"/>
  <c r="D49"/>
  <c r="E53"/>
  <c r="G53" s="1"/>
  <c r="D53"/>
  <c r="H54"/>
  <c r="I54" s="1"/>
  <c r="G43"/>
  <c r="D35"/>
  <c r="D36"/>
  <c r="H36" s="1"/>
  <c r="I36" s="1"/>
  <c r="D38"/>
  <c r="D39"/>
  <c r="H39" s="1"/>
  <c r="I39" s="1"/>
  <c r="D40"/>
  <c r="H40" s="1"/>
  <c r="I40" s="1"/>
  <c r="D44"/>
  <c r="H44" s="1"/>
  <c r="I44" s="1"/>
  <c r="D45"/>
  <c r="H45" s="1"/>
  <c r="I45" s="1"/>
  <c r="D46"/>
  <c r="H46" s="1"/>
  <c r="I46" s="1"/>
  <c r="D48"/>
  <c r="D50" s="1"/>
  <c r="E48"/>
  <c r="G48" s="1"/>
  <c r="D52"/>
  <c r="D55" s="1"/>
  <c r="E52"/>
  <c r="G52" s="1"/>
  <c r="D56"/>
  <c r="H56" s="1"/>
  <c r="I56" s="1"/>
  <c r="E56" i="9"/>
  <c r="G56" s="1"/>
  <c r="D56"/>
  <c r="H36"/>
  <c r="I36" s="1"/>
  <c r="H42"/>
  <c r="E49"/>
  <c r="G49" s="1"/>
  <c r="D49"/>
  <c r="H54"/>
  <c r="I54" s="1"/>
  <c r="G43"/>
  <c r="G46"/>
  <c r="B38"/>
  <c r="B39"/>
  <c r="B40"/>
  <c r="D44"/>
  <c r="H44" s="1"/>
  <c r="I44" s="1"/>
  <c r="D45"/>
  <c r="H45" s="1"/>
  <c r="I45" s="1"/>
  <c r="D46"/>
  <c r="D48"/>
  <c r="D50" s="1"/>
  <c r="E48"/>
  <c r="G48" s="1"/>
  <c r="B52"/>
  <c r="B35" i="7"/>
  <c r="H42" i="8"/>
  <c r="E49"/>
  <c r="G49" s="1"/>
  <c r="D49"/>
  <c r="E53"/>
  <c r="G53" s="1"/>
  <c r="D53"/>
  <c r="H54"/>
  <c r="I54" s="1"/>
  <c r="G43"/>
  <c r="G46"/>
  <c r="D35"/>
  <c r="D36"/>
  <c r="H36" s="1"/>
  <c r="I36" s="1"/>
  <c r="D38"/>
  <c r="D39"/>
  <c r="H39" s="1"/>
  <c r="I39" s="1"/>
  <c r="D40"/>
  <c r="H40" s="1"/>
  <c r="I40" s="1"/>
  <c r="D44"/>
  <c r="H44" s="1"/>
  <c r="I44" s="1"/>
  <c r="D45"/>
  <c r="H45" s="1"/>
  <c r="I45" s="1"/>
  <c r="D46"/>
  <c r="D48"/>
  <c r="D50" s="1"/>
  <c r="E48"/>
  <c r="G48" s="1"/>
  <c r="D52"/>
  <c r="D55" s="1"/>
  <c r="E52"/>
  <c r="G52" s="1"/>
  <c r="D56"/>
  <c r="H56" s="1"/>
  <c r="I56" s="1"/>
  <c r="E56" i="7"/>
  <c r="G56" s="1"/>
  <c r="D56"/>
  <c r="H36"/>
  <c r="I36" s="1"/>
  <c r="H42"/>
  <c r="E49"/>
  <c r="G49" s="1"/>
  <c r="D49"/>
  <c r="H54"/>
  <c r="I54" s="1"/>
  <c r="G43"/>
  <c r="G46"/>
  <c r="B38"/>
  <c r="B39"/>
  <c r="B40"/>
  <c r="D44"/>
  <c r="H44" s="1"/>
  <c r="I44" s="1"/>
  <c r="D45"/>
  <c r="H45" s="1"/>
  <c r="I45" s="1"/>
  <c r="D46"/>
  <c r="D48"/>
  <c r="D50" s="1"/>
  <c r="E48"/>
  <c r="G48" s="1"/>
  <c r="B52"/>
  <c r="E56" i="6"/>
  <c r="G56" s="1"/>
  <c r="D56"/>
  <c r="H36"/>
  <c r="I36" s="1"/>
  <c r="H42"/>
  <c r="E49"/>
  <c r="G49" s="1"/>
  <c r="D49"/>
  <c r="H54"/>
  <c r="I54" s="1"/>
  <c r="G43"/>
  <c r="G46"/>
  <c r="B38"/>
  <c r="B39"/>
  <c r="B40"/>
  <c r="D44"/>
  <c r="H44" s="1"/>
  <c r="I44" s="1"/>
  <c r="D45"/>
  <c r="H45" s="1"/>
  <c r="I45" s="1"/>
  <c r="D46"/>
  <c r="D48"/>
  <c r="D50" s="1"/>
  <c r="E48"/>
  <c r="G48" s="1"/>
  <c r="B52"/>
  <c r="G46" i="4"/>
  <c r="H54"/>
  <c r="I54" s="1"/>
  <c r="G35" i="5"/>
  <c r="H42"/>
  <c r="E49"/>
  <c r="G49" s="1"/>
  <c r="D49"/>
  <c r="E53"/>
  <c r="G53" s="1"/>
  <c r="D53"/>
  <c r="H54"/>
  <c r="I54" s="1"/>
  <c r="G43"/>
  <c r="G46"/>
  <c r="D35"/>
  <c r="D36"/>
  <c r="H36" s="1"/>
  <c r="I36" s="1"/>
  <c r="D38"/>
  <c r="D39"/>
  <c r="H39" s="1"/>
  <c r="I39" s="1"/>
  <c r="D40"/>
  <c r="H40" s="1"/>
  <c r="I40" s="1"/>
  <c r="D44"/>
  <c r="H44" s="1"/>
  <c r="I44" s="1"/>
  <c r="D45"/>
  <c r="H45" s="1"/>
  <c r="I45" s="1"/>
  <c r="D46"/>
  <c r="D48"/>
  <c r="D50" s="1"/>
  <c r="E48"/>
  <c r="G48" s="1"/>
  <c r="D52"/>
  <c r="D55" s="1"/>
  <c r="E52"/>
  <c r="G52" s="1"/>
  <c r="D56"/>
  <c r="H56" s="1"/>
  <c r="I56" s="1"/>
  <c r="B12" i="4"/>
  <c r="C43" s="1"/>
  <c r="D43" s="1"/>
  <c r="H42"/>
  <c r="E49"/>
  <c r="G49" s="1"/>
  <c r="D49"/>
  <c r="E53"/>
  <c r="G53" s="1"/>
  <c r="D53"/>
  <c r="H53" s="1"/>
  <c r="I53" s="1"/>
  <c r="G43"/>
  <c r="D35"/>
  <c r="D36"/>
  <c r="H36" s="1"/>
  <c r="I36" s="1"/>
  <c r="D38"/>
  <c r="D39"/>
  <c r="H39" s="1"/>
  <c r="I39" s="1"/>
  <c r="D40"/>
  <c r="H40" s="1"/>
  <c r="I40" s="1"/>
  <c r="D44"/>
  <c r="H44" s="1"/>
  <c r="I44" s="1"/>
  <c r="D45"/>
  <c r="H45" s="1"/>
  <c r="I45" s="1"/>
  <c r="D46"/>
  <c r="H46" s="1"/>
  <c r="I46" s="1"/>
  <c r="D48"/>
  <c r="D50" s="1"/>
  <c r="E48"/>
  <c r="G48" s="1"/>
  <c r="D52"/>
  <c r="E52"/>
  <c r="G52" s="1"/>
  <c r="G55" s="1"/>
  <c r="D56"/>
  <c r="H56" s="1"/>
  <c r="I56" s="1"/>
  <c r="G55" i="25" l="1"/>
  <c r="H52"/>
  <c r="I52" s="1"/>
  <c r="G50"/>
  <c r="H48"/>
  <c r="I48" s="1"/>
  <c r="H46"/>
  <c r="I46" s="1"/>
  <c r="H43"/>
  <c r="I43" s="1"/>
  <c r="H53"/>
  <c r="I53" s="1"/>
  <c r="H49"/>
  <c r="I49" s="1"/>
  <c r="D47"/>
  <c r="D51" s="1"/>
  <c r="D64"/>
  <c r="D58"/>
  <c r="H42"/>
  <c r="G47"/>
  <c r="H38"/>
  <c r="I38" s="1"/>
  <c r="H35"/>
  <c r="I35" s="1"/>
  <c r="B53" i="24"/>
  <c r="E52"/>
  <c r="G52" s="1"/>
  <c r="D52"/>
  <c r="G50"/>
  <c r="H48"/>
  <c r="I48" s="1"/>
  <c r="E40"/>
  <c r="G40" s="1"/>
  <c r="D40"/>
  <c r="E39"/>
  <c r="G39" s="1"/>
  <c r="D39"/>
  <c r="E38"/>
  <c r="G38" s="1"/>
  <c r="D38"/>
  <c r="E35"/>
  <c r="G35" s="1"/>
  <c r="D35"/>
  <c r="H46"/>
  <c r="I46" s="1"/>
  <c r="H43"/>
  <c r="I43" s="1"/>
  <c r="H49"/>
  <c r="I49" s="1"/>
  <c r="H56"/>
  <c r="I56" s="1"/>
  <c r="D47"/>
  <c r="D51" s="1"/>
  <c r="H42"/>
  <c r="G47"/>
  <c r="B53" i="23"/>
  <c r="E52"/>
  <c r="G52" s="1"/>
  <c r="D52"/>
  <c r="G50"/>
  <c r="H48"/>
  <c r="I48" s="1"/>
  <c r="E40"/>
  <c r="G40" s="1"/>
  <c r="D40"/>
  <c r="E39"/>
  <c r="G39" s="1"/>
  <c r="D39"/>
  <c r="E38"/>
  <c r="G38" s="1"/>
  <c r="D38"/>
  <c r="E35"/>
  <c r="G35" s="1"/>
  <c r="D35"/>
  <c r="H46"/>
  <c r="I46" s="1"/>
  <c r="H43"/>
  <c r="I43" s="1"/>
  <c r="H49"/>
  <c r="I49" s="1"/>
  <c r="H47"/>
  <c r="I42"/>
  <c r="H56"/>
  <c r="I56" s="1"/>
  <c r="D47"/>
  <c r="D51" s="1"/>
  <c r="G47"/>
  <c r="B53" i="22"/>
  <c r="E52"/>
  <c r="G52" s="1"/>
  <c r="D52"/>
  <c r="G50"/>
  <c r="H48"/>
  <c r="I48" s="1"/>
  <c r="E40"/>
  <c r="G40" s="1"/>
  <c r="D40"/>
  <c r="E39"/>
  <c r="G39" s="1"/>
  <c r="D39"/>
  <c r="E38"/>
  <c r="G38" s="1"/>
  <c r="D38"/>
  <c r="E35"/>
  <c r="G35" s="1"/>
  <c r="D35"/>
  <c r="H46"/>
  <c r="I46" s="1"/>
  <c r="H43"/>
  <c r="I43" s="1"/>
  <c r="H49"/>
  <c r="I49" s="1"/>
  <c r="H47"/>
  <c r="I42"/>
  <c r="H56"/>
  <c r="I56" s="1"/>
  <c r="D47"/>
  <c r="D51" s="1"/>
  <c r="G47"/>
  <c r="B53" i="20"/>
  <c r="E52"/>
  <c r="G52" s="1"/>
  <c r="D52"/>
  <c r="G50"/>
  <c r="H48"/>
  <c r="I48" s="1"/>
  <c r="E40"/>
  <c r="G40" s="1"/>
  <c r="D40"/>
  <c r="E39"/>
  <c r="G39" s="1"/>
  <c r="D39"/>
  <c r="E38"/>
  <c r="G38" s="1"/>
  <c r="D38"/>
  <c r="E35"/>
  <c r="G35" s="1"/>
  <c r="D35"/>
  <c r="H46"/>
  <c r="I46" s="1"/>
  <c r="H43"/>
  <c r="I43" s="1"/>
  <c r="H49"/>
  <c r="I49" s="1"/>
  <c r="H47"/>
  <c r="I42"/>
  <c r="H56"/>
  <c r="I56" s="1"/>
  <c r="D47"/>
  <c r="D51" s="1"/>
  <c r="G47"/>
  <c r="G55" i="19"/>
  <c r="H52"/>
  <c r="I52" s="1"/>
  <c r="G50"/>
  <c r="H48"/>
  <c r="I48" s="1"/>
  <c r="H46"/>
  <c r="I46" s="1"/>
  <c r="H43"/>
  <c r="I43" s="1"/>
  <c r="H53"/>
  <c r="I53" s="1"/>
  <c r="H49"/>
  <c r="I49" s="1"/>
  <c r="H47"/>
  <c r="I42"/>
  <c r="D47"/>
  <c r="D51" s="1"/>
  <c r="D64" s="1"/>
  <c r="G47"/>
  <c r="H38"/>
  <c r="I38" s="1"/>
  <c r="H35"/>
  <c r="I35" s="1"/>
  <c r="G55" i="18"/>
  <c r="H52"/>
  <c r="I52" s="1"/>
  <c r="G50"/>
  <c r="H48"/>
  <c r="I48" s="1"/>
  <c r="H46"/>
  <c r="I46" s="1"/>
  <c r="H43"/>
  <c r="I43" s="1"/>
  <c r="H53"/>
  <c r="I53" s="1"/>
  <c r="H49"/>
  <c r="I49" s="1"/>
  <c r="H47"/>
  <c r="I42"/>
  <c r="D47"/>
  <c r="D51" s="1"/>
  <c r="D64" s="1"/>
  <c r="G47"/>
  <c r="H38"/>
  <c r="I38" s="1"/>
  <c r="H35"/>
  <c r="I35" s="1"/>
  <c r="G55" i="17"/>
  <c r="H52"/>
  <c r="I52" s="1"/>
  <c r="G50"/>
  <c r="H48"/>
  <c r="I48" s="1"/>
  <c r="H46"/>
  <c r="I46" s="1"/>
  <c r="H43"/>
  <c r="I43" s="1"/>
  <c r="H53"/>
  <c r="I53" s="1"/>
  <c r="H49"/>
  <c r="I49" s="1"/>
  <c r="H47"/>
  <c r="I42"/>
  <c r="D47"/>
  <c r="D51" s="1"/>
  <c r="D64" s="1"/>
  <c r="G47"/>
  <c r="H38"/>
  <c r="I38" s="1"/>
  <c r="H35"/>
  <c r="I35" s="1"/>
  <c r="G55" i="16"/>
  <c r="H52"/>
  <c r="I52" s="1"/>
  <c r="G50"/>
  <c r="H48"/>
  <c r="I48" s="1"/>
  <c r="H46"/>
  <c r="I46" s="1"/>
  <c r="H43"/>
  <c r="I43" s="1"/>
  <c r="H53"/>
  <c r="I53" s="1"/>
  <c r="H49"/>
  <c r="I49" s="1"/>
  <c r="H47"/>
  <c r="I42"/>
  <c r="D47"/>
  <c r="D51" s="1"/>
  <c r="D64" s="1"/>
  <c r="G47"/>
  <c r="H38"/>
  <c r="I38" s="1"/>
  <c r="H35"/>
  <c r="I35" s="1"/>
  <c r="G55" i="15"/>
  <c r="H52"/>
  <c r="I52" s="1"/>
  <c r="G50"/>
  <c r="H48"/>
  <c r="I48" s="1"/>
  <c r="H43"/>
  <c r="I43" s="1"/>
  <c r="H53"/>
  <c r="I53" s="1"/>
  <c r="H49"/>
  <c r="I49" s="1"/>
  <c r="H47"/>
  <c r="I42"/>
  <c r="D47"/>
  <c r="D51" s="1"/>
  <c r="D64" s="1"/>
  <c r="G47"/>
  <c r="H38"/>
  <c r="I38" s="1"/>
  <c r="H35"/>
  <c r="I35" s="1"/>
  <c r="G55" i="14"/>
  <c r="H52"/>
  <c r="I52" s="1"/>
  <c r="G50"/>
  <c r="H48"/>
  <c r="I48" s="1"/>
  <c r="H43"/>
  <c r="I43" s="1"/>
  <c r="H53"/>
  <c r="I53" s="1"/>
  <c r="H49"/>
  <c r="I49" s="1"/>
  <c r="H47"/>
  <c r="I42"/>
  <c r="D47"/>
  <c r="D51" s="1"/>
  <c r="D64" s="1"/>
  <c r="G47"/>
  <c r="H38"/>
  <c r="I38" s="1"/>
  <c r="H35"/>
  <c r="I35" s="1"/>
  <c r="G55" i="13"/>
  <c r="H52"/>
  <c r="I52" s="1"/>
  <c r="G50"/>
  <c r="H48"/>
  <c r="I48" s="1"/>
  <c r="H43"/>
  <c r="I43" s="1"/>
  <c r="H53"/>
  <c r="I53" s="1"/>
  <c r="H49"/>
  <c r="I49" s="1"/>
  <c r="H47"/>
  <c r="I42"/>
  <c r="D47"/>
  <c r="D51" s="1"/>
  <c r="D64" s="1"/>
  <c r="G47"/>
  <c r="H38"/>
  <c r="I38" s="1"/>
  <c r="H35"/>
  <c r="I35" s="1"/>
  <c r="G55" i="12"/>
  <c r="H52"/>
  <c r="I52" s="1"/>
  <c r="G50"/>
  <c r="H48"/>
  <c r="I48" s="1"/>
  <c r="H43"/>
  <c r="I43" s="1"/>
  <c r="H53"/>
  <c r="I53" s="1"/>
  <c r="H49"/>
  <c r="I49" s="1"/>
  <c r="H47"/>
  <c r="I42"/>
  <c r="D47"/>
  <c r="D51" s="1"/>
  <c r="D64" s="1"/>
  <c r="G47"/>
  <c r="H38"/>
  <c r="I38" s="1"/>
  <c r="H35"/>
  <c r="I35" s="1"/>
  <c r="G55" i="11"/>
  <c r="H52"/>
  <c r="I52" s="1"/>
  <c r="G50"/>
  <c r="H48"/>
  <c r="I48" s="1"/>
  <c r="H43"/>
  <c r="I43" s="1"/>
  <c r="H53"/>
  <c r="I53" s="1"/>
  <c r="H49"/>
  <c r="I49" s="1"/>
  <c r="H47"/>
  <c r="I42"/>
  <c r="D47"/>
  <c r="D51" s="1"/>
  <c r="D64" s="1"/>
  <c r="G47"/>
  <c r="H38"/>
  <c r="I38" s="1"/>
  <c r="H35"/>
  <c r="I35" s="1"/>
  <c r="G55" i="10"/>
  <c r="H52"/>
  <c r="I52" s="1"/>
  <c r="G50"/>
  <c r="H48"/>
  <c r="I48" s="1"/>
  <c r="H43"/>
  <c r="I43" s="1"/>
  <c r="H53"/>
  <c r="I53" s="1"/>
  <c r="H49"/>
  <c r="I49" s="1"/>
  <c r="H47"/>
  <c r="I42"/>
  <c r="D47"/>
  <c r="D51" s="1"/>
  <c r="D64" s="1"/>
  <c r="G47"/>
  <c r="H38"/>
  <c r="I38" s="1"/>
  <c r="H35"/>
  <c r="I35" s="1"/>
  <c r="B53" i="9"/>
  <c r="E52"/>
  <c r="G52" s="1"/>
  <c r="D52"/>
  <c r="G50"/>
  <c r="H48"/>
  <c r="I48" s="1"/>
  <c r="E40"/>
  <c r="G40" s="1"/>
  <c r="D40"/>
  <c r="E39"/>
  <c r="G39" s="1"/>
  <c r="D39"/>
  <c r="E38"/>
  <c r="G38" s="1"/>
  <c r="D38"/>
  <c r="E35"/>
  <c r="G35" s="1"/>
  <c r="D35"/>
  <c r="H46"/>
  <c r="I46" s="1"/>
  <c r="H43"/>
  <c r="I43" s="1"/>
  <c r="H49"/>
  <c r="I49" s="1"/>
  <c r="H47"/>
  <c r="I42"/>
  <c r="H56"/>
  <c r="I56" s="1"/>
  <c r="D47"/>
  <c r="D51" s="1"/>
  <c r="G47"/>
  <c r="G55" i="8"/>
  <c r="H52"/>
  <c r="I52" s="1"/>
  <c r="G50"/>
  <c r="H48"/>
  <c r="I48" s="1"/>
  <c r="H46"/>
  <c r="I46" s="1"/>
  <c r="H43"/>
  <c r="I43" s="1"/>
  <c r="H53"/>
  <c r="I53" s="1"/>
  <c r="H49"/>
  <c r="I49" s="1"/>
  <c r="H47"/>
  <c r="I42"/>
  <c r="D47"/>
  <c r="D51" s="1"/>
  <c r="D64" s="1"/>
  <c r="G47"/>
  <c r="H38"/>
  <c r="I38" s="1"/>
  <c r="H35"/>
  <c r="I35" s="1"/>
  <c r="B53" i="7"/>
  <c r="E52"/>
  <c r="G52" s="1"/>
  <c r="D52"/>
  <c r="G50"/>
  <c r="H48"/>
  <c r="I48" s="1"/>
  <c r="E40"/>
  <c r="G40" s="1"/>
  <c r="D40"/>
  <c r="E39"/>
  <c r="G39" s="1"/>
  <c r="D39"/>
  <c r="E38"/>
  <c r="G38" s="1"/>
  <c r="D38"/>
  <c r="E35"/>
  <c r="G35" s="1"/>
  <c r="D35"/>
  <c r="H46"/>
  <c r="I46" s="1"/>
  <c r="H43"/>
  <c r="I43" s="1"/>
  <c r="H49"/>
  <c r="I49" s="1"/>
  <c r="H47"/>
  <c r="I42"/>
  <c r="H56"/>
  <c r="I56" s="1"/>
  <c r="D47"/>
  <c r="D51" s="1"/>
  <c r="G47"/>
  <c r="B53" i="6"/>
  <c r="E52"/>
  <c r="G52" s="1"/>
  <c r="D52"/>
  <c r="G50"/>
  <c r="H48"/>
  <c r="I48" s="1"/>
  <c r="E40"/>
  <c r="G40" s="1"/>
  <c r="D40"/>
  <c r="E39"/>
  <c r="G39" s="1"/>
  <c r="D39"/>
  <c r="E38"/>
  <c r="G38" s="1"/>
  <c r="D38"/>
  <c r="E35"/>
  <c r="G35" s="1"/>
  <c r="D35"/>
  <c r="H46"/>
  <c r="I46" s="1"/>
  <c r="H43"/>
  <c r="I43" s="1"/>
  <c r="H49"/>
  <c r="I49" s="1"/>
  <c r="H47"/>
  <c r="I42"/>
  <c r="H56"/>
  <c r="I56" s="1"/>
  <c r="D47"/>
  <c r="D51" s="1"/>
  <c r="G47"/>
  <c r="G55" i="5"/>
  <c r="H52"/>
  <c r="I52" s="1"/>
  <c r="G50"/>
  <c r="H48"/>
  <c r="I48" s="1"/>
  <c r="H46"/>
  <c r="I46" s="1"/>
  <c r="H43"/>
  <c r="I43" s="1"/>
  <c r="H53"/>
  <c r="I53" s="1"/>
  <c r="H49"/>
  <c r="I49" s="1"/>
  <c r="H47"/>
  <c r="I42"/>
  <c r="D47"/>
  <c r="D51" s="1"/>
  <c r="D64" s="1"/>
  <c r="G47"/>
  <c r="H38"/>
  <c r="I38" s="1"/>
  <c r="H35"/>
  <c r="I35" s="1"/>
  <c r="D55" i="4"/>
  <c r="H55" s="1"/>
  <c r="I55" s="1"/>
  <c r="H52"/>
  <c r="I52" s="1"/>
  <c r="G50"/>
  <c r="H48"/>
  <c r="I48" s="1"/>
  <c r="H43"/>
  <c r="I43" s="1"/>
  <c r="H49"/>
  <c r="I49" s="1"/>
  <c r="H47"/>
  <c r="I42"/>
  <c r="D47"/>
  <c r="D51" s="1"/>
  <c r="D64" s="1"/>
  <c r="G47"/>
  <c r="H38"/>
  <c r="I38" s="1"/>
  <c r="H35"/>
  <c r="I35" s="1"/>
  <c r="J22" i="1"/>
  <c r="C14" s="1"/>
  <c r="I22"/>
  <c r="B14" s="1"/>
  <c r="J11"/>
  <c r="C12" s="1"/>
  <c r="F43" s="1"/>
  <c r="I11"/>
  <c r="B12" s="1"/>
  <c r="C43" s="1"/>
  <c r="D43" s="1"/>
  <c r="F56"/>
  <c r="F54"/>
  <c r="F53"/>
  <c r="F52"/>
  <c r="F49"/>
  <c r="F48"/>
  <c r="F42"/>
  <c r="F46"/>
  <c r="F44"/>
  <c r="F40"/>
  <c r="F39"/>
  <c r="F38"/>
  <c r="F36"/>
  <c r="F35"/>
  <c r="C56"/>
  <c r="C54"/>
  <c r="C53"/>
  <c r="C52"/>
  <c r="C49"/>
  <c r="C48"/>
  <c r="C44"/>
  <c r="C42"/>
  <c r="C40"/>
  <c r="C39"/>
  <c r="C38"/>
  <c r="C36"/>
  <c r="C35"/>
  <c r="B56"/>
  <c r="E56" s="1"/>
  <c r="G56" s="1"/>
  <c r="D54"/>
  <c r="E54"/>
  <c r="G54" s="1"/>
  <c r="B52"/>
  <c r="D52" s="1"/>
  <c r="H54"/>
  <c r="I54" s="1"/>
  <c r="B48"/>
  <c r="E48" s="1"/>
  <c r="G48" s="1"/>
  <c r="E43"/>
  <c r="E42"/>
  <c r="G42"/>
  <c r="D42"/>
  <c r="B46"/>
  <c r="B45"/>
  <c r="B44"/>
  <c r="D44" s="1"/>
  <c r="B40"/>
  <c r="B39"/>
  <c r="B38"/>
  <c r="D40"/>
  <c r="D39"/>
  <c r="D38"/>
  <c r="E40"/>
  <c r="G40" s="1"/>
  <c r="E39"/>
  <c r="G39" s="1"/>
  <c r="E38"/>
  <c r="G38" s="1"/>
  <c r="D36"/>
  <c r="B35"/>
  <c r="D35" s="1"/>
  <c r="G51" i="25" l="1"/>
  <c r="H47"/>
  <c r="I47" s="1"/>
  <c r="I42"/>
  <c r="D59"/>
  <c r="D60" s="1"/>
  <c r="D65"/>
  <c r="D66" s="1"/>
  <c r="H50"/>
  <c r="I50" s="1"/>
  <c r="H55"/>
  <c r="I55" s="1"/>
  <c r="G51" i="24"/>
  <c r="H47"/>
  <c r="I47" s="1"/>
  <c r="I42"/>
  <c r="H35"/>
  <c r="I35" s="1"/>
  <c r="H38"/>
  <c r="I38" s="1"/>
  <c r="H39"/>
  <c r="I39" s="1"/>
  <c r="H40"/>
  <c r="I40" s="1"/>
  <c r="H50"/>
  <c r="I50" s="1"/>
  <c r="H52"/>
  <c r="I52" s="1"/>
  <c r="E53"/>
  <c r="G53" s="1"/>
  <c r="D53"/>
  <c r="D55"/>
  <c r="D58" s="1"/>
  <c r="G51" i="23"/>
  <c r="H35"/>
  <c r="I35" s="1"/>
  <c r="H38"/>
  <c r="I38" s="1"/>
  <c r="H39"/>
  <c r="I39" s="1"/>
  <c r="H40"/>
  <c r="I40" s="1"/>
  <c r="H50"/>
  <c r="I50" s="1"/>
  <c r="H52"/>
  <c r="I52" s="1"/>
  <c r="E53"/>
  <c r="G53" s="1"/>
  <c r="D53"/>
  <c r="I47"/>
  <c r="D55"/>
  <c r="D58" s="1"/>
  <c r="G51" i="22"/>
  <c r="H35"/>
  <c r="I35" s="1"/>
  <c r="H38"/>
  <c r="I38" s="1"/>
  <c r="H39"/>
  <c r="I39" s="1"/>
  <c r="H40"/>
  <c r="I40" s="1"/>
  <c r="H50"/>
  <c r="I50" s="1"/>
  <c r="H52"/>
  <c r="I52" s="1"/>
  <c r="E53"/>
  <c r="G53" s="1"/>
  <c r="D53"/>
  <c r="I47"/>
  <c r="D55"/>
  <c r="D58" s="1"/>
  <c r="G51" i="20"/>
  <c r="H35"/>
  <c r="I35" s="1"/>
  <c r="H38"/>
  <c r="I38" s="1"/>
  <c r="H39"/>
  <c r="I39" s="1"/>
  <c r="H40"/>
  <c r="I40" s="1"/>
  <c r="H50"/>
  <c r="I50" s="1"/>
  <c r="H52"/>
  <c r="I52" s="1"/>
  <c r="E53"/>
  <c r="G53" s="1"/>
  <c r="D53"/>
  <c r="I47"/>
  <c r="D55"/>
  <c r="D58" s="1"/>
  <c r="D65" i="19"/>
  <c r="D66" s="1"/>
  <c r="G51"/>
  <c r="H50"/>
  <c r="I50" s="1"/>
  <c r="H55"/>
  <c r="I55" s="1"/>
  <c r="D58"/>
  <c r="I47"/>
  <c r="D65" i="18"/>
  <c r="D66" s="1"/>
  <c r="G51"/>
  <c r="H50"/>
  <c r="I50" s="1"/>
  <c r="H55"/>
  <c r="I55" s="1"/>
  <c r="D58"/>
  <c r="I47"/>
  <c r="D65" i="17"/>
  <c r="D66" s="1"/>
  <c r="G51"/>
  <c r="H50"/>
  <c r="I50" s="1"/>
  <c r="H55"/>
  <c r="I55" s="1"/>
  <c r="D58"/>
  <c r="I47"/>
  <c r="D65" i="16"/>
  <c r="D66" s="1"/>
  <c r="G51"/>
  <c r="H50"/>
  <c r="I50" s="1"/>
  <c r="H55"/>
  <c r="I55" s="1"/>
  <c r="D58"/>
  <c r="I47"/>
  <c r="D65" i="15"/>
  <c r="D66" s="1"/>
  <c r="G51"/>
  <c r="H50"/>
  <c r="I50" s="1"/>
  <c r="H55"/>
  <c r="I55" s="1"/>
  <c r="D58"/>
  <c r="I47"/>
  <c r="D65" i="14"/>
  <c r="D66" s="1"/>
  <c r="G51"/>
  <c r="H50"/>
  <c r="I50" s="1"/>
  <c r="H55"/>
  <c r="I55" s="1"/>
  <c r="D58"/>
  <c r="I47"/>
  <c r="D65" i="13"/>
  <c r="D66" s="1"/>
  <c r="G51"/>
  <c r="H50"/>
  <c r="I50" s="1"/>
  <c r="H55"/>
  <c r="I55" s="1"/>
  <c r="D58"/>
  <c r="I47"/>
  <c r="D65" i="12"/>
  <c r="D66" s="1"/>
  <c r="G51"/>
  <c r="H50"/>
  <c r="I50" s="1"/>
  <c r="H55"/>
  <c r="I55" s="1"/>
  <c r="D58"/>
  <c r="I47"/>
  <c r="D65" i="11"/>
  <c r="D66" s="1"/>
  <c r="G51"/>
  <c r="H50"/>
  <c r="I50" s="1"/>
  <c r="H55"/>
  <c r="I55" s="1"/>
  <c r="D58"/>
  <c r="I47"/>
  <c r="D65" i="10"/>
  <c r="D66" s="1"/>
  <c r="G51"/>
  <c r="H50"/>
  <c r="I50" s="1"/>
  <c r="H55"/>
  <c r="I55" s="1"/>
  <c r="D58"/>
  <c r="I47"/>
  <c r="G51" i="9"/>
  <c r="H35"/>
  <c r="I35" s="1"/>
  <c r="H38"/>
  <c r="I38" s="1"/>
  <c r="H39"/>
  <c r="I39" s="1"/>
  <c r="H40"/>
  <c r="I40" s="1"/>
  <c r="H50"/>
  <c r="I50" s="1"/>
  <c r="H52"/>
  <c r="I52" s="1"/>
  <c r="E53"/>
  <c r="G53" s="1"/>
  <c r="D53"/>
  <c r="I47"/>
  <c r="D55"/>
  <c r="D58" s="1"/>
  <c r="D65" i="8"/>
  <c r="D66" s="1"/>
  <c r="G51"/>
  <c r="H50"/>
  <c r="I50" s="1"/>
  <c r="H55"/>
  <c r="I55" s="1"/>
  <c r="D58"/>
  <c r="I47"/>
  <c r="G51" i="7"/>
  <c r="H35"/>
  <c r="I35" s="1"/>
  <c r="H38"/>
  <c r="I38" s="1"/>
  <c r="H39"/>
  <c r="I39" s="1"/>
  <c r="H40"/>
  <c r="I40" s="1"/>
  <c r="H50"/>
  <c r="I50" s="1"/>
  <c r="H52"/>
  <c r="I52" s="1"/>
  <c r="E53"/>
  <c r="G53" s="1"/>
  <c r="D53"/>
  <c r="I47"/>
  <c r="D55"/>
  <c r="D58" s="1"/>
  <c r="G51" i="6"/>
  <c r="H35"/>
  <c r="I35" s="1"/>
  <c r="H38"/>
  <c r="I38" s="1"/>
  <c r="H39"/>
  <c r="I39" s="1"/>
  <c r="H40"/>
  <c r="I40" s="1"/>
  <c r="H50"/>
  <c r="I50" s="1"/>
  <c r="H52"/>
  <c r="I52" s="1"/>
  <c r="E53"/>
  <c r="G53" s="1"/>
  <c r="D53"/>
  <c r="I47"/>
  <c r="D55"/>
  <c r="D58" s="1"/>
  <c r="B49" i="1"/>
  <c r="D48"/>
  <c r="B53"/>
  <c r="E52"/>
  <c r="G52" s="1"/>
  <c r="D56"/>
  <c r="H56" s="1"/>
  <c r="I56" s="1"/>
  <c r="G43"/>
  <c r="D65" i="5"/>
  <c r="D66" s="1"/>
  <c r="G51"/>
  <c r="H50"/>
  <c r="I50" s="1"/>
  <c r="H55"/>
  <c r="I55" s="1"/>
  <c r="D58"/>
  <c r="I47"/>
  <c r="D65" i="4"/>
  <c r="D66" s="1"/>
  <c r="G51"/>
  <c r="H50"/>
  <c r="I50" s="1"/>
  <c r="D58"/>
  <c r="I47"/>
  <c r="D46" i="1"/>
  <c r="H48"/>
  <c r="I48" s="1"/>
  <c r="H43"/>
  <c r="I43" s="1"/>
  <c r="H42"/>
  <c r="D47"/>
  <c r="E35"/>
  <c r="G35" s="1"/>
  <c r="E36"/>
  <c r="G36" s="1"/>
  <c r="E44"/>
  <c r="G44" s="1"/>
  <c r="E45"/>
  <c r="G45" s="1"/>
  <c r="E46"/>
  <c r="G46" s="1"/>
  <c r="G47"/>
  <c r="H35"/>
  <c r="I35" s="1"/>
  <c r="H36"/>
  <c r="I36" s="1"/>
  <c r="H40"/>
  <c r="I40" s="1"/>
  <c r="H39"/>
  <c r="I39" s="1"/>
  <c r="H38"/>
  <c r="I38" s="1"/>
  <c r="D67" i="25" l="1"/>
  <c r="D68" s="1"/>
  <c r="D61"/>
  <c r="D62" s="1"/>
  <c r="H51"/>
  <c r="I51" s="1"/>
  <c r="G58"/>
  <c r="G64"/>
  <c r="D59" i="24"/>
  <c r="D60" s="1"/>
  <c r="H53"/>
  <c r="I53" s="1"/>
  <c r="H51"/>
  <c r="I51" s="1"/>
  <c r="D64"/>
  <c r="G55"/>
  <c r="D59" i="23"/>
  <c r="D60" s="1"/>
  <c r="H53"/>
  <c r="I53" s="1"/>
  <c r="H51"/>
  <c r="I51" s="1"/>
  <c r="D64"/>
  <c r="G55"/>
  <c r="D59" i="22"/>
  <c r="D60" s="1"/>
  <c r="H53"/>
  <c r="I53" s="1"/>
  <c r="H51"/>
  <c r="D64"/>
  <c r="G55"/>
  <c r="D59" i="20"/>
  <c r="D60" s="1"/>
  <c r="H53"/>
  <c r="I53" s="1"/>
  <c r="H51"/>
  <c r="D64"/>
  <c r="G55"/>
  <c r="D67" i="19"/>
  <c r="D68" s="1"/>
  <c r="D59"/>
  <c r="D60" s="1"/>
  <c r="H51"/>
  <c r="G58"/>
  <c r="G64"/>
  <c r="D67" i="18"/>
  <c r="D68" s="1"/>
  <c r="D59"/>
  <c r="D60" s="1"/>
  <c r="H51"/>
  <c r="G58"/>
  <c r="G64"/>
  <c r="D67" i="17"/>
  <c r="D68" s="1"/>
  <c r="D59"/>
  <c r="D60" s="1"/>
  <c r="H51"/>
  <c r="G58"/>
  <c r="G64"/>
  <c r="D67" i="16"/>
  <c r="D68" s="1"/>
  <c r="D59"/>
  <c r="D60" s="1"/>
  <c r="H51"/>
  <c r="G58"/>
  <c r="G64"/>
  <c r="D67" i="15"/>
  <c r="D68" s="1"/>
  <c r="D59"/>
  <c r="D60" s="1"/>
  <c r="H51"/>
  <c r="G58"/>
  <c r="G64"/>
  <c r="D67" i="14"/>
  <c r="D68" s="1"/>
  <c r="D59"/>
  <c r="D60" s="1"/>
  <c r="H51"/>
  <c r="G58"/>
  <c r="G64"/>
  <c r="D67" i="13"/>
  <c r="D68" s="1"/>
  <c r="D59"/>
  <c r="D60" s="1"/>
  <c r="H51"/>
  <c r="G58"/>
  <c r="G64"/>
  <c r="D67" i="12"/>
  <c r="D68" s="1"/>
  <c r="D59"/>
  <c r="D60" s="1"/>
  <c r="H51"/>
  <c r="G58"/>
  <c r="G64"/>
  <c r="D67" i="11"/>
  <c r="D68" s="1"/>
  <c r="D59"/>
  <c r="D60" s="1"/>
  <c r="H51"/>
  <c r="G58"/>
  <c r="G64"/>
  <c r="D67" i="10"/>
  <c r="D68" s="1"/>
  <c r="D59"/>
  <c r="D60" s="1"/>
  <c r="H51"/>
  <c r="G58"/>
  <c r="G64"/>
  <c r="D59" i="9"/>
  <c r="D60" s="1"/>
  <c r="H53"/>
  <c r="I53" s="1"/>
  <c r="H51"/>
  <c r="I51" s="1"/>
  <c r="D64"/>
  <c r="G55"/>
  <c r="D67" i="8"/>
  <c r="D68" s="1"/>
  <c r="D59"/>
  <c r="D60" s="1"/>
  <c r="H51"/>
  <c r="I51" s="1"/>
  <c r="G58"/>
  <c r="G64"/>
  <c r="D59" i="7"/>
  <c r="D60" s="1"/>
  <c r="H53"/>
  <c r="I53" s="1"/>
  <c r="H51"/>
  <c r="I51" s="1"/>
  <c r="D64"/>
  <c r="G55"/>
  <c r="D59" i="6"/>
  <c r="D60" s="1"/>
  <c r="H53"/>
  <c r="I53" s="1"/>
  <c r="H51"/>
  <c r="D64"/>
  <c r="G55"/>
  <c r="H52" i="1"/>
  <c r="I52" s="1"/>
  <c r="D53"/>
  <c r="D55" s="1"/>
  <c r="E53"/>
  <c r="G53" s="1"/>
  <c r="H53" s="1"/>
  <c r="I53" s="1"/>
  <c r="E49"/>
  <c r="G49" s="1"/>
  <c r="D49"/>
  <c r="D50"/>
  <c r="D51" s="1"/>
  <c r="D67" i="5"/>
  <c r="D68" s="1"/>
  <c r="D59"/>
  <c r="D60" s="1"/>
  <c r="H51"/>
  <c r="G58"/>
  <c r="G64"/>
  <c r="D67" i="4"/>
  <c r="D68" s="1"/>
  <c r="D59"/>
  <c r="D60" s="1"/>
  <c r="H51"/>
  <c r="G58"/>
  <c r="G64"/>
  <c r="H46" i="1"/>
  <c r="I46" s="1"/>
  <c r="H45"/>
  <c r="I45" s="1"/>
  <c r="H44"/>
  <c r="I44" s="1"/>
  <c r="I42"/>
  <c r="H47"/>
  <c r="G65" i="25" l="1"/>
  <c r="H64"/>
  <c r="I64" s="1"/>
  <c r="G59"/>
  <c r="H58"/>
  <c r="I58" s="1"/>
  <c r="D61" i="24"/>
  <c r="D62" s="1"/>
  <c r="H55"/>
  <c r="I55" s="1"/>
  <c r="G58"/>
  <c r="G64"/>
  <c r="D65"/>
  <c r="D66" s="1"/>
  <c r="I51" i="20"/>
  <c r="I51" i="19"/>
  <c r="I51" i="18"/>
  <c r="I51" i="17"/>
  <c r="I51" i="16"/>
  <c r="I51" i="15"/>
  <c r="I51" i="14"/>
  <c r="I51" i="13"/>
  <c r="I51" i="12"/>
  <c r="I51" i="11"/>
  <c r="I51" i="10"/>
  <c r="I51" i="22"/>
  <c r="I51" i="6"/>
  <c r="I51" i="5"/>
  <c r="I51" i="4"/>
  <c r="I47" i="1"/>
  <c r="D61" i="23"/>
  <c r="D62" s="1"/>
  <c r="H55"/>
  <c r="I55" s="1"/>
  <c r="G58"/>
  <c r="G64"/>
  <c r="D65"/>
  <c r="D66" s="1"/>
  <c r="D61" i="22"/>
  <c r="D62" s="1"/>
  <c r="H55"/>
  <c r="I55" s="1"/>
  <c r="G58"/>
  <c r="G64"/>
  <c r="D65"/>
  <c r="D66" s="1"/>
  <c r="D61" i="20"/>
  <c r="D62" s="1"/>
  <c r="H55"/>
  <c r="I55" s="1"/>
  <c r="G58"/>
  <c r="G64"/>
  <c r="D65"/>
  <c r="D66" s="1"/>
  <c r="D61" i="19"/>
  <c r="D62" s="1"/>
  <c r="G65"/>
  <c r="H64"/>
  <c r="I64" s="1"/>
  <c r="G59"/>
  <c r="H58"/>
  <c r="I58" s="1"/>
  <c r="D61" i="18"/>
  <c r="D62" s="1"/>
  <c r="G65"/>
  <c r="H64"/>
  <c r="I64" s="1"/>
  <c r="G59"/>
  <c r="H58"/>
  <c r="I58" s="1"/>
  <c r="D61" i="17"/>
  <c r="D62" s="1"/>
  <c r="G65"/>
  <c r="H64"/>
  <c r="I64" s="1"/>
  <c r="G59"/>
  <c r="H58"/>
  <c r="I58" s="1"/>
  <c r="D61" i="16"/>
  <c r="D62" s="1"/>
  <c r="G65"/>
  <c r="H64"/>
  <c r="I64" s="1"/>
  <c r="G59"/>
  <c r="H58"/>
  <c r="I58" s="1"/>
  <c r="D61" i="15"/>
  <c r="D62" s="1"/>
  <c r="G65"/>
  <c r="H64"/>
  <c r="I64" s="1"/>
  <c r="G59"/>
  <c r="H58"/>
  <c r="I58" s="1"/>
  <c r="D61" i="14"/>
  <c r="D62" s="1"/>
  <c r="G65"/>
  <c r="H64"/>
  <c r="I64" s="1"/>
  <c r="G59"/>
  <c r="H58"/>
  <c r="I58" s="1"/>
  <c r="D61" i="13"/>
  <c r="D62" s="1"/>
  <c r="G65"/>
  <c r="H64"/>
  <c r="I64" s="1"/>
  <c r="G59"/>
  <c r="H58"/>
  <c r="I58" s="1"/>
  <c r="D61" i="12"/>
  <c r="D62" s="1"/>
  <c r="G65"/>
  <c r="H64"/>
  <c r="I64" s="1"/>
  <c r="G59"/>
  <c r="H58"/>
  <c r="I58" s="1"/>
  <c r="D61" i="11"/>
  <c r="D62" s="1"/>
  <c r="G65"/>
  <c r="H64"/>
  <c r="I64" s="1"/>
  <c r="G59"/>
  <c r="H58"/>
  <c r="I58" s="1"/>
  <c r="D61" i="10"/>
  <c r="D62" s="1"/>
  <c r="G65"/>
  <c r="H64"/>
  <c r="I64" s="1"/>
  <c r="G59"/>
  <c r="H58"/>
  <c r="I58" s="1"/>
  <c r="D61" i="9"/>
  <c r="D62" s="1"/>
  <c r="H55"/>
  <c r="I55" s="1"/>
  <c r="G58"/>
  <c r="G64"/>
  <c r="D65"/>
  <c r="D66" s="1"/>
  <c r="D61" i="8"/>
  <c r="D62" s="1"/>
  <c r="G65"/>
  <c r="H64"/>
  <c r="I64" s="1"/>
  <c r="G59"/>
  <c r="H58"/>
  <c r="I58" s="1"/>
  <c r="D61" i="7"/>
  <c r="D62" s="1"/>
  <c r="H55"/>
  <c r="I55" s="1"/>
  <c r="G58"/>
  <c r="G64"/>
  <c r="D65"/>
  <c r="D66" s="1"/>
  <c r="D61" i="6"/>
  <c r="D62" s="1"/>
  <c r="H55"/>
  <c r="I55" s="1"/>
  <c r="G58"/>
  <c r="G64"/>
  <c r="D65"/>
  <c r="D66" s="1"/>
  <c r="D58" i="1"/>
  <c r="D59" s="1"/>
  <c r="D60" s="1"/>
  <c r="D61" s="1"/>
  <c r="D62" s="1"/>
  <c r="D64"/>
  <c r="D65" s="1"/>
  <c r="D66" s="1"/>
  <c r="D67" s="1"/>
  <c r="D68" s="1"/>
  <c r="G50"/>
  <c r="H49"/>
  <c r="I49" s="1"/>
  <c r="G55"/>
  <c r="H55" s="1"/>
  <c r="I55" s="1"/>
  <c r="D61" i="5"/>
  <c r="D62" s="1"/>
  <c r="G65"/>
  <c r="H64"/>
  <c r="I64" s="1"/>
  <c r="G59"/>
  <c r="H58"/>
  <c r="I58" s="1"/>
  <c r="D61" i="4"/>
  <c r="D62" s="1"/>
  <c r="G65"/>
  <c r="H64"/>
  <c r="I64" s="1"/>
  <c r="G59"/>
  <c r="H58"/>
  <c r="I58" s="1"/>
  <c r="H59" i="25" l="1"/>
  <c r="I59" s="1"/>
  <c r="H65"/>
  <c r="I65" s="1"/>
  <c r="G60"/>
  <c r="G66"/>
  <c r="D67" i="24"/>
  <c r="D68" s="1"/>
  <c r="G65"/>
  <c r="H64"/>
  <c r="I64" s="1"/>
  <c r="G59"/>
  <c r="H58"/>
  <c r="I58" s="1"/>
  <c r="D67" i="23"/>
  <c r="D68" s="1"/>
  <c r="G65"/>
  <c r="H64"/>
  <c r="I64" s="1"/>
  <c r="G59"/>
  <c r="H58"/>
  <c r="I58" s="1"/>
  <c r="D67" i="22"/>
  <c r="D68" s="1"/>
  <c r="G65"/>
  <c r="H64"/>
  <c r="I64" s="1"/>
  <c r="G59"/>
  <c r="H58"/>
  <c r="I58" s="1"/>
  <c r="D67" i="20"/>
  <c r="D68" s="1"/>
  <c r="G65"/>
  <c r="H64"/>
  <c r="I64" s="1"/>
  <c r="G59"/>
  <c r="H58"/>
  <c r="I58" s="1"/>
  <c r="H59" i="19"/>
  <c r="I59" s="1"/>
  <c r="H65"/>
  <c r="I65" s="1"/>
  <c r="G60"/>
  <c r="G66"/>
  <c r="H59" i="18"/>
  <c r="I59" s="1"/>
  <c r="H65"/>
  <c r="I65" s="1"/>
  <c r="G60"/>
  <c r="G66"/>
  <c r="H59" i="17"/>
  <c r="I59" s="1"/>
  <c r="H65"/>
  <c r="I65" s="1"/>
  <c r="G60"/>
  <c r="G66"/>
  <c r="H59" i="16"/>
  <c r="I59" s="1"/>
  <c r="H65"/>
  <c r="I65" s="1"/>
  <c r="G60"/>
  <c r="G66"/>
  <c r="H59" i="15"/>
  <c r="I59" s="1"/>
  <c r="H65"/>
  <c r="I65" s="1"/>
  <c r="G60"/>
  <c r="G66"/>
  <c r="H59" i="14"/>
  <c r="I59" s="1"/>
  <c r="H65"/>
  <c r="I65" s="1"/>
  <c r="G60"/>
  <c r="G66"/>
  <c r="H59" i="13"/>
  <c r="I59" s="1"/>
  <c r="H65"/>
  <c r="I65" s="1"/>
  <c r="G60"/>
  <c r="G66"/>
  <c r="H59" i="12"/>
  <c r="I59" s="1"/>
  <c r="H65"/>
  <c r="I65" s="1"/>
  <c r="G60"/>
  <c r="G66"/>
  <c r="H59" i="11"/>
  <c r="I59" s="1"/>
  <c r="H65"/>
  <c r="I65" s="1"/>
  <c r="G60"/>
  <c r="G66"/>
  <c r="H59" i="10"/>
  <c r="I59" s="1"/>
  <c r="H65"/>
  <c r="I65" s="1"/>
  <c r="G60"/>
  <c r="G66"/>
  <c r="D67" i="9"/>
  <c r="D68" s="1"/>
  <c r="G65"/>
  <c r="H64"/>
  <c r="I64" s="1"/>
  <c r="G59"/>
  <c r="H58"/>
  <c r="I58" s="1"/>
  <c r="H59" i="8"/>
  <c r="I59" s="1"/>
  <c r="H65"/>
  <c r="I65" s="1"/>
  <c r="G60"/>
  <c r="G66"/>
  <c r="D67" i="7"/>
  <c r="D68" s="1"/>
  <c r="G65"/>
  <c r="H64"/>
  <c r="I64" s="1"/>
  <c r="G59"/>
  <c r="H58"/>
  <c r="I58" s="1"/>
  <c r="D67" i="6"/>
  <c r="D68" s="1"/>
  <c r="G65"/>
  <c r="H64"/>
  <c r="I64" s="1"/>
  <c r="G59"/>
  <c r="H58"/>
  <c r="I58" s="1"/>
  <c r="H50" i="1"/>
  <c r="I50" s="1"/>
  <c r="G51"/>
  <c r="H59" i="5"/>
  <c r="I59" s="1"/>
  <c r="H65"/>
  <c r="I65" s="1"/>
  <c r="G60"/>
  <c r="G66"/>
  <c r="H59" i="4"/>
  <c r="I59" s="1"/>
  <c r="H65"/>
  <c r="I65" s="1"/>
  <c r="G60"/>
  <c r="G66"/>
  <c r="G67" i="25" l="1"/>
  <c r="H66"/>
  <c r="I66" s="1"/>
  <c r="G61"/>
  <c r="H60"/>
  <c r="I60" s="1"/>
  <c r="H59" i="24"/>
  <c r="I59" s="1"/>
  <c r="H65"/>
  <c r="I65" s="1"/>
  <c r="G60"/>
  <c r="G66"/>
  <c r="H59" i="23"/>
  <c r="I59" s="1"/>
  <c r="H65"/>
  <c r="I65" s="1"/>
  <c r="G60"/>
  <c r="G66"/>
  <c r="H59" i="22"/>
  <c r="I59" s="1"/>
  <c r="H65"/>
  <c r="I65" s="1"/>
  <c r="G60"/>
  <c r="G66"/>
  <c r="H59" i="20"/>
  <c r="I59" s="1"/>
  <c r="H65"/>
  <c r="I65" s="1"/>
  <c r="G60"/>
  <c r="G66"/>
  <c r="G67" i="19"/>
  <c r="H66"/>
  <c r="I66" s="1"/>
  <c r="G61"/>
  <c r="H60"/>
  <c r="I60" s="1"/>
  <c r="G67" i="18"/>
  <c r="H66"/>
  <c r="I66" s="1"/>
  <c r="G61"/>
  <c r="H60"/>
  <c r="I60" s="1"/>
  <c r="G67" i="17"/>
  <c r="H66"/>
  <c r="I66" s="1"/>
  <c r="G61"/>
  <c r="H60"/>
  <c r="I60" s="1"/>
  <c r="G67" i="16"/>
  <c r="H66"/>
  <c r="I66" s="1"/>
  <c r="G61"/>
  <c r="H60"/>
  <c r="I60" s="1"/>
  <c r="G67" i="15"/>
  <c r="H66"/>
  <c r="I66" s="1"/>
  <c r="G61"/>
  <c r="H60"/>
  <c r="I60" s="1"/>
  <c r="G67" i="14"/>
  <c r="H66"/>
  <c r="I66" s="1"/>
  <c r="G61"/>
  <c r="H60"/>
  <c r="I60" s="1"/>
  <c r="G67" i="13"/>
  <c r="H66"/>
  <c r="I66" s="1"/>
  <c r="G61"/>
  <c r="H60"/>
  <c r="I60" s="1"/>
  <c r="G67" i="12"/>
  <c r="H66"/>
  <c r="I66" s="1"/>
  <c r="G61"/>
  <c r="H60"/>
  <c r="I60" s="1"/>
  <c r="G67" i="11"/>
  <c r="H66"/>
  <c r="I66" s="1"/>
  <c r="G61"/>
  <c r="H60"/>
  <c r="I60" s="1"/>
  <c r="G67" i="10"/>
  <c r="H66"/>
  <c r="I66" s="1"/>
  <c r="G61"/>
  <c r="H60"/>
  <c r="I60" s="1"/>
  <c r="H59" i="9"/>
  <c r="I59" s="1"/>
  <c r="H65"/>
  <c r="I65" s="1"/>
  <c r="G60"/>
  <c r="G66"/>
  <c r="G67" i="8"/>
  <c r="H66"/>
  <c r="I66" s="1"/>
  <c r="G61"/>
  <c r="H60"/>
  <c r="I60" s="1"/>
  <c r="H59" i="7"/>
  <c r="I59" s="1"/>
  <c r="H65"/>
  <c r="I65" s="1"/>
  <c r="G60"/>
  <c r="G66"/>
  <c r="H59" i="6"/>
  <c r="I59" s="1"/>
  <c r="H65"/>
  <c r="I65" s="1"/>
  <c r="G60"/>
  <c r="G66"/>
  <c r="G64" i="1"/>
  <c r="G58"/>
  <c r="H51"/>
  <c r="G67" i="5"/>
  <c r="H66"/>
  <c r="I66" s="1"/>
  <c r="G61"/>
  <c r="H60"/>
  <c r="I60" s="1"/>
  <c r="G67" i="4"/>
  <c r="H66"/>
  <c r="I66" s="1"/>
  <c r="G61"/>
  <c r="H60"/>
  <c r="I60" s="1"/>
  <c r="H61" i="25" l="1"/>
  <c r="I61" s="1"/>
  <c r="H67"/>
  <c r="I67" s="1"/>
  <c r="G62"/>
  <c r="G68"/>
  <c r="G67" i="24"/>
  <c r="H66"/>
  <c r="I66" s="1"/>
  <c r="G61"/>
  <c r="H60"/>
  <c r="I60" s="1"/>
  <c r="I51" i="1"/>
  <c r="G67" i="23"/>
  <c r="H66"/>
  <c r="I66" s="1"/>
  <c r="G61"/>
  <c r="H60"/>
  <c r="I60" s="1"/>
  <c r="G67" i="22"/>
  <c r="H66"/>
  <c r="I66" s="1"/>
  <c r="G61"/>
  <c r="H60"/>
  <c r="I60" s="1"/>
  <c r="G67" i="20"/>
  <c r="H66"/>
  <c r="I66" s="1"/>
  <c r="G61"/>
  <c r="H60"/>
  <c r="I60" s="1"/>
  <c r="H61" i="19"/>
  <c r="I61" s="1"/>
  <c r="H67"/>
  <c r="I67" s="1"/>
  <c r="G62"/>
  <c r="G68"/>
  <c r="H61" i="18"/>
  <c r="I61" s="1"/>
  <c r="H67"/>
  <c r="I67" s="1"/>
  <c r="G62"/>
  <c r="G68"/>
  <c r="H61" i="17"/>
  <c r="I61" s="1"/>
  <c r="H67"/>
  <c r="I67" s="1"/>
  <c r="G62"/>
  <c r="G68"/>
  <c r="H61" i="16"/>
  <c r="I61" s="1"/>
  <c r="H67"/>
  <c r="I67" s="1"/>
  <c r="G62"/>
  <c r="G68"/>
  <c r="H61" i="15"/>
  <c r="I61" s="1"/>
  <c r="H67"/>
  <c r="I67" s="1"/>
  <c r="G62"/>
  <c r="G68"/>
  <c r="H61" i="14"/>
  <c r="I61" s="1"/>
  <c r="H67"/>
  <c r="I67" s="1"/>
  <c r="G62"/>
  <c r="G68"/>
  <c r="H61" i="13"/>
  <c r="I61" s="1"/>
  <c r="H67"/>
  <c r="I67" s="1"/>
  <c r="G62"/>
  <c r="G68"/>
  <c r="H61" i="12"/>
  <c r="I61" s="1"/>
  <c r="H67"/>
  <c r="I67" s="1"/>
  <c r="G62"/>
  <c r="G68"/>
  <c r="H61" i="11"/>
  <c r="I61" s="1"/>
  <c r="H67"/>
  <c r="I67" s="1"/>
  <c r="G62"/>
  <c r="G68"/>
  <c r="H61" i="10"/>
  <c r="I61" s="1"/>
  <c r="H67"/>
  <c r="I67" s="1"/>
  <c r="G62"/>
  <c r="J35" s="1"/>
  <c r="G68"/>
  <c r="G67" i="9"/>
  <c r="H66"/>
  <c r="I66" s="1"/>
  <c r="G61"/>
  <c r="H60"/>
  <c r="I60" s="1"/>
  <c r="H61" i="8"/>
  <c r="I61" s="1"/>
  <c r="H67"/>
  <c r="I67" s="1"/>
  <c r="G62"/>
  <c r="G68"/>
  <c r="G67" i="7"/>
  <c r="H66"/>
  <c r="I66" s="1"/>
  <c r="G61"/>
  <c r="H60"/>
  <c r="I60" s="1"/>
  <c r="G67" i="6"/>
  <c r="H66"/>
  <c r="I66" s="1"/>
  <c r="G61"/>
  <c r="H60"/>
  <c r="I60" s="1"/>
  <c r="H58" i="1"/>
  <c r="I58" s="1"/>
  <c r="G59"/>
  <c r="H59" s="1"/>
  <c r="I59" s="1"/>
  <c r="G60"/>
  <c r="H64"/>
  <c r="I64" s="1"/>
  <c r="G65"/>
  <c r="H65" s="1"/>
  <c r="I65" s="1"/>
  <c r="G66"/>
  <c r="H61" i="5"/>
  <c r="I61" s="1"/>
  <c r="H67"/>
  <c r="I67" s="1"/>
  <c r="G62"/>
  <c r="G68"/>
  <c r="H61" i="4"/>
  <c r="I61" s="1"/>
  <c r="H67"/>
  <c r="I67" s="1"/>
  <c r="G62"/>
  <c r="G68"/>
  <c r="K68" i="25" l="1"/>
  <c r="H68"/>
  <c r="I68" s="1"/>
  <c r="K38"/>
  <c r="K39"/>
  <c r="K40"/>
  <c r="K42"/>
  <c r="K44"/>
  <c r="K45"/>
  <c r="K54"/>
  <c r="K56"/>
  <c r="K52"/>
  <c r="K48"/>
  <c r="K46"/>
  <c r="K43"/>
  <c r="K53"/>
  <c r="K49"/>
  <c r="K47"/>
  <c r="K50"/>
  <c r="K55"/>
  <c r="K51"/>
  <c r="K64"/>
  <c r="K65"/>
  <c r="K66"/>
  <c r="J62"/>
  <c r="H62"/>
  <c r="I62" s="1"/>
  <c r="J35"/>
  <c r="J36"/>
  <c r="J42"/>
  <c r="J44"/>
  <c r="J45"/>
  <c r="J54"/>
  <c r="J56"/>
  <c r="J52"/>
  <c r="J48"/>
  <c r="J46"/>
  <c r="J43"/>
  <c r="J53"/>
  <c r="J49"/>
  <c r="J47"/>
  <c r="J50"/>
  <c r="J55"/>
  <c r="J51"/>
  <c r="J58"/>
  <c r="J59"/>
  <c r="J60"/>
  <c r="K67"/>
  <c r="J61"/>
  <c r="H61" i="24"/>
  <c r="I61" s="1"/>
  <c r="H67"/>
  <c r="I67" s="1"/>
  <c r="G62"/>
  <c r="G68"/>
  <c r="H61" i="23"/>
  <c r="I61" s="1"/>
  <c r="H67"/>
  <c r="I67" s="1"/>
  <c r="G62"/>
  <c r="G68"/>
  <c r="H61" i="22"/>
  <c r="I61" s="1"/>
  <c r="H67"/>
  <c r="I67" s="1"/>
  <c r="G62"/>
  <c r="G68"/>
  <c r="H61" i="20"/>
  <c r="I61" s="1"/>
  <c r="H67"/>
  <c r="I67" s="1"/>
  <c r="G62"/>
  <c r="G68"/>
  <c r="K68" i="19"/>
  <c r="H68"/>
  <c r="K38"/>
  <c r="K39"/>
  <c r="K40"/>
  <c r="K42"/>
  <c r="K44"/>
  <c r="K45"/>
  <c r="K54"/>
  <c r="K56"/>
  <c r="K52"/>
  <c r="K48"/>
  <c r="K46"/>
  <c r="K43"/>
  <c r="K53"/>
  <c r="K49"/>
  <c r="K47"/>
  <c r="K50"/>
  <c r="K55"/>
  <c r="K51"/>
  <c r="K64"/>
  <c r="K65"/>
  <c r="K66"/>
  <c r="J62"/>
  <c r="H62"/>
  <c r="I62" s="1"/>
  <c r="J35"/>
  <c r="J36"/>
  <c r="J42"/>
  <c r="J44"/>
  <c r="J45"/>
  <c r="J54"/>
  <c r="J56"/>
  <c r="J52"/>
  <c r="J48"/>
  <c r="J46"/>
  <c r="J43"/>
  <c r="J53"/>
  <c r="J49"/>
  <c r="J47"/>
  <c r="J50"/>
  <c r="J55"/>
  <c r="J51"/>
  <c r="J58"/>
  <c r="J59"/>
  <c r="J60"/>
  <c r="K67"/>
  <c r="J61"/>
  <c r="K68" i="18"/>
  <c r="H68"/>
  <c r="K38"/>
  <c r="K39"/>
  <c r="K40"/>
  <c r="K42"/>
  <c r="K44"/>
  <c r="K45"/>
  <c r="K54"/>
  <c r="K56"/>
  <c r="K52"/>
  <c r="K48"/>
  <c r="K46"/>
  <c r="K43"/>
  <c r="K53"/>
  <c r="K49"/>
  <c r="K47"/>
  <c r="K50"/>
  <c r="K55"/>
  <c r="K51"/>
  <c r="K64"/>
  <c r="K65"/>
  <c r="K66"/>
  <c r="J62"/>
  <c r="H62"/>
  <c r="I62" s="1"/>
  <c r="J35"/>
  <c r="J36"/>
  <c r="J42"/>
  <c r="J44"/>
  <c r="J45"/>
  <c r="J54"/>
  <c r="J56"/>
  <c r="J52"/>
  <c r="J48"/>
  <c r="J46"/>
  <c r="J43"/>
  <c r="J53"/>
  <c r="J49"/>
  <c r="J47"/>
  <c r="J50"/>
  <c r="J55"/>
  <c r="J51"/>
  <c r="J58"/>
  <c r="J59"/>
  <c r="J60"/>
  <c r="K67"/>
  <c r="J61"/>
  <c r="K68" i="17"/>
  <c r="H68"/>
  <c r="K38"/>
  <c r="K39"/>
  <c r="K40"/>
  <c r="K42"/>
  <c r="K44"/>
  <c r="K45"/>
  <c r="K54"/>
  <c r="K56"/>
  <c r="K52"/>
  <c r="K48"/>
  <c r="K46"/>
  <c r="K43"/>
  <c r="K53"/>
  <c r="K49"/>
  <c r="K47"/>
  <c r="K50"/>
  <c r="K55"/>
  <c r="K51"/>
  <c r="K64"/>
  <c r="K65"/>
  <c r="K66"/>
  <c r="J62"/>
  <c r="H62"/>
  <c r="I62" s="1"/>
  <c r="J35"/>
  <c r="J36"/>
  <c r="J42"/>
  <c r="J44"/>
  <c r="J45"/>
  <c r="J54"/>
  <c r="J56"/>
  <c r="J52"/>
  <c r="J48"/>
  <c r="J46"/>
  <c r="J43"/>
  <c r="J53"/>
  <c r="J49"/>
  <c r="J47"/>
  <c r="J50"/>
  <c r="J55"/>
  <c r="J51"/>
  <c r="J58"/>
  <c r="J59"/>
  <c r="J60"/>
  <c r="K67"/>
  <c r="J61"/>
  <c r="K68" i="16"/>
  <c r="H68"/>
  <c r="K38"/>
  <c r="K39"/>
  <c r="K40"/>
  <c r="K42"/>
  <c r="K44"/>
  <c r="K45"/>
  <c r="K54"/>
  <c r="K56"/>
  <c r="K52"/>
  <c r="K48"/>
  <c r="K46"/>
  <c r="K43"/>
  <c r="K53"/>
  <c r="K49"/>
  <c r="K47"/>
  <c r="K50"/>
  <c r="K55"/>
  <c r="K51"/>
  <c r="K64"/>
  <c r="K65"/>
  <c r="K66"/>
  <c r="J62"/>
  <c r="H62"/>
  <c r="I62" s="1"/>
  <c r="J35"/>
  <c r="J36"/>
  <c r="J42"/>
  <c r="J44"/>
  <c r="J45"/>
  <c r="J54"/>
  <c r="J56"/>
  <c r="J52"/>
  <c r="J48"/>
  <c r="J46"/>
  <c r="J43"/>
  <c r="J53"/>
  <c r="J49"/>
  <c r="J47"/>
  <c r="J50"/>
  <c r="J55"/>
  <c r="J51"/>
  <c r="J58"/>
  <c r="J59"/>
  <c r="J60"/>
  <c r="K67"/>
  <c r="J61"/>
  <c r="K68" i="15"/>
  <c r="H68"/>
  <c r="K38"/>
  <c r="K39"/>
  <c r="K40"/>
  <c r="K42"/>
  <c r="K44"/>
  <c r="K45"/>
  <c r="K46"/>
  <c r="K54"/>
  <c r="K56"/>
  <c r="K52"/>
  <c r="K48"/>
  <c r="K43"/>
  <c r="K53"/>
  <c r="K49"/>
  <c r="K47"/>
  <c r="K50"/>
  <c r="K55"/>
  <c r="K51"/>
  <c r="K64"/>
  <c r="K65"/>
  <c r="K66"/>
  <c r="J62"/>
  <c r="H62"/>
  <c r="I62" s="1"/>
  <c r="J35"/>
  <c r="J36"/>
  <c r="J42"/>
  <c r="J44"/>
  <c r="J45"/>
  <c r="J46"/>
  <c r="J54"/>
  <c r="J56"/>
  <c r="J52"/>
  <c r="J48"/>
  <c r="J43"/>
  <c r="J53"/>
  <c r="J49"/>
  <c r="J47"/>
  <c r="J50"/>
  <c r="J55"/>
  <c r="J51"/>
  <c r="J58"/>
  <c r="J59"/>
  <c r="J60"/>
  <c r="K67"/>
  <c r="J61"/>
  <c r="K68" i="14"/>
  <c r="H68"/>
  <c r="K38"/>
  <c r="K39"/>
  <c r="K40"/>
  <c r="K42"/>
  <c r="K44"/>
  <c r="K45"/>
  <c r="K46"/>
  <c r="K54"/>
  <c r="K56"/>
  <c r="K52"/>
  <c r="K48"/>
  <c r="K43"/>
  <c r="K53"/>
  <c r="K49"/>
  <c r="K47"/>
  <c r="K50"/>
  <c r="K55"/>
  <c r="K51"/>
  <c r="K64"/>
  <c r="K65"/>
  <c r="K66"/>
  <c r="J62"/>
  <c r="H62"/>
  <c r="I62" s="1"/>
  <c r="J35"/>
  <c r="J36"/>
  <c r="J42"/>
  <c r="J44"/>
  <c r="J45"/>
  <c r="J46"/>
  <c r="J54"/>
  <c r="J56"/>
  <c r="J52"/>
  <c r="J48"/>
  <c r="J43"/>
  <c r="J53"/>
  <c r="J49"/>
  <c r="J47"/>
  <c r="J50"/>
  <c r="J55"/>
  <c r="J51"/>
  <c r="J58"/>
  <c r="J59"/>
  <c r="J60"/>
  <c r="K67"/>
  <c r="J61"/>
  <c r="K68" i="13"/>
  <c r="H68"/>
  <c r="K38"/>
  <c r="K39"/>
  <c r="K40"/>
  <c r="K42"/>
  <c r="K44"/>
  <c r="K45"/>
  <c r="K46"/>
  <c r="K54"/>
  <c r="K56"/>
  <c r="K52"/>
  <c r="K48"/>
  <c r="K43"/>
  <c r="K53"/>
  <c r="K49"/>
  <c r="K47"/>
  <c r="K50"/>
  <c r="K55"/>
  <c r="K51"/>
  <c r="K64"/>
  <c r="K65"/>
  <c r="K66"/>
  <c r="J62"/>
  <c r="H62"/>
  <c r="I62" s="1"/>
  <c r="J35"/>
  <c r="J36"/>
  <c r="J42"/>
  <c r="J44"/>
  <c r="J45"/>
  <c r="J46"/>
  <c r="J54"/>
  <c r="J56"/>
  <c r="J52"/>
  <c r="J48"/>
  <c r="J43"/>
  <c r="J53"/>
  <c r="J49"/>
  <c r="J47"/>
  <c r="J50"/>
  <c r="J55"/>
  <c r="J51"/>
  <c r="J58"/>
  <c r="J59"/>
  <c r="J60"/>
  <c r="K67"/>
  <c r="J61"/>
  <c r="K68" i="12"/>
  <c r="H68"/>
  <c r="K38"/>
  <c r="K39"/>
  <c r="K40"/>
  <c r="K42"/>
  <c r="K44"/>
  <c r="K45"/>
  <c r="K46"/>
  <c r="K54"/>
  <c r="K56"/>
  <c r="K52"/>
  <c r="K48"/>
  <c r="K43"/>
  <c r="K53"/>
  <c r="K49"/>
  <c r="K47"/>
  <c r="K50"/>
  <c r="K55"/>
  <c r="K51"/>
  <c r="K64"/>
  <c r="K65"/>
  <c r="K66"/>
  <c r="J62"/>
  <c r="H62"/>
  <c r="I62" s="1"/>
  <c r="J35"/>
  <c r="J36"/>
  <c r="J42"/>
  <c r="J44"/>
  <c r="J45"/>
  <c r="J46"/>
  <c r="J54"/>
  <c r="J56"/>
  <c r="J52"/>
  <c r="J48"/>
  <c r="J43"/>
  <c r="J53"/>
  <c r="J49"/>
  <c r="J47"/>
  <c r="J50"/>
  <c r="J55"/>
  <c r="J51"/>
  <c r="J58"/>
  <c r="J59"/>
  <c r="J60"/>
  <c r="K67"/>
  <c r="J61"/>
  <c r="K68" i="11"/>
  <c r="H68"/>
  <c r="K38"/>
  <c r="K39"/>
  <c r="K40"/>
  <c r="K42"/>
  <c r="K44"/>
  <c r="K45"/>
  <c r="K46"/>
  <c r="K54"/>
  <c r="K56"/>
  <c r="K52"/>
  <c r="K48"/>
  <c r="K43"/>
  <c r="K53"/>
  <c r="K49"/>
  <c r="K47"/>
  <c r="K50"/>
  <c r="K55"/>
  <c r="K51"/>
  <c r="K64"/>
  <c r="K65"/>
  <c r="K66"/>
  <c r="J62"/>
  <c r="H62"/>
  <c r="I62" s="1"/>
  <c r="J35"/>
  <c r="J36"/>
  <c r="J42"/>
  <c r="J44"/>
  <c r="J45"/>
  <c r="J46"/>
  <c r="J54"/>
  <c r="J56"/>
  <c r="J52"/>
  <c r="J48"/>
  <c r="J43"/>
  <c r="J53"/>
  <c r="J49"/>
  <c r="J47"/>
  <c r="J50"/>
  <c r="J55"/>
  <c r="J51"/>
  <c r="J58"/>
  <c r="J59"/>
  <c r="J60"/>
  <c r="K67"/>
  <c r="J61"/>
  <c r="K68" i="10"/>
  <c r="H68"/>
  <c r="K38"/>
  <c r="K39"/>
  <c r="K40"/>
  <c r="K42"/>
  <c r="K44"/>
  <c r="K45"/>
  <c r="K46"/>
  <c r="K54"/>
  <c r="K56"/>
  <c r="K52"/>
  <c r="K48"/>
  <c r="K43"/>
  <c r="K53"/>
  <c r="K49"/>
  <c r="K47"/>
  <c r="K50"/>
  <c r="K55"/>
  <c r="K51"/>
  <c r="K64"/>
  <c r="K65"/>
  <c r="K66"/>
  <c r="J62"/>
  <c r="H62"/>
  <c r="I62" s="1"/>
  <c r="J36"/>
  <c r="J42"/>
  <c r="J44"/>
  <c r="J45"/>
  <c r="J46"/>
  <c r="J54"/>
  <c r="J56"/>
  <c r="J52"/>
  <c r="J48"/>
  <c r="J43"/>
  <c r="J53"/>
  <c r="J49"/>
  <c r="J47"/>
  <c r="J50"/>
  <c r="J55"/>
  <c r="J51"/>
  <c r="J58"/>
  <c r="J59"/>
  <c r="J60"/>
  <c r="K67"/>
  <c r="J61"/>
  <c r="H61" i="9"/>
  <c r="I61" s="1"/>
  <c r="H67"/>
  <c r="I67" s="1"/>
  <c r="G62"/>
  <c r="G68"/>
  <c r="K68" i="8"/>
  <c r="H68"/>
  <c r="I68" s="1"/>
  <c r="K38"/>
  <c r="K39"/>
  <c r="K40"/>
  <c r="K42"/>
  <c r="K44"/>
  <c r="K45"/>
  <c r="K54"/>
  <c r="K56"/>
  <c r="K52"/>
  <c r="K48"/>
  <c r="K46"/>
  <c r="K43"/>
  <c r="K53"/>
  <c r="K49"/>
  <c r="K47"/>
  <c r="K50"/>
  <c r="K55"/>
  <c r="K51"/>
  <c r="K64"/>
  <c r="K65"/>
  <c r="K66"/>
  <c r="J62"/>
  <c r="H62"/>
  <c r="I62" s="1"/>
  <c r="J35"/>
  <c r="J36"/>
  <c r="J42"/>
  <c r="J44"/>
  <c r="J45"/>
  <c r="J54"/>
  <c r="J56"/>
  <c r="J52"/>
  <c r="J48"/>
  <c r="J46"/>
  <c r="J43"/>
  <c r="J53"/>
  <c r="J49"/>
  <c r="J47"/>
  <c r="J50"/>
  <c r="J55"/>
  <c r="J51"/>
  <c r="J58"/>
  <c r="J59"/>
  <c r="J60"/>
  <c r="K67"/>
  <c r="J61"/>
  <c r="H61" i="7"/>
  <c r="I61" s="1"/>
  <c r="H67"/>
  <c r="I67" s="1"/>
  <c r="G62"/>
  <c r="G68"/>
  <c r="H61" i="6"/>
  <c r="I61" s="1"/>
  <c r="H67"/>
  <c r="I67" s="1"/>
  <c r="G62"/>
  <c r="G68"/>
  <c r="G67" i="1"/>
  <c r="H66"/>
  <c r="I66" s="1"/>
  <c r="G61"/>
  <c r="H60"/>
  <c r="I60" s="1"/>
  <c r="K68" i="5"/>
  <c r="H68"/>
  <c r="I68" s="1"/>
  <c r="K38"/>
  <c r="K39"/>
  <c r="K40"/>
  <c r="K42"/>
  <c r="K44"/>
  <c r="K45"/>
  <c r="K54"/>
  <c r="K56"/>
  <c r="K52"/>
  <c r="K48"/>
  <c r="K46"/>
  <c r="K43"/>
  <c r="K53"/>
  <c r="K49"/>
  <c r="K47"/>
  <c r="K50"/>
  <c r="K55"/>
  <c r="K51"/>
  <c r="K64"/>
  <c r="K65"/>
  <c r="K66"/>
  <c r="J62"/>
  <c r="H62"/>
  <c r="J35"/>
  <c r="J36"/>
  <c r="J42"/>
  <c r="J44"/>
  <c r="J45"/>
  <c r="J54"/>
  <c r="J56"/>
  <c r="J52"/>
  <c r="J48"/>
  <c r="J46"/>
  <c r="J43"/>
  <c r="J53"/>
  <c r="J49"/>
  <c r="J47"/>
  <c r="J50"/>
  <c r="J55"/>
  <c r="J51"/>
  <c r="J58"/>
  <c r="J59"/>
  <c r="J60"/>
  <c r="K67"/>
  <c r="J61"/>
  <c r="K68" i="4"/>
  <c r="H68"/>
  <c r="K55"/>
  <c r="K54"/>
  <c r="K53"/>
  <c r="K52"/>
  <c r="K38"/>
  <c r="K39"/>
  <c r="K40"/>
  <c r="K42"/>
  <c r="K44"/>
  <c r="K45"/>
  <c r="K46"/>
  <c r="K56"/>
  <c r="K48"/>
  <c r="K43"/>
  <c r="K49"/>
  <c r="K47"/>
  <c r="K50"/>
  <c r="K51"/>
  <c r="K64"/>
  <c r="K65"/>
  <c r="K66"/>
  <c r="J62"/>
  <c r="H62"/>
  <c r="I62" s="1"/>
  <c r="J55"/>
  <c r="J54"/>
  <c r="J53"/>
  <c r="J52"/>
  <c r="J35"/>
  <c r="J36"/>
  <c r="J42"/>
  <c r="J44"/>
  <c r="J45"/>
  <c r="J46"/>
  <c r="J56"/>
  <c r="J48"/>
  <c r="J43"/>
  <c r="J49"/>
  <c r="J47"/>
  <c r="J50"/>
  <c r="J51"/>
  <c r="J58"/>
  <c r="J59"/>
  <c r="J60"/>
  <c r="K67"/>
  <c r="J61"/>
  <c r="K68" i="24" l="1"/>
  <c r="H68"/>
  <c r="I68" s="1"/>
  <c r="K42"/>
  <c r="K44"/>
  <c r="K45"/>
  <c r="K54"/>
  <c r="K48"/>
  <c r="K46"/>
  <c r="K43"/>
  <c r="K49"/>
  <c r="K56"/>
  <c r="K47"/>
  <c r="K38"/>
  <c r="K39"/>
  <c r="K40"/>
  <c r="K50"/>
  <c r="K52"/>
  <c r="K53"/>
  <c r="K51"/>
  <c r="K55"/>
  <c r="K64"/>
  <c r="K65"/>
  <c r="K66"/>
  <c r="J62"/>
  <c r="H62"/>
  <c r="I62" s="1"/>
  <c r="J36"/>
  <c r="J42"/>
  <c r="J44"/>
  <c r="J45"/>
  <c r="J54"/>
  <c r="J48"/>
  <c r="J46"/>
  <c r="J43"/>
  <c r="J49"/>
  <c r="J56"/>
  <c r="J47"/>
  <c r="J35"/>
  <c r="J50"/>
  <c r="J52"/>
  <c r="J53"/>
  <c r="J51"/>
  <c r="J55"/>
  <c r="J58"/>
  <c r="J59"/>
  <c r="J60"/>
  <c r="K67"/>
  <c r="J61"/>
  <c r="I68" i="19"/>
  <c r="I68" i="18"/>
  <c r="I68" i="17"/>
  <c r="I68" i="16"/>
  <c r="I68" i="15"/>
  <c r="I68" i="14"/>
  <c r="I68" i="13"/>
  <c r="I68" i="12"/>
  <c r="I68" i="11"/>
  <c r="I68" i="10"/>
  <c r="I62" i="5"/>
  <c r="I68" i="4"/>
  <c r="K68" i="23"/>
  <c r="H68"/>
  <c r="I68" s="1"/>
  <c r="K42"/>
  <c r="K44"/>
  <c r="K45"/>
  <c r="K54"/>
  <c r="K48"/>
  <c r="K46"/>
  <c r="K43"/>
  <c r="K49"/>
  <c r="K56"/>
  <c r="K47"/>
  <c r="K38"/>
  <c r="K39"/>
  <c r="K40"/>
  <c r="K50"/>
  <c r="K52"/>
  <c r="K53"/>
  <c r="K51"/>
  <c r="K55"/>
  <c r="K64"/>
  <c r="K65"/>
  <c r="K66"/>
  <c r="J62"/>
  <c r="H62"/>
  <c r="I62" s="1"/>
  <c r="J36"/>
  <c r="J42"/>
  <c r="J44"/>
  <c r="J45"/>
  <c r="J54"/>
  <c r="J48"/>
  <c r="J46"/>
  <c r="J43"/>
  <c r="J49"/>
  <c r="J56"/>
  <c r="J47"/>
  <c r="J35"/>
  <c r="J50"/>
  <c r="J52"/>
  <c r="J53"/>
  <c r="J51"/>
  <c r="J55"/>
  <c r="J58"/>
  <c r="J59"/>
  <c r="J60"/>
  <c r="K67"/>
  <c r="J61"/>
  <c r="K68" i="22"/>
  <c r="H68"/>
  <c r="I68" s="1"/>
  <c r="K42"/>
  <c r="K44"/>
  <c r="K45"/>
  <c r="K54"/>
  <c r="K48"/>
  <c r="K46"/>
  <c r="K43"/>
  <c r="K49"/>
  <c r="K56"/>
  <c r="K47"/>
  <c r="K38"/>
  <c r="K39"/>
  <c r="K40"/>
  <c r="K50"/>
  <c r="K52"/>
  <c r="K53"/>
  <c r="K51"/>
  <c r="K55"/>
  <c r="K64"/>
  <c r="K65"/>
  <c r="K66"/>
  <c r="J62"/>
  <c r="H62"/>
  <c r="J36"/>
  <c r="J42"/>
  <c r="J44"/>
  <c r="J45"/>
  <c r="J54"/>
  <c r="J48"/>
  <c r="J46"/>
  <c r="J43"/>
  <c r="J49"/>
  <c r="J56"/>
  <c r="J47"/>
  <c r="J35"/>
  <c r="J50"/>
  <c r="J52"/>
  <c r="J53"/>
  <c r="J51"/>
  <c r="J55"/>
  <c r="J58"/>
  <c r="J59"/>
  <c r="J60"/>
  <c r="K67"/>
  <c r="J61"/>
  <c r="K68" i="20"/>
  <c r="H68"/>
  <c r="I68" s="1"/>
  <c r="K42"/>
  <c r="K44"/>
  <c r="K45"/>
  <c r="K54"/>
  <c r="K48"/>
  <c r="K46"/>
  <c r="K43"/>
  <c r="K49"/>
  <c r="K56"/>
  <c r="K47"/>
  <c r="K38"/>
  <c r="K39"/>
  <c r="K40"/>
  <c r="K50"/>
  <c r="K52"/>
  <c r="K53"/>
  <c r="K51"/>
  <c r="K55"/>
  <c r="K64"/>
  <c r="K65"/>
  <c r="K66"/>
  <c r="J62"/>
  <c r="H62"/>
  <c r="J36"/>
  <c r="J42"/>
  <c r="J44"/>
  <c r="J45"/>
  <c r="J54"/>
  <c r="J48"/>
  <c r="J46"/>
  <c r="J43"/>
  <c r="J49"/>
  <c r="J56"/>
  <c r="J47"/>
  <c r="J35"/>
  <c r="J50"/>
  <c r="J52"/>
  <c r="J53"/>
  <c r="J51"/>
  <c r="J55"/>
  <c r="J58"/>
  <c r="J59"/>
  <c r="J60"/>
  <c r="K67"/>
  <c r="J61"/>
  <c r="K68" i="9"/>
  <c r="H68"/>
  <c r="I68" s="1"/>
  <c r="K42"/>
  <c r="K44"/>
  <c r="K45"/>
  <c r="K54"/>
  <c r="K48"/>
  <c r="K46"/>
  <c r="K43"/>
  <c r="K49"/>
  <c r="K56"/>
  <c r="K47"/>
  <c r="K38"/>
  <c r="K39"/>
  <c r="K40"/>
  <c r="K50"/>
  <c r="K52"/>
  <c r="K53"/>
  <c r="K51"/>
  <c r="K55"/>
  <c r="K64"/>
  <c r="K65"/>
  <c r="K66"/>
  <c r="J62"/>
  <c r="H62"/>
  <c r="I62" s="1"/>
  <c r="J36"/>
  <c r="J42"/>
  <c r="J44"/>
  <c r="J45"/>
  <c r="J54"/>
  <c r="J48"/>
  <c r="J46"/>
  <c r="J43"/>
  <c r="J49"/>
  <c r="J56"/>
  <c r="J47"/>
  <c r="J35"/>
  <c r="J50"/>
  <c r="J52"/>
  <c r="J53"/>
  <c r="J51"/>
  <c r="J55"/>
  <c r="J58"/>
  <c r="J59"/>
  <c r="J60"/>
  <c r="K67"/>
  <c r="J61"/>
  <c r="K68" i="7"/>
  <c r="H68"/>
  <c r="I68" s="1"/>
  <c r="K42"/>
  <c r="K44"/>
  <c r="K45"/>
  <c r="K54"/>
  <c r="K48"/>
  <c r="K46"/>
  <c r="K43"/>
  <c r="K49"/>
  <c r="K56"/>
  <c r="K47"/>
  <c r="K38"/>
  <c r="K39"/>
  <c r="K40"/>
  <c r="K50"/>
  <c r="K52"/>
  <c r="K53"/>
  <c r="K51"/>
  <c r="K55"/>
  <c r="K64"/>
  <c r="K65"/>
  <c r="K66"/>
  <c r="J62"/>
  <c r="H62"/>
  <c r="I62" s="1"/>
  <c r="J36"/>
  <c r="J42"/>
  <c r="J44"/>
  <c r="J45"/>
  <c r="J54"/>
  <c r="J48"/>
  <c r="J46"/>
  <c r="J43"/>
  <c r="J49"/>
  <c r="J56"/>
  <c r="J47"/>
  <c r="J35"/>
  <c r="J50"/>
  <c r="J52"/>
  <c r="J53"/>
  <c r="J51"/>
  <c r="J55"/>
  <c r="J58"/>
  <c r="J59"/>
  <c r="J60"/>
  <c r="K67"/>
  <c r="J61"/>
  <c r="K68" i="6"/>
  <c r="H68"/>
  <c r="I68" s="1"/>
  <c r="K42"/>
  <c r="K44"/>
  <c r="K45"/>
  <c r="K54"/>
  <c r="K48"/>
  <c r="K46"/>
  <c r="K43"/>
  <c r="K49"/>
  <c r="K56"/>
  <c r="K47"/>
  <c r="K38"/>
  <c r="K39"/>
  <c r="K40"/>
  <c r="K50"/>
  <c r="K52"/>
  <c r="K53"/>
  <c r="K51"/>
  <c r="K55"/>
  <c r="K64"/>
  <c r="K65"/>
  <c r="K66"/>
  <c r="J62"/>
  <c r="H62"/>
  <c r="J36"/>
  <c r="J42"/>
  <c r="J44"/>
  <c r="J45"/>
  <c r="J54"/>
  <c r="J48"/>
  <c r="J46"/>
  <c r="J43"/>
  <c r="J49"/>
  <c r="J56"/>
  <c r="J47"/>
  <c r="J35"/>
  <c r="J50"/>
  <c r="J52"/>
  <c r="J53"/>
  <c r="J51"/>
  <c r="J55"/>
  <c r="J58"/>
  <c r="J59"/>
  <c r="J60"/>
  <c r="K67"/>
  <c r="J61"/>
  <c r="H61" i="1"/>
  <c r="I61" s="1"/>
  <c r="G62"/>
  <c r="H67"/>
  <c r="I67" s="1"/>
  <c r="G68"/>
  <c r="I62" i="20" l="1"/>
  <c r="I62" i="22"/>
  <c r="I62" i="6"/>
  <c r="H68" i="1"/>
  <c r="K68"/>
  <c r="K64"/>
  <c r="K56"/>
  <c r="K55"/>
  <c r="K54"/>
  <c r="K53"/>
  <c r="K52"/>
  <c r="K49"/>
  <c r="K48"/>
  <c r="K38"/>
  <c r="K39"/>
  <c r="K40"/>
  <c r="K50"/>
  <c r="K43"/>
  <c r="K42"/>
  <c r="K65"/>
  <c r="K46"/>
  <c r="K45"/>
  <c r="K44"/>
  <c r="K51"/>
  <c r="K47"/>
  <c r="K66"/>
  <c r="K67"/>
  <c r="H62"/>
  <c r="I62" s="1"/>
  <c r="J62"/>
  <c r="J58"/>
  <c r="J56"/>
  <c r="J55"/>
  <c r="J54"/>
  <c r="J53"/>
  <c r="J52"/>
  <c r="J49"/>
  <c r="J48"/>
  <c r="J42"/>
  <c r="J43"/>
  <c r="J50"/>
  <c r="J59"/>
  <c r="J36"/>
  <c r="J35"/>
  <c r="J46"/>
  <c r="J45"/>
  <c r="J44"/>
  <c r="J51"/>
  <c r="J47"/>
  <c r="J60"/>
  <c r="J61"/>
  <c r="I68" l="1"/>
</calcChain>
</file>

<file path=xl/sharedStrings.xml><?xml version="1.0" encoding="utf-8"?>
<sst xmlns="http://schemas.openxmlformats.org/spreadsheetml/2006/main" count="2066" uniqueCount="76">
  <si>
    <t>kWh</t>
  </si>
  <si>
    <t/>
  </si>
  <si>
    <t>Consumption</t>
  </si>
  <si>
    <t>RPP Tier One</t>
  </si>
  <si>
    <t>Load Factor</t>
  </si>
  <si>
    <t>Loss Factor</t>
  </si>
  <si>
    <t>CURRENT ESTIMATED BILL</t>
  </si>
  <si>
    <t>PROPOSED ESTIMATED BILL</t>
  </si>
  <si>
    <t>Volume</t>
  </si>
  <si>
    <t>Current Rate ($)</t>
  </si>
  <si>
    <t>Current Charge ($)</t>
  </si>
  <si>
    <t>Proposed Rate ($)</t>
  </si>
  <si>
    <t>Proposed Charge ($)</t>
  </si>
  <si>
    <t>Change ($)</t>
  </si>
  <si>
    <t>Change (%)</t>
  </si>
  <si>
    <t>% of Total RPP Bill</t>
  </si>
  <si>
    <t>% of Total TOU Bill</t>
  </si>
  <si>
    <t>Energy First Tier (kWh)</t>
  </si>
  <si>
    <t>Energy Second Tier (kWh)</t>
  </si>
  <si>
    <t>TOU - Off Peak</t>
  </si>
  <si>
    <t>TOU - Mid Peak</t>
  </si>
  <si>
    <t>TOU - On Peak</t>
  </si>
  <si>
    <t>Service Charge</t>
  </si>
  <si>
    <t>Service Charge Rate Rider(s)</t>
  </si>
  <si>
    <t>Distribution Volumetric Rate</t>
  </si>
  <si>
    <t>Low Voltage Volumetric Rate</t>
  </si>
  <si>
    <t>Distribution Volumetric Rate Rider(s)</t>
  </si>
  <si>
    <t>Total:  Distribution</t>
  </si>
  <si>
    <t>Retail Transmission Rate - Network Service Rate</t>
  </si>
  <si>
    <t>Retail Transmission Rate - Line and Transformation Connection Service Rate</t>
  </si>
  <si>
    <t>Total:  Retail Transmission</t>
  </si>
  <si>
    <t>Sub-Total:  Delivery (Distribution and Retail Transmission)</t>
  </si>
  <si>
    <t xml:space="preserve">Wholesale Market Service Rate </t>
  </si>
  <si>
    <t>Rural Rate Protection Charge</t>
  </si>
  <si>
    <t>Standard Supply Service – Administration Charge (if applicable)</t>
  </si>
  <si>
    <t>Sub-Total:  Regulatory</t>
  </si>
  <si>
    <t>Debt Retirement Charge (DRC)</t>
  </si>
  <si>
    <t>Total Bill on RPP (before taxes)</t>
  </si>
  <si>
    <t>HST</t>
  </si>
  <si>
    <t>Total Bill (including HST)</t>
  </si>
  <si>
    <t>Ontario Clean Energy Benefit (OCEB)</t>
  </si>
  <si>
    <t>Total Bill on RPP (including OCEB)</t>
  </si>
  <si>
    <t>Total Bill on TOU (before taxes)</t>
  </si>
  <si>
    <t>Total Bill on TOU (including OCEB)</t>
  </si>
  <si>
    <t>TOU Proportions</t>
  </si>
  <si>
    <t>Monthly Rates and Charges</t>
  </si>
  <si>
    <t>2012 Rates</t>
  </si>
  <si>
    <t>2013 Rates</t>
  </si>
  <si>
    <t>Smart Meter Funding Adder</t>
  </si>
  <si>
    <t>Retail Transmission Rate – Network Service Rate</t>
  </si>
  <si>
    <t>Retail Transmission Rate – Line and Transformation Connection Service Rate</t>
  </si>
  <si>
    <t xml:space="preserve">Applicants must provide bill impacts for residential at 800 kWh and GS&lt;50kW at 2000 kWh. In addition, their filing should cover the range that is relevant to their service territory, class by class. A general guideline of consumption levels follows:
Residential (kWh) - 100, 250, 500, 800, 1000, 1500, 2000
GS&lt;50kW (kWh) - 1000, 2000, 5000, 10000, 15000
GS&gt;50kW (kW) 100, 500, 1000
Large User - range appropriate for utility
Street/Sentinel Lighting Classes and USL - 150 kWh and 1 kW, range appropriate for utility.
</t>
  </si>
  <si>
    <t>Rate Riders</t>
  </si>
  <si>
    <t>Service Charge Rate Riders:</t>
  </si>
  <si>
    <t>GEA Funding Adder</t>
  </si>
  <si>
    <t>Stranded Meter Rate Rider</t>
  </si>
  <si>
    <t>Smart Meter Disp. Rate Rider</t>
  </si>
  <si>
    <t>Smart Meter Incr. Revenue RR</t>
  </si>
  <si>
    <t>Volumentric Rate Riders</t>
  </si>
  <si>
    <t>Deferral/VA Disp (2010)</t>
  </si>
  <si>
    <t>Deferral/VA Disp (2012)</t>
  </si>
  <si>
    <r>
      <t xml:space="preserve">GA Rate Rider </t>
    </r>
    <r>
      <rPr>
        <b/>
        <sz val="11"/>
        <color theme="1"/>
        <rFont val="Calibri"/>
        <family val="2"/>
        <scheme val="minor"/>
      </rPr>
      <t>Not Applicable</t>
    </r>
  </si>
  <si>
    <t>LRAM 2011</t>
  </si>
  <si>
    <t>LRAM 2012</t>
  </si>
  <si>
    <t>LRAM 2013</t>
  </si>
  <si>
    <t>2013 ICM</t>
  </si>
  <si>
    <t>2014 ICM</t>
  </si>
  <si>
    <t>Residential Customer Class Bill Impact Analysis</t>
  </si>
  <si>
    <t>General Service &lt; 50 kW Customer Class Bill Impact Analysis</t>
  </si>
  <si>
    <t>kW</t>
  </si>
  <si>
    <t>General Service &gt; 50 - 699 kW Customer Class Bill Impact Analysis</t>
  </si>
  <si>
    <t>General Service &gt; 700 - 4,999 kW Customer Class Bill Impact Analysis</t>
  </si>
  <si>
    <t>Large User Customer Class Bill Impact Analysis</t>
  </si>
  <si>
    <t>Unmetered &amp; Scattered Loads Customer Class Bill Impact Analysis</t>
  </si>
  <si>
    <t>Street Lighting Customer Class Bill Impact Analysis</t>
  </si>
  <si>
    <t>Connections</t>
  </si>
</sst>
</file>

<file path=xl/styles.xml><?xml version="1.0" encoding="utf-8"?>
<styleSheet xmlns="http://schemas.openxmlformats.org/spreadsheetml/2006/main">
  <numFmts count="29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* #,##0.0_);_(* \(#,##0.0\);_(* &quot;-&quot;??_);_(@_)"/>
    <numFmt numFmtId="167" formatCode="#,##0.0"/>
    <numFmt numFmtId="168" formatCode="mm/dd/yyyy"/>
    <numFmt numFmtId="169" formatCode="0\-0"/>
    <numFmt numFmtId="170" formatCode="##\-#"/>
    <numFmt numFmtId="171" formatCode="_(* #,##0_);_(* \(#,##0\);_(* &quot;-&quot;??_);_(@_)"/>
    <numFmt numFmtId="172" formatCode="&quot;£ &quot;#,##0.00;[Red]\-&quot;£ &quot;#,##0.00"/>
    <numFmt numFmtId="173" formatCode="#,##0.0000;[Red]\(#,##0.0000\)"/>
    <numFmt numFmtId="174" formatCode="#,##0.00;[Red]\(#,##0.00\)"/>
    <numFmt numFmtId="175" formatCode="0.0000"/>
    <numFmt numFmtId="176" formatCode="0.0000;\(0.0000\)"/>
    <numFmt numFmtId="177" formatCode="#,##0.0000"/>
    <numFmt numFmtId="178" formatCode="0.00000;\(0.00000\)"/>
    <numFmt numFmtId="179" formatCode="0.0%;\(0.0\)%"/>
    <numFmt numFmtId="180" formatCode="#,##0.00_ ;\-#,##0.00\ "/>
    <numFmt numFmtId="181" formatCode="0.00%;\(0.00\)%"/>
    <numFmt numFmtId="182" formatCode="#,##0.00_ ;\(#,##0.00\)"/>
    <numFmt numFmtId="183" formatCode="#,##0.00000"/>
    <numFmt numFmtId="184" formatCode="0%;\(0%\)"/>
    <numFmt numFmtId="185" formatCode="_-* #,##0_-;\-* #,##0_-;_-* &quot;-&quot;??_-;_-@_-"/>
    <numFmt numFmtId="186" formatCode="0.00%;[Red]\ \(0.00%\)"/>
    <numFmt numFmtId="187" formatCode="0.00%;[Red]\(0.00%\)"/>
    <numFmt numFmtId="188" formatCode="_-* #,##0.0000_-;\-* #,##0.0000_-;_-* &quot;-&quot;??_-;_-@_-"/>
    <numFmt numFmtId="189" formatCode="_(&quot;$&quot;* #,##0.0000_);_(&quot;$&quot;* \(#,##0.0000\);_(&quot;$&quot;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sz val="10"/>
      <color indexed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theme="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2" fillId="0" borderId="0"/>
    <xf numFmtId="167" fontId="2" fillId="0" borderId="0"/>
    <xf numFmtId="168" fontId="2" fillId="0" borderId="0"/>
    <xf numFmtId="169" fontId="2" fillId="0" borderId="0"/>
    <xf numFmtId="3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38" fontId="3" fillId="3" borderId="0" applyNumberFormat="0" applyBorder="0" applyAlignment="0" applyProtection="0"/>
    <xf numFmtId="10" fontId="3" fillId="4" borderId="1" applyNumberFormat="0" applyBorder="0" applyAlignment="0" applyProtection="0"/>
    <xf numFmtId="170" fontId="2" fillId="0" borderId="0"/>
    <xf numFmtId="171" fontId="2" fillId="0" borderId="0"/>
    <xf numFmtId="172" fontId="2" fillId="0" borderId="0"/>
    <xf numFmtId="10" fontId="2" fillId="0" borderId="0" applyFont="0" applyFill="0" applyBorder="0" applyAlignment="0" applyProtection="0"/>
    <xf numFmtId="166" fontId="2" fillId="0" borderId="0"/>
    <xf numFmtId="170" fontId="2" fillId="0" borderId="0"/>
    <xf numFmtId="165" fontId="1" fillId="0" borderId="0" applyFont="0" applyFill="0" applyBorder="0" applyAlignment="0" applyProtection="0"/>
    <xf numFmtId="166" fontId="2" fillId="0" borderId="0"/>
    <xf numFmtId="170" fontId="2" fillId="0" borderId="0"/>
    <xf numFmtId="0" fontId="2" fillId="0" borderId="0"/>
    <xf numFmtId="166" fontId="2" fillId="0" borderId="0"/>
    <xf numFmtId="168" fontId="2" fillId="0" borderId="0"/>
    <xf numFmtId="170" fontId="2" fillId="0" borderId="0"/>
    <xf numFmtId="166" fontId="2" fillId="0" borderId="0"/>
    <xf numFmtId="17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6" fontId="2" fillId="0" borderId="0"/>
    <xf numFmtId="170" fontId="2" fillId="0" borderId="0"/>
    <xf numFmtId="166" fontId="2" fillId="0" borderId="0"/>
    <xf numFmtId="170" fontId="2" fillId="0" borderId="0"/>
    <xf numFmtId="166" fontId="2" fillId="0" borderId="0"/>
    <xf numFmtId="170" fontId="2" fillId="0" borderId="0"/>
    <xf numFmtId="44" fontId="1" fillId="0" borderId="0" applyFont="0" applyFill="0" applyBorder="0" applyAlignment="0" applyProtection="0"/>
  </cellStyleXfs>
  <cellXfs count="207">
    <xf numFmtId="0" fontId="0" fillId="0" borderId="0" xfId="0"/>
    <xf numFmtId="0" fontId="0" fillId="0" borderId="0" xfId="0"/>
    <xf numFmtId="0" fontId="8" fillId="0" borderId="0" xfId="30" applyFont="1" applyFill="1" applyBorder="1" applyAlignment="1" applyProtection="1">
      <alignment horizontal="left"/>
    </xf>
    <xf numFmtId="0" fontId="8" fillId="0" borderId="0" xfId="30" applyFont="1" applyFill="1" applyBorder="1" applyAlignment="1" applyProtection="1">
      <alignment horizontal="left" wrapText="1"/>
    </xf>
    <xf numFmtId="0" fontId="8" fillId="0" borderId="0" xfId="30" quotePrefix="1" applyFont="1" applyFill="1" applyBorder="1" applyAlignment="1" applyProtection="1">
      <alignment horizontal="left"/>
    </xf>
    <xf numFmtId="164" fontId="2" fillId="0" borderId="0" xfId="28" applyFont="1" applyFill="1" applyBorder="1" applyAlignment="1" applyProtection="1">
      <alignment horizontal="left" vertical="top"/>
    </xf>
    <xf numFmtId="10" fontId="2" fillId="0" borderId="0" xfId="2" applyNumberFormat="1" applyFont="1" applyFill="1" applyBorder="1" applyAlignment="1" applyProtection="1">
      <alignment horizontal="left" vertical="top"/>
    </xf>
    <xf numFmtId="164" fontId="8" fillId="0" borderId="0" xfId="30" applyNumberFormat="1" applyFont="1" applyFill="1" applyBorder="1" applyAlignment="1" applyProtection="1">
      <alignment horizontal="left"/>
    </xf>
    <xf numFmtId="10" fontId="8" fillId="0" borderId="0" xfId="2" applyNumberFormat="1" applyFont="1" applyFill="1" applyBorder="1" applyAlignment="1" applyProtection="1">
      <alignment horizontal="left"/>
    </xf>
    <xf numFmtId="0" fontId="2" fillId="0" borderId="0" xfId="30" applyFont="1" applyProtection="1"/>
    <xf numFmtId="0" fontId="8" fillId="0" borderId="0" xfId="30" applyFont="1" applyFill="1" applyAlignment="1" applyProtection="1"/>
    <xf numFmtId="0" fontId="2" fillId="0" borderId="0" xfId="30" applyFont="1" applyFill="1" applyBorder="1" applyAlignment="1" applyProtection="1">
      <alignment horizontal="left"/>
    </xf>
    <xf numFmtId="0" fontId="2" fillId="0" borderId="0" xfId="30" applyFont="1" applyFill="1" applyBorder="1" applyAlignment="1" applyProtection="1">
      <alignment horizontal="left" wrapText="1"/>
    </xf>
    <xf numFmtId="0" fontId="2" fillId="0" borderId="0" xfId="30" applyFont="1" applyFill="1" applyBorder="1" applyAlignment="1" applyProtection="1">
      <alignment horizontal="left" vertical="top"/>
    </xf>
    <xf numFmtId="164" fontId="2" fillId="0" borderId="0" xfId="30" applyNumberFormat="1" applyFont="1" applyFill="1" applyBorder="1" applyAlignment="1" applyProtection="1">
      <alignment horizontal="left" vertical="top"/>
    </xf>
    <xf numFmtId="0" fontId="2" fillId="0" borderId="0" xfId="30" applyFont="1" applyFill="1" applyProtection="1"/>
    <xf numFmtId="0" fontId="2" fillId="2" borderId="0" xfId="30" applyFont="1" applyFill="1" applyBorder="1" applyProtection="1"/>
    <xf numFmtId="0" fontId="2" fillId="0" borderId="0" xfId="30" applyFont="1" applyFill="1" applyAlignment="1" applyProtection="1">
      <alignment vertical="top" wrapText="1"/>
    </xf>
    <xf numFmtId="0" fontId="2" fillId="0" borderId="0" xfId="30" applyFont="1" applyBorder="1" applyAlignment="1" applyProtection="1">
      <alignment horizontal="left" vertical="top" wrapText="1"/>
    </xf>
    <xf numFmtId="0" fontId="2" fillId="5" borderId="0" xfId="30" applyFont="1" applyFill="1" applyBorder="1" applyAlignment="1" applyProtection="1">
      <alignment horizontal="left" vertical="top" wrapText="1"/>
    </xf>
    <xf numFmtId="173" fontId="2" fillId="0" borderId="0" xfId="19" applyNumberFormat="1" applyFont="1" applyFill="1" applyBorder="1" applyAlignment="1" applyProtection="1">
      <alignment horizontal="right" vertical="center"/>
    </xf>
    <xf numFmtId="178" fontId="2" fillId="0" borderId="0" xfId="19" applyNumberFormat="1" applyFont="1" applyFill="1" applyBorder="1" applyAlignment="1" applyProtection="1">
      <alignment horizontal="right" vertical="center"/>
    </xf>
    <xf numFmtId="4" fontId="2" fillId="0" borderId="1" xfId="30" applyNumberFormat="1" applyFont="1" applyFill="1" applyBorder="1" applyAlignment="1" applyProtection="1">
      <alignment horizontal="center" vertical="center"/>
    </xf>
    <xf numFmtId="180" fontId="2" fillId="0" borderId="1" xfId="30" applyNumberFormat="1" applyFont="1" applyFill="1" applyBorder="1" applyAlignment="1" applyProtection="1">
      <alignment horizontal="center" vertical="center"/>
    </xf>
    <xf numFmtId="181" fontId="2" fillId="0" borderId="1" xfId="2" applyNumberFormat="1" applyFont="1" applyFill="1" applyBorder="1" applyAlignment="1" applyProtection="1">
      <alignment horizontal="center" vertical="center"/>
    </xf>
    <xf numFmtId="180" fontId="2" fillId="0" borderId="1" xfId="29" applyNumberFormat="1" applyFont="1" applyFill="1" applyBorder="1" applyAlignment="1" applyProtection="1">
      <alignment horizontal="center" vertical="center"/>
    </xf>
    <xf numFmtId="3" fontId="2" fillId="0" borderId="1" xfId="30" applyNumberFormat="1" applyFont="1" applyFill="1" applyBorder="1" applyAlignment="1" applyProtection="1">
      <alignment horizontal="center" vertical="center"/>
    </xf>
    <xf numFmtId="177" fontId="2" fillId="0" borderId="1" xfId="28" applyNumberFormat="1" applyFont="1" applyFill="1" applyBorder="1" applyAlignment="1" applyProtection="1">
      <alignment horizontal="center" vertical="center"/>
    </xf>
    <xf numFmtId="177" fontId="2" fillId="0" borderId="1" xfId="30" applyNumberFormat="1" applyFont="1" applyFill="1" applyBorder="1" applyAlignment="1" applyProtection="1">
      <alignment horizontal="center" vertical="center"/>
    </xf>
    <xf numFmtId="183" fontId="2" fillId="0" borderId="1" xfId="28" applyNumberFormat="1" applyFont="1" applyFill="1" applyBorder="1" applyAlignment="1" applyProtection="1">
      <alignment horizontal="center" vertical="center"/>
    </xf>
    <xf numFmtId="180" fontId="2" fillId="0" borderId="1" xfId="28" applyNumberFormat="1" applyFont="1" applyFill="1" applyBorder="1" applyAlignment="1" applyProtection="1">
      <alignment horizontal="center" vertical="center"/>
    </xf>
    <xf numFmtId="9" fontId="2" fillId="0" borderId="1" xfId="2" applyFont="1" applyFill="1" applyBorder="1" applyAlignment="1" applyProtection="1">
      <alignment horizontal="center" vertical="center"/>
    </xf>
    <xf numFmtId="0" fontId="2" fillId="0" borderId="10" xfId="30" applyFont="1" applyFill="1" applyBorder="1" applyAlignment="1" applyProtection="1">
      <alignment horizontal="left" vertical="top" wrapText="1"/>
    </xf>
    <xf numFmtId="177" fontId="8" fillId="0" borderId="10" xfId="30" applyNumberFormat="1" applyFont="1" applyFill="1" applyBorder="1" applyAlignment="1" applyProtection="1">
      <alignment horizontal="left" vertical="top" wrapText="1"/>
    </xf>
    <xf numFmtId="0" fontId="8" fillId="0" borderId="0" xfId="30" applyFont="1" applyFill="1" applyAlignment="1" applyProtection="1">
      <alignment horizontal="center"/>
    </xf>
    <xf numFmtId="0" fontId="8" fillId="0" borderId="0" xfId="30" applyFont="1" applyBorder="1" applyProtection="1"/>
    <xf numFmtId="0" fontId="2" fillId="0" borderId="0" xfId="30" applyFont="1" applyBorder="1" applyProtection="1"/>
    <xf numFmtId="184" fontId="10" fillId="0" borderId="1" xfId="2" applyNumberFormat="1" applyFont="1" applyFill="1" applyBorder="1" applyAlignment="1" applyProtection="1">
      <alignment horizontal="center" vertical="center"/>
    </xf>
    <xf numFmtId="0" fontId="8" fillId="6" borderId="0" xfId="30" applyFont="1" applyFill="1" applyBorder="1" applyProtection="1"/>
    <xf numFmtId="0" fontId="4" fillId="0" borderId="0" xfId="0" applyFont="1" applyAlignment="1" applyProtection="1">
      <alignment horizontal="center" vertical="top"/>
    </xf>
    <xf numFmtId="0" fontId="11" fillId="0" borderId="2" xfId="0" applyFont="1" applyBorder="1" applyAlignment="1" applyProtection="1">
      <alignment vertical="top"/>
    </xf>
    <xf numFmtId="0" fontId="8" fillId="2" borderId="0" xfId="30" applyFont="1" applyFill="1" applyAlignment="1" applyProtection="1"/>
    <xf numFmtId="0" fontId="8" fillId="2" borderId="0" xfId="30" applyFont="1" applyFill="1" applyBorder="1" applyProtection="1">
      <protection locked="0"/>
    </xf>
    <xf numFmtId="0" fontId="2" fillId="0" borderId="14" xfId="30" applyFont="1" applyFill="1" applyBorder="1" applyAlignment="1" applyProtection="1">
      <alignment horizontal="left" vertical="top" wrapText="1"/>
    </xf>
    <xf numFmtId="0" fontId="2" fillId="8" borderId="10" xfId="30" applyFont="1" applyFill="1" applyBorder="1" applyAlignment="1" applyProtection="1">
      <alignment horizontal="left" vertical="top" wrapText="1"/>
    </xf>
    <xf numFmtId="177" fontId="8" fillId="0" borderId="10" xfId="30" applyNumberFormat="1" applyFont="1" applyFill="1" applyBorder="1" applyAlignment="1" applyProtection="1">
      <alignment horizontal="left" vertical="top" wrapText="1" indent="1"/>
    </xf>
    <xf numFmtId="177" fontId="8" fillId="8" borderId="14" xfId="30" applyNumberFormat="1" applyFont="1" applyFill="1" applyBorder="1" applyAlignment="1" applyProtection="1">
      <alignment horizontal="left" vertical="top" wrapText="1"/>
    </xf>
    <xf numFmtId="180" fontId="8" fillId="8" borderId="13" xfId="29" applyNumberFormat="1" applyFont="1" applyFill="1" applyBorder="1" applyAlignment="1" applyProtection="1">
      <alignment horizontal="center" vertical="center"/>
    </xf>
    <xf numFmtId="181" fontId="2" fillId="8" borderId="13" xfId="2" applyNumberFormat="1" applyFont="1" applyFill="1" applyBorder="1" applyAlignment="1" applyProtection="1">
      <alignment horizontal="center" vertical="center"/>
    </xf>
    <xf numFmtId="177" fontId="8" fillId="9" borderId="11" xfId="30" applyNumberFormat="1" applyFont="1" applyFill="1" applyBorder="1" applyAlignment="1" applyProtection="1">
      <alignment horizontal="left" vertical="top" wrapText="1"/>
    </xf>
    <xf numFmtId="180" fontId="8" fillId="9" borderId="12" xfId="29" applyNumberFormat="1" applyFont="1" applyFill="1" applyBorder="1" applyAlignment="1" applyProtection="1">
      <alignment horizontal="center" vertical="center"/>
    </xf>
    <xf numFmtId="181" fontId="2" fillId="9" borderId="12" xfId="2" applyNumberFormat="1" applyFont="1" applyFill="1" applyBorder="1" applyAlignment="1" applyProtection="1">
      <alignment horizontal="center" vertical="center"/>
    </xf>
    <xf numFmtId="181" fontId="8" fillId="9" borderId="1" xfId="2" applyNumberFormat="1" applyFont="1" applyFill="1" applyBorder="1" applyAlignment="1" applyProtection="1">
      <alignment horizontal="center" vertical="center"/>
    </xf>
    <xf numFmtId="177" fontId="8" fillId="9" borderId="10" xfId="30" applyNumberFormat="1" applyFont="1" applyFill="1" applyBorder="1" applyAlignment="1" applyProtection="1">
      <alignment horizontal="left" vertical="top" wrapText="1"/>
    </xf>
    <xf numFmtId="180" fontId="8" fillId="9" borderId="1" xfId="29" applyNumberFormat="1" applyFont="1" applyFill="1" applyBorder="1" applyAlignment="1" applyProtection="1">
      <alignment horizontal="center" vertical="center"/>
    </xf>
    <xf numFmtId="181" fontId="2" fillId="9" borderId="1" xfId="2" applyNumberFormat="1" applyFont="1" applyFill="1" applyBorder="1" applyAlignment="1" applyProtection="1">
      <alignment horizontal="center" vertical="center"/>
    </xf>
    <xf numFmtId="0" fontId="2" fillId="0" borderId="16" xfId="30" applyFont="1" applyFill="1" applyBorder="1" applyAlignment="1" applyProtection="1">
      <alignment horizontal="left" vertical="top" wrapText="1"/>
    </xf>
    <xf numFmtId="0" fontId="9" fillId="7" borderId="6" xfId="30" applyFont="1" applyFill="1" applyBorder="1" applyAlignment="1" applyProtection="1">
      <alignment vertical="top" wrapText="1"/>
    </xf>
    <xf numFmtId="0" fontId="9" fillId="7" borderId="17" xfId="30" applyFont="1" applyFill="1" applyBorder="1" applyAlignment="1" applyProtection="1">
      <alignment horizontal="center" vertical="center" wrapText="1"/>
    </xf>
    <xf numFmtId="0" fontId="9" fillId="7" borderId="18" xfId="30" applyFont="1" applyFill="1" applyBorder="1" applyAlignment="1" applyProtection="1">
      <alignment horizontal="center" vertical="center" wrapText="1"/>
    </xf>
    <xf numFmtId="2" fontId="9" fillId="7" borderId="19" xfId="30" applyNumberFormat="1" applyFont="1" applyFill="1" applyBorder="1" applyAlignment="1" applyProtection="1">
      <alignment horizontal="center" vertical="center" wrapText="1"/>
    </xf>
    <xf numFmtId="0" fontId="9" fillId="7" borderId="20" xfId="30" applyFont="1" applyFill="1" applyBorder="1" applyAlignment="1" applyProtection="1">
      <alignment horizontal="center" vertical="center" wrapText="1"/>
    </xf>
    <xf numFmtId="179" fontId="9" fillId="7" borderId="20" xfId="2" applyNumberFormat="1" applyFont="1" applyFill="1" applyBorder="1" applyAlignment="1" applyProtection="1">
      <alignment horizontal="center" vertical="center" wrapText="1"/>
    </xf>
    <xf numFmtId="0" fontId="2" fillId="0" borderId="0" xfId="30" applyFont="1" applyFill="1" applyBorder="1" applyProtection="1"/>
    <xf numFmtId="181" fontId="2" fillId="0" borderId="21" xfId="2" applyNumberFormat="1" applyFont="1" applyFill="1" applyBorder="1" applyAlignment="1" applyProtection="1">
      <alignment horizontal="center" vertical="center"/>
    </xf>
    <xf numFmtId="181" fontId="8" fillId="8" borderId="22" xfId="2" applyNumberFormat="1" applyFont="1" applyFill="1" applyBorder="1" applyAlignment="1" applyProtection="1">
      <alignment horizontal="center" vertical="center"/>
    </xf>
    <xf numFmtId="181" fontId="8" fillId="9" borderId="23" xfId="2" applyNumberFormat="1" applyFont="1" applyFill="1" applyBorder="1" applyAlignment="1" applyProtection="1">
      <alignment horizontal="center" vertical="center"/>
    </xf>
    <xf numFmtId="181" fontId="8" fillId="8" borderId="13" xfId="2" applyNumberFormat="1" applyFont="1" applyFill="1" applyBorder="1" applyAlignment="1" applyProtection="1">
      <alignment horizontal="center" vertical="center"/>
    </xf>
    <xf numFmtId="181" fontId="8" fillId="9" borderId="12" xfId="2" applyNumberFormat="1" applyFont="1" applyFill="1" applyBorder="1" applyAlignment="1" applyProtection="1">
      <alignment horizontal="center" vertical="center"/>
    </xf>
    <xf numFmtId="175" fontId="2" fillId="6" borderId="0" xfId="30" applyNumberFormat="1" applyFont="1" applyFill="1" applyBorder="1" applyProtection="1"/>
    <xf numFmtId="187" fontId="8" fillId="9" borderId="1" xfId="2" applyNumberFormat="1" applyFont="1" applyFill="1" applyBorder="1" applyAlignment="1" applyProtection="1">
      <alignment horizontal="center" vertical="center"/>
    </xf>
    <xf numFmtId="187" fontId="5" fillId="10" borderId="1" xfId="0" applyNumberFormat="1" applyFont="1" applyFill="1" applyBorder="1" applyAlignment="1" applyProtection="1">
      <alignment horizontal="center" vertical="center"/>
    </xf>
    <xf numFmtId="176" fontId="2" fillId="0" borderId="1" xfId="28" applyNumberFormat="1" applyFont="1" applyFill="1" applyBorder="1" applyAlignment="1" applyProtection="1">
      <alignment horizontal="center" vertical="center"/>
    </xf>
    <xf numFmtId="0" fontId="2" fillId="0" borderId="1" xfId="30" applyFont="1" applyFill="1" applyBorder="1" applyAlignment="1" applyProtection="1">
      <alignment horizontal="center" vertical="center"/>
    </xf>
    <xf numFmtId="182" fontId="2" fillId="0" borderId="1" xfId="29" applyNumberFormat="1" applyFont="1" applyFill="1" applyBorder="1" applyAlignment="1" applyProtection="1">
      <alignment horizontal="center" vertical="center"/>
    </xf>
    <xf numFmtId="0" fontId="2" fillId="0" borderId="0" xfId="30" applyFont="1" applyAlignment="1" applyProtection="1">
      <alignment horizontal="center" vertical="center"/>
    </xf>
    <xf numFmtId="0" fontId="2" fillId="0" borderId="0" xfId="30" applyFont="1" applyFill="1" applyAlignment="1" applyProtection="1">
      <alignment horizontal="center" vertical="center"/>
    </xf>
    <xf numFmtId="174" fontId="2" fillId="0" borderId="0" xfId="30" applyNumberFormat="1" applyFont="1" applyAlignment="1" applyProtection="1">
      <alignment horizontal="center" vertical="center"/>
    </xf>
    <xf numFmtId="174" fontId="2" fillId="0" borderId="0" xfId="30" applyNumberFormat="1" applyFont="1" applyFill="1" applyAlignment="1" applyProtection="1">
      <alignment horizontal="center" vertical="center"/>
    </xf>
    <xf numFmtId="174" fontId="8" fillId="0" borderId="0" xfId="30" applyNumberFormat="1" applyFont="1" applyFill="1" applyAlignment="1" applyProtection="1">
      <alignment horizontal="center" vertical="center"/>
    </xf>
    <xf numFmtId="174" fontId="2" fillId="0" borderId="1" xfId="28" applyNumberFormat="1" applyFont="1" applyFill="1" applyBorder="1" applyAlignment="1" applyProtection="1">
      <alignment horizontal="center" vertical="center"/>
    </xf>
    <xf numFmtId="174" fontId="5" fillId="0" borderId="0" xfId="0" applyNumberFormat="1" applyFont="1" applyBorder="1" applyAlignment="1" applyProtection="1">
      <alignment horizontal="center" vertical="center"/>
    </xf>
    <xf numFmtId="185" fontId="2" fillId="0" borderId="0" xfId="19" applyNumberFormat="1" applyFont="1" applyFill="1" applyBorder="1" applyProtection="1">
      <protection locked="0"/>
    </xf>
    <xf numFmtId="3" fontId="2" fillId="0" borderId="13" xfId="30" applyNumberFormat="1" applyFont="1" applyFill="1" applyBorder="1" applyAlignment="1" applyProtection="1">
      <alignment horizontal="center" vertical="center"/>
    </xf>
    <xf numFmtId="177" fontId="8" fillId="0" borderId="1" xfId="30" applyNumberFormat="1" applyFont="1" applyFill="1" applyBorder="1" applyAlignment="1" applyProtection="1">
      <alignment horizontal="center" vertical="center"/>
    </xf>
    <xf numFmtId="4" fontId="2" fillId="8" borderId="1" xfId="30" applyNumberFormat="1" applyFont="1" applyFill="1" applyBorder="1" applyAlignment="1" applyProtection="1">
      <alignment horizontal="center" vertical="center"/>
    </xf>
    <xf numFmtId="176" fontId="2" fillId="8" borderId="1" xfId="28" applyNumberFormat="1" applyFont="1" applyFill="1" applyBorder="1" applyAlignment="1" applyProtection="1">
      <alignment horizontal="center" vertical="center"/>
    </xf>
    <xf numFmtId="180" fontId="2" fillId="8" borderId="1" xfId="30" applyNumberFormat="1" applyFont="1" applyFill="1" applyBorder="1" applyAlignment="1" applyProtection="1">
      <alignment horizontal="center" vertical="center"/>
    </xf>
    <xf numFmtId="174" fontId="2" fillId="8" borderId="1" xfId="30" applyNumberFormat="1" applyFont="1" applyFill="1" applyBorder="1" applyAlignment="1" applyProtection="1">
      <alignment horizontal="center" vertical="center"/>
    </xf>
    <xf numFmtId="181" fontId="2" fillId="8" borderId="1" xfId="2" applyNumberFormat="1" applyFont="1" applyFill="1" applyBorder="1" applyAlignment="1" applyProtection="1">
      <alignment horizontal="center" vertical="center"/>
    </xf>
    <xf numFmtId="177" fontId="2" fillId="0" borderId="13" xfId="28" applyNumberFormat="1" applyFont="1" applyFill="1" applyBorder="1" applyAlignment="1" applyProtection="1">
      <alignment horizontal="center" vertical="center"/>
    </xf>
    <xf numFmtId="174" fontId="8" fillId="8" borderId="13" xfId="29" applyNumberFormat="1" applyFont="1" applyFill="1" applyBorder="1" applyAlignment="1" applyProtection="1">
      <alignment horizontal="center" vertical="center"/>
    </xf>
    <xf numFmtId="0" fontId="2" fillId="8" borderId="13" xfId="30" applyFont="1" applyFill="1" applyBorder="1" applyAlignment="1" applyProtection="1">
      <alignment horizontal="center" vertical="center"/>
    </xf>
    <xf numFmtId="0" fontId="2" fillId="9" borderId="12" xfId="30" applyFont="1" applyFill="1" applyBorder="1" applyAlignment="1" applyProtection="1">
      <alignment horizontal="center" vertical="center"/>
    </xf>
    <xf numFmtId="0" fontId="2" fillId="0" borderId="1" xfId="30" applyFont="1" applyFill="1" applyBorder="1" applyAlignment="1" applyProtection="1">
      <alignment horizontal="left" vertical="top" wrapText="1"/>
    </xf>
    <xf numFmtId="186" fontId="2" fillId="0" borderId="1" xfId="2" applyNumberFormat="1" applyFont="1" applyFill="1" applyBorder="1" applyAlignment="1" applyProtection="1">
      <alignment horizontal="center" vertical="center"/>
    </xf>
    <xf numFmtId="182" fontId="2" fillId="0" borderId="13" xfId="29" applyNumberFormat="1" applyFont="1" applyFill="1" applyBorder="1" applyAlignment="1" applyProtection="1">
      <alignment horizontal="center" vertical="center"/>
    </xf>
    <xf numFmtId="177" fontId="8" fillId="9" borderId="1" xfId="30" applyNumberFormat="1" applyFont="1" applyFill="1" applyBorder="1" applyAlignment="1" applyProtection="1">
      <alignment horizontal="center" vertical="center"/>
    </xf>
    <xf numFmtId="174" fontId="2" fillId="0" borderId="13" xfId="30" applyNumberFormat="1" applyFont="1" applyFill="1" applyBorder="1" applyAlignment="1" applyProtection="1">
      <alignment horizontal="center" vertical="center"/>
    </xf>
    <xf numFmtId="4" fontId="2" fillId="0" borderId="15" xfId="30" applyNumberFormat="1" applyFont="1" applyFill="1" applyBorder="1" applyAlignment="1" applyProtection="1">
      <alignment horizontal="center" vertical="center"/>
    </xf>
    <xf numFmtId="176" fontId="2" fillId="0" borderId="15" xfId="28" applyNumberFormat="1" applyFont="1" applyFill="1" applyBorder="1" applyAlignment="1" applyProtection="1">
      <alignment horizontal="center" vertical="center"/>
    </xf>
    <xf numFmtId="180" fontId="2" fillId="0" borderId="15" xfId="30" applyNumberFormat="1" applyFont="1" applyFill="1" applyBorder="1" applyAlignment="1" applyProtection="1">
      <alignment horizontal="center" vertical="center"/>
    </xf>
    <xf numFmtId="174" fontId="2" fillId="0" borderId="15" xfId="30" applyNumberFormat="1" applyFont="1" applyFill="1" applyBorder="1" applyAlignment="1" applyProtection="1">
      <alignment horizontal="center" vertical="center"/>
    </xf>
    <xf numFmtId="181" fontId="2" fillId="0" borderId="15" xfId="2" applyNumberFormat="1" applyFont="1" applyFill="1" applyBorder="1" applyAlignment="1" applyProtection="1">
      <alignment horizontal="center" vertical="center"/>
    </xf>
    <xf numFmtId="174" fontId="9" fillId="7" borderId="4" xfId="30" applyNumberFormat="1" applyFont="1" applyFill="1" applyBorder="1" applyAlignment="1" applyProtection="1">
      <alignment horizontal="center" vertical="center" wrapText="1"/>
    </xf>
    <xf numFmtId="2" fontId="9" fillId="7" borderId="6" xfId="30" applyNumberFormat="1" applyFont="1" applyFill="1" applyBorder="1" applyAlignment="1" applyProtection="1">
      <alignment horizontal="center" vertical="center" wrapText="1"/>
    </xf>
    <xf numFmtId="0" fontId="8" fillId="10" borderId="1" xfId="0" applyFont="1" applyFill="1" applyBorder="1" applyProtection="1"/>
    <xf numFmtId="0" fontId="5" fillId="10" borderId="1" xfId="0" applyFont="1" applyFill="1" applyBorder="1" applyAlignment="1" applyProtection="1">
      <alignment horizontal="center" vertical="center"/>
    </xf>
    <xf numFmtId="186" fontId="2" fillId="0" borderId="24" xfId="2" applyNumberFormat="1" applyFont="1" applyFill="1" applyBorder="1" applyAlignment="1" applyProtection="1">
      <alignment horizontal="center" vertical="center"/>
    </xf>
    <xf numFmtId="186" fontId="2" fillId="0" borderId="21" xfId="2" applyNumberFormat="1" applyFont="1" applyFill="1" applyBorder="1" applyAlignment="1" applyProtection="1">
      <alignment horizontal="center" vertical="center"/>
    </xf>
    <xf numFmtId="186" fontId="2" fillId="8" borderId="21" xfId="2" applyNumberFormat="1" applyFont="1" applyFill="1" applyBorder="1" applyAlignment="1" applyProtection="1">
      <alignment horizontal="center" vertical="center"/>
    </xf>
    <xf numFmtId="186" fontId="2" fillId="0" borderId="9" xfId="2" applyNumberFormat="1" applyFont="1" applyFill="1" applyBorder="1" applyAlignment="1" applyProtection="1">
      <alignment horizontal="center" vertical="center"/>
    </xf>
    <xf numFmtId="186" fontId="2" fillId="8" borderId="1" xfId="2" applyNumberFormat="1" applyFont="1" applyFill="1" applyBorder="1" applyAlignment="1" applyProtection="1">
      <alignment horizontal="center" vertical="center"/>
    </xf>
    <xf numFmtId="10" fontId="2" fillId="0" borderId="1" xfId="2" applyNumberFormat="1" applyFont="1" applyFill="1" applyBorder="1" applyAlignment="1" applyProtection="1">
      <alignment horizontal="center" vertical="center"/>
    </xf>
    <xf numFmtId="10" fontId="2" fillId="0" borderId="13" xfId="2" applyNumberFormat="1" applyFont="1" applyFill="1" applyBorder="1" applyAlignment="1" applyProtection="1">
      <alignment horizontal="center" vertical="center"/>
    </xf>
    <xf numFmtId="10" fontId="8" fillId="9" borderId="1" xfId="2" applyNumberFormat="1" applyFont="1" applyFill="1" applyBorder="1" applyAlignment="1" applyProtection="1">
      <alignment horizontal="center" vertical="center"/>
    </xf>
    <xf numFmtId="10" fontId="5" fillId="10" borderId="1" xfId="0" applyNumberFormat="1" applyFont="1" applyFill="1" applyBorder="1" applyAlignment="1" applyProtection="1">
      <alignment horizontal="center" vertical="center"/>
    </xf>
    <xf numFmtId="10" fontId="8" fillId="0" borderId="1" xfId="2" applyNumberFormat="1" applyFont="1" applyFill="1" applyBorder="1" applyAlignment="1" applyProtection="1">
      <alignment horizontal="center" vertical="center"/>
    </xf>
    <xf numFmtId="10" fontId="8" fillId="9" borderId="12" xfId="2" applyNumberFormat="1" applyFont="1" applyFill="1" applyBorder="1" applyAlignment="1" applyProtection="1">
      <alignment horizontal="center" vertical="center"/>
    </xf>
    <xf numFmtId="10" fontId="2" fillId="0" borderId="21" xfId="2" applyNumberFormat="1" applyFont="1" applyFill="1" applyBorder="1" applyAlignment="1" applyProtection="1">
      <alignment horizontal="center" vertical="center"/>
    </xf>
    <xf numFmtId="10" fontId="8" fillId="9" borderId="21" xfId="2" applyNumberFormat="1" applyFont="1" applyFill="1" applyBorder="1" applyAlignment="1" applyProtection="1">
      <alignment horizontal="center" vertical="center"/>
    </xf>
    <xf numFmtId="10" fontId="8" fillId="0" borderId="21" xfId="2" applyNumberFormat="1" applyFont="1" applyFill="1" applyBorder="1" applyAlignment="1" applyProtection="1">
      <alignment horizontal="center" vertical="center"/>
    </xf>
    <xf numFmtId="10" fontId="8" fillId="9" borderId="23" xfId="2" applyNumberFormat="1" applyFont="1" applyFill="1" applyBorder="1" applyAlignment="1" applyProtection="1">
      <alignment horizontal="center" vertical="center"/>
    </xf>
    <xf numFmtId="174" fontId="12" fillId="0" borderId="1" xfId="29" applyNumberFormat="1" applyFont="1" applyFill="1" applyBorder="1" applyAlignment="1" applyProtection="1">
      <alignment horizontal="center" vertical="center"/>
    </xf>
    <xf numFmtId="174" fontId="2" fillId="0" borderId="1" xfId="29" applyNumberFormat="1" applyFont="1" applyFill="1" applyBorder="1" applyAlignment="1" applyProtection="1">
      <alignment horizontal="center" vertical="center"/>
    </xf>
    <xf numFmtId="174" fontId="8" fillId="9" borderId="12" xfId="29" applyNumberFormat="1" applyFont="1" applyFill="1" applyBorder="1" applyAlignment="1" applyProtection="1">
      <alignment horizontal="center" vertical="center"/>
    </xf>
    <xf numFmtId="174" fontId="2" fillId="0" borderId="1" xfId="30" applyNumberFormat="1" applyFont="1" applyFill="1" applyBorder="1" applyAlignment="1" applyProtection="1">
      <alignment horizontal="center" vertical="center"/>
    </xf>
    <xf numFmtId="174" fontId="8" fillId="9" borderId="1" xfId="29" applyNumberFormat="1" applyFont="1" applyFill="1" applyBorder="1" applyAlignment="1" applyProtection="1">
      <alignment horizontal="center" vertical="center"/>
    </xf>
    <xf numFmtId="174" fontId="5" fillId="10" borderId="1" xfId="0" applyNumberFormat="1" applyFont="1" applyFill="1" applyBorder="1" applyAlignment="1" applyProtection="1">
      <alignment horizontal="center" vertical="center"/>
    </xf>
    <xf numFmtId="177" fontId="8" fillId="9" borderId="1" xfId="30" applyNumberFormat="1" applyFont="1" applyFill="1" applyBorder="1" applyAlignment="1" applyProtection="1">
      <alignment horizontal="left" vertical="top" wrapText="1"/>
    </xf>
    <xf numFmtId="3" fontId="8" fillId="9" borderId="1" xfId="30" applyNumberFormat="1" applyFont="1" applyFill="1" applyBorder="1" applyAlignment="1" applyProtection="1">
      <alignment horizontal="center" vertical="center"/>
    </xf>
    <xf numFmtId="182" fontId="8" fillId="9" borderId="1" xfId="29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top" wrapText="1"/>
    </xf>
    <xf numFmtId="174" fontId="5" fillId="0" borderId="1" xfId="0" applyNumberFormat="1" applyFont="1" applyBorder="1" applyAlignment="1" applyProtection="1">
      <alignment horizontal="center" vertical="center"/>
    </xf>
    <xf numFmtId="10" fontId="5" fillId="0" borderId="1" xfId="0" applyNumberFormat="1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left" vertical="top" wrapText="1"/>
    </xf>
    <xf numFmtId="174" fontId="5" fillId="0" borderId="13" xfId="0" applyNumberFormat="1" applyFont="1" applyBorder="1" applyAlignment="1" applyProtection="1">
      <alignment horizontal="center" vertical="center"/>
    </xf>
    <xf numFmtId="10" fontId="5" fillId="0" borderId="13" xfId="0" applyNumberFormat="1" applyFont="1" applyBorder="1" applyAlignment="1" applyProtection="1">
      <alignment horizontal="center" vertical="center"/>
    </xf>
    <xf numFmtId="174" fontId="9" fillId="7" borderId="3" xfId="30" applyNumberFormat="1" applyFont="1" applyFill="1" applyBorder="1" applyAlignment="1" applyProtection="1">
      <alignment horizontal="center" vertical="center" wrapText="1"/>
    </xf>
    <xf numFmtId="9" fontId="2" fillId="0" borderId="0" xfId="2" applyFont="1" applyFill="1" applyBorder="1" applyProtection="1">
      <protection locked="0"/>
    </xf>
    <xf numFmtId="0" fontId="2" fillId="0" borderId="6" xfId="30" applyFont="1" applyFill="1" applyBorder="1" applyAlignment="1" applyProtection="1">
      <alignment horizontal="left" vertical="top"/>
    </xf>
    <xf numFmtId="0" fontId="8" fillId="0" borderId="6" xfId="30" applyFont="1" applyFill="1" applyBorder="1" applyAlignment="1" applyProtection="1"/>
    <xf numFmtId="10" fontId="0" fillId="0" borderId="6" xfId="2" applyNumberFormat="1" applyFont="1" applyBorder="1"/>
    <xf numFmtId="10" fontId="8" fillId="9" borderId="25" xfId="2" applyNumberFormat="1" applyFont="1" applyFill="1" applyBorder="1" applyAlignment="1" applyProtection="1">
      <alignment horizontal="center" vertical="center"/>
    </xf>
    <xf numFmtId="10" fontId="5" fillId="0" borderId="25" xfId="0" applyNumberFormat="1" applyFont="1" applyBorder="1" applyAlignment="1" applyProtection="1">
      <alignment horizontal="center" vertical="center"/>
    </xf>
    <xf numFmtId="10" fontId="5" fillId="0" borderId="26" xfId="0" applyNumberFormat="1" applyFont="1" applyBorder="1" applyAlignment="1" applyProtection="1">
      <alignment horizontal="center" vertical="center"/>
    </xf>
    <xf numFmtId="10" fontId="5" fillId="10" borderId="25" xfId="0" applyNumberFormat="1" applyFont="1" applyFill="1" applyBorder="1" applyAlignment="1" applyProtection="1">
      <alignment horizontal="center" vertical="center"/>
    </xf>
    <xf numFmtId="178" fontId="5" fillId="0" borderId="13" xfId="0" applyNumberFormat="1" applyFont="1" applyBorder="1" applyAlignment="1" applyProtection="1">
      <alignment horizontal="center" vertical="center"/>
    </xf>
    <xf numFmtId="178" fontId="5" fillId="0" borderId="1" xfId="0" applyNumberFormat="1" applyFont="1" applyBorder="1" applyAlignment="1" applyProtection="1">
      <alignment horizontal="center" vertical="center"/>
    </xf>
    <xf numFmtId="0" fontId="0" fillId="0" borderId="0" xfId="0"/>
    <xf numFmtId="177" fontId="8" fillId="11" borderId="7" xfId="0" applyNumberFormat="1" applyFont="1" applyFill="1" applyBorder="1" applyAlignment="1" applyProtection="1">
      <alignment horizontal="left" vertical="center"/>
    </xf>
    <xf numFmtId="177" fontId="8" fillId="11" borderId="6" xfId="0" applyNumberFormat="1" applyFont="1" applyFill="1" applyBorder="1" applyAlignment="1" applyProtection="1">
      <alignment horizontal="center" vertical="center"/>
    </xf>
    <xf numFmtId="0" fontId="2" fillId="5" borderId="27" xfId="0" applyFont="1" applyFill="1" applyBorder="1" applyAlignment="1" applyProtection="1">
      <alignment horizontal="left" vertical="center" wrapText="1"/>
    </xf>
    <xf numFmtId="165" fontId="2" fillId="0" borderId="28" xfId="1" applyNumberFormat="1" applyFont="1" applyFill="1" applyBorder="1" applyAlignment="1" applyProtection="1">
      <alignment horizontal="center" vertical="center"/>
    </xf>
    <xf numFmtId="165" fontId="2" fillId="0" borderId="27" xfId="1" applyNumberFormat="1" applyFont="1" applyFill="1" applyBorder="1" applyAlignment="1" applyProtection="1">
      <alignment horizontal="center" vertical="center"/>
    </xf>
    <xf numFmtId="0" fontId="2" fillId="0" borderId="27" xfId="0" applyFont="1" applyBorder="1" applyAlignment="1" applyProtection="1">
      <alignment horizontal="left" vertical="center" wrapText="1"/>
    </xf>
    <xf numFmtId="178" fontId="2" fillId="0" borderId="28" xfId="1" applyNumberFormat="1" applyFont="1" applyFill="1" applyBorder="1" applyAlignment="1" applyProtection="1">
      <alignment horizontal="right" vertical="center"/>
    </xf>
    <xf numFmtId="178" fontId="2" fillId="0" borderId="27" xfId="1" applyNumberFormat="1" applyFont="1" applyFill="1" applyBorder="1" applyAlignment="1" applyProtection="1">
      <alignment horizontal="right" vertical="center"/>
    </xf>
    <xf numFmtId="188" fontId="2" fillId="0" borderId="28" xfId="1" applyNumberFormat="1" applyFont="1" applyFill="1" applyBorder="1" applyAlignment="1" applyProtection="1">
      <alignment horizontal="center" vertical="center"/>
    </xf>
    <xf numFmtId="188" fontId="2" fillId="0" borderId="27" xfId="1" applyNumberFormat="1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left" vertical="center" wrapText="1"/>
    </xf>
    <xf numFmtId="188" fontId="2" fillId="0" borderId="29" xfId="1" applyNumberFormat="1" applyFont="1" applyFill="1" applyBorder="1" applyAlignment="1" applyProtection="1">
      <alignment horizontal="center" vertical="center"/>
    </xf>
    <xf numFmtId="0" fontId="0" fillId="0" borderId="0" xfId="0" applyAlignment="1"/>
    <xf numFmtId="0" fontId="0" fillId="0" borderId="0" xfId="0"/>
    <xf numFmtId="177" fontId="8" fillId="11" borderId="7" xfId="0" applyNumberFormat="1" applyFont="1" applyFill="1" applyBorder="1" applyAlignment="1" applyProtection="1">
      <alignment horizontal="left" vertical="center"/>
    </xf>
    <xf numFmtId="177" fontId="8" fillId="11" borderId="6" xfId="0" applyNumberFormat="1" applyFont="1" applyFill="1" applyBorder="1" applyAlignment="1" applyProtection="1">
      <alignment horizontal="center" vertical="center"/>
    </xf>
    <xf numFmtId="0" fontId="2" fillId="5" borderId="27" xfId="0" applyFont="1" applyFill="1" applyBorder="1" applyAlignment="1" applyProtection="1">
      <alignment horizontal="left" vertical="center" wrapText="1"/>
    </xf>
    <xf numFmtId="165" fontId="2" fillId="0" borderId="28" xfId="1" applyNumberFormat="1" applyFont="1" applyFill="1" applyBorder="1" applyAlignment="1" applyProtection="1">
      <alignment horizontal="center" vertical="center"/>
    </xf>
    <xf numFmtId="165" fontId="2" fillId="0" borderId="27" xfId="1" applyNumberFormat="1" applyFont="1" applyFill="1" applyBorder="1" applyAlignment="1" applyProtection="1">
      <alignment horizontal="center" vertical="center"/>
    </xf>
    <xf numFmtId="0" fontId="2" fillId="0" borderId="27" xfId="0" applyFont="1" applyBorder="1" applyAlignment="1" applyProtection="1">
      <alignment horizontal="left" vertical="center" wrapText="1"/>
    </xf>
    <xf numFmtId="178" fontId="2" fillId="0" borderId="28" xfId="1" applyNumberFormat="1" applyFont="1" applyFill="1" applyBorder="1" applyAlignment="1" applyProtection="1">
      <alignment horizontal="right" vertical="center"/>
    </xf>
    <xf numFmtId="178" fontId="2" fillId="0" borderId="27" xfId="1" applyNumberFormat="1" applyFont="1" applyFill="1" applyBorder="1" applyAlignment="1" applyProtection="1">
      <alignment horizontal="right" vertical="center"/>
    </xf>
    <xf numFmtId="188" fontId="2" fillId="0" borderId="28" xfId="1" applyNumberFormat="1" applyFont="1" applyFill="1" applyBorder="1" applyAlignment="1" applyProtection="1">
      <alignment horizontal="center" vertical="center"/>
    </xf>
    <xf numFmtId="188" fontId="2" fillId="0" borderId="27" xfId="1" applyNumberFormat="1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left" vertical="center" wrapText="1"/>
    </xf>
    <xf numFmtId="188" fontId="2" fillId="0" borderId="29" xfId="1" applyNumberFormat="1" applyFont="1" applyFill="1" applyBorder="1" applyAlignment="1" applyProtection="1">
      <alignment horizontal="center" vertical="center"/>
    </xf>
    <xf numFmtId="10" fontId="8" fillId="0" borderId="0" xfId="2" applyNumberFormat="1" applyFont="1" applyFill="1" applyBorder="1" applyAlignment="1" applyProtection="1">
      <alignment horizontal="left"/>
    </xf>
    <xf numFmtId="44" fontId="0" fillId="0" borderId="0" xfId="37" applyFont="1"/>
    <xf numFmtId="0" fontId="0" fillId="0" borderId="0" xfId="0" applyAlignment="1">
      <alignment horizontal="center"/>
    </xf>
    <xf numFmtId="0" fontId="2" fillId="0" borderId="10" xfId="30" applyFont="1" applyFill="1" applyBorder="1" applyAlignment="1" applyProtection="1">
      <alignment horizontal="left" vertical="top" wrapText="1"/>
    </xf>
    <xf numFmtId="4" fontId="2" fillId="0" borderId="1" xfId="30" applyNumberFormat="1" applyFont="1" applyFill="1" applyBorder="1" applyAlignment="1" applyProtection="1">
      <alignment horizontal="center" vertical="center"/>
    </xf>
    <xf numFmtId="177" fontId="2" fillId="0" borderId="1" xfId="30" applyNumberFormat="1" applyFont="1" applyFill="1" applyBorder="1" applyAlignment="1" applyProtection="1">
      <alignment horizontal="center" vertical="center"/>
    </xf>
    <xf numFmtId="44" fontId="0" fillId="0" borderId="30" xfId="0" applyNumberFormat="1" applyBorder="1"/>
    <xf numFmtId="189" fontId="0" fillId="0" borderId="0" xfId="37" applyNumberFormat="1" applyFont="1"/>
    <xf numFmtId="189" fontId="0" fillId="0" borderId="30" xfId="37" applyNumberFormat="1" applyFont="1" applyBorder="1"/>
    <xf numFmtId="0" fontId="13" fillId="0" borderId="0" xfId="0" applyFont="1"/>
    <xf numFmtId="4" fontId="2" fillId="0" borderId="0" xfId="30" applyNumberFormat="1" applyFont="1" applyProtection="1"/>
    <xf numFmtId="0" fontId="7" fillId="0" borderId="0" xfId="30" applyFont="1" applyProtection="1"/>
    <xf numFmtId="0" fontId="13" fillId="0" borderId="0" xfId="0" applyFont="1" applyAlignment="1">
      <alignment horizontal="center"/>
    </xf>
    <xf numFmtId="0" fontId="0" fillId="0" borderId="0" xfId="0" applyFill="1"/>
    <xf numFmtId="0" fontId="4" fillId="0" borderId="0" xfId="0" applyFont="1" applyFill="1" applyAlignment="1" applyProtection="1">
      <alignment vertical="top"/>
    </xf>
    <xf numFmtId="0" fontId="8" fillId="0" borderId="0" xfId="30" applyFont="1" applyFill="1" applyBorder="1" applyProtection="1"/>
    <xf numFmtId="0" fontId="8" fillId="0" borderId="0" xfId="30" applyFont="1" applyFill="1" applyBorder="1" applyProtection="1">
      <protection locked="0"/>
    </xf>
    <xf numFmtId="0" fontId="2" fillId="0" borderId="0" xfId="30" applyFont="1" applyFill="1" applyBorder="1" applyAlignment="1" applyProtection="1">
      <alignment horizontal="left" vertical="top" wrapText="1"/>
    </xf>
    <xf numFmtId="185" fontId="2" fillId="12" borderId="0" xfId="19" applyNumberFormat="1" applyFont="1" applyFill="1" applyBorder="1" applyProtection="1">
      <protection locked="0"/>
    </xf>
    <xf numFmtId="9" fontId="2" fillId="12" borderId="0" xfId="2" applyNumberFormat="1" applyFont="1" applyFill="1" applyBorder="1" applyProtection="1">
      <protection locked="0"/>
    </xf>
    <xf numFmtId="0" fontId="8" fillId="13" borderId="0" xfId="30" applyFont="1" applyFill="1" applyBorder="1" applyProtection="1"/>
    <xf numFmtId="175" fontId="2" fillId="13" borderId="0" xfId="30" applyNumberFormat="1" applyFont="1" applyFill="1" applyBorder="1" applyProtection="1"/>
    <xf numFmtId="165" fontId="2" fillId="12" borderId="0" xfId="19" applyNumberFormat="1" applyFont="1" applyFill="1" applyBorder="1" applyProtection="1">
      <protection locked="0"/>
    </xf>
    <xf numFmtId="43" fontId="2" fillId="0" borderId="0" xfId="30" applyNumberFormat="1" applyFont="1" applyFill="1" applyBorder="1" applyProtection="1"/>
    <xf numFmtId="0" fontId="5" fillId="0" borderId="0" xfId="0" applyFont="1" applyAlignment="1" applyProtection="1">
      <alignment horizontal="left" vertical="top" wrapText="1"/>
    </xf>
    <xf numFmtId="0" fontId="0" fillId="0" borderId="0" xfId="0" applyAlignment="1">
      <alignment wrapText="1"/>
    </xf>
    <xf numFmtId="0" fontId="7" fillId="0" borderId="3" xfId="30" applyFont="1" applyFill="1" applyBorder="1" applyAlignment="1" applyProtection="1">
      <alignment horizontal="center" vertical="top" wrapText="1"/>
    </xf>
    <xf numFmtId="0" fontId="7" fillId="0" borderId="4" xfId="30" applyFont="1" applyFill="1" applyBorder="1" applyAlignment="1" applyProtection="1">
      <alignment horizontal="center" vertical="top" wrapText="1"/>
    </xf>
    <xf numFmtId="0" fontId="7" fillId="0" borderId="5" xfId="30" applyFont="1" applyFill="1" applyBorder="1" applyAlignment="1" applyProtection="1">
      <alignment horizontal="center" vertical="top" wrapText="1"/>
    </xf>
    <xf numFmtId="0" fontId="1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left" vertical="top"/>
      <protection locked="0"/>
    </xf>
  </cellXfs>
  <cellStyles count="38">
    <cellStyle name="$" xfId="3"/>
    <cellStyle name="$.00" xfId="4"/>
    <cellStyle name="$_9. Rev2Cost_GDPIPI" xfId="23"/>
    <cellStyle name="$_9. Rev2Cost_GDPIPI 2" xfId="33"/>
    <cellStyle name="$_lists" xfId="17"/>
    <cellStyle name="$_lists 2" xfId="31"/>
    <cellStyle name="$_lists_4. Current Monthly Fixed Charge" xfId="20"/>
    <cellStyle name="$_Sheet4" xfId="26"/>
    <cellStyle name="$_Sheet4 2" xfId="35"/>
    <cellStyle name="$M" xfId="5"/>
    <cellStyle name="$M.00" xfId="6"/>
    <cellStyle name="$M_9. Rev2Cost_GDPIPI" xfId="24"/>
    <cellStyle name="Comma" xfId="1" builtinId="3"/>
    <cellStyle name="Comma 2" xfId="19"/>
    <cellStyle name="Comma0" xfId="7"/>
    <cellStyle name="Currency" xfId="37" builtinId="4"/>
    <cellStyle name="Currency 2" xfId="28"/>
    <cellStyle name="Currency_Final - 2004 RAM for rate schedule - milton_2008_IRM_Model_Final Model_Version2.0" xfId="29"/>
    <cellStyle name="Currency0" xfId="8"/>
    <cellStyle name="Date" xfId="9"/>
    <cellStyle name="Fixed" xfId="10"/>
    <cellStyle name="Grey" xfId="11"/>
    <cellStyle name="Input [yellow]" xfId="12"/>
    <cellStyle name="M" xfId="13"/>
    <cellStyle name="M.00" xfId="14"/>
    <cellStyle name="M_9. Rev2Cost_GDPIPI" xfId="25"/>
    <cellStyle name="M_9. Rev2Cost_GDPIPI 2" xfId="34"/>
    <cellStyle name="M_lists" xfId="18"/>
    <cellStyle name="M_lists 2" xfId="32"/>
    <cellStyle name="M_lists_4. Current Monthly Fixed Charge" xfId="21"/>
    <cellStyle name="M_Sheet4" xfId="27"/>
    <cellStyle name="M_Sheet4 2" xfId="36"/>
    <cellStyle name="Normal" xfId="0" builtinId="0"/>
    <cellStyle name="Normal - Style1" xfId="15"/>
    <cellStyle name="Normal 2" xfId="22"/>
    <cellStyle name="Normal_14. Bill Impacts" xfId="30"/>
    <cellStyle name="Percent" xfId="2" builtinId="5"/>
    <cellStyle name="Percent [2]" xfId="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B76"/>
  <sheetViews>
    <sheetView topLeftCell="A37" zoomScale="90" zoomScaleNormal="90" workbookViewId="0">
      <selection activeCell="D82" sqref="D82"/>
    </sheetView>
  </sheetViews>
  <sheetFormatPr defaultRowHeight="15"/>
  <cols>
    <col min="1" max="1" width="37.42578125" customWidth="1"/>
    <col min="2" max="2" width="11.28515625" bestFit="1" customWidth="1"/>
    <col min="3" max="3" width="13.140625" customWidth="1"/>
    <col min="4" max="4" width="13.5703125" customWidth="1"/>
    <col min="5" max="5" width="11.42578125" customWidth="1"/>
    <col min="6" max="6" width="13.28515625" customWidth="1"/>
    <col min="7" max="7" width="13.42578125" customWidth="1"/>
    <col min="8" max="11" width="11.140625" customWidth="1"/>
  </cols>
  <sheetData>
    <row r="1" spans="1:28" s="163" customFormat="1" ht="23.25">
      <c r="A1" s="205" t="s">
        <v>67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28">
      <c r="A2" s="9"/>
      <c r="B2" s="9"/>
      <c r="C2" s="9"/>
      <c r="D2" s="9"/>
      <c r="E2" s="9"/>
      <c r="F2" s="9"/>
      <c r="G2" s="77"/>
      <c r="H2" s="77"/>
      <c r="I2" s="9"/>
      <c r="J2" s="75"/>
      <c r="K2" s="75"/>
      <c r="L2" s="9"/>
      <c r="M2" s="9"/>
      <c r="N2" s="9"/>
      <c r="O2" s="9"/>
      <c r="P2" s="9"/>
      <c r="Q2" s="9"/>
      <c r="R2" s="9"/>
      <c r="S2" s="9"/>
      <c r="T2" s="34"/>
      <c r="U2" s="9"/>
      <c r="V2" s="9"/>
      <c r="W2" s="9"/>
      <c r="X2" s="9"/>
      <c r="Y2" s="39">
        <v>1</v>
      </c>
      <c r="Z2" s="9" t="s">
        <v>0</v>
      </c>
      <c r="AA2" s="9"/>
      <c r="AB2" s="9"/>
    </row>
    <row r="3" spans="1:28" s="1" customFormat="1" ht="15.75" thickBot="1">
      <c r="A3" s="9"/>
      <c r="B3" s="9"/>
      <c r="C3" s="9"/>
      <c r="D3" s="9"/>
      <c r="E3" s="9"/>
      <c r="F3" s="9"/>
      <c r="G3" s="77"/>
      <c r="H3" s="77"/>
      <c r="I3" s="9"/>
      <c r="J3" s="75"/>
      <c r="K3" s="75"/>
      <c r="L3" s="9"/>
      <c r="M3" s="9"/>
      <c r="N3" s="9"/>
      <c r="O3" s="9"/>
      <c r="P3" s="9"/>
      <c r="Q3" s="9"/>
      <c r="R3" s="9"/>
      <c r="S3" s="9"/>
      <c r="T3" s="34"/>
      <c r="U3" s="9"/>
      <c r="V3" s="9"/>
      <c r="W3" s="9"/>
      <c r="X3" s="9"/>
      <c r="Y3" s="39"/>
      <c r="Z3" s="9"/>
      <c r="AA3" s="9"/>
      <c r="AB3" s="9"/>
    </row>
    <row r="4" spans="1:28" s="1" customFormat="1" ht="15.75" thickBot="1">
      <c r="A4" s="150" t="s">
        <v>45</v>
      </c>
      <c r="B4" s="151" t="s">
        <v>46</v>
      </c>
      <c r="C4" s="151" t="s">
        <v>47</v>
      </c>
      <c r="D4" s="9"/>
      <c r="F4" s="9" t="s">
        <v>52</v>
      </c>
      <c r="G4" s="77"/>
      <c r="H4" s="9"/>
      <c r="I4" s="75"/>
      <c r="J4" s="75"/>
      <c r="L4" s="9"/>
      <c r="M4" s="9"/>
      <c r="N4" s="9"/>
      <c r="O4" s="9"/>
      <c r="P4" s="9"/>
      <c r="Q4" s="9"/>
      <c r="R4" s="9"/>
      <c r="S4" s="9"/>
      <c r="T4" s="34"/>
      <c r="U4" s="9"/>
      <c r="V4" s="9"/>
      <c r="W4" s="9"/>
      <c r="X4" s="9"/>
      <c r="Y4" s="39"/>
      <c r="Z4" s="9"/>
      <c r="AA4" s="9"/>
      <c r="AB4" s="9"/>
    </row>
    <row r="5" spans="1:28" s="149" customFormat="1">
      <c r="A5" s="152" t="s">
        <v>17</v>
      </c>
      <c r="B5" s="158">
        <v>7.4999999999999997E-2</v>
      </c>
      <c r="C5" s="158">
        <v>7.4999999999999997E-2</v>
      </c>
      <c r="D5" s="9"/>
      <c r="E5" s="9"/>
      <c r="F5" s="163"/>
      <c r="I5" s="178">
        <v>2012</v>
      </c>
      <c r="J5" s="178">
        <v>2013</v>
      </c>
      <c r="L5" s="9"/>
      <c r="M5" s="9"/>
      <c r="N5" s="9"/>
      <c r="O5" s="9"/>
      <c r="P5" s="9"/>
      <c r="Q5" s="9"/>
      <c r="R5" s="9"/>
      <c r="S5" s="9"/>
      <c r="T5" s="34"/>
      <c r="U5" s="9"/>
      <c r="V5" s="9"/>
      <c r="W5" s="9"/>
      <c r="X5" s="9"/>
      <c r="Y5" s="39"/>
      <c r="Z5" s="9"/>
      <c r="AA5" s="9"/>
      <c r="AB5" s="9"/>
    </row>
    <row r="6" spans="1:28" s="149" customFormat="1">
      <c r="A6" s="152" t="s">
        <v>18</v>
      </c>
      <c r="B6" s="158">
        <v>8.7999999999999995E-2</v>
      </c>
      <c r="C6" s="158">
        <v>8.7999999999999995E-2</v>
      </c>
      <c r="D6" s="9"/>
      <c r="E6" s="9"/>
      <c r="F6" s="185" t="s">
        <v>53</v>
      </c>
      <c r="I6" s="163"/>
      <c r="J6" s="163"/>
      <c r="L6" s="9"/>
      <c r="M6" s="9"/>
      <c r="N6" s="9"/>
      <c r="O6" s="9"/>
      <c r="P6" s="9"/>
      <c r="Q6" s="9"/>
      <c r="R6" s="9"/>
      <c r="S6" s="9"/>
      <c r="T6" s="34"/>
      <c r="U6" s="9"/>
      <c r="V6" s="9"/>
      <c r="W6" s="9"/>
      <c r="X6" s="9"/>
      <c r="Y6" s="39"/>
      <c r="Z6" s="9"/>
      <c r="AA6" s="9"/>
      <c r="AB6" s="9"/>
    </row>
    <row r="7" spans="1:28" s="149" customFormat="1">
      <c r="A7" s="152" t="s">
        <v>19</v>
      </c>
      <c r="B7" s="158">
        <v>6.5000000000000002E-2</v>
      </c>
      <c r="C7" s="158">
        <v>6.5000000000000002E-2</v>
      </c>
      <c r="D7" s="9"/>
      <c r="E7" s="9"/>
      <c r="F7" s="163" t="s">
        <v>54</v>
      </c>
      <c r="I7" s="177">
        <v>0.02</v>
      </c>
      <c r="J7" s="177">
        <v>0.02</v>
      </c>
      <c r="L7" s="9"/>
      <c r="M7" s="9"/>
      <c r="N7" s="9"/>
      <c r="O7" s="9"/>
      <c r="P7" s="9"/>
      <c r="Q7" s="9"/>
      <c r="R7" s="9"/>
      <c r="S7" s="9"/>
      <c r="T7" s="34"/>
      <c r="U7" s="9"/>
      <c r="V7" s="9"/>
      <c r="W7" s="9"/>
      <c r="X7" s="9"/>
      <c r="Y7" s="39"/>
      <c r="Z7" s="9"/>
      <c r="AA7" s="9"/>
      <c r="AB7" s="9"/>
    </row>
    <row r="8" spans="1:28" s="149" customFormat="1">
      <c r="A8" s="152" t="s">
        <v>20</v>
      </c>
      <c r="B8" s="158">
        <v>0.1</v>
      </c>
      <c r="C8" s="158">
        <v>0.1</v>
      </c>
      <c r="D8" s="9"/>
      <c r="E8" s="9"/>
      <c r="F8" s="163" t="s">
        <v>55</v>
      </c>
      <c r="I8" s="177">
        <v>0.7</v>
      </c>
      <c r="J8" s="177">
        <v>0</v>
      </c>
      <c r="L8" s="9"/>
      <c r="M8" s="9"/>
      <c r="N8" s="9"/>
      <c r="O8" s="9"/>
      <c r="P8" s="9"/>
      <c r="Q8" s="9"/>
      <c r="R8" s="9"/>
      <c r="S8" s="9"/>
      <c r="T8" s="34"/>
      <c r="U8" s="9"/>
      <c r="V8" s="9"/>
      <c r="W8" s="9"/>
      <c r="X8" s="9"/>
      <c r="Y8" s="39"/>
      <c r="Z8" s="9"/>
      <c r="AA8" s="9"/>
      <c r="AB8" s="9"/>
    </row>
    <row r="9" spans="1:28" s="149" customFormat="1">
      <c r="A9" s="152" t="s">
        <v>21</v>
      </c>
      <c r="B9" s="158">
        <v>0.11700000000000001</v>
      </c>
      <c r="C9" s="158">
        <v>0.11700000000000001</v>
      </c>
      <c r="D9" s="9"/>
      <c r="E9" s="9"/>
      <c r="F9" s="163" t="s">
        <v>56</v>
      </c>
      <c r="I9" s="163"/>
      <c r="J9" s="177"/>
      <c r="L9" s="9"/>
      <c r="M9" s="9"/>
      <c r="N9" s="9"/>
      <c r="O9" s="9"/>
      <c r="P9" s="9"/>
      <c r="Q9" s="9"/>
      <c r="R9" s="9"/>
      <c r="S9" s="9"/>
      <c r="T9" s="34"/>
      <c r="U9" s="9"/>
      <c r="V9" s="9"/>
      <c r="W9" s="9"/>
      <c r="X9" s="9"/>
      <c r="Y9" s="39"/>
      <c r="Z9" s="9"/>
      <c r="AA9" s="9"/>
      <c r="AB9" s="9"/>
    </row>
    <row r="10" spans="1:28" s="1" customFormat="1">
      <c r="A10" s="152" t="s">
        <v>22</v>
      </c>
      <c r="B10" s="153">
        <v>9.83</v>
      </c>
      <c r="C10" s="153">
        <v>9.94</v>
      </c>
      <c r="D10" s="9"/>
      <c r="E10" s="9"/>
      <c r="F10" s="163" t="s">
        <v>57</v>
      </c>
      <c r="I10" s="163"/>
      <c r="J10" s="177"/>
      <c r="L10" s="9"/>
      <c r="M10" s="9"/>
      <c r="N10" s="9"/>
      <c r="O10" s="9"/>
      <c r="P10" s="9"/>
      <c r="Q10" s="9"/>
      <c r="R10" s="9"/>
      <c r="S10" s="9"/>
      <c r="T10" s="34"/>
      <c r="U10" s="9"/>
      <c r="V10" s="9"/>
      <c r="W10" s="9"/>
      <c r="X10" s="9"/>
      <c r="Y10" s="39"/>
      <c r="Z10" s="9"/>
      <c r="AA10" s="9"/>
      <c r="AB10" s="9"/>
    </row>
    <row r="11" spans="1:28" s="1" customFormat="1">
      <c r="A11" s="152" t="s">
        <v>48</v>
      </c>
      <c r="B11" s="153">
        <v>0</v>
      </c>
      <c r="C11" s="153">
        <v>0</v>
      </c>
      <c r="D11" s="9"/>
      <c r="E11" s="9"/>
      <c r="F11" s="163" t="s">
        <v>23</v>
      </c>
      <c r="I11" s="182">
        <f>SUM(I6:I10)</f>
        <v>0.72</v>
      </c>
      <c r="J11" s="182">
        <f>SUM(J6:J10)</f>
        <v>0.02</v>
      </c>
      <c r="L11" s="9"/>
      <c r="M11" s="9"/>
      <c r="N11" s="9"/>
      <c r="O11" s="9"/>
      <c r="P11" s="9"/>
      <c r="Q11" s="9"/>
      <c r="R11" s="9"/>
      <c r="S11" s="9"/>
      <c r="T11" s="34"/>
      <c r="U11" s="9"/>
      <c r="V11" s="9"/>
      <c r="W11" s="9"/>
      <c r="X11" s="9"/>
      <c r="Y11" s="39"/>
      <c r="Z11" s="9"/>
      <c r="AA11" s="9"/>
      <c r="AB11" s="9"/>
    </row>
    <row r="12" spans="1:28" s="1" customFormat="1">
      <c r="A12" s="152" t="s">
        <v>23</v>
      </c>
      <c r="B12" s="154">
        <f>+I11</f>
        <v>0.72</v>
      </c>
      <c r="C12" s="154">
        <f>+J11</f>
        <v>0.02</v>
      </c>
      <c r="D12" s="9"/>
      <c r="E12" s="9"/>
      <c r="F12" s="163"/>
      <c r="I12" s="163"/>
      <c r="J12" s="163"/>
      <c r="L12" s="9"/>
      <c r="M12" s="9"/>
      <c r="N12" s="9"/>
      <c r="O12" s="9"/>
      <c r="P12" s="9"/>
      <c r="Q12" s="9"/>
      <c r="R12" s="9"/>
      <c r="S12" s="9"/>
      <c r="T12" s="34"/>
      <c r="U12" s="9"/>
      <c r="V12" s="9"/>
      <c r="W12" s="9"/>
      <c r="X12" s="9"/>
      <c r="Y12" s="39"/>
      <c r="Z12" s="9"/>
      <c r="AA12" s="9"/>
      <c r="AB12" s="9"/>
    </row>
    <row r="13" spans="1:28" s="1" customFormat="1">
      <c r="A13" s="155" t="s">
        <v>24</v>
      </c>
      <c r="B13" s="156">
        <v>1.43E-2</v>
      </c>
      <c r="C13" s="156">
        <v>1.4500000000000001E-2</v>
      </c>
      <c r="D13" s="9"/>
      <c r="E13" s="9"/>
      <c r="F13" s="185" t="s">
        <v>58</v>
      </c>
      <c r="I13" s="163"/>
      <c r="J13" s="163"/>
      <c r="L13" s="9"/>
      <c r="M13" s="9"/>
      <c r="N13" s="9"/>
      <c r="O13" s="9"/>
      <c r="P13" s="9"/>
      <c r="Q13" s="9"/>
      <c r="R13" s="9"/>
      <c r="S13" s="9"/>
      <c r="T13" s="34"/>
      <c r="U13" s="9"/>
      <c r="V13" s="9"/>
      <c r="W13" s="9"/>
      <c r="X13" s="9"/>
      <c r="Y13" s="39"/>
      <c r="Z13" s="9"/>
      <c r="AA13" s="9"/>
      <c r="AB13" s="9"/>
    </row>
    <row r="14" spans="1:28" s="1" customFormat="1">
      <c r="A14" s="152" t="s">
        <v>26</v>
      </c>
      <c r="B14" s="157">
        <f>+I22</f>
        <v>-6.0000000000000006E-4</v>
      </c>
      <c r="C14" s="157">
        <f>J22</f>
        <v>1E-4</v>
      </c>
      <c r="D14" s="9"/>
      <c r="E14" s="9"/>
      <c r="F14" s="163" t="s">
        <v>59</v>
      </c>
      <c r="I14" s="183"/>
      <c r="J14" s="177">
        <v>0</v>
      </c>
      <c r="L14" s="9"/>
      <c r="M14" s="9"/>
      <c r="N14" s="9"/>
      <c r="O14" s="9"/>
      <c r="P14" s="9"/>
      <c r="Q14" s="9"/>
      <c r="R14" s="9"/>
      <c r="S14" s="9"/>
      <c r="T14" s="34"/>
      <c r="U14" s="9"/>
      <c r="V14" s="9"/>
      <c r="W14" s="9"/>
      <c r="X14" s="9"/>
      <c r="Y14" s="39"/>
      <c r="Z14" s="9"/>
      <c r="AA14" s="9"/>
      <c r="AB14" s="9"/>
    </row>
    <row r="15" spans="1:28" s="1" customFormat="1">
      <c r="A15" s="155" t="s">
        <v>25</v>
      </c>
      <c r="B15" s="156">
        <v>0</v>
      </c>
      <c r="C15" s="156">
        <v>0</v>
      </c>
      <c r="D15" s="9"/>
      <c r="E15" s="9"/>
      <c r="F15" s="163" t="s">
        <v>60</v>
      </c>
      <c r="I15" s="183">
        <v>-1.9E-3</v>
      </c>
      <c r="J15" s="177">
        <v>0</v>
      </c>
      <c r="L15" s="9"/>
      <c r="M15" s="9"/>
      <c r="N15" s="9"/>
      <c r="O15" s="9"/>
      <c r="P15" s="9"/>
      <c r="Q15" s="9"/>
      <c r="R15" s="9"/>
      <c r="S15" s="9"/>
      <c r="T15" s="34"/>
      <c r="U15" s="9"/>
      <c r="V15" s="9"/>
      <c r="W15" s="9"/>
      <c r="X15" s="9"/>
      <c r="Y15" s="39"/>
      <c r="Z15" s="9"/>
      <c r="AA15" s="9"/>
      <c r="AB15" s="9"/>
    </row>
    <row r="16" spans="1:28" s="1" customFormat="1" ht="25.5">
      <c r="A16" s="155" t="s">
        <v>49</v>
      </c>
      <c r="B16" s="157">
        <v>7.4999999999999997E-3</v>
      </c>
      <c r="C16" s="157">
        <v>7.4999999999999997E-3</v>
      </c>
      <c r="D16" s="9"/>
      <c r="E16" s="9"/>
      <c r="F16" s="163" t="s">
        <v>61</v>
      </c>
      <c r="I16" s="183">
        <v>0</v>
      </c>
      <c r="J16" s="177">
        <v>0</v>
      </c>
      <c r="L16" s="9"/>
      <c r="M16" s="9"/>
      <c r="N16" s="9"/>
      <c r="O16" s="9"/>
      <c r="P16" s="9"/>
      <c r="Q16" s="9"/>
      <c r="R16" s="9"/>
      <c r="S16" s="9"/>
      <c r="T16" s="34"/>
      <c r="U16" s="9"/>
      <c r="V16" s="9"/>
      <c r="W16" s="9"/>
      <c r="X16" s="9"/>
      <c r="Y16" s="39"/>
      <c r="Z16" s="9"/>
      <c r="AA16" s="9"/>
      <c r="AB16" s="9"/>
    </row>
    <row r="17" spans="1:28" ht="25.5">
      <c r="A17" s="155" t="s">
        <v>50</v>
      </c>
      <c r="B17" s="157">
        <v>5.4999999999999997E-3</v>
      </c>
      <c r="C17" s="157">
        <v>5.4999999999999997E-3</v>
      </c>
      <c r="D17" s="9"/>
      <c r="E17" s="9"/>
      <c r="F17" s="163" t="s">
        <v>62</v>
      </c>
      <c r="I17" s="183">
        <v>1.1999999999999999E-3</v>
      </c>
      <c r="J17" s="177">
        <v>0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>
      <c r="A18" s="155" t="s">
        <v>32</v>
      </c>
      <c r="B18" s="158">
        <v>5.1999999999999998E-3</v>
      </c>
      <c r="C18" s="158">
        <v>5.1999999999999998E-3</v>
      </c>
      <c r="D18" s="9"/>
      <c r="E18" s="9"/>
      <c r="F18" s="163" t="s">
        <v>63</v>
      </c>
      <c r="I18" s="183">
        <v>1E-4</v>
      </c>
      <c r="J18" s="177">
        <v>0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>
      <c r="A19" s="155" t="s">
        <v>33</v>
      </c>
      <c r="B19" s="158">
        <v>1.1000000000000001E-3</v>
      </c>
      <c r="C19" s="158">
        <v>1.1000000000000001E-3</v>
      </c>
      <c r="D19" s="9"/>
      <c r="E19" s="9"/>
      <c r="F19" s="163" t="s">
        <v>64</v>
      </c>
      <c r="I19" s="183">
        <v>0</v>
      </c>
      <c r="J19" s="183">
        <v>1E-4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25.5">
      <c r="A20" s="155" t="s">
        <v>34</v>
      </c>
      <c r="B20" s="154">
        <v>0.25</v>
      </c>
      <c r="C20" s="154">
        <v>0.25</v>
      </c>
      <c r="D20" s="9"/>
      <c r="E20" s="9"/>
      <c r="F20" s="163" t="s">
        <v>65</v>
      </c>
      <c r="I20" s="183">
        <v>0</v>
      </c>
      <c r="J20" s="183">
        <v>0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>
      <c r="A21" s="155" t="s">
        <v>36</v>
      </c>
      <c r="B21" s="159">
        <v>7.0000000000000001E-3</v>
      </c>
      <c r="C21" s="159">
        <v>7.0000000000000001E-3</v>
      </c>
      <c r="D21" s="9"/>
      <c r="E21" s="9"/>
      <c r="F21" s="163" t="s">
        <v>66</v>
      </c>
      <c r="I21" s="183">
        <v>0</v>
      </c>
      <c r="J21" s="177">
        <v>0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ht="15.75" thickBot="1">
      <c r="A22" s="160" t="s">
        <v>5</v>
      </c>
      <c r="B22" s="161">
        <v>1.0348999999999999</v>
      </c>
      <c r="C22" s="161">
        <v>1.0348999999999999</v>
      </c>
      <c r="D22" s="9"/>
      <c r="E22" s="9"/>
      <c r="F22" s="163" t="s">
        <v>26</v>
      </c>
      <c r="I22" s="184">
        <f>SUM(I14:I21)</f>
        <v>-6.0000000000000006E-4</v>
      </c>
      <c r="J22" s="184">
        <f>SUM(J14:J21)</f>
        <v>1E-4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>
      <c r="A23" s="9"/>
      <c r="B23" s="9"/>
      <c r="C23" s="9"/>
      <c r="D23" s="9"/>
      <c r="E23" s="9"/>
      <c r="F23" s="9"/>
      <c r="G23" s="77"/>
      <c r="H23" s="77"/>
      <c r="I23" s="9"/>
      <c r="J23" s="75"/>
      <c r="K23" s="75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1"/>
      <c r="Z23" s="9"/>
      <c r="AA23" s="9"/>
      <c r="AB23" s="9"/>
    </row>
    <row r="24" spans="1:28">
      <c r="A24" s="9"/>
      <c r="B24" s="9"/>
      <c r="C24" s="9"/>
      <c r="D24" s="9"/>
      <c r="E24" s="9"/>
      <c r="F24" s="9"/>
      <c r="G24" s="77"/>
      <c r="H24" s="77"/>
      <c r="I24" s="9"/>
      <c r="J24" s="75"/>
      <c r="K24" s="75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>
      <c r="A25" s="9"/>
      <c r="B25" s="9"/>
      <c r="C25" s="9"/>
      <c r="D25" s="9"/>
      <c r="E25" s="9"/>
      <c r="F25" s="9"/>
      <c r="G25" s="77"/>
      <c r="H25" s="77"/>
      <c r="I25" s="9"/>
      <c r="J25" s="75"/>
      <c r="K25" s="75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15.75" thickBot="1">
      <c r="A26" s="41"/>
      <c r="B26" s="41"/>
      <c r="C26" s="41"/>
      <c r="D26" s="41"/>
      <c r="E26" s="10" t="s">
        <v>44</v>
      </c>
      <c r="F26" s="10"/>
      <c r="G26" s="79"/>
      <c r="H26" s="77"/>
      <c r="I26" s="9"/>
      <c r="J26" s="75"/>
      <c r="K26" s="75"/>
      <c r="L26" s="11"/>
      <c r="M26" s="11"/>
      <c r="N26" s="11"/>
      <c r="O26" s="11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15.75" thickBot="1">
      <c r="A27" s="35" t="s">
        <v>2</v>
      </c>
      <c r="B27" s="194">
        <v>100</v>
      </c>
      <c r="C27" s="42" t="s">
        <v>0</v>
      </c>
      <c r="D27" s="82"/>
      <c r="E27" s="140" t="s">
        <v>19</v>
      </c>
      <c r="F27" s="141"/>
      <c r="G27" s="142">
        <v>0.64</v>
      </c>
      <c r="H27" s="1"/>
      <c r="I27" s="9"/>
      <c r="J27" s="75"/>
      <c r="K27" s="75"/>
      <c r="L27" s="2"/>
      <c r="M27" s="11"/>
      <c r="N27" s="3"/>
      <c r="O27" s="3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15.75" thickBot="1">
      <c r="A28" s="35" t="s">
        <v>3</v>
      </c>
      <c r="B28" s="194">
        <v>1000</v>
      </c>
      <c r="C28" s="42" t="s">
        <v>0</v>
      </c>
      <c r="D28" s="36"/>
      <c r="E28" s="140" t="s">
        <v>20</v>
      </c>
      <c r="F28" s="141"/>
      <c r="G28" s="142">
        <v>0.18</v>
      </c>
      <c r="H28" s="1"/>
      <c r="I28" s="9"/>
      <c r="J28" s="75"/>
      <c r="K28" s="75"/>
      <c r="L28" s="4"/>
      <c r="M28" s="11"/>
      <c r="N28" s="12"/>
      <c r="O28" s="12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ht="15.75" thickBot="1">
      <c r="A29" s="35" t="s">
        <v>4</v>
      </c>
      <c r="B29" s="139"/>
      <c r="C29" s="16"/>
      <c r="D29" s="36"/>
      <c r="E29" s="140" t="s">
        <v>21</v>
      </c>
      <c r="F29" s="141"/>
      <c r="G29" s="142">
        <v>0.18</v>
      </c>
      <c r="H29" s="1"/>
      <c r="I29" s="9"/>
      <c r="J29" s="75"/>
      <c r="K29" s="75"/>
      <c r="L29" s="5"/>
      <c r="M29" s="13"/>
      <c r="N29" s="14"/>
      <c r="O29" s="6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>
      <c r="A30" s="38" t="s">
        <v>5</v>
      </c>
      <c r="B30" s="69">
        <v>1.0348999999999999</v>
      </c>
      <c r="C30" s="21"/>
      <c r="D30" s="63"/>
      <c r="E30" s="36"/>
      <c r="F30" s="10"/>
      <c r="G30" s="77"/>
      <c r="H30" s="77"/>
      <c r="I30" s="9"/>
      <c r="J30" s="75"/>
      <c r="K30" s="75"/>
      <c r="L30" s="5"/>
      <c r="M30" s="13"/>
      <c r="N30" s="14"/>
      <c r="O30" s="6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>
      <c r="A31" s="18"/>
      <c r="B31" s="20"/>
      <c r="C31" s="21"/>
      <c r="D31" s="9"/>
      <c r="E31" s="9"/>
      <c r="F31" s="9"/>
      <c r="G31" s="77"/>
      <c r="H31" s="77"/>
      <c r="I31" s="9"/>
      <c r="J31" s="75"/>
      <c r="K31" s="75"/>
      <c r="L31" s="5"/>
      <c r="M31" s="13"/>
      <c r="N31" s="14"/>
      <c r="O31" s="6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ht="15.75" thickBot="1">
      <c r="A32" s="19"/>
      <c r="B32" s="21"/>
      <c r="C32" s="21"/>
      <c r="D32" s="9"/>
      <c r="E32" s="9"/>
      <c r="F32" s="9"/>
      <c r="G32" s="77"/>
      <c r="H32" s="77"/>
      <c r="I32" s="9"/>
      <c r="J32" s="75"/>
      <c r="K32" s="75"/>
      <c r="L32" s="5"/>
      <c r="M32" s="13"/>
      <c r="N32" s="14"/>
      <c r="O32" s="6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ht="16.5" customHeight="1" thickBot="1">
      <c r="A33" s="17"/>
      <c r="B33" s="202" t="s">
        <v>6</v>
      </c>
      <c r="C33" s="203"/>
      <c r="D33" s="204"/>
      <c r="E33" s="202" t="s">
        <v>7</v>
      </c>
      <c r="F33" s="203"/>
      <c r="G33" s="204"/>
      <c r="H33" s="78"/>
      <c r="I33" s="15"/>
      <c r="J33" s="76"/>
      <c r="K33" s="76"/>
      <c r="L33" s="5"/>
      <c r="M33" s="13"/>
      <c r="N33" s="14"/>
      <c r="O33" s="6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26.25" customHeight="1" thickBot="1">
      <c r="A34" s="57"/>
      <c r="B34" s="58" t="s">
        <v>8</v>
      </c>
      <c r="C34" s="59" t="s">
        <v>9</v>
      </c>
      <c r="D34" s="60" t="s">
        <v>10</v>
      </c>
      <c r="E34" s="58" t="s">
        <v>8</v>
      </c>
      <c r="F34" s="61" t="s">
        <v>11</v>
      </c>
      <c r="G34" s="138" t="s">
        <v>12</v>
      </c>
      <c r="H34" s="104" t="s">
        <v>13</v>
      </c>
      <c r="I34" s="62" t="s">
        <v>14</v>
      </c>
      <c r="J34" s="105" t="s">
        <v>15</v>
      </c>
      <c r="K34" s="105" t="s">
        <v>16</v>
      </c>
      <c r="L34" s="5"/>
      <c r="M34" s="13"/>
      <c r="N34" s="14"/>
      <c r="O34" s="6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>
      <c r="A35" s="56" t="s">
        <v>17</v>
      </c>
      <c r="B35" s="99">
        <f>IF(+B27&gt;B28,B28,IF(B27*B30&gt;B28,B28,B27*B30))</f>
        <v>103.49</v>
      </c>
      <c r="C35" s="100">
        <f>+B5</f>
        <v>7.4999999999999997E-2</v>
      </c>
      <c r="D35" s="101">
        <f>+B35*C35</f>
        <v>7.7617499999999993</v>
      </c>
      <c r="E35" s="99">
        <f>+B35</f>
        <v>103.49</v>
      </c>
      <c r="F35" s="100">
        <f>+C5</f>
        <v>7.4999999999999997E-2</v>
      </c>
      <c r="G35" s="101">
        <f>+E35*F35</f>
        <v>7.7617499999999993</v>
      </c>
      <c r="H35" s="102">
        <f>+G35-D35</f>
        <v>0</v>
      </c>
      <c r="I35" s="103">
        <f>IFERROR(+H35/D35,0)</f>
        <v>0</v>
      </c>
      <c r="J35" s="111">
        <f>IFERROR(+G35/$G$62,0)</f>
        <v>0.34488539911280719</v>
      </c>
      <c r="K35" s="108"/>
      <c r="L35" s="5"/>
      <c r="M35" s="13"/>
      <c r="N35" s="14"/>
      <c r="O35" s="6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>
      <c r="A36" s="32" t="s">
        <v>18</v>
      </c>
      <c r="B36" s="22">
        <f>IF(B27*B30&gt;B28,B27*B30-B28,0)</f>
        <v>0</v>
      </c>
      <c r="C36" s="72">
        <f>+B6</f>
        <v>8.7999999999999995E-2</v>
      </c>
      <c r="D36" s="23">
        <f>+B36*C36</f>
        <v>0</v>
      </c>
      <c r="E36" s="22">
        <f>+B36</f>
        <v>0</v>
      </c>
      <c r="F36" s="72">
        <f>+C6</f>
        <v>8.7999999999999995E-2</v>
      </c>
      <c r="G36" s="23">
        <f>+E36*F36</f>
        <v>0</v>
      </c>
      <c r="H36" s="126">
        <f>+G36-D36</f>
        <v>0</v>
      </c>
      <c r="I36" s="103">
        <f>IFERROR(+H36/D36,0)</f>
        <v>0</v>
      </c>
      <c r="J36" s="95">
        <f>IFERROR(+G36/$G$62,0)</f>
        <v>0</v>
      </c>
      <c r="K36" s="109"/>
      <c r="L36" s="5"/>
      <c r="M36" s="13"/>
      <c r="N36" s="14"/>
      <c r="O36" s="6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>
      <c r="A37" s="44"/>
      <c r="B37" s="85"/>
      <c r="C37" s="86"/>
      <c r="D37" s="87"/>
      <c r="E37" s="85"/>
      <c r="F37" s="86"/>
      <c r="G37" s="87"/>
      <c r="H37" s="88"/>
      <c r="I37" s="89"/>
      <c r="J37" s="112"/>
      <c r="K37" s="110"/>
      <c r="L37" s="5"/>
      <c r="M37" s="13"/>
      <c r="N37" s="14"/>
      <c r="O37" s="6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>
      <c r="A38" s="32" t="s">
        <v>19</v>
      </c>
      <c r="B38" s="22">
        <f>+B27*B30*G27</f>
        <v>66.233599999999996</v>
      </c>
      <c r="C38" s="28">
        <f>+B7</f>
        <v>6.5000000000000002E-2</v>
      </c>
      <c r="D38" s="23">
        <f>+B38*C38</f>
        <v>4.3051839999999997</v>
      </c>
      <c r="E38" s="22">
        <f>+B38</f>
        <v>66.233599999999996</v>
      </c>
      <c r="F38" s="28">
        <f>+C7</f>
        <v>6.5000000000000002E-2</v>
      </c>
      <c r="G38" s="23">
        <f>+E38*F38</f>
        <v>4.3051839999999997</v>
      </c>
      <c r="H38" s="126">
        <f>+G38-D38</f>
        <v>0</v>
      </c>
      <c r="I38" s="103">
        <f t="shared" ref="I38:I40" si="0">IFERROR(+H38/D38,0)</f>
        <v>0</v>
      </c>
      <c r="J38" s="95"/>
      <c r="K38" s="109">
        <f>IFERROR(+G38/$G$68,0)</f>
        <v>0.18636342895462898</v>
      </c>
      <c r="L38" s="5"/>
      <c r="M38" s="13"/>
      <c r="N38" s="14"/>
      <c r="O38" s="6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>
      <c r="A39" s="32" t="s">
        <v>20</v>
      </c>
      <c r="B39" s="22">
        <f>+B27*B30*G28</f>
        <v>18.6282</v>
      </c>
      <c r="C39" s="28">
        <f>+B8</f>
        <v>0.1</v>
      </c>
      <c r="D39" s="23">
        <f>+B39*C39</f>
        <v>1.8628200000000001</v>
      </c>
      <c r="E39" s="22">
        <f>+B39</f>
        <v>18.6282</v>
      </c>
      <c r="F39" s="28">
        <f>+C8</f>
        <v>0.1</v>
      </c>
      <c r="G39" s="23">
        <f>+E39*F39</f>
        <v>1.8628200000000001</v>
      </c>
      <c r="H39" s="126">
        <f>+G39-D39</f>
        <v>0</v>
      </c>
      <c r="I39" s="103">
        <f t="shared" si="0"/>
        <v>0</v>
      </c>
      <c r="J39" s="95"/>
      <c r="K39" s="109">
        <f>IFERROR(+G39/$G$68,0)</f>
        <v>8.0638022143829854E-2</v>
      </c>
      <c r="L39" s="5"/>
      <c r="M39" s="13"/>
      <c r="N39" s="14"/>
      <c r="O39" s="6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>
      <c r="A40" s="32" t="s">
        <v>21</v>
      </c>
      <c r="B40" s="22">
        <f>+B27*B30*G29</f>
        <v>18.6282</v>
      </c>
      <c r="C40" s="28">
        <f>+B9</f>
        <v>0.11700000000000001</v>
      </c>
      <c r="D40" s="23">
        <f>+B40*C40</f>
        <v>2.1794994000000001</v>
      </c>
      <c r="E40" s="22">
        <f>+B40</f>
        <v>18.6282</v>
      </c>
      <c r="F40" s="28">
        <f>+C9</f>
        <v>0.11700000000000001</v>
      </c>
      <c r="G40" s="23">
        <f>+E40*F40</f>
        <v>2.1794994000000001</v>
      </c>
      <c r="H40" s="126">
        <f>+G40-D40</f>
        <v>0</v>
      </c>
      <c r="I40" s="103">
        <f t="shared" si="0"/>
        <v>0</v>
      </c>
      <c r="J40" s="95"/>
      <c r="K40" s="109">
        <f>IFERROR(+G40/$G$68,0)</f>
        <v>9.434648590828093E-2</v>
      </c>
      <c r="L40" s="5"/>
      <c r="M40" s="13"/>
      <c r="N40" s="14"/>
      <c r="O40" s="6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>
      <c r="A41" s="44"/>
      <c r="B41" s="85"/>
      <c r="C41" s="86"/>
      <c r="D41" s="87"/>
      <c r="E41" s="85"/>
      <c r="F41" s="86"/>
      <c r="G41" s="87"/>
      <c r="H41" s="88"/>
      <c r="I41" s="89"/>
      <c r="J41" s="112"/>
      <c r="K41" s="110"/>
      <c r="L41" s="5"/>
      <c r="M41" s="13"/>
      <c r="N41" s="14"/>
      <c r="O41" s="6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>
      <c r="A42" s="32" t="s">
        <v>22</v>
      </c>
      <c r="B42" s="73">
        <v>1</v>
      </c>
      <c r="C42" s="80">
        <f>+B10</f>
        <v>9.83</v>
      </c>
      <c r="D42" s="74">
        <f>+B42*C42</f>
        <v>9.83</v>
      </c>
      <c r="E42" s="73">
        <f>+B42</f>
        <v>1</v>
      </c>
      <c r="F42" s="80">
        <f>+C10</f>
        <v>9.94</v>
      </c>
      <c r="G42" s="74">
        <f t="shared" ref="G42" si="1">+E42*F42</f>
        <v>9.94</v>
      </c>
      <c r="H42" s="126">
        <f>+G42-D42</f>
        <v>0.10999999999999943</v>
      </c>
      <c r="I42" s="103">
        <f>IFERROR(+H42/D42,0)</f>
        <v>1.1190233977619474E-2</v>
      </c>
      <c r="J42" s="113">
        <f t="shared" ref="J42:J56" si="2">IFERROR(+G42/$G$62,0)</f>
        <v>0.44167370337633954</v>
      </c>
      <c r="K42" s="109">
        <f>IFERROR(+G42/$G$68,0)</f>
        <v>0.43028416063262614</v>
      </c>
      <c r="L42" s="5"/>
      <c r="M42" s="13"/>
      <c r="N42" s="14"/>
      <c r="O42" s="6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>
      <c r="A43" s="43" t="s">
        <v>23</v>
      </c>
      <c r="B43" s="83">
        <v>1</v>
      </c>
      <c r="C43" s="90">
        <f>+B12</f>
        <v>0.72</v>
      </c>
      <c r="D43" s="96">
        <f>+B43*C43</f>
        <v>0.72</v>
      </c>
      <c r="E43" s="83">
        <f>+B43</f>
        <v>1</v>
      </c>
      <c r="F43" s="90">
        <f>+C12</f>
        <v>0.02</v>
      </c>
      <c r="G43" s="96">
        <f t="shared" ref="G43:G46" si="3">+E43*F43</f>
        <v>0.02</v>
      </c>
      <c r="H43" s="98">
        <f>+G43-D43</f>
        <v>-0.7</v>
      </c>
      <c r="I43" s="103">
        <f t="shared" ref="I43:I47" si="4">IFERROR(+H43/D43,0)</f>
        <v>-0.97222222222222221</v>
      </c>
      <c r="J43" s="114">
        <f t="shared" si="2"/>
        <v>8.8867948365460678E-4</v>
      </c>
      <c r="K43" s="109">
        <f t="shared" ref="K43:K46" si="5">IFERROR(+G43/$G$68,0)</f>
        <v>8.657628986571956E-4</v>
      </c>
      <c r="L43" s="5"/>
      <c r="M43" s="13"/>
      <c r="N43" s="14"/>
      <c r="O43" s="6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>
      <c r="A44" s="94" t="s">
        <v>24</v>
      </c>
      <c r="B44" s="26">
        <f>+B27</f>
        <v>100</v>
      </c>
      <c r="C44" s="27">
        <f>+B13</f>
        <v>1.43E-2</v>
      </c>
      <c r="D44" s="96">
        <f t="shared" ref="D44:D46" si="6">+B44*C44</f>
        <v>1.43</v>
      </c>
      <c r="E44" s="26">
        <f>+B44</f>
        <v>100</v>
      </c>
      <c r="F44" s="27">
        <f>+C13</f>
        <v>1.4500000000000001E-2</v>
      </c>
      <c r="G44" s="96">
        <f t="shared" si="3"/>
        <v>1.4500000000000002</v>
      </c>
      <c r="H44" s="98">
        <f t="shared" ref="H44:H46" si="7">+G44-D44</f>
        <v>2.000000000000024E-2</v>
      </c>
      <c r="I44" s="103">
        <f t="shared" si="4"/>
        <v>1.3986013986014154E-2</v>
      </c>
      <c r="J44" s="113">
        <f t="shared" si="2"/>
        <v>6.4429262564958997E-2</v>
      </c>
      <c r="K44" s="109">
        <f t="shared" si="5"/>
        <v>6.276781015264668E-2</v>
      </c>
      <c r="L44" s="5"/>
      <c r="M44" s="13"/>
      <c r="N44" s="14"/>
      <c r="O44" s="6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>
      <c r="A45" s="94" t="s">
        <v>25</v>
      </c>
      <c r="B45" s="26">
        <f>+B27</f>
        <v>100</v>
      </c>
      <c r="C45" s="27"/>
      <c r="D45" s="96">
        <f>+B45*C45</f>
        <v>0</v>
      </c>
      <c r="E45" s="26">
        <f>+B45</f>
        <v>100</v>
      </c>
      <c r="F45" s="27"/>
      <c r="G45" s="96">
        <f t="shared" si="3"/>
        <v>0</v>
      </c>
      <c r="H45" s="98">
        <f t="shared" si="7"/>
        <v>0</v>
      </c>
      <c r="I45" s="103">
        <f t="shared" si="4"/>
        <v>0</v>
      </c>
      <c r="J45" s="113">
        <f t="shared" si="2"/>
        <v>0</v>
      </c>
      <c r="K45" s="109">
        <f t="shared" si="5"/>
        <v>0</v>
      </c>
      <c r="L45" s="5"/>
      <c r="M45" s="13"/>
      <c r="N45" s="14"/>
      <c r="O45" s="6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>
      <c r="A46" s="94" t="s">
        <v>26</v>
      </c>
      <c r="B46" s="26">
        <f>+B27</f>
        <v>100</v>
      </c>
      <c r="C46" s="27">
        <f>+B14</f>
        <v>-6.0000000000000006E-4</v>
      </c>
      <c r="D46" s="96">
        <f t="shared" si="6"/>
        <v>-6.0000000000000005E-2</v>
      </c>
      <c r="E46" s="26">
        <f>+B46</f>
        <v>100</v>
      </c>
      <c r="F46" s="27">
        <f>+C14</f>
        <v>1E-4</v>
      </c>
      <c r="G46" s="96">
        <f t="shared" si="3"/>
        <v>0.01</v>
      </c>
      <c r="H46" s="98">
        <f t="shared" si="7"/>
        <v>7.0000000000000007E-2</v>
      </c>
      <c r="I46" s="103">
        <f t="shared" si="4"/>
        <v>-1.1666666666666667</v>
      </c>
      <c r="J46" s="113">
        <f t="shared" si="2"/>
        <v>4.4433974182730339E-4</v>
      </c>
      <c r="K46" s="109">
        <f t="shared" si="5"/>
        <v>4.328814493285978E-4</v>
      </c>
      <c r="L46" s="5"/>
      <c r="M46" s="13"/>
      <c r="N46" s="14"/>
      <c r="O46" s="6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>
      <c r="A47" s="129" t="s">
        <v>27</v>
      </c>
      <c r="B47" s="130"/>
      <c r="C47" s="97"/>
      <c r="D47" s="131">
        <f>SUM(D42:D46)</f>
        <v>11.92</v>
      </c>
      <c r="E47" s="130"/>
      <c r="F47" s="97"/>
      <c r="G47" s="131">
        <f t="shared" ref="G47:H47" si="8">SUM(G42:G46)</f>
        <v>11.42</v>
      </c>
      <c r="H47" s="131">
        <f t="shared" si="8"/>
        <v>-0.50000000000000022</v>
      </c>
      <c r="I47" s="52">
        <f t="shared" si="4"/>
        <v>-4.1946308724832231E-2</v>
      </c>
      <c r="J47" s="115">
        <f t="shared" si="2"/>
        <v>0.50743598516678046</v>
      </c>
      <c r="K47" s="143">
        <f>IFERROR(+G47/$G$68,0)</f>
        <v>0.49435061513325868</v>
      </c>
      <c r="L47" s="7"/>
      <c r="M47" s="11"/>
      <c r="N47" s="7"/>
      <c r="O47" s="8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ht="25.5">
      <c r="A48" s="132" t="s">
        <v>28</v>
      </c>
      <c r="B48" s="133">
        <f>+B27*B30</f>
        <v>103.49</v>
      </c>
      <c r="C48" s="148">
        <f>+B16</f>
        <v>7.4999999999999997E-3</v>
      </c>
      <c r="D48" s="133">
        <f>+B48*C48</f>
        <v>0.77617499999999995</v>
      </c>
      <c r="E48" s="133">
        <f>+B48</f>
        <v>103.49</v>
      </c>
      <c r="F48" s="148">
        <f>+C16</f>
        <v>7.4999999999999997E-3</v>
      </c>
      <c r="G48" s="133">
        <f>+E48*F48</f>
        <v>0.77617499999999995</v>
      </c>
      <c r="H48" s="133">
        <f t="shared" ref="H48:H49" si="9">+G48-D48</f>
        <v>0</v>
      </c>
      <c r="I48" s="134">
        <f t="shared" ref="I48:I49" si="10">IFERROR(+H48/D48,0)</f>
        <v>0</v>
      </c>
      <c r="J48" s="134">
        <f t="shared" si="2"/>
        <v>3.4488539911280723E-2</v>
      </c>
      <c r="K48" s="144">
        <f t="shared" ref="K48:K56" si="11">IFERROR(+G48/$G$68,0)</f>
        <v>3.3599175893262438E-2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25.5">
      <c r="A49" s="135" t="s">
        <v>29</v>
      </c>
      <c r="B49" s="136">
        <f>+B48</f>
        <v>103.49</v>
      </c>
      <c r="C49" s="147">
        <f>+B17</f>
        <v>5.4999999999999997E-3</v>
      </c>
      <c r="D49" s="136">
        <f>+B49*C49</f>
        <v>0.5691949999999999</v>
      </c>
      <c r="E49" s="136">
        <f>+B49</f>
        <v>103.49</v>
      </c>
      <c r="F49" s="147">
        <f>+C17</f>
        <v>5.4999999999999997E-3</v>
      </c>
      <c r="G49" s="136">
        <f>+E49*F49</f>
        <v>0.5691949999999999</v>
      </c>
      <c r="H49" s="136">
        <f t="shared" si="9"/>
        <v>0</v>
      </c>
      <c r="I49" s="137">
        <f t="shared" si="10"/>
        <v>0</v>
      </c>
      <c r="J49" s="137">
        <f t="shared" si="2"/>
        <v>2.5291595934939192E-2</v>
      </c>
      <c r="K49" s="145">
        <f t="shared" si="11"/>
        <v>2.4639395655059116E-2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>
      <c r="A50" s="106" t="s">
        <v>30</v>
      </c>
      <c r="B50" s="107"/>
      <c r="C50" s="107"/>
      <c r="D50" s="128">
        <f>+D48+D49</f>
        <v>1.34537</v>
      </c>
      <c r="E50" s="107"/>
      <c r="F50" s="107"/>
      <c r="G50" s="128">
        <f>+G48+G49</f>
        <v>1.34537</v>
      </c>
      <c r="H50" s="128">
        <f t="shared" ref="H50:H56" si="12">+G50-D50</f>
        <v>0</v>
      </c>
      <c r="I50" s="71">
        <f t="shared" ref="I50:I56" si="13">IFERROR(+H50/D50,0)</f>
        <v>0</v>
      </c>
      <c r="J50" s="116">
        <f t="shared" si="2"/>
        <v>5.9780135846219919E-2</v>
      </c>
      <c r="K50" s="146">
        <f t="shared" si="11"/>
        <v>5.8238571548321558E-2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25.5">
      <c r="A51" s="53" t="s">
        <v>31</v>
      </c>
      <c r="B51" s="97"/>
      <c r="C51" s="97"/>
      <c r="D51" s="54">
        <f>+D47+D50</f>
        <v>13.265370000000001</v>
      </c>
      <c r="E51" s="97"/>
      <c r="F51" s="97"/>
      <c r="G51" s="54">
        <f>+G47+G50</f>
        <v>12.765370000000001</v>
      </c>
      <c r="H51" s="127">
        <f t="shared" si="12"/>
        <v>-0.5</v>
      </c>
      <c r="I51" s="70">
        <f t="shared" si="13"/>
        <v>-3.7692126190223114E-2</v>
      </c>
      <c r="J51" s="115">
        <f t="shared" si="2"/>
        <v>0.56721612101300045</v>
      </c>
      <c r="K51" s="143">
        <f t="shared" si="11"/>
        <v>0.5525891866815803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>
      <c r="A52" s="32" t="s">
        <v>32</v>
      </c>
      <c r="B52" s="22">
        <f>+B27*B30</f>
        <v>103.49</v>
      </c>
      <c r="C52" s="28">
        <f>+B18</f>
        <v>5.1999999999999998E-3</v>
      </c>
      <c r="D52" s="23">
        <f>+B52*C52</f>
        <v>0.53814799999999996</v>
      </c>
      <c r="E52" s="22">
        <f>+B52</f>
        <v>103.49</v>
      </c>
      <c r="F52" s="28">
        <f>+C18</f>
        <v>5.1999999999999998E-3</v>
      </c>
      <c r="G52" s="23">
        <f>+E52*F52</f>
        <v>0.53814799999999996</v>
      </c>
      <c r="H52" s="124">
        <f t="shared" si="12"/>
        <v>0</v>
      </c>
      <c r="I52" s="24">
        <f t="shared" si="13"/>
        <v>0</v>
      </c>
      <c r="J52" s="113">
        <f t="shared" si="2"/>
        <v>2.3912054338487965E-2</v>
      </c>
      <c r="K52" s="119">
        <f t="shared" si="11"/>
        <v>2.3295428619328623E-2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>
      <c r="A53" s="32" t="s">
        <v>33</v>
      </c>
      <c r="B53" s="22">
        <f>+B52</f>
        <v>103.49</v>
      </c>
      <c r="C53" s="28">
        <f>+B19</f>
        <v>1.1000000000000001E-3</v>
      </c>
      <c r="D53" s="23">
        <f>+B53*C53</f>
        <v>0.113839</v>
      </c>
      <c r="E53" s="22">
        <f>+B53</f>
        <v>103.49</v>
      </c>
      <c r="F53" s="28">
        <f>+C19</f>
        <v>1.1000000000000001E-3</v>
      </c>
      <c r="G53" s="23">
        <f>+E53*F53</f>
        <v>0.113839</v>
      </c>
      <c r="H53" s="124">
        <f t="shared" si="12"/>
        <v>0</v>
      </c>
      <c r="I53" s="24">
        <f t="shared" si="13"/>
        <v>0</v>
      </c>
      <c r="J53" s="113">
        <f t="shared" si="2"/>
        <v>5.0583191869878388E-3</v>
      </c>
      <c r="K53" s="119">
        <f t="shared" si="11"/>
        <v>4.9278791310118242E-3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25.5">
      <c r="A54" s="32" t="s">
        <v>34</v>
      </c>
      <c r="B54" s="26">
        <v>1</v>
      </c>
      <c r="C54" s="22">
        <f>+B20</f>
        <v>0.25</v>
      </c>
      <c r="D54" s="23">
        <f>+B54*C54</f>
        <v>0.25</v>
      </c>
      <c r="E54" s="26">
        <f>+B54</f>
        <v>1</v>
      </c>
      <c r="F54" s="22">
        <f>+C20</f>
        <v>0.25</v>
      </c>
      <c r="G54" s="23">
        <f>+E54*F54</f>
        <v>0.25</v>
      </c>
      <c r="H54" s="124">
        <f t="shared" si="12"/>
        <v>0</v>
      </c>
      <c r="I54" s="24">
        <f t="shared" si="13"/>
        <v>0</v>
      </c>
      <c r="J54" s="113">
        <f t="shared" si="2"/>
        <v>1.1108493545682585E-2</v>
      </c>
      <c r="K54" s="119">
        <f t="shared" si="11"/>
        <v>1.0822036233214944E-2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>
      <c r="A55" s="53" t="s">
        <v>35</v>
      </c>
      <c r="B55" s="97"/>
      <c r="C55" s="97"/>
      <c r="D55" s="54">
        <f>SUM(D52:D54)</f>
        <v>0.90198699999999998</v>
      </c>
      <c r="E55" s="97"/>
      <c r="F55" s="97"/>
      <c r="G55" s="54">
        <f>SUM(G52:G54)</f>
        <v>0.90198699999999998</v>
      </c>
      <c r="H55" s="127">
        <f t="shared" si="12"/>
        <v>0</v>
      </c>
      <c r="I55" s="55">
        <f t="shared" si="13"/>
        <v>0</v>
      </c>
      <c r="J55" s="115">
        <f t="shared" si="2"/>
        <v>4.0078867071158389E-2</v>
      </c>
      <c r="K55" s="120">
        <f t="shared" si="11"/>
        <v>3.9045343983555393E-2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>
      <c r="A56" s="33" t="s">
        <v>36</v>
      </c>
      <c r="B56" s="22">
        <f>+B27</f>
        <v>100</v>
      </c>
      <c r="C56" s="29">
        <f>+B21</f>
        <v>7.0000000000000001E-3</v>
      </c>
      <c r="D56" s="23">
        <f>+B56*C56</f>
        <v>0.70000000000000007</v>
      </c>
      <c r="E56" s="22">
        <f>+B56</f>
        <v>100</v>
      </c>
      <c r="F56" s="29">
        <f>+C21</f>
        <v>7.0000000000000001E-3</v>
      </c>
      <c r="G56" s="23">
        <f>+E56*F56</f>
        <v>0.70000000000000007</v>
      </c>
      <c r="H56" s="124">
        <f t="shared" si="12"/>
        <v>0</v>
      </c>
      <c r="I56" s="24">
        <f t="shared" si="13"/>
        <v>0</v>
      </c>
      <c r="J56" s="117">
        <f t="shared" si="2"/>
        <v>3.1103781927911241E-2</v>
      </c>
      <c r="K56" s="121">
        <f t="shared" si="11"/>
        <v>3.0301701453001848E-2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>
      <c r="A57" s="46"/>
      <c r="B57" s="92"/>
      <c r="C57" s="92"/>
      <c r="D57" s="47"/>
      <c r="E57" s="92"/>
      <c r="F57" s="92"/>
      <c r="G57" s="47"/>
      <c r="H57" s="91"/>
      <c r="I57" s="48"/>
      <c r="J57" s="67"/>
      <c r="K57" s="65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>
      <c r="A58" s="33" t="s">
        <v>37</v>
      </c>
      <c r="B58" s="84"/>
      <c r="C58" s="84"/>
      <c r="D58" s="25">
        <f>+D35+D36+D51+D55+D56</f>
        <v>22.629106999999998</v>
      </c>
      <c r="E58" s="84"/>
      <c r="F58" s="84"/>
      <c r="G58" s="25">
        <f>+G35+G36+G51+G55+G56</f>
        <v>22.129106999999998</v>
      </c>
      <c r="H58" s="124">
        <f t="shared" ref="H58:H62" si="14">+G58-D58</f>
        <v>-0.5</v>
      </c>
      <c r="I58" s="24">
        <f t="shared" ref="I58:I62" si="15">IFERROR(+H58/D58,0)</f>
        <v>-2.209543664272744E-2</v>
      </c>
      <c r="J58" s="113">
        <f>IFERROR(+G58/$G$62,0)</f>
        <v>0.98328416912487715</v>
      </c>
      <c r="K58" s="64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>
      <c r="A59" s="45" t="s">
        <v>38</v>
      </c>
      <c r="B59" s="30"/>
      <c r="C59" s="31">
        <v>0.13</v>
      </c>
      <c r="D59" s="25">
        <f>+D58*C59</f>
        <v>2.9417839099999998</v>
      </c>
      <c r="E59" s="30"/>
      <c r="F59" s="31">
        <v>0.13</v>
      </c>
      <c r="G59" s="25">
        <f>+G58*F59</f>
        <v>2.8767839099999999</v>
      </c>
      <c r="H59" s="124">
        <f t="shared" si="14"/>
        <v>-6.4999999999999947E-2</v>
      </c>
      <c r="I59" s="24">
        <f t="shared" si="15"/>
        <v>-2.2095436642727423E-2</v>
      </c>
      <c r="J59" s="113">
        <f>IFERROR(+G59/$G$62,0)</f>
        <v>0.12782694198623404</v>
      </c>
      <c r="K59" s="64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>
      <c r="A60" s="45" t="s">
        <v>39</v>
      </c>
      <c r="B60" s="73"/>
      <c r="C60" s="73"/>
      <c r="D60" s="124">
        <f>+D58+D59</f>
        <v>25.570890909999996</v>
      </c>
      <c r="E60" s="73"/>
      <c r="F60" s="73"/>
      <c r="G60" s="124">
        <f>+G58+G59</f>
        <v>25.005890909999998</v>
      </c>
      <c r="H60" s="124">
        <f t="shared" si="14"/>
        <v>-0.56499999999999773</v>
      </c>
      <c r="I60" s="24">
        <f t="shared" si="15"/>
        <v>-2.2095436642727354E-2</v>
      </c>
      <c r="J60" s="113">
        <f>IFERROR(+G60/$G$62,0)</f>
        <v>1.1111111111111112</v>
      </c>
      <c r="K60" s="64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>
      <c r="A61" s="45" t="s">
        <v>40</v>
      </c>
      <c r="B61" s="84"/>
      <c r="C61" s="37">
        <v>-0.1</v>
      </c>
      <c r="D61" s="123">
        <f>+D60*C61</f>
        <v>-2.5570890909999999</v>
      </c>
      <c r="E61" s="84"/>
      <c r="F61" s="37">
        <v>-0.1</v>
      </c>
      <c r="G61" s="123">
        <f>+G60*F61</f>
        <v>-2.5005890910000002</v>
      </c>
      <c r="H61" s="124">
        <f t="shared" si="14"/>
        <v>5.6499999999999773E-2</v>
      </c>
      <c r="I61" s="24">
        <f t="shared" si="15"/>
        <v>-2.209543664272735E-2</v>
      </c>
      <c r="J61" s="113">
        <f>IFERROR(+G61/$G$62,0)</f>
        <v>-0.11111111111111113</v>
      </c>
      <c r="K61" s="64"/>
    </row>
    <row r="62" spans="1:28" ht="15.75" thickBot="1">
      <c r="A62" s="49" t="s">
        <v>41</v>
      </c>
      <c r="B62" s="93"/>
      <c r="C62" s="93"/>
      <c r="D62" s="50">
        <f>+D60+D61</f>
        <v>23.013801818999994</v>
      </c>
      <c r="E62" s="93"/>
      <c r="F62" s="93"/>
      <c r="G62" s="50">
        <f>+G60+G61</f>
        <v>22.505301818999996</v>
      </c>
      <c r="H62" s="125">
        <f t="shared" si="14"/>
        <v>-0.50849999999999795</v>
      </c>
      <c r="I62" s="51">
        <f t="shared" si="15"/>
        <v>-2.2095436642727357E-2</v>
      </c>
      <c r="J62" s="118">
        <f>IFERROR(+G62/$G$62,0)</f>
        <v>1</v>
      </c>
      <c r="K62" s="66"/>
    </row>
    <row r="63" spans="1:28">
      <c r="A63" s="46"/>
      <c r="B63" s="92"/>
      <c r="C63" s="92"/>
      <c r="D63" s="47"/>
      <c r="E63" s="92"/>
      <c r="F63" s="92"/>
      <c r="G63" s="47"/>
      <c r="H63" s="91"/>
      <c r="I63" s="48"/>
      <c r="J63" s="67"/>
      <c r="K63" s="65"/>
    </row>
    <row r="64" spans="1:28">
      <c r="A64" s="33" t="s">
        <v>42</v>
      </c>
      <c r="B64" s="84"/>
      <c r="C64" s="84"/>
      <c r="D64" s="25">
        <f>+D38+D39+D40+D51+D55+D56</f>
        <v>23.214860399999999</v>
      </c>
      <c r="E64" s="84"/>
      <c r="F64" s="84"/>
      <c r="G64" s="25">
        <f>+G38+G39+G40+G51+G55+G56</f>
        <v>22.714860399999999</v>
      </c>
      <c r="H64" s="124">
        <f t="shared" ref="H64:H68" si="16">+G64-D64</f>
        <v>-0.5</v>
      </c>
      <c r="I64" s="24">
        <f t="shared" ref="I64:I68" si="17">IFERROR(+H64/D64,0)</f>
        <v>-2.1537928352134309E-2</v>
      </c>
      <c r="J64" s="24"/>
      <c r="K64" s="119">
        <f t="shared" ref="K64:K68" si="18">IFERROR(+G64/$G$68,0)</f>
        <v>0.98328416912487715</v>
      </c>
    </row>
    <row r="65" spans="1:11">
      <c r="A65" s="45" t="s">
        <v>38</v>
      </c>
      <c r="B65" s="30"/>
      <c r="C65" s="31">
        <v>0.13</v>
      </c>
      <c r="D65" s="25">
        <f>+D64*C65</f>
        <v>3.0179318519999998</v>
      </c>
      <c r="E65" s="30"/>
      <c r="F65" s="31">
        <v>0.13</v>
      </c>
      <c r="G65" s="25">
        <f>+G64*F65</f>
        <v>2.9529318519999999</v>
      </c>
      <c r="H65" s="124">
        <f t="shared" si="16"/>
        <v>-6.4999999999999947E-2</v>
      </c>
      <c r="I65" s="24">
        <f t="shared" si="17"/>
        <v>-2.1537928352134292E-2</v>
      </c>
      <c r="J65" s="24"/>
      <c r="K65" s="119">
        <f t="shared" si="18"/>
        <v>0.12782694198623404</v>
      </c>
    </row>
    <row r="66" spans="1:11">
      <c r="A66" s="45" t="s">
        <v>39</v>
      </c>
      <c r="B66" s="73"/>
      <c r="C66" s="73"/>
      <c r="D66" s="25">
        <f>+D64+D65</f>
        <v>26.232792251999999</v>
      </c>
      <c r="E66" s="73"/>
      <c r="F66" s="73"/>
      <c r="G66" s="25">
        <f>+G64+G65</f>
        <v>25.667792251999998</v>
      </c>
      <c r="H66" s="124">
        <f t="shared" si="16"/>
        <v>-0.56500000000000128</v>
      </c>
      <c r="I66" s="24">
        <f t="shared" si="17"/>
        <v>-2.1537928352134358E-2</v>
      </c>
      <c r="J66" s="24"/>
      <c r="K66" s="119">
        <f t="shared" si="18"/>
        <v>1.1111111111111112</v>
      </c>
    </row>
    <row r="67" spans="1:11">
      <c r="A67" s="45" t="s">
        <v>40</v>
      </c>
      <c r="B67" s="84"/>
      <c r="C67" s="37">
        <v>-0.1</v>
      </c>
      <c r="D67" s="123">
        <f>+D66*C67</f>
        <v>-2.6232792252000001</v>
      </c>
      <c r="E67" s="84"/>
      <c r="F67" s="37">
        <v>-0.1</v>
      </c>
      <c r="G67" s="123">
        <f>+G66*F67</f>
        <v>-2.5667792251999999</v>
      </c>
      <c r="H67" s="124">
        <f t="shared" si="16"/>
        <v>5.6500000000000217E-2</v>
      </c>
      <c r="I67" s="24">
        <f t="shared" si="17"/>
        <v>-2.1537928352134389E-2</v>
      </c>
      <c r="J67" s="24"/>
      <c r="K67" s="119">
        <f t="shared" si="18"/>
        <v>-0.11111111111111112</v>
      </c>
    </row>
    <row r="68" spans="1:11" ht="15.75" thickBot="1">
      <c r="A68" s="49" t="s">
        <v>43</v>
      </c>
      <c r="B68" s="93"/>
      <c r="C68" s="93"/>
      <c r="D68" s="50">
        <f>+D66+D67</f>
        <v>23.609513026799998</v>
      </c>
      <c r="E68" s="93"/>
      <c r="F68" s="93"/>
      <c r="G68" s="50">
        <f>+G66+G67</f>
        <v>23.101013026799997</v>
      </c>
      <c r="H68" s="125">
        <f t="shared" si="16"/>
        <v>-0.50850000000000151</v>
      </c>
      <c r="I68" s="51">
        <f t="shared" si="17"/>
        <v>-2.1537928352134372E-2</v>
      </c>
      <c r="J68" s="68"/>
      <c r="K68" s="122">
        <f t="shared" si="18"/>
        <v>1</v>
      </c>
    </row>
    <row r="71" spans="1:11" ht="108.75" customHeight="1">
      <c r="A71" s="200" t="s">
        <v>51</v>
      </c>
      <c r="B71" s="201"/>
      <c r="C71" s="201"/>
      <c r="D71" s="201"/>
      <c r="E71" s="201"/>
      <c r="F71" s="201"/>
      <c r="G71" s="201"/>
      <c r="H71" s="201"/>
      <c r="I71" s="1"/>
      <c r="J71" s="1"/>
      <c r="K71" s="1"/>
    </row>
    <row r="72" spans="1:11">
      <c r="A72" s="162"/>
      <c r="B72" s="162"/>
      <c r="C72" s="162"/>
      <c r="D72" s="162"/>
      <c r="E72" s="162"/>
      <c r="F72" s="162"/>
      <c r="G72" s="162"/>
      <c r="H72" s="162"/>
    </row>
    <row r="73" spans="1:11">
      <c r="A73" s="162"/>
      <c r="B73" s="162"/>
      <c r="C73" s="162"/>
      <c r="D73" s="162"/>
      <c r="E73" s="162"/>
      <c r="F73" s="162"/>
      <c r="G73" s="162"/>
      <c r="H73" s="162"/>
    </row>
    <row r="74" spans="1:11">
      <c r="A74" s="162"/>
      <c r="B74" s="162"/>
      <c r="C74" s="162"/>
      <c r="D74" s="162"/>
      <c r="E74" s="162"/>
      <c r="F74" s="162"/>
      <c r="G74" s="162"/>
      <c r="H74" s="162"/>
    </row>
    <row r="75" spans="1:11">
      <c r="A75" s="162"/>
      <c r="B75" s="162"/>
      <c r="C75" s="162"/>
      <c r="D75" s="162"/>
      <c r="E75" s="162"/>
      <c r="F75" s="162"/>
      <c r="G75" s="162"/>
      <c r="H75" s="162"/>
    </row>
    <row r="76" spans="1:11">
      <c r="A76" s="162"/>
      <c r="B76" s="162"/>
      <c r="C76" s="162"/>
      <c r="D76" s="162"/>
      <c r="E76" s="162"/>
      <c r="F76" s="162"/>
      <c r="G76" s="162"/>
      <c r="H76" s="162"/>
    </row>
  </sheetData>
  <mergeCells count="4">
    <mergeCell ref="A71:H71"/>
    <mergeCell ref="B33:D33"/>
    <mergeCell ref="E33:G33"/>
    <mergeCell ref="A1:J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B76"/>
  <sheetViews>
    <sheetView topLeftCell="A56" zoomScale="90" zoomScaleNormal="90" workbookViewId="0">
      <selection activeCell="C45" sqref="C45"/>
    </sheetView>
  </sheetViews>
  <sheetFormatPr defaultRowHeight="15"/>
  <cols>
    <col min="1" max="1" width="37.42578125" style="163" customWidth="1"/>
    <col min="2" max="2" width="11.28515625" style="163" bestFit="1" customWidth="1"/>
    <col min="3" max="3" width="13.140625" style="163" customWidth="1"/>
    <col min="4" max="4" width="13.5703125" style="163" customWidth="1"/>
    <col min="5" max="5" width="11.42578125" style="163" customWidth="1"/>
    <col min="6" max="6" width="13.28515625" style="163" customWidth="1"/>
    <col min="7" max="7" width="13.42578125" style="163" customWidth="1"/>
    <col min="8" max="11" width="11.140625" style="163" customWidth="1"/>
    <col min="12" max="16384" width="9.140625" style="163"/>
  </cols>
  <sheetData>
    <row r="1" spans="1:28" ht="23.25">
      <c r="A1" s="205" t="s">
        <v>68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28">
      <c r="A2" s="9"/>
      <c r="B2" s="9"/>
      <c r="C2" s="9"/>
      <c r="D2" s="9"/>
      <c r="E2" s="9"/>
      <c r="F2" s="9"/>
      <c r="G2" s="77"/>
      <c r="H2" s="77"/>
      <c r="I2" s="9"/>
      <c r="J2" s="75"/>
      <c r="K2" s="75"/>
      <c r="L2" s="9"/>
      <c r="M2" s="9"/>
      <c r="N2" s="9"/>
      <c r="O2" s="9"/>
      <c r="P2" s="9"/>
      <c r="Q2" s="9"/>
      <c r="R2" s="9"/>
      <c r="S2" s="9"/>
      <c r="T2" s="34"/>
      <c r="U2" s="9"/>
      <c r="V2" s="9"/>
      <c r="W2" s="9"/>
      <c r="X2" s="9"/>
      <c r="Y2" s="39">
        <v>1</v>
      </c>
      <c r="Z2" s="9" t="s">
        <v>0</v>
      </c>
      <c r="AA2" s="9"/>
      <c r="AB2" s="9"/>
    </row>
    <row r="3" spans="1:28" ht="15.75" thickBot="1">
      <c r="A3" s="9"/>
      <c r="B3" s="9"/>
      <c r="C3" s="9"/>
      <c r="D3" s="9"/>
      <c r="E3" s="9"/>
      <c r="F3" s="9"/>
      <c r="G3" s="77"/>
      <c r="H3" s="77"/>
      <c r="I3" s="9"/>
      <c r="J3" s="75"/>
      <c r="K3" s="75"/>
      <c r="L3" s="9"/>
      <c r="M3" s="9"/>
      <c r="N3" s="9"/>
      <c r="O3" s="9"/>
      <c r="P3" s="9"/>
      <c r="Q3" s="9"/>
      <c r="R3" s="9"/>
      <c r="S3" s="9"/>
      <c r="T3" s="34"/>
      <c r="U3" s="9"/>
      <c r="V3" s="9"/>
      <c r="W3" s="9"/>
      <c r="X3" s="9"/>
      <c r="Y3" s="39"/>
      <c r="Z3" s="9"/>
      <c r="AA3" s="9"/>
      <c r="AB3" s="9"/>
    </row>
    <row r="4" spans="1:28" ht="16.5" thickBot="1">
      <c r="A4" s="164" t="s">
        <v>45</v>
      </c>
      <c r="B4" s="165" t="s">
        <v>46</v>
      </c>
      <c r="C4" s="165" t="s">
        <v>47</v>
      </c>
      <c r="D4" s="9"/>
      <c r="F4" s="187" t="s">
        <v>52</v>
      </c>
      <c r="G4" s="77"/>
      <c r="H4" s="9"/>
      <c r="I4" s="75"/>
      <c r="J4" s="75"/>
      <c r="L4" s="9"/>
      <c r="M4" s="9"/>
      <c r="N4" s="9"/>
      <c r="O4" s="9"/>
      <c r="P4" s="9"/>
      <c r="Q4" s="9"/>
      <c r="R4" s="9"/>
      <c r="S4" s="9"/>
      <c r="T4" s="34"/>
      <c r="U4" s="9"/>
      <c r="V4" s="9"/>
      <c r="W4" s="9"/>
      <c r="X4" s="9"/>
      <c r="Y4" s="39"/>
      <c r="Z4" s="9"/>
      <c r="AA4" s="9"/>
      <c r="AB4" s="9"/>
    </row>
    <row r="5" spans="1:28">
      <c r="A5" s="166" t="s">
        <v>17</v>
      </c>
      <c r="B5" s="172">
        <v>7.4999999999999997E-2</v>
      </c>
      <c r="C5" s="172">
        <v>7.4999999999999997E-2</v>
      </c>
      <c r="D5" s="9"/>
      <c r="E5" s="9"/>
      <c r="I5" s="188">
        <v>2012</v>
      </c>
      <c r="J5" s="188">
        <v>2013</v>
      </c>
      <c r="L5" s="9"/>
      <c r="M5" s="9"/>
      <c r="N5" s="9"/>
      <c r="O5" s="9"/>
      <c r="P5" s="9"/>
      <c r="Q5" s="9"/>
      <c r="R5" s="9"/>
      <c r="S5" s="9"/>
      <c r="T5" s="34"/>
      <c r="U5" s="9"/>
      <c r="V5" s="9"/>
      <c r="W5" s="9"/>
      <c r="X5" s="9"/>
      <c r="Y5" s="39"/>
      <c r="Z5" s="9"/>
      <c r="AA5" s="9"/>
      <c r="AB5" s="9"/>
    </row>
    <row r="6" spans="1:28">
      <c r="A6" s="166" t="s">
        <v>18</v>
      </c>
      <c r="B6" s="172">
        <v>8.7999999999999995E-2</v>
      </c>
      <c r="C6" s="172">
        <v>8.7999999999999995E-2</v>
      </c>
      <c r="D6" s="9"/>
      <c r="E6" s="9"/>
      <c r="F6" s="185" t="s">
        <v>53</v>
      </c>
      <c r="L6" s="9"/>
      <c r="M6" s="9"/>
      <c r="N6" s="9"/>
      <c r="O6" s="9"/>
      <c r="P6" s="9"/>
      <c r="Q6" s="9"/>
      <c r="R6" s="9"/>
      <c r="S6" s="9"/>
      <c r="T6" s="34"/>
      <c r="U6" s="9"/>
      <c r="V6" s="9"/>
      <c r="W6" s="9"/>
      <c r="X6" s="9"/>
      <c r="Y6" s="39"/>
      <c r="Z6" s="9"/>
      <c r="AA6" s="9"/>
      <c r="AB6" s="9"/>
    </row>
    <row r="7" spans="1:28">
      <c r="A7" s="166" t="s">
        <v>19</v>
      </c>
      <c r="B7" s="172">
        <v>6.5000000000000002E-2</v>
      </c>
      <c r="C7" s="172">
        <v>6.5000000000000002E-2</v>
      </c>
      <c r="D7" s="9"/>
      <c r="E7" s="9"/>
      <c r="F7" s="163" t="s">
        <v>54</v>
      </c>
      <c r="I7" s="177">
        <v>0.02</v>
      </c>
      <c r="J7" s="177">
        <v>0.02</v>
      </c>
      <c r="L7" s="9"/>
      <c r="M7" s="9"/>
      <c r="N7" s="9"/>
      <c r="O7" s="9"/>
      <c r="P7" s="9"/>
      <c r="Q7" s="9"/>
      <c r="R7" s="9"/>
      <c r="S7" s="9"/>
      <c r="T7" s="34"/>
      <c r="U7" s="9"/>
      <c r="V7" s="9"/>
      <c r="W7" s="9"/>
      <c r="X7" s="9"/>
      <c r="Y7" s="39"/>
      <c r="Z7" s="9"/>
      <c r="AA7" s="9"/>
      <c r="AB7" s="9"/>
    </row>
    <row r="8" spans="1:28">
      <c r="A8" s="166" t="s">
        <v>20</v>
      </c>
      <c r="B8" s="172">
        <v>0.1</v>
      </c>
      <c r="C8" s="172">
        <v>0.1</v>
      </c>
      <c r="D8" s="9"/>
      <c r="E8" s="9"/>
      <c r="F8" s="163" t="s">
        <v>55</v>
      </c>
      <c r="I8" s="177">
        <v>2.37</v>
      </c>
      <c r="J8" s="177">
        <v>0</v>
      </c>
      <c r="L8" s="9"/>
      <c r="M8" s="9"/>
      <c r="N8" s="9"/>
      <c r="O8" s="9"/>
      <c r="P8" s="9"/>
      <c r="Q8" s="9"/>
      <c r="R8" s="9"/>
      <c r="S8" s="9"/>
      <c r="T8" s="34"/>
      <c r="U8" s="9"/>
      <c r="V8" s="9"/>
      <c r="W8" s="9"/>
      <c r="X8" s="9"/>
      <c r="Y8" s="39"/>
      <c r="Z8" s="9"/>
      <c r="AA8" s="9"/>
      <c r="AB8" s="9"/>
    </row>
    <row r="9" spans="1:28">
      <c r="A9" s="166" t="s">
        <v>21</v>
      </c>
      <c r="B9" s="172">
        <v>0.11700000000000001</v>
      </c>
      <c r="C9" s="172">
        <v>0.11700000000000001</v>
      </c>
      <c r="D9" s="9"/>
      <c r="E9" s="9"/>
      <c r="F9" s="163" t="s">
        <v>56</v>
      </c>
      <c r="J9" s="177"/>
      <c r="L9" s="9"/>
      <c r="M9" s="9"/>
      <c r="N9" s="9"/>
      <c r="O9" s="9"/>
      <c r="P9" s="9"/>
      <c r="Q9" s="9"/>
      <c r="R9" s="9"/>
      <c r="S9" s="9"/>
      <c r="T9" s="34"/>
      <c r="U9" s="9"/>
      <c r="V9" s="9"/>
      <c r="W9" s="9"/>
      <c r="X9" s="9"/>
      <c r="Y9" s="39"/>
      <c r="Z9" s="9"/>
      <c r="AA9" s="9"/>
      <c r="AB9" s="9"/>
    </row>
    <row r="10" spans="1:28">
      <c r="A10" s="166" t="s">
        <v>22</v>
      </c>
      <c r="B10" s="167">
        <v>17.75</v>
      </c>
      <c r="C10" s="167">
        <v>17.940000000000001</v>
      </c>
      <c r="D10" s="9"/>
      <c r="E10" s="9"/>
      <c r="F10" s="163" t="s">
        <v>57</v>
      </c>
      <c r="J10" s="177"/>
      <c r="L10" s="9"/>
      <c r="M10" s="9"/>
      <c r="N10" s="9"/>
      <c r="O10" s="9"/>
      <c r="P10" s="9"/>
      <c r="Q10" s="9"/>
      <c r="R10" s="9"/>
      <c r="S10" s="9"/>
      <c r="T10" s="34"/>
      <c r="U10" s="9"/>
      <c r="V10" s="9"/>
      <c r="W10" s="9"/>
      <c r="X10" s="9"/>
      <c r="Y10" s="39"/>
      <c r="Z10" s="9"/>
      <c r="AA10" s="9"/>
      <c r="AB10" s="9"/>
    </row>
    <row r="11" spans="1:28">
      <c r="A11" s="166" t="s">
        <v>48</v>
      </c>
      <c r="B11" s="167">
        <v>0</v>
      </c>
      <c r="C11" s="167">
        <v>0</v>
      </c>
      <c r="D11" s="9"/>
      <c r="E11" s="9"/>
      <c r="F11" s="163" t="s">
        <v>23</v>
      </c>
      <c r="I11" s="182">
        <f>SUM(I6:I10)</f>
        <v>2.39</v>
      </c>
      <c r="J11" s="182">
        <f>SUM(J6:J10)</f>
        <v>0.02</v>
      </c>
      <c r="L11" s="9"/>
      <c r="M11" s="9"/>
      <c r="N11" s="9"/>
      <c r="O11" s="9"/>
      <c r="P11" s="9"/>
      <c r="Q11" s="9"/>
      <c r="R11" s="9"/>
      <c r="S11" s="9"/>
      <c r="T11" s="34"/>
      <c r="U11" s="9"/>
      <c r="V11" s="9"/>
      <c r="W11" s="9"/>
      <c r="X11" s="9"/>
      <c r="Y11" s="39"/>
      <c r="Z11" s="9"/>
      <c r="AA11" s="9"/>
      <c r="AB11" s="9"/>
    </row>
    <row r="12" spans="1:28">
      <c r="A12" s="166" t="s">
        <v>23</v>
      </c>
      <c r="B12" s="168">
        <f>+I11</f>
        <v>2.39</v>
      </c>
      <c r="C12" s="168">
        <f>+J11</f>
        <v>0.02</v>
      </c>
      <c r="D12" s="9"/>
      <c r="E12" s="9"/>
      <c r="L12" s="9"/>
      <c r="M12" s="9"/>
      <c r="N12" s="9"/>
      <c r="O12" s="9"/>
      <c r="P12" s="9"/>
      <c r="Q12" s="9"/>
      <c r="R12" s="9"/>
      <c r="S12" s="9"/>
      <c r="T12" s="34"/>
      <c r="U12" s="9"/>
      <c r="V12" s="9"/>
      <c r="W12" s="9"/>
      <c r="X12" s="9"/>
      <c r="Y12" s="39"/>
      <c r="Z12" s="9"/>
      <c r="AA12" s="9"/>
      <c r="AB12" s="9"/>
    </row>
    <row r="13" spans="1:28">
      <c r="A13" s="169" t="s">
        <v>24</v>
      </c>
      <c r="B13" s="170">
        <v>1.5599999999999999E-2</v>
      </c>
      <c r="C13" s="170">
        <v>1.5800000000000002E-2</v>
      </c>
      <c r="D13" s="9"/>
      <c r="E13" s="9"/>
      <c r="F13" s="185" t="s">
        <v>58</v>
      </c>
      <c r="L13" s="9"/>
      <c r="M13" s="9"/>
      <c r="N13" s="9"/>
      <c r="O13" s="9"/>
      <c r="P13" s="9"/>
      <c r="Q13" s="9"/>
      <c r="R13" s="9"/>
      <c r="S13" s="9"/>
      <c r="T13" s="34"/>
      <c r="U13" s="9"/>
      <c r="V13" s="9"/>
      <c r="W13" s="9"/>
      <c r="X13" s="9"/>
      <c r="Y13" s="39"/>
      <c r="Z13" s="9"/>
      <c r="AA13" s="9"/>
      <c r="AB13" s="9"/>
    </row>
    <row r="14" spans="1:28">
      <c r="A14" s="166" t="s">
        <v>26</v>
      </c>
      <c r="B14" s="171">
        <f>+I22</f>
        <v>-5.9999999999999995E-4</v>
      </c>
      <c r="C14" s="171">
        <f>+J22</f>
        <v>8.0000000000000004E-4</v>
      </c>
      <c r="D14" s="9"/>
      <c r="E14" s="9"/>
      <c r="F14" s="163" t="s">
        <v>59</v>
      </c>
      <c r="I14" s="183"/>
      <c r="J14" s="177">
        <v>0</v>
      </c>
      <c r="L14" s="9"/>
      <c r="M14" s="9"/>
      <c r="N14" s="9"/>
      <c r="O14" s="9"/>
      <c r="P14" s="9"/>
      <c r="Q14" s="9"/>
      <c r="R14" s="9"/>
      <c r="S14" s="9"/>
      <c r="T14" s="34"/>
      <c r="U14" s="9"/>
      <c r="V14" s="9"/>
      <c r="W14" s="9"/>
      <c r="X14" s="9"/>
      <c r="Y14" s="39"/>
      <c r="Z14" s="9"/>
      <c r="AA14" s="9"/>
      <c r="AB14" s="9"/>
    </row>
    <row r="15" spans="1:28">
      <c r="A15" s="169" t="s">
        <v>25</v>
      </c>
      <c r="B15" s="170">
        <v>0</v>
      </c>
      <c r="C15" s="170">
        <v>0</v>
      </c>
      <c r="D15" s="9"/>
      <c r="E15" s="9"/>
      <c r="F15" s="163" t="s">
        <v>60</v>
      </c>
      <c r="I15" s="183">
        <v>-1.4E-3</v>
      </c>
      <c r="J15" s="177">
        <v>0</v>
      </c>
      <c r="L15" s="9"/>
      <c r="M15" s="9"/>
      <c r="N15" s="9"/>
      <c r="O15" s="9"/>
      <c r="P15" s="9"/>
      <c r="Q15" s="9"/>
      <c r="R15" s="9"/>
      <c r="S15" s="9"/>
      <c r="T15" s="34"/>
      <c r="U15" s="9"/>
      <c r="V15" s="9"/>
      <c r="W15" s="9"/>
      <c r="X15" s="9"/>
      <c r="Y15" s="39"/>
      <c r="Z15" s="9"/>
      <c r="AA15" s="9"/>
      <c r="AB15" s="9"/>
    </row>
    <row r="16" spans="1:28" ht="25.5">
      <c r="A16" s="169" t="s">
        <v>49</v>
      </c>
      <c r="B16" s="171">
        <v>6.7000000000000002E-3</v>
      </c>
      <c r="C16" s="171">
        <v>6.7000000000000002E-3</v>
      </c>
      <c r="D16" s="9"/>
      <c r="E16" s="9"/>
      <c r="F16" s="163" t="s">
        <v>61</v>
      </c>
      <c r="I16" s="183">
        <v>0</v>
      </c>
      <c r="J16" s="177">
        <v>0</v>
      </c>
      <c r="L16" s="9"/>
      <c r="M16" s="9"/>
      <c r="N16" s="9"/>
      <c r="O16" s="9"/>
      <c r="P16" s="9"/>
      <c r="Q16" s="9"/>
      <c r="R16" s="9"/>
      <c r="S16" s="9"/>
      <c r="T16" s="34"/>
      <c r="U16" s="9"/>
      <c r="V16" s="9"/>
      <c r="W16" s="9"/>
      <c r="X16" s="9"/>
      <c r="Y16" s="39"/>
      <c r="Z16" s="9"/>
      <c r="AA16" s="9"/>
      <c r="AB16" s="9"/>
    </row>
    <row r="17" spans="1:28" ht="25.5">
      <c r="A17" s="169" t="s">
        <v>50</v>
      </c>
      <c r="B17" s="171">
        <v>4.7000000000000002E-3</v>
      </c>
      <c r="C17" s="171">
        <v>4.7000000000000002E-3</v>
      </c>
      <c r="D17" s="9"/>
      <c r="E17" s="9"/>
      <c r="F17" s="163" t="s">
        <v>62</v>
      </c>
      <c r="I17" s="183">
        <v>0</v>
      </c>
      <c r="J17" s="177">
        <v>0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>
      <c r="A18" s="169" t="s">
        <v>32</v>
      </c>
      <c r="B18" s="172">
        <v>5.1999999999999998E-3</v>
      </c>
      <c r="C18" s="172">
        <v>5.1999999999999998E-3</v>
      </c>
      <c r="D18" s="9"/>
      <c r="E18" s="9"/>
      <c r="F18" s="163" t="s">
        <v>63</v>
      </c>
      <c r="I18" s="183">
        <v>8.0000000000000004E-4</v>
      </c>
      <c r="J18" s="177">
        <v>0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>
      <c r="A19" s="169" t="s">
        <v>33</v>
      </c>
      <c r="B19" s="172">
        <v>1.1000000000000001E-3</v>
      </c>
      <c r="C19" s="172">
        <v>1.1000000000000001E-3</v>
      </c>
      <c r="D19" s="9"/>
      <c r="E19" s="9"/>
      <c r="F19" s="163" t="s">
        <v>64</v>
      </c>
      <c r="I19" s="183">
        <v>0</v>
      </c>
      <c r="J19" s="183">
        <f>'GS &lt; 50 kW (1000 kWh)'!J19</f>
        <v>8.0000000000000004E-4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25.5">
      <c r="A20" s="169" t="s">
        <v>34</v>
      </c>
      <c r="B20" s="168">
        <v>0.25</v>
      </c>
      <c r="C20" s="168">
        <v>0.25</v>
      </c>
      <c r="D20" s="9"/>
      <c r="E20" s="9"/>
      <c r="F20" s="163" t="s">
        <v>65</v>
      </c>
      <c r="I20" s="183">
        <v>0</v>
      </c>
      <c r="J20" s="183">
        <f>'GS &lt; 50 kW (1000 kWh)'!J20</f>
        <v>0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>
      <c r="A21" s="169" t="s">
        <v>36</v>
      </c>
      <c r="B21" s="173">
        <v>7.0000000000000001E-3</v>
      </c>
      <c r="C21" s="173">
        <v>7.0000000000000001E-3</v>
      </c>
      <c r="D21" s="9"/>
      <c r="E21" s="9"/>
      <c r="F21" s="163" t="s">
        <v>66</v>
      </c>
      <c r="I21" s="183">
        <v>0</v>
      </c>
      <c r="J21" s="177">
        <v>0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ht="15.75" thickBot="1">
      <c r="A22" s="174" t="s">
        <v>5</v>
      </c>
      <c r="B22" s="175">
        <v>1.0348999999999999</v>
      </c>
      <c r="C22" s="175">
        <v>1.0348999999999999</v>
      </c>
      <c r="D22" s="9"/>
      <c r="E22" s="9"/>
      <c r="F22" s="163" t="s">
        <v>26</v>
      </c>
      <c r="I22" s="184">
        <f>SUM(I14:I21)</f>
        <v>-5.9999999999999995E-4</v>
      </c>
      <c r="J22" s="184">
        <f>SUM(J14:J21)</f>
        <v>8.0000000000000004E-4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>
      <c r="A23" s="9"/>
      <c r="B23" s="9"/>
      <c r="C23" s="9"/>
      <c r="D23" s="9"/>
      <c r="E23" s="9"/>
      <c r="F23" s="9"/>
      <c r="G23" s="77"/>
      <c r="H23" s="77"/>
      <c r="I23" s="9"/>
      <c r="J23" s="75"/>
      <c r="K23" s="75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Z23" s="9"/>
      <c r="AA23" s="9"/>
      <c r="AB23" s="9"/>
    </row>
    <row r="24" spans="1:28">
      <c r="A24" s="9"/>
      <c r="B24" s="9"/>
      <c r="C24" s="9"/>
      <c r="D24" s="9"/>
      <c r="E24" s="9"/>
      <c r="F24" s="9"/>
      <c r="G24" s="77"/>
      <c r="H24" s="77"/>
      <c r="I24" s="9"/>
      <c r="J24" s="75"/>
      <c r="K24" s="75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>
      <c r="A25" s="9"/>
      <c r="B25" s="9"/>
      <c r="C25" s="9"/>
      <c r="D25" s="9"/>
      <c r="E25" s="9"/>
      <c r="F25" s="9"/>
      <c r="G25" s="77"/>
      <c r="H25" s="77"/>
      <c r="I25" s="9"/>
      <c r="J25" s="75"/>
      <c r="K25" s="75"/>
      <c r="L25" s="186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15.75" thickBot="1">
      <c r="A26" s="41"/>
      <c r="B26" s="41"/>
      <c r="C26" s="41"/>
      <c r="D26" s="41"/>
      <c r="E26" s="10" t="s">
        <v>44</v>
      </c>
      <c r="F26" s="10"/>
      <c r="G26" s="79"/>
      <c r="H26" s="77"/>
      <c r="I26" s="9"/>
      <c r="J26" s="75"/>
      <c r="K26" s="75"/>
      <c r="L26" s="11"/>
      <c r="M26" s="11"/>
      <c r="N26" s="11"/>
      <c r="O26" s="11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15.75" thickBot="1">
      <c r="A27" s="35" t="s">
        <v>2</v>
      </c>
      <c r="B27" s="194">
        <v>5000</v>
      </c>
      <c r="C27" s="42" t="s">
        <v>0</v>
      </c>
      <c r="D27" s="82"/>
      <c r="E27" s="140" t="s">
        <v>19</v>
      </c>
      <c r="F27" s="141"/>
      <c r="G27" s="142">
        <v>0.64</v>
      </c>
      <c r="I27" s="9"/>
      <c r="J27" s="75"/>
      <c r="K27" s="75"/>
      <c r="L27" s="2"/>
      <c r="M27" s="11"/>
      <c r="N27" s="3"/>
      <c r="O27" s="3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15.75" thickBot="1">
      <c r="A28" s="35" t="s">
        <v>3</v>
      </c>
      <c r="B28" s="194">
        <v>750</v>
      </c>
      <c r="C28" s="42" t="s">
        <v>0</v>
      </c>
      <c r="D28" s="36"/>
      <c r="E28" s="140" t="s">
        <v>20</v>
      </c>
      <c r="F28" s="141"/>
      <c r="G28" s="142">
        <v>0.18</v>
      </c>
      <c r="I28" s="9"/>
      <c r="J28" s="75"/>
      <c r="K28" s="75"/>
      <c r="L28" s="4"/>
      <c r="M28" s="11"/>
      <c r="N28" s="12"/>
      <c r="O28" s="12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ht="15.75" thickBot="1">
      <c r="A29" s="35" t="s">
        <v>4</v>
      </c>
      <c r="B29" s="139"/>
      <c r="C29" s="16"/>
      <c r="D29" s="36"/>
      <c r="E29" s="140" t="s">
        <v>21</v>
      </c>
      <c r="F29" s="141"/>
      <c r="G29" s="142">
        <v>0.18</v>
      </c>
      <c r="I29" s="9"/>
      <c r="J29" s="75"/>
      <c r="K29" s="75"/>
      <c r="L29" s="5"/>
      <c r="M29" s="13"/>
      <c r="N29" s="14"/>
      <c r="O29" s="6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>
      <c r="A30" s="38" t="s">
        <v>5</v>
      </c>
      <c r="B30" s="69">
        <v>1.0348999999999999</v>
      </c>
      <c r="C30" s="21"/>
      <c r="D30" s="63"/>
      <c r="E30" s="36"/>
      <c r="F30" s="10"/>
      <c r="G30" s="77"/>
      <c r="H30" s="77"/>
      <c r="I30" s="9"/>
      <c r="J30" s="75"/>
      <c r="K30" s="75"/>
      <c r="L30" s="5"/>
      <c r="M30" s="13"/>
      <c r="N30" s="14"/>
      <c r="O30" s="6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>
      <c r="A31" s="18"/>
      <c r="B31" s="20"/>
      <c r="C31" s="21"/>
      <c r="D31" s="9"/>
      <c r="E31" s="9"/>
      <c r="F31" s="9"/>
      <c r="G31" s="77"/>
      <c r="H31" s="77"/>
      <c r="I31" s="9"/>
      <c r="J31" s="75"/>
      <c r="K31" s="75"/>
      <c r="L31" s="5"/>
      <c r="M31" s="13"/>
      <c r="N31" s="14"/>
      <c r="O31" s="6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ht="15.75" thickBot="1">
      <c r="A32" s="19"/>
      <c r="B32" s="21"/>
      <c r="C32" s="21"/>
      <c r="D32" s="9"/>
      <c r="E32" s="9"/>
      <c r="F32" s="9"/>
      <c r="G32" s="77"/>
      <c r="H32" s="77"/>
      <c r="I32" s="9"/>
      <c r="J32" s="75"/>
      <c r="K32" s="75"/>
      <c r="L32" s="5"/>
      <c r="M32" s="13"/>
      <c r="N32" s="14"/>
      <c r="O32" s="6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ht="16.5" customHeight="1" thickBot="1">
      <c r="A33" s="17"/>
      <c r="B33" s="202" t="s">
        <v>6</v>
      </c>
      <c r="C33" s="203"/>
      <c r="D33" s="204"/>
      <c r="E33" s="202" t="s">
        <v>7</v>
      </c>
      <c r="F33" s="203"/>
      <c r="G33" s="204"/>
      <c r="H33" s="78"/>
      <c r="I33" s="15"/>
      <c r="J33" s="76"/>
      <c r="K33" s="76"/>
      <c r="L33" s="5"/>
      <c r="M33" s="13"/>
      <c r="N33" s="14"/>
      <c r="O33" s="6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26.25" customHeight="1" thickBot="1">
      <c r="A34" s="57"/>
      <c r="B34" s="58" t="s">
        <v>8</v>
      </c>
      <c r="C34" s="59" t="s">
        <v>9</v>
      </c>
      <c r="D34" s="60" t="s">
        <v>10</v>
      </c>
      <c r="E34" s="58" t="s">
        <v>8</v>
      </c>
      <c r="F34" s="61" t="s">
        <v>11</v>
      </c>
      <c r="G34" s="138" t="s">
        <v>12</v>
      </c>
      <c r="H34" s="104" t="s">
        <v>13</v>
      </c>
      <c r="I34" s="62" t="s">
        <v>14</v>
      </c>
      <c r="J34" s="105" t="s">
        <v>15</v>
      </c>
      <c r="K34" s="105" t="s">
        <v>16</v>
      </c>
      <c r="L34" s="5"/>
      <c r="M34" s="13"/>
      <c r="N34" s="14"/>
      <c r="O34" s="6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>
      <c r="A35" s="56" t="s">
        <v>17</v>
      </c>
      <c r="B35" s="99">
        <f>IF(+B27&gt;B28,B28,IF(B27*B30&gt;B28,B28,B27*B30))</f>
        <v>750</v>
      </c>
      <c r="C35" s="100">
        <f>+B5</f>
        <v>7.4999999999999997E-2</v>
      </c>
      <c r="D35" s="101">
        <f>+B35*C35</f>
        <v>56.25</v>
      </c>
      <c r="E35" s="99">
        <f>+B35</f>
        <v>750</v>
      </c>
      <c r="F35" s="100">
        <f>+C5</f>
        <v>7.4999999999999997E-2</v>
      </c>
      <c r="G35" s="101">
        <f>+E35*F35</f>
        <v>56.25</v>
      </c>
      <c r="H35" s="102">
        <f>+G35-D35</f>
        <v>0</v>
      </c>
      <c r="I35" s="103">
        <f>IFERROR(+H35/D35,0)</f>
        <v>0</v>
      </c>
      <c r="J35" s="111">
        <f>IFERROR(+G35/$G$62,0)</f>
        <v>8.2134470727629139E-2</v>
      </c>
      <c r="K35" s="108"/>
      <c r="L35" s="5"/>
      <c r="M35" s="13"/>
      <c r="N35" s="14"/>
      <c r="O35" s="6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>
      <c r="A36" s="179" t="s">
        <v>18</v>
      </c>
      <c r="B36" s="180">
        <f>IF(B27*B30&gt;B28,B27*B30-B28,0)</f>
        <v>4424.5</v>
      </c>
      <c r="C36" s="72">
        <f>+B6</f>
        <v>8.7999999999999995E-2</v>
      </c>
      <c r="D36" s="23">
        <f>+B36*C36</f>
        <v>389.35599999999999</v>
      </c>
      <c r="E36" s="180">
        <f>+B36</f>
        <v>4424.5</v>
      </c>
      <c r="F36" s="72">
        <f>+C6</f>
        <v>8.7999999999999995E-2</v>
      </c>
      <c r="G36" s="23">
        <f>+E36*F36</f>
        <v>389.35599999999999</v>
      </c>
      <c r="H36" s="126">
        <f>+G36-D36</f>
        <v>0</v>
      </c>
      <c r="I36" s="103">
        <f>IFERROR(+H36/D36,0)</f>
        <v>0</v>
      </c>
      <c r="J36" s="95">
        <f>IFERROR(+G36/$G$62,0)</f>
        <v>0.5685253152822537</v>
      </c>
      <c r="K36" s="109"/>
      <c r="L36" s="5"/>
      <c r="M36" s="13"/>
      <c r="N36" s="14"/>
      <c r="O36" s="6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>
      <c r="A37" s="44"/>
      <c r="B37" s="85"/>
      <c r="C37" s="86"/>
      <c r="D37" s="87"/>
      <c r="E37" s="85"/>
      <c r="F37" s="86"/>
      <c r="G37" s="87"/>
      <c r="H37" s="88"/>
      <c r="I37" s="89"/>
      <c r="J37" s="112"/>
      <c r="K37" s="110"/>
      <c r="L37" s="5"/>
      <c r="M37" s="13"/>
      <c r="N37" s="14"/>
      <c r="O37" s="6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>
      <c r="A38" s="179" t="s">
        <v>19</v>
      </c>
      <c r="B38" s="180">
        <f>+B27*B30*G27</f>
        <v>3311.6800000000003</v>
      </c>
      <c r="C38" s="181">
        <f>+B7</f>
        <v>6.5000000000000002E-2</v>
      </c>
      <c r="D38" s="23">
        <f>+B38*C38</f>
        <v>215.25920000000002</v>
      </c>
      <c r="E38" s="180">
        <f>+B38</f>
        <v>3311.6800000000003</v>
      </c>
      <c r="F38" s="181">
        <f>+C7</f>
        <v>6.5000000000000002E-2</v>
      </c>
      <c r="G38" s="23">
        <f>+E38*F38</f>
        <v>215.25920000000002</v>
      </c>
      <c r="H38" s="126">
        <f>+G38-D38</f>
        <v>0</v>
      </c>
      <c r="I38" s="103">
        <f t="shared" ref="I38:I40" si="0">IFERROR(+H38/D38,0)</f>
        <v>0</v>
      </c>
      <c r="J38" s="95"/>
      <c r="K38" s="109">
        <f>IFERROR(+G38/$G$68,0)</f>
        <v>0.3280681221976518</v>
      </c>
      <c r="L38" s="5"/>
      <c r="M38" s="13"/>
      <c r="N38" s="14"/>
      <c r="O38" s="6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>
      <c r="A39" s="179" t="s">
        <v>20</v>
      </c>
      <c r="B39" s="180">
        <f>+B27*B30*G28</f>
        <v>931.41</v>
      </c>
      <c r="C39" s="181">
        <f>+B8</f>
        <v>0.1</v>
      </c>
      <c r="D39" s="23">
        <f>+B39*C39</f>
        <v>93.141000000000005</v>
      </c>
      <c r="E39" s="180">
        <f>+B39</f>
        <v>931.41</v>
      </c>
      <c r="F39" s="181">
        <f>+C8</f>
        <v>0.1</v>
      </c>
      <c r="G39" s="23">
        <f>+E39*F39</f>
        <v>93.141000000000005</v>
      </c>
      <c r="H39" s="126">
        <f>+G39-D39</f>
        <v>0</v>
      </c>
      <c r="I39" s="103">
        <f t="shared" si="0"/>
        <v>0</v>
      </c>
      <c r="J39" s="95"/>
      <c r="K39" s="109">
        <f>IFERROR(+G39/$G$68,0)</f>
        <v>0.14195255287398395</v>
      </c>
      <c r="L39" s="5"/>
      <c r="M39" s="13"/>
      <c r="N39" s="14"/>
      <c r="O39" s="6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>
      <c r="A40" s="179" t="s">
        <v>21</v>
      </c>
      <c r="B40" s="180">
        <f>+B27*B30*G29</f>
        <v>931.41</v>
      </c>
      <c r="C40" s="181">
        <f>+B9</f>
        <v>0.11700000000000001</v>
      </c>
      <c r="D40" s="23">
        <f>+B40*C40</f>
        <v>108.97497</v>
      </c>
      <c r="E40" s="180">
        <f>+B40</f>
        <v>931.41</v>
      </c>
      <c r="F40" s="181">
        <f>+C9</f>
        <v>0.11700000000000001</v>
      </c>
      <c r="G40" s="23">
        <f>+E40*F40</f>
        <v>108.97497</v>
      </c>
      <c r="H40" s="126">
        <f>+G40-D40</f>
        <v>0</v>
      </c>
      <c r="I40" s="103">
        <f t="shared" si="0"/>
        <v>0</v>
      </c>
      <c r="J40" s="95"/>
      <c r="K40" s="109">
        <f>IFERROR(+G40/$G$68,0)</f>
        <v>0.16608448686256119</v>
      </c>
      <c r="L40" s="5"/>
      <c r="M40" s="13"/>
      <c r="N40" s="14"/>
      <c r="O40" s="6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>
      <c r="A41" s="44"/>
      <c r="B41" s="85"/>
      <c r="C41" s="86"/>
      <c r="D41" s="87"/>
      <c r="E41" s="85"/>
      <c r="F41" s="86"/>
      <c r="G41" s="87"/>
      <c r="H41" s="88"/>
      <c r="I41" s="89"/>
      <c r="J41" s="112"/>
      <c r="K41" s="110"/>
      <c r="L41" s="5"/>
      <c r="M41" s="13"/>
      <c r="N41" s="14"/>
      <c r="O41" s="6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>
      <c r="A42" s="179" t="s">
        <v>22</v>
      </c>
      <c r="B42" s="73">
        <v>1</v>
      </c>
      <c r="C42" s="80">
        <f>+B10</f>
        <v>17.75</v>
      </c>
      <c r="D42" s="74">
        <f>+B42*C42</f>
        <v>17.75</v>
      </c>
      <c r="E42" s="73">
        <f>+B42</f>
        <v>1</v>
      </c>
      <c r="F42" s="80">
        <f>+C10</f>
        <v>17.940000000000001</v>
      </c>
      <c r="G42" s="74">
        <f t="shared" ref="G42:G46" si="1">+E42*F42</f>
        <v>17.940000000000001</v>
      </c>
      <c r="H42" s="126">
        <f>+G42-D42</f>
        <v>0.19000000000000128</v>
      </c>
      <c r="I42" s="103">
        <f>IFERROR(+H42/D42,0)</f>
        <v>1.0704225352112748E-2</v>
      </c>
      <c r="J42" s="113">
        <f t="shared" ref="J42:J56" si="2">IFERROR(+G42/$G$62,0)</f>
        <v>2.6195420530731855E-2</v>
      </c>
      <c r="K42" s="109">
        <f>IFERROR(+G42/$G$68,0)</f>
        <v>2.7341651888634133E-2</v>
      </c>
      <c r="L42" s="5"/>
      <c r="M42" s="13"/>
      <c r="N42" s="14"/>
      <c r="O42" s="6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>
      <c r="A43" s="43" t="s">
        <v>23</v>
      </c>
      <c r="B43" s="83">
        <v>1</v>
      </c>
      <c r="C43" s="90">
        <f>+B12</f>
        <v>2.39</v>
      </c>
      <c r="D43" s="96">
        <f>+B43*C43</f>
        <v>2.39</v>
      </c>
      <c r="E43" s="83">
        <f>+B43</f>
        <v>1</v>
      </c>
      <c r="F43" s="90">
        <f>+C12</f>
        <v>0.02</v>
      </c>
      <c r="G43" s="96">
        <f t="shared" si="1"/>
        <v>0.02</v>
      </c>
      <c r="H43" s="98">
        <f>+G43-D43</f>
        <v>-2.37</v>
      </c>
      <c r="I43" s="103">
        <f t="shared" ref="I43:I56" si="3">IFERROR(+H43/D43,0)</f>
        <v>-0.99163179916317989</v>
      </c>
      <c r="J43" s="114">
        <f t="shared" si="2"/>
        <v>2.9203367369823694E-5</v>
      </c>
      <c r="K43" s="109">
        <f t="shared" ref="K43:K46" si="4">IFERROR(+G43/$G$68,0)</f>
        <v>3.048121726715065E-5</v>
      </c>
      <c r="L43" s="5"/>
      <c r="M43" s="13"/>
      <c r="N43" s="14"/>
      <c r="O43" s="6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>
      <c r="A44" s="94" t="s">
        <v>24</v>
      </c>
      <c r="B44" s="26">
        <f>+B27</f>
        <v>5000</v>
      </c>
      <c r="C44" s="27">
        <f>+B13</f>
        <v>1.5599999999999999E-2</v>
      </c>
      <c r="D44" s="96">
        <f t="shared" ref="D44:D46" si="5">+B44*C44</f>
        <v>78</v>
      </c>
      <c r="E44" s="26">
        <f>+B44</f>
        <v>5000</v>
      </c>
      <c r="F44" s="27">
        <f>+C13</f>
        <v>1.5800000000000002E-2</v>
      </c>
      <c r="G44" s="96">
        <f t="shared" si="1"/>
        <v>79.000000000000014</v>
      </c>
      <c r="H44" s="98">
        <f t="shared" ref="H44:H46" si="6">+G44-D44</f>
        <v>1.0000000000000142</v>
      </c>
      <c r="I44" s="103">
        <f t="shared" si="3"/>
        <v>1.2820512820513002E-2</v>
      </c>
      <c r="J44" s="113">
        <f t="shared" si="2"/>
        <v>0.11535330111080361</v>
      </c>
      <c r="K44" s="109">
        <f t="shared" si="4"/>
        <v>0.12040080820524508</v>
      </c>
      <c r="L44" s="5"/>
      <c r="M44" s="13"/>
      <c r="N44" s="14"/>
      <c r="O44" s="6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>
      <c r="A45" s="94" t="s">
        <v>25</v>
      </c>
      <c r="B45" s="26">
        <f>+B27</f>
        <v>5000</v>
      </c>
      <c r="C45" s="27"/>
      <c r="D45" s="96">
        <f t="shared" si="5"/>
        <v>0</v>
      </c>
      <c r="E45" s="26">
        <f>+B45</f>
        <v>5000</v>
      </c>
      <c r="F45" s="27"/>
      <c r="G45" s="96">
        <f t="shared" si="1"/>
        <v>0</v>
      </c>
      <c r="H45" s="98">
        <f t="shared" si="6"/>
        <v>0</v>
      </c>
      <c r="I45" s="103">
        <f t="shared" si="3"/>
        <v>0</v>
      </c>
      <c r="J45" s="113">
        <f t="shared" si="2"/>
        <v>0</v>
      </c>
      <c r="K45" s="109">
        <f t="shared" si="4"/>
        <v>0</v>
      </c>
      <c r="L45" s="5"/>
      <c r="M45" s="13"/>
      <c r="N45" s="14"/>
      <c r="O45" s="6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>
      <c r="A46" s="94" t="s">
        <v>26</v>
      </c>
      <c r="B46" s="26">
        <f>+B27</f>
        <v>5000</v>
      </c>
      <c r="C46" s="27">
        <f>+B14</f>
        <v>-5.9999999999999995E-4</v>
      </c>
      <c r="D46" s="96">
        <f t="shared" si="5"/>
        <v>-2.9999999999999996</v>
      </c>
      <c r="E46" s="26">
        <f>+B46</f>
        <v>5000</v>
      </c>
      <c r="F46" s="27">
        <f>+C14</f>
        <v>8.0000000000000004E-4</v>
      </c>
      <c r="G46" s="96">
        <f t="shared" si="1"/>
        <v>4</v>
      </c>
      <c r="H46" s="98">
        <f t="shared" si="6"/>
        <v>7</v>
      </c>
      <c r="I46" s="103">
        <f t="shared" si="3"/>
        <v>-2.3333333333333335</v>
      </c>
      <c r="J46" s="113">
        <f t="shared" si="2"/>
        <v>5.8406734739647383E-3</v>
      </c>
      <c r="K46" s="109">
        <f t="shared" si="4"/>
        <v>6.0962434534301297E-3</v>
      </c>
      <c r="L46" s="5"/>
      <c r="M46" s="13"/>
      <c r="N46" s="14"/>
      <c r="O46" s="6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>
      <c r="A47" s="129" t="s">
        <v>27</v>
      </c>
      <c r="B47" s="130"/>
      <c r="C47" s="97"/>
      <c r="D47" s="131">
        <f>SUM(D42:D46)</f>
        <v>95.14</v>
      </c>
      <c r="E47" s="130"/>
      <c r="F47" s="97"/>
      <c r="G47" s="131">
        <f t="shared" ref="G47:H47" si="7">SUM(G42:G46)</f>
        <v>100.96000000000001</v>
      </c>
      <c r="H47" s="131">
        <f t="shared" si="7"/>
        <v>5.8200000000000154</v>
      </c>
      <c r="I47" s="52">
        <f t="shared" si="3"/>
        <v>6.117300819844456E-2</v>
      </c>
      <c r="J47" s="115">
        <f t="shared" si="2"/>
        <v>0.14741859848287001</v>
      </c>
      <c r="K47" s="143">
        <f>IFERROR(+G47/$G$68,0)</f>
        <v>0.15386918476457648</v>
      </c>
      <c r="L47" s="7"/>
      <c r="M47" s="11"/>
      <c r="N47" s="7"/>
      <c r="O47" s="176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ht="25.5">
      <c r="A48" s="132" t="s">
        <v>28</v>
      </c>
      <c r="B48" s="133">
        <f>+B27*B30</f>
        <v>5174.5</v>
      </c>
      <c r="C48" s="148">
        <f>+B16</f>
        <v>6.7000000000000002E-3</v>
      </c>
      <c r="D48" s="133">
        <f>+B48*C48</f>
        <v>34.669150000000002</v>
      </c>
      <c r="E48" s="133">
        <f>+B48</f>
        <v>5174.5</v>
      </c>
      <c r="F48" s="148">
        <f>+C16</f>
        <v>6.7000000000000002E-3</v>
      </c>
      <c r="G48" s="133">
        <f>+E48*F48</f>
        <v>34.669150000000002</v>
      </c>
      <c r="H48" s="133">
        <f t="shared" ref="H48:H56" si="8">+G48-D48</f>
        <v>0</v>
      </c>
      <c r="I48" s="134">
        <f t="shared" si="3"/>
        <v>0</v>
      </c>
      <c r="J48" s="134">
        <f t="shared" si="2"/>
        <v>5.0622796192476158E-2</v>
      </c>
      <c r="K48" s="144">
        <f t="shared" ref="K48:K56" si="9">IFERROR(+G48/$G$68,0)</f>
        <v>5.28378946808718E-2</v>
      </c>
    </row>
    <row r="49" spans="1:11" ht="25.5">
      <c r="A49" s="135" t="s">
        <v>29</v>
      </c>
      <c r="B49" s="136">
        <f>+B48</f>
        <v>5174.5</v>
      </c>
      <c r="C49" s="147">
        <f>+B17</f>
        <v>4.7000000000000002E-3</v>
      </c>
      <c r="D49" s="136">
        <f>+B49*C49</f>
        <v>24.320150000000002</v>
      </c>
      <c r="E49" s="136">
        <f>+B49</f>
        <v>5174.5</v>
      </c>
      <c r="F49" s="147">
        <f>+C17</f>
        <v>4.7000000000000002E-3</v>
      </c>
      <c r="G49" s="136">
        <f>+E49*F49</f>
        <v>24.320150000000002</v>
      </c>
      <c r="H49" s="136">
        <f t="shared" si="8"/>
        <v>0</v>
      </c>
      <c r="I49" s="137">
        <f t="shared" si="3"/>
        <v>0</v>
      </c>
      <c r="J49" s="137">
        <f t="shared" si="2"/>
        <v>3.5511513746960884E-2</v>
      </c>
      <c r="K49" s="145">
        <f t="shared" si="9"/>
        <v>3.7065388805984693E-2</v>
      </c>
    </row>
    <row r="50" spans="1:11">
      <c r="A50" s="106" t="s">
        <v>30</v>
      </c>
      <c r="B50" s="107"/>
      <c r="C50" s="107"/>
      <c r="D50" s="128">
        <f>+D48+D49</f>
        <v>58.9893</v>
      </c>
      <c r="E50" s="107"/>
      <c r="F50" s="107"/>
      <c r="G50" s="128">
        <f>+G48+G49</f>
        <v>58.9893</v>
      </c>
      <c r="H50" s="128">
        <f t="shared" si="8"/>
        <v>0</v>
      </c>
      <c r="I50" s="71">
        <f t="shared" si="3"/>
        <v>0</v>
      </c>
      <c r="J50" s="116">
        <f t="shared" si="2"/>
        <v>8.6134309939437034E-2</v>
      </c>
      <c r="K50" s="146">
        <f t="shared" si="9"/>
        <v>8.9903283486856486E-2</v>
      </c>
    </row>
    <row r="51" spans="1:11" ht="25.5">
      <c r="A51" s="53" t="s">
        <v>31</v>
      </c>
      <c r="B51" s="97"/>
      <c r="C51" s="97"/>
      <c r="D51" s="54">
        <f>+D47+D50</f>
        <v>154.1293</v>
      </c>
      <c r="E51" s="97"/>
      <c r="F51" s="97"/>
      <c r="G51" s="54">
        <f>+G47+G50</f>
        <v>159.94929999999999</v>
      </c>
      <c r="H51" s="127">
        <f t="shared" si="8"/>
        <v>5.8199999999999932</v>
      </c>
      <c r="I51" s="70">
        <f t="shared" si="3"/>
        <v>3.7760503681000257E-2</v>
      </c>
      <c r="J51" s="115">
        <f t="shared" si="2"/>
        <v>0.23355290842230703</v>
      </c>
      <c r="K51" s="143">
        <f t="shared" si="9"/>
        <v>0.24377246825143295</v>
      </c>
    </row>
    <row r="52" spans="1:11">
      <c r="A52" s="179" t="s">
        <v>32</v>
      </c>
      <c r="B52" s="180">
        <f>+B27*B30</f>
        <v>5174.5</v>
      </c>
      <c r="C52" s="181">
        <f>+B18</f>
        <v>5.1999999999999998E-3</v>
      </c>
      <c r="D52" s="23">
        <f>+B52*C52</f>
        <v>26.907399999999999</v>
      </c>
      <c r="E52" s="180">
        <f>+B52</f>
        <v>5174.5</v>
      </c>
      <c r="F52" s="181">
        <f>+C18</f>
        <v>5.1999999999999998E-3</v>
      </c>
      <c r="G52" s="23">
        <f>+E52*F52</f>
        <v>26.907399999999999</v>
      </c>
      <c r="H52" s="124">
        <f t="shared" si="8"/>
        <v>0</v>
      </c>
      <c r="I52" s="24">
        <f t="shared" si="3"/>
        <v>0</v>
      </c>
      <c r="J52" s="113">
        <f t="shared" si="2"/>
        <v>3.92893343583397E-2</v>
      </c>
      <c r="K52" s="119">
        <f t="shared" si="9"/>
        <v>4.1008515274706468E-2</v>
      </c>
    </row>
    <row r="53" spans="1:11">
      <c r="A53" s="179" t="s">
        <v>33</v>
      </c>
      <c r="B53" s="180">
        <f>+B52</f>
        <v>5174.5</v>
      </c>
      <c r="C53" s="181">
        <f>+B19</f>
        <v>1.1000000000000001E-3</v>
      </c>
      <c r="D53" s="23">
        <f>+B53*C53</f>
        <v>5.6919500000000003</v>
      </c>
      <c r="E53" s="180">
        <f>+B53</f>
        <v>5174.5</v>
      </c>
      <c r="F53" s="181">
        <f>+C19</f>
        <v>1.1000000000000001E-3</v>
      </c>
      <c r="G53" s="23">
        <f>+E53*F53</f>
        <v>5.6919500000000003</v>
      </c>
      <c r="H53" s="124">
        <f t="shared" si="8"/>
        <v>0</v>
      </c>
      <c r="I53" s="24">
        <f t="shared" si="3"/>
        <v>0</v>
      </c>
      <c r="J53" s="113">
        <f t="shared" si="2"/>
        <v>8.311205345033398E-3</v>
      </c>
      <c r="K53" s="119">
        <f t="shared" si="9"/>
        <v>8.6748782311879078E-3</v>
      </c>
    </row>
    <row r="54" spans="1:11" ht="25.5">
      <c r="A54" s="179" t="s">
        <v>34</v>
      </c>
      <c r="B54" s="26">
        <v>1</v>
      </c>
      <c r="C54" s="180">
        <f>+B20</f>
        <v>0.25</v>
      </c>
      <c r="D54" s="23">
        <f>+B54*C54</f>
        <v>0.25</v>
      </c>
      <c r="E54" s="26">
        <f>+B54</f>
        <v>1</v>
      </c>
      <c r="F54" s="180">
        <f>+C20</f>
        <v>0.25</v>
      </c>
      <c r="G54" s="23">
        <f>+E54*F54</f>
        <v>0.25</v>
      </c>
      <c r="H54" s="124">
        <f t="shared" si="8"/>
        <v>0</v>
      </c>
      <c r="I54" s="24">
        <f t="shared" si="3"/>
        <v>0</v>
      </c>
      <c r="J54" s="113">
        <f t="shared" si="2"/>
        <v>3.6504209212279615E-4</v>
      </c>
      <c r="K54" s="119">
        <f t="shared" si="9"/>
        <v>3.8101521583938311E-4</v>
      </c>
    </row>
    <row r="55" spans="1:11">
      <c r="A55" s="53" t="s">
        <v>35</v>
      </c>
      <c r="B55" s="97"/>
      <c r="C55" s="97"/>
      <c r="D55" s="54">
        <f>SUM(D52:D54)</f>
        <v>32.849350000000001</v>
      </c>
      <c r="E55" s="97"/>
      <c r="F55" s="97"/>
      <c r="G55" s="54">
        <f>SUM(G52:G54)</f>
        <v>32.849350000000001</v>
      </c>
      <c r="H55" s="127">
        <f t="shared" si="8"/>
        <v>0</v>
      </c>
      <c r="I55" s="55">
        <f t="shared" si="3"/>
        <v>0</v>
      </c>
      <c r="J55" s="115">
        <f t="shared" si="2"/>
        <v>4.7965581795495899E-2</v>
      </c>
      <c r="K55" s="120">
        <f t="shared" si="9"/>
        <v>5.0064408721733761E-2</v>
      </c>
    </row>
    <row r="56" spans="1:11">
      <c r="A56" s="33" t="s">
        <v>36</v>
      </c>
      <c r="B56" s="180">
        <f>+B27</f>
        <v>5000</v>
      </c>
      <c r="C56" s="29">
        <f>+B21</f>
        <v>7.0000000000000001E-3</v>
      </c>
      <c r="D56" s="23">
        <f>+B56*C56</f>
        <v>35</v>
      </c>
      <c r="E56" s="180">
        <f>+B56</f>
        <v>5000</v>
      </c>
      <c r="F56" s="29">
        <f>+C21</f>
        <v>7.0000000000000001E-3</v>
      </c>
      <c r="G56" s="23">
        <f>+E56*F56</f>
        <v>35</v>
      </c>
      <c r="H56" s="124">
        <f t="shared" si="8"/>
        <v>0</v>
      </c>
      <c r="I56" s="24">
        <f t="shared" si="3"/>
        <v>0</v>
      </c>
      <c r="J56" s="117">
        <f t="shared" si="2"/>
        <v>5.110589289719146E-2</v>
      </c>
      <c r="K56" s="121">
        <f t="shared" si="9"/>
        <v>5.3342130217513634E-2</v>
      </c>
    </row>
    <row r="57" spans="1:11">
      <c r="A57" s="46"/>
      <c r="B57" s="92"/>
      <c r="C57" s="92"/>
      <c r="D57" s="47"/>
      <c r="E57" s="92"/>
      <c r="F57" s="92"/>
      <c r="G57" s="47"/>
      <c r="H57" s="91"/>
      <c r="I57" s="48"/>
      <c r="J57" s="67"/>
      <c r="K57" s="65"/>
    </row>
    <row r="58" spans="1:11">
      <c r="A58" s="33" t="s">
        <v>37</v>
      </c>
      <c r="B58" s="84"/>
      <c r="C58" s="84"/>
      <c r="D58" s="25">
        <f>+D35+D36+D51+D55+D56</f>
        <v>667.58465000000001</v>
      </c>
      <c r="E58" s="84"/>
      <c r="F58" s="84"/>
      <c r="G58" s="25">
        <f>+G35+G36+G51+G55+G56</f>
        <v>673.40464999999995</v>
      </c>
      <c r="H58" s="124">
        <f t="shared" ref="H58:H62" si="10">+G58-D58</f>
        <v>5.8199999999999363</v>
      </c>
      <c r="I58" s="24">
        <f t="shared" ref="I58:I62" si="11">IFERROR(+H58/D58,0)</f>
        <v>8.7179955380938378E-3</v>
      </c>
      <c r="J58" s="113">
        <f>IFERROR(+G58/$G$62,0)</f>
        <v>0.98328416912487715</v>
      </c>
      <c r="K58" s="64"/>
    </row>
    <row r="59" spans="1:11">
      <c r="A59" s="45" t="s">
        <v>38</v>
      </c>
      <c r="B59" s="30"/>
      <c r="C59" s="31">
        <v>0.13</v>
      </c>
      <c r="D59" s="25">
        <f>+D58*C59</f>
        <v>86.786004500000004</v>
      </c>
      <c r="E59" s="30"/>
      <c r="F59" s="31">
        <v>0.13</v>
      </c>
      <c r="G59" s="25">
        <f>+G58*F59</f>
        <v>87.542604499999996</v>
      </c>
      <c r="H59" s="124">
        <f t="shared" si="10"/>
        <v>0.75659999999999172</v>
      </c>
      <c r="I59" s="24">
        <f t="shared" si="11"/>
        <v>8.7179955380938378E-3</v>
      </c>
      <c r="J59" s="113">
        <f>IFERROR(+G59/$G$62,0)</f>
        <v>0.12782694198623404</v>
      </c>
      <c r="K59" s="64"/>
    </row>
    <row r="60" spans="1:11">
      <c r="A60" s="45" t="s">
        <v>39</v>
      </c>
      <c r="B60" s="73"/>
      <c r="C60" s="73"/>
      <c r="D60" s="124">
        <f>+D58+D59</f>
        <v>754.3706545</v>
      </c>
      <c r="E60" s="73"/>
      <c r="F60" s="73"/>
      <c r="G60" s="124">
        <f>+G58+G59</f>
        <v>760.94725449999999</v>
      </c>
      <c r="H60" s="124">
        <f t="shared" si="10"/>
        <v>6.5765999999999849</v>
      </c>
      <c r="I60" s="24">
        <f t="shared" si="11"/>
        <v>8.7179955380939124E-3</v>
      </c>
      <c r="J60" s="113">
        <f>IFERROR(+G60/$G$62,0)</f>
        <v>1.1111111111111112</v>
      </c>
      <c r="K60" s="64"/>
    </row>
    <row r="61" spans="1:11">
      <c r="A61" s="45" t="s">
        <v>40</v>
      </c>
      <c r="B61" s="84"/>
      <c r="C61" s="37">
        <v>-0.1</v>
      </c>
      <c r="D61" s="123">
        <f>+D60*C61</f>
        <v>-75.437065450000006</v>
      </c>
      <c r="E61" s="84"/>
      <c r="F61" s="37">
        <v>-0.1</v>
      </c>
      <c r="G61" s="123">
        <f>+G60*F61</f>
        <v>-76.094725449999999</v>
      </c>
      <c r="H61" s="124">
        <f t="shared" si="10"/>
        <v>-0.65765999999999281</v>
      </c>
      <c r="I61" s="24">
        <f t="shared" si="11"/>
        <v>8.7179955380938378E-3</v>
      </c>
      <c r="J61" s="113">
        <f>IFERROR(+G61/$G$62,0)</f>
        <v>-0.11111111111111112</v>
      </c>
      <c r="K61" s="64"/>
    </row>
    <row r="62" spans="1:11" ht="15.75" thickBot="1">
      <c r="A62" s="49" t="s">
        <v>41</v>
      </c>
      <c r="B62" s="93"/>
      <c r="C62" s="93"/>
      <c r="D62" s="50">
        <f>+D60+D61</f>
        <v>678.93358905000002</v>
      </c>
      <c r="E62" s="93"/>
      <c r="F62" s="93"/>
      <c r="G62" s="50">
        <f>+G60+G61</f>
        <v>684.85252904999993</v>
      </c>
      <c r="H62" s="125">
        <f t="shared" si="10"/>
        <v>5.9189399999999068</v>
      </c>
      <c r="I62" s="51">
        <f t="shared" si="11"/>
        <v>8.7179955380937962E-3</v>
      </c>
      <c r="J62" s="118">
        <f>IFERROR(+G62/$G$62,0)</f>
        <v>1</v>
      </c>
      <c r="K62" s="66"/>
    </row>
    <row r="63" spans="1:11">
      <c r="A63" s="46"/>
      <c r="B63" s="92"/>
      <c r="C63" s="92"/>
      <c r="D63" s="47"/>
      <c r="E63" s="92"/>
      <c r="F63" s="92"/>
      <c r="G63" s="47"/>
      <c r="H63" s="91"/>
      <c r="I63" s="48"/>
      <c r="J63" s="67"/>
      <c r="K63" s="65"/>
    </row>
    <row r="64" spans="1:11">
      <c r="A64" s="33" t="s">
        <v>42</v>
      </c>
      <c r="B64" s="84"/>
      <c r="C64" s="84"/>
      <c r="D64" s="25">
        <f>+D38+D39+D40+D51+D55+D56</f>
        <v>639.35382000000004</v>
      </c>
      <c r="E64" s="84"/>
      <c r="F64" s="84"/>
      <c r="G64" s="25">
        <f>+G38+G39+G40+G51+G55+G56</f>
        <v>645.17381999999998</v>
      </c>
      <c r="H64" s="124">
        <f t="shared" ref="H64:H68" si="12">+G64-D64</f>
        <v>5.8199999999999363</v>
      </c>
      <c r="I64" s="24">
        <f t="shared" ref="I64:I68" si="13">IFERROR(+H64/D64,0)</f>
        <v>9.1029408411135108E-3</v>
      </c>
      <c r="J64" s="24"/>
      <c r="K64" s="119">
        <f t="shared" ref="K64:K68" si="14">IFERROR(+G64/$G$68,0)</f>
        <v>0.98328416912487726</v>
      </c>
    </row>
    <row r="65" spans="1:11">
      <c r="A65" s="45" t="s">
        <v>38</v>
      </c>
      <c r="B65" s="30"/>
      <c r="C65" s="31">
        <v>0.13</v>
      </c>
      <c r="D65" s="25">
        <f>+D64*C65</f>
        <v>83.115996600000003</v>
      </c>
      <c r="E65" s="30"/>
      <c r="F65" s="31">
        <v>0.13</v>
      </c>
      <c r="G65" s="25">
        <f>+G64*F65</f>
        <v>83.872596599999994</v>
      </c>
      <c r="H65" s="124">
        <f t="shared" si="12"/>
        <v>0.75659999999999172</v>
      </c>
      <c r="I65" s="24">
        <f t="shared" si="13"/>
        <v>9.1029408411135108E-3</v>
      </c>
      <c r="J65" s="24"/>
      <c r="K65" s="119">
        <f t="shared" si="14"/>
        <v>0.12782694198623404</v>
      </c>
    </row>
    <row r="66" spans="1:11">
      <c r="A66" s="45" t="s">
        <v>39</v>
      </c>
      <c r="B66" s="73"/>
      <c r="C66" s="73"/>
      <c r="D66" s="25">
        <f>+D64+D65</f>
        <v>722.46981660000006</v>
      </c>
      <c r="E66" s="73"/>
      <c r="F66" s="73"/>
      <c r="G66" s="25">
        <f>+G64+G65</f>
        <v>729.04641659999993</v>
      </c>
      <c r="H66" s="124">
        <f t="shared" si="12"/>
        <v>6.5765999999998712</v>
      </c>
      <c r="I66" s="24">
        <f t="shared" si="13"/>
        <v>9.102940841113431E-3</v>
      </c>
      <c r="J66" s="24"/>
      <c r="K66" s="119">
        <f t="shared" si="14"/>
        <v>1.1111111111111112</v>
      </c>
    </row>
    <row r="67" spans="1:11">
      <c r="A67" s="45" t="s">
        <v>40</v>
      </c>
      <c r="B67" s="84"/>
      <c r="C67" s="37">
        <v>-0.1</v>
      </c>
      <c r="D67" s="123">
        <f>+D66*C67</f>
        <v>-72.246981660000003</v>
      </c>
      <c r="E67" s="84"/>
      <c r="F67" s="37">
        <v>-0.1</v>
      </c>
      <c r="G67" s="123">
        <f>+G66*F67</f>
        <v>-72.904641659999996</v>
      </c>
      <c r="H67" s="124">
        <f t="shared" si="12"/>
        <v>-0.65765999999999281</v>
      </c>
      <c r="I67" s="24">
        <f t="shared" si="13"/>
        <v>9.1029408411135108E-3</v>
      </c>
      <c r="J67" s="24"/>
      <c r="K67" s="119">
        <f t="shared" si="14"/>
        <v>-0.11111111111111112</v>
      </c>
    </row>
    <row r="68" spans="1:11" ht="15.75" thickBot="1">
      <c r="A68" s="49" t="s">
        <v>43</v>
      </c>
      <c r="B68" s="93"/>
      <c r="C68" s="93"/>
      <c r="D68" s="50">
        <f>+D66+D67</f>
        <v>650.2228349400001</v>
      </c>
      <c r="E68" s="93"/>
      <c r="F68" s="93"/>
      <c r="G68" s="50">
        <f>+G66+G67</f>
        <v>656.14177493999989</v>
      </c>
      <c r="H68" s="125">
        <f t="shared" si="12"/>
        <v>5.9189399999997931</v>
      </c>
      <c r="I68" s="51">
        <f t="shared" si="13"/>
        <v>9.1029408411132905E-3</v>
      </c>
      <c r="J68" s="68"/>
      <c r="K68" s="122">
        <f t="shared" si="14"/>
        <v>1</v>
      </c>
    </row>
    <row r="71" spans="1:11" ht="108.75" customHeight="1">
      <c r="A71" s="200" t="s">
        <v>51</v>
      </c>
      <c r="B71" s="201"/>
      <c r="C71" s="201"/>
      <c r="D71" s="201"/>
      <c r="E71" s="201"/>
      <c r="F71" s="201"/>
      <c r="G71" s="201"/>
      <c r="H71" s="201"/>
    </row>
    <row r="72" spans="1:11">
      <c r="A72" s="162"/>
      <c r="B72" s="162"/>
      <c r="C72" s="162"/>
      <c r="D72" s="162"/>
      <c r="E72" s="162"/>
      <c r="F72" s="162"/>
      <c r="G72" s="162"/>
      <c r="H72" s="162"/>
    </row>
    <row r="73" spans="1:11">
      <c r="A73" s="162"/>
      <c r="B73" s="162"/>
      <c r="C73" s="162"/>
      <c r="D73" s="162"/>
      <c r="E73" s="162"/>
      <c r="F73" s="162"/>
      <c r="G73" s="162"/>
      <c r="H73" s="162"/>
    </row>
    <row r="74" spans="1:11">
      <c r="A74" s="162"/>
      <c r="B74" s="162"/>
      <c r="C74" s="162"/>
      <c r="D74" s="162"/>
      <c r="E74" s="162"/>
      <c r="F74" s="162"/>
      <c r="G74" s="162"/>
      <c r="H74" s="162"/>
    </row>
    <row r="75" spans="1:11">
      <c r="A75" s="162"/>
      <c r="B75" s="162"/>
      <c r="C75" s="162"/>
      <c r="D75" s="162"/>
      <c r="E75" s="162"/>
      <c r="F75" s="162"/>
      <c r="G75" s="162"/>
      <c r="H75" s="162"/>
    </row>
    <row r="76" spans="1:11">
      <c r="A76" s="162"/>
      <c r="B76" s="162"/>
      <c r="C76" s="162"/>
      <c r="D76" s="162"/>
      <c r="E76" s="162"/>
      <c r="F76" s="162"/>
      <c r="G76" s="162"/>
      <c r="H76" s="162"/>
    </row>
  </sheetData>
  <mergeCells count="4">
    <mergeCell ref="A1:J1"/>
    <mergeCell ref="B33:D33"/>
    <mergeCell ref="E33:G33"/>
    <mergeCell ref="A71:H7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B76"/>
  <sheetViews>
    <sheetView topLeftCell="A32" zoomScale="90" zoomScaleNormal="90" workbookViewId="0">
      <selection activeCell="A33" sqref="A33:K68"/>
    </sheetView>
  </sheetViews>
  <sheetFormatPr defaultRowHeight="15"/>
  <cols>
    <col min="1" max="1" width="37.42578125" style="163" customWidth="1"/>
    <col min="2" max="2" width="11.28515625" style="163" bestFit="1" customWidth="1"/>
    <col min="3" max="3" width="13.140625" style="163" customWidth="1"/>
    <col min="4" max="4" width="13.5703125" style="163" customWidth="1"/>
    <col min="5" max="5" width="11.42578125" style="163" customWidth="1"/>
    <col min="6" max="6" width="13.28515625" style="163" customWidth="1"/>
    <col min="7" max="7" width="13.42578125" style="163" customWidth="1"/>
    <col min="8" max="11" width="11.140625" style="163" customWidth="1"/>
    <col min="12" max="16384" width="9.140625" style="163"/>
  </cols>
  <sheetData>
    <row r="1" spans="1:28" ht="23.25">
      <c r="A1" s="205" t="s">
        <v>68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28">
      <c r="A2" s="9"/>
      <c r="B2" s="9"/>
      <c r="C2" s="9"/>
      <c r="D2" s="9"/>
      <c r="E2" s="9"/>
      <c r="F2" s="9"/>
      <c r="G2" s="77"/>
      <c r="H2" s="77"/>
      <c r="I2" s="9"/>
      <c r="J2" s="75"/>
      <c r="K2" s="75"/>
      <c r="L2" s="9"/>
      <c r="M2" s="9"/>
      <c r="N2" s="9"/>
      <c r="O2" s="9"/>
      <c r="P2" s="9"/>
      <c r="Q2" s="9"/>
      <c r="R2" s="9"/>
      <c r="S2" s="9"/>
      <c r="T2" s="34"/>
      <c r="U2" s="9"/>
      <c r="V2" s="9"/>
      <c r="W2" s="9"/>
      <c r="X2" s="9"/>
      <c r="Y2" s="39">
        <v>1</v>
      </c>
      <c r="Z2" s="9" t="s">
        <v>0</v>
      </c>
      <c r="AA2" s="9"/>
      <c r="AB2" s="9"/>
    </row>
    <row r="3" spans="1:28" ht="15.75" thickBot="1">
      <c r="A3" s="9"/>
      <c r="B3" s="9"/>
      <c r="C3" s="9"/>
      <c r="D3" s="9"/>
      <c r="E3" s="9"/>
      <c r="F3" s="9"/>
      <c r="G3" s="77"/>
      <c r="H3" s="77"/>
      <c r="I3" s="9"/>
      <c r="J3" s="75"/>
      <c r="K3" s="75"/>
      <c r="L3" s="9"/>
      <c r="M3" s="9"/>
      <c r="N3" s="9"/>
      <c r="O3" s="9"/>
      <c r="P3" s="9"/>
      <c r="Q3" s="9"/>
      <c r="R3" s="9"/>
      <c r="S3" s="9"/>
      <c r="T3" s="34"/>
      <c r="U3" s="9"/>
      <c r="V3" s="9"/>
      <c r="W3" s="9"/>
      <c r="X3" s="9"/>
      <c r="Y3" s="39"/>
      <c r="Z3" s="9"/>
      <c r="AA3" s="9"/>
      <c r="AB3" s="9"/>
    </row>
    <row r="4" spans="1:28" ht="16.5" thickBot="1">
      <c r="A4" s="164" t="s">
        <v>45</v>
      </c>
      <c r="B4" s="165" t="s">
        <v>46</v>
      </c>
      <c r="C4" s="165" t="s">
        <v>47</v>
      </c>
      <c r="D4" s="9"/>
      <c r="F4" s="187" t="s">
        <v>52</v>
      </c>
      <c r="G4" s="77"/>
      <c r="H4" s="9"/>
      <c r="I4" s="75"/>
      <c r="J4" s="75"/>
      <c r="L4" s="9"/>
      <c r="M4" s="9"/>
      <c r="N4" s="9"/>
      <c r="O4" s="9"/>
      <c r="P4" s="9"/>
      <c r="Q4" s="9"/>
      <c r="R4" s="9"/>
      <c r="S4" s="9"/>
      <c r="T4" s="34"/>
      <c r="U4" s="9"/>
      <c r="V4" s="9"/>
      <c r="W4" s="9"/>
      <c r="X4" s="9"/>
      <c r="Y4" s="39"/>
      <c r="Z4" s="9"/>
      <c r="AA4" s="9"/>
      <c r="AB4" s="9"/>
    </row>
    <row r="5" spans="1:28">
      <c r="A5" s="166" t="s">
        <v>17</v>
      </c>
      <c r="B5" s="172">
        <v>7.4999999999999997E-2</v>
      </c>
      <c r="C5" s="172">
        <v>7.4999999999999997E-2</v>
      </c>
      <c r="D5" s="9"/>
      <c r="E5" s="9"/>
      <c r="I5" s="188">
        <v>2012</v>
      </c>
      <c r="J5" s="188">
        <v>2013</v>
      </c>
      <c r="L5" s="9"/>
      <c r="M5" s="9"/>
      <c r="N5" s="9"/>
      <c r="O5" s="9"/>
      <c r="P5" s="9"/>
      <c r="Q5" s="9"/>
      <c r="R5" s="9"/>
      <c r="S5" s="9"/>
      <c r="T5" s="34"/>
      <c r="U5" s="9"/>
      <c r="V5" s="9"/>
      <c r="W5" s="9"/>
      <c r="X5" s="9"/>
      <c r="Y5" s="39"/>
      <c r="Z5" s="9"/>
      <c r="AA5" s="9"/>
      <c r="AB5" s="9"/>
    </row>
    <row r="6" spans="1:28">
      <c r="A6" s="166" t="s">
        <v>18</v>
      </c>
      <c r="B6" s="172">
        <v>8.7999999999999995E-2</v>
      </c>
      <c r="C6" s="172">
        <v>8.7999999999999995E-2</v>
      </c>
      <c r="D6" s="9"/>
      <c r="E6" s="9"/>
      <c r="F6" s="185" t="s">
        <v>53</v>
      </c>
      <c r="L6" s="9"/>
      <c r="M6" s="9"/>
      <c r="N6" s="9"/>
      <c r="O6" s="9"/>
      <c r="P6" s="9"/>
      <c r="Q6" s="9"/>
      <c r="R6" s="9"/>
      <c r="S6" s="9"/>
      <c r="T6" s="34"/>
      <c r="U6" s="9"/>
      <c r="V6" s="9"/>
      <c r="W6" s="9"/>
      <c r="X6" s="9"/>
      <c r="Y6" s="39"/>
      <c r="Z6" s="9"/>
      <c r="AA6" s="9"/>
      <c r="AB6" s="9"/>
    </row>
    <row r="7" spans="1:28">
      <c r="A7" s="166" t="s">
        <v>19</v>
      </c>
      <c r="B7" s="172">
        <v>6.5000000000000002E-2</v>
      </c>
      <c r="C7" s="172">
        <v>6.5000000000000002E-2</v>
      </c>
      <c r="D7" s="9"/>
      <c r="E7" s="9"/>
      <c r="F7" s="163" t="s">
        <v>54</v>
      </c>
      <c r="I7" s="177">
        <v>0.02</v>
      </c>
      <c r="J7" s="177">
        <v>0.02</v>
      </c>
      <c r="L7" s="9"/>
      <c r="M7" s="9"/>
      <c r="N7" s="9"/>
      <c r="O7" s="9"/>
      <c r="P7" s="9"/>
      <c r="Q7" s="9"/>
      <c r="R7" s="9"/>
      <c r="S7" s="9"/>
      <c r="T7" s="34"/>
      <c r="U7" s="9"/>
      <c r="V7" s="9"/>
      <c r="W7" s="9"/>
      <c r="X7" s="9"/>
      <c r="Y7" s="39"/>
      <c r="Z7" s="9"/>
      <c r="AA7" s="9"/>
      <c r="AB7" s="9"/>
    </row>
    <row r="8" spans="1:28">
      <c r="A8" s="166" t="s">
        <v>20</v>
      </c>
      <c r="B8" s="172">
        <v>0.1</v>
      </c>
      <c r="C8" s="172">
        <v>0.1</v>
      </c>
      <c r="D8" s="9"/>
      <c r="E8" s="9"/>
      <c r="F8" s="163" t="s">
        <v>55</v>
      </c>
      <c r="I8" s="177">
        <v>2.37</v>
      </c>
      <c r="J8" s="177">
        <v>0</v>
      </c>
      <c r="L8" s="9"/>
      <c r="M8" s="9"/>
      <c r="N8" s="9"/>
      <c r="O8" s="9"/>
      <c r="P8" s="9"/>
      <c r="Q8" s="9"/>
      <c r="R8" s="9"/>
      <c r="S8" s="9"/>
      <c r="T8" s="34"/>
      <c r="U8" s="9"/>
      <c r="V8" s="9"/>
      <c r="W8" s="9"/>
      <c r="X8" s="9"/>
      <c r="Y8" s="39"/>
      <c r="Z8" s="9"/>
      <c r="AA8" s="9"/>
      <c r="AB8" s="9"/>
    </row>
    <row r="9" spans="1:28">
      <c r="A9" s="166" t="s">
        <v>21</v>
      </c>
      <c r="B9" s="172">
        <v>0.11700000000000001</v>
      </c>
      <c r="C9" s="172">
        <v>0.11700000000000001</v>
      </c>
      <c r="D9" s="9"/>
      <c r="E9" s="9"/>
      <c r="F9" s="163" t="s">
        <v>56</v>
      </c>
      <c r="J9" s="177"/>
      <c r="L9" s="9"/>
      <c r="M9" s="9"/>
      <c r="N9" s="9"/>
      <c r="O9" s="9"/>
      <c r="P9" s="9"/>
      <c r="Q9" s="9"/>
      <c r="R9" s="9"/>
      <c r="S9" s="9"/>
      <c r="T9" s="34"/>
      <c r="U9" s="9"/>
      <c r="V9" s="9"/>
      <c r="W9" s="9"/>
      <c r="X9" s="9"/>
      <c r="Y9" s="39"/>
      <c r="Z9" s="9"/>
      <c r="AA9" s="9"/>
      <c r="AB9" s="9"/>
    </row>
    <row r="10" spans="1:28">
      <c r="A10" s="166" t="s">
        <v>22</v>
      </c>
      <c r="B10" s="167">
        <v>17.75</v>
      </c>
      <c r="C10" s="167">
        <v>17.940000000000001</v>
      </c>
      <c r="D10" s="9"/>
      <c r="E10" s="9"/>
      <c r="F10" s="163" t="s">
        <v>57</v>
      </c>
      <c r="J10" s="177"/>
      <c r="L10" s="9"/>
      <c r="M10" s="9"/>
      <c r="N10" s="9"/>
      <c r="O10" s="9"/>
      <c r="P10" s="9"/>
      <c r="Q10" s="9"/>
      <c r="R10" s="9"/>
      <c r="S10" s="9"/>
      <c r="T10" s="34"/>
      <c r="U10" s="9"/>
      <c r="V10" s="9"/>
      <c r="W10" s="9"/>
      <c r="X10" s="9"/>
      <c r="Y10" s="39"/>
      <c r="Z10" s="9"/>
      <c r="AA10" s="9"/>
      <c r="AB10" s="9"/>
    </row>
    <row r="11" spans="1:28">
      <c r="A11" s="166" t="s">
        <v>48</v>
      </c>
      <c r="B11" s="167">
        <v>0</v>
      </c>
      <c r="C11" s="167">
        <v>0</v>
      </c>
      <c r="D11" s="9"/>
      <c r="E11" s="9"/>
      <c r="F11" s="163" t="s">
        <v>23</v>
      </c>
      <c r="I11" s="182">
        <f>SUM(I6:I10)</f>
        <v>2.39</v>
      </c>
      <c r="J11" s="182">
        <f>SUM(J6:J10)</f>
        <v>0.02</v>
      </c>
      <c r="L11" s="9"/>
      <c r="M11" s="9"/>
      <c r="N11" s="9"/>
      <c r="O11" s="9"/>
      <c r="P11" s="9"/>
      <c r="Q11" s="9"/>
      <c r="R11" s="9"/>
      <c r="S11" s="9"/>
      <c r="T11" s="34"/>
      <c r="U11" s="9"/>
      <c r="V11" s="9"/>
      <c r="W11" s="9"/>
      <c r="X11" s="9"/>
      <c r="Y11" s="39"/>
      <c r="Z11" s="9"/>
      <c r="AA11" s="9"/>
      <c r="AB11" s="9"/>
    </row>
    <row r="12" spans="1:28">
      <c r="A12" s="166" t="s">
        <v>23</v>
      </c>
      <c r="B12" s="168">
        <f>+I11</f>
        <v>2.39</v>
      </c>
      <c r="C12" s="168">
        <f>+J11</f>
        <v>0.02</v>
      </c>
      <c r="D12" s="9"/>
      <c r="E12" s="9"/>
      <c r="L12" s="9"/>
      <c r="M12" s="9"/>
      <c r="N12" s="9"/>
      <c r="O12" s="9"/>
      <c r="P12" s="9"/>
      <c r="Q12" s="9"/>
      <c r="R12" s="9"/>
      <c r="S12" s="9"/>
      <c r="T12" s="34"/>
      <c r="U12" s="9"/>
      <c r="V12" s="9"/>
      <c r="W12" s="9"/>
      <c r="X12" s="9"/>
      <c r="Y12" s="39"/>
      <c r="Z12" s="9"/>
      <c r="AA12" s="9"/>
      <c r="AB12" s="9"/>
    </row>
    <row r="13" spans="1:28">
      <c r="A13" s="169" t="s">
        <v>24</v>
      </c>
      <c r="B13" s="170">
        <v>1.5599999999999999E-2</v>
      </c>
      <c r="C13" s="170">
        <v>1.5800000000000002E-2</v>
      </c>
      <c r="D13" s="9"/>
      <c r="E13" s="9"/>
      <c r="F13" s="185" t="s">
        <v>58</v>
      </c>
      <c r="L13" s="9"/>
      <c r="M13" s="9"/>
      <c r="N13" s="9"/>
      <c r="O13" s="9"/>
      <c r="P13" s="9"/>
      <c r="Q13" s="9"/>
      <c r="R13" s="9"/>
      <c r="S13" s="9"/>
      <c r="T13" s="34"/>
      <c r="U13" s="9"/>
      <c r="V13" s="9"/>
      <c r="W13" s="9"/>
      <c r="X13" s="9"/>
      <c r="Y13" s="39"/>
      <c r="Z13" s="9"/>
      <c r="AA13" s="9"/>
      <c r="AB13" s="9"/>
    </row>
    <row r="14" spans="1:28">
      <c r="A14" s="166" t="s">
        <v>26</v>
      </c>
      <c r="B14" s="171">
        <f>+I22</f>
        <v>-5.9999999999999995E-4</v>
      </c>
      <c r="C14" s="171">
        <f>+J22</f>
        <v>8.0000000000000004E-4</v>
      </c>
      <c r="D14" s="9"/>
      <c r="E14" s="9"/>
      <c r="F14" s="163" t="s">
        <v>59</v>
      </c>
      <c r="I14" s="183"/>
      <c r="J14" s="177">
        <v>0</v>
      </c>
      <c r="L14" s="9"/>
      <c r="M14" s="9"/>
      <c r="N14" s="9"/>
      <c r="O14" s="9"/>
      <c r="P14" s="9"/>
      <c r="Q14" s="9"/>
      <c r="R14" s="9"/>
      <c r="S14" s="9"/>
      <c r="T14" s="34"/>
      <c r="U14" s="9"/>
      <c r="V14" s="9"/>
      <c r="W14" s="9"/>
      <c r="X14" s="9"/>
      <c r="Y14" s="39"/>
      <c r="Z14" s="9"/>
      <c r="AA14" s="9"/>
      <c r="AB14" s="9"/>
    </row>
    <row r="15" spans="1:28">
      <c r="A15" s="169" t="s">
        <v>25</v>
      </c>
      <c r="B15" s="170">
        <v>0</v>
      </c>
      <c r="C15" s="170">
        <v>0</v>
      </c>
      <c r="D15" s="9"/>
      <c r="E15" s="9"/>
      <c r="F15" s="163" t="s">
        <v>60</v>
      </c>
      <c r="I15" s="183">
        <v>-1.4E-3</v>
      </c>
      <c r="J15" s="177">
        <v>0</v>
      </c>
      <c r="L15" s="9"/>
      <c r="M15" s="9"/>
      <c r="N15" s="9"/>
      <c r="O15" s="9"/>
      <c r="P15" s="9"/>
      <c r="Q15" s="9"/>
      <c r="R15" s="9"/>
      <c r="S15" s="9"/>
      <c r="T15" s="34"/>
      <c r="U15" s="9"/>
      <c r="V15" s="9"/>
      <c r="W15" s="9"/>
      <c r="X15" s="9"/>
      <c r="Y15" s="39"/>
      <c r="Z15" s="9"/>
      <c r="AA15" s="9"/>
      <c r="AB15" s="9"/>
    </row>
    <row r="16" spans="1:28" ht="25.5">
      <c r="A16" s="169" t="s">
        <v>49</v>
      </c>
      <c r="B16" s="171">
        <v>6.7000000000000002E-3</v>
      </c>
      <c r="C16" s="171">
        <v>6.7000000000000002E-3</v>
      </c>
      <c r="D16" s="9"/>
      <c r="E16" s="9"/>
      <c r="F16" s="163" t="s">
        <v>61</v>
      </c>
      <c r="I16" s="183">
        <v>0</v>
      </c>
      <c r="J16" s="177">
        <v>0</v>
      </c>
      <c r="L16" s="9"/>
      <c r="M16" s="9"/>
      <c r="N16" s="9"/>
      <c r="O16" s="9"/>
      <c r="P16" s="9"/>
      <c r="Q16" s="9"/>
      <c r="R16" s="9"/>
      <c r="S16" s="9"/>
      <c r="T16" s="34"/>
      <c r="U16" s="9"/>
      <c r="V16" s="9"/>
      <c r="W16" s="9"/>
      <c r="X16" s="9"/>
      <c r="Y16" s="39"/>
      <c r="Z16" s="9"/>
      <c r="AA16" s="9"/>
      <c r="AB16" s="9"/>
    </row>
    <row r="17" spans="1:28" ht="25.5">
      <c r="A17" s="169" t="s">
        <v>50</v>
      </c>
      <c r="B17" s="171">
        <v>4.7000000000000002E-3</v>
      </c>
      <c r="C17" s="171">
        <v>4.7000000000000002E-3</v>
      </c>
      <c r="D17" s="9"/>
      <c r="E17" s="9"/>
      <c r="F17" s="163" t="s">
        <v>62</v>
      </c>
      <c r="I17" s="183">
        <v>0</v>
      </c>
      <c r="J17" s="177">
        <v>0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>
      <c r="A18" s="169" t="s">
        <v>32</v>
      </c>
      <c r="B18" s="172">
        <v>5.1999999999999998E-3</v>
      </c>
      <c r="C18" s="172">
        <v>5.1999999999999998E-3</v>
      </c>
      <c r="D18" s="9"/>
      <c r="E18" s="9"/>
      <c r="F18" s="163" t="s">
        <v>63</v>
      </c>
      <c r="I18" s="183">
        <v>8.0000000000000004E-4</v>
      </c>
      <c r="J18" s="177">
        <v>0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>
      <c r="A19" s="169" t="s">
        <v>33</v>
      </c>
      <c r="B19" s="172">
        <v>1.1000000000000001E-3</v>
      </c>
      <c r="C19" s="172">
        <v>1.1000000000000001E-3</v>
      </c>
      <c r="D19" s="9"/>
      <c r="E19" s="9"/>
      <c r="F19" s="163" t="s">
        <v>64</v>
      </c>
      <c r="I19" s="183">
        <v>0</v>
      </c>
      <c r="J19" s="183">
        <f>'GS &lt; 50 kW (1000 kWh)'!J19</f>
        <v>8.0000000000000004E-4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25.5">
      <c r="A20" s="169" t="s">
        <v>34</v>
      </c>
      <c r="B20" s="168">
        <v>0.25</v>
      </c>
      <c r="C20" s="168">
        <v>0.25</v>
      </c>
      <c r="D20" s="9"/>
      <c r="E20" s="9"/>
      <c r="F20" s="163" t="s">
        <v>65</v>
      </c>
      <c r="I20" s="183">
        <v>0</v>
      </c>
      <c r="J20" s="183">
        <f>'GS &lt; 50 kW (1000 kWh)'!J20</f>
        <v>0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>
      <c r="A21" s="169" t="s">
        <v>36</v>
      </c>
      <c r="B21" s="173">
        <v>7.0000000000000001E-3</v>
      </c>
      <c r="C21" s="173">
        <v>7.0000000000000001E-3</v>
      </c>
      <c r="D21" s="9"/>
      <c r="E21" s="9"/>
      <c r="F21" s="163" t="s">
        <v>66</v>
      </c>
      <c r="I21" s="183">
        <v>0</v>
      </c>
      <c r="J21" s="177">
        <v>0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ht="15.75" thickBot="1">
      <c r="A22" s="174" t="s">
        <v>5</v>
      </c>
      <c r="B22" s="175">
        <v>1.0348999999999999</v>
      </c>
      <c r="C22" s="175">
        <v>1.0348999999999999</v>
      </c>
      <c r="D22" s="9"/>
      <c r="E22" s="9"/>
      <c r="F22" s="163" t="s">
        <v>26</v>
      </c>
      <c r="I22" s="184">
        <f>SUM(I14:I21)</f>
        <v>-5.9999999999999995E-4</v>
      </c>
      <c r="J22" s="184">
        <f>SUM(J14:J21)</f>
        <v>8.0000000000000004E-4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>
      <c r="A23" s="9"/>
      <c r="B23" s="9"/>
      <c r="C23" s="9"/>
      <c r="D23" s="9"/>
      <c r="E23" s="9"/>
      <c r="F23" s="9"/>
      <c r="G23" s="77"/>
      <c r="H23" s="77"/>
      <c r="I23" s="9"/>
      <c r="J23" s="75"/>
      <c r="K23" s="75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Z23" s="9"/>
      <c r="AA23" s="9"/>
      <c r="AB23" s="9"/>
    </row>
    <row r="24" spans="1:28">
      <c r="A24" s="9"/>
      <c r="B24" s="9"/>
      <c r="C24" s="9"/>
      <c r="D24" s="9"/>
      <c r="E24" s="9"/>
      <c r="F24" s="9"/>
      <c r="G24" s="77"/>
      <c r="H24" s="77"/>
      <c r="I24" s="9"/>
      <c r="J24" s="75"/>
      <c r="K24" s="75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>
      <c r="A25" s="9"/>
      <c r="B25" s="9"/>
      <c r="C25" s="9"/>
      <c r="D25" s="9"/>
      <c r="E25" s="9"/>
      <c r="F25" s="9"/>
      <c r="G25" s="77"/>
      <c r="H25" s="77"/>
      <c r="I25" s="9"/>
      <c r="J25" s="75"/>
      <c r="K25" s="75"/>
      <c r="L25" s="186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15.75" thickBot="1">
      <c r="A26" s="41"/>
      <c r="B26" s="41"/>
      <c r="C26" s="41"/>
      <c r="D26" s="41"/>
      <c r="E26" s="10" t="s">
        <v>44</v>
      </c>
      <c r="F26" s="10"/>
      <c r="G26" s="79"/>
      <c r="H26" s="77"/>
      <c r="I26" s="9"/>
      <c r="J26" s="75"/>
      <c r="K26" s="75"/>
      <c r="L26" s="11"/>
      <c r="M26" s="11"/>
      <c r="N26" s="11"/>
      <c r="O26" s="11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15.75" thickBot="1">
      <c r="A27" s="35" t="s">
        <v>2</v>
      </c>
      <c r="B27" s="194">
        <v>10000</v>
      </c>
      <c r="C27" s="42" t="s">
        <v>0</v>
      </c>
      <c r="D27" s="82"/>
      <c r="E27" s="140" t="s">
        <v>19</v>
      </c>
      <c r="F27" s="141"/>
      <c r="G27" s="142">
        <v>0.64</v>
      </c>
      <c r="I27" s="9"/>
      <c r="J27" s="75"/>
      <c r="K27" s="75"/>
      <c r="L27" s="2"/>
      <c r="M27" s="11"/>
      <c r="N27" s="3"/>
      <c r="O27" s="3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15.75" thickBot="1">
      <c r="A28" s="35" t="s">
        <v>3</v>
      </c>
      <c r="B28" s="194">
        <v>750</v>
      </c>
      <c r="C28" s="42" t="s">
        <v>0</v>
      </c>
      <c r="D28" s="36"/>
      <c r="E28" s="140" t="s">
        <v>20</v>
      </c>
      <c r="F28" s="141"/>
      <c r="G28" s="142">
        <v>0.18</v>
      </c>
      <c r="I28" s="9"/>
      <c r="J28" s="75"/>
      <c r="K28" s="75"/>
      <c r="L28" s="4"/>
      <c r="M28" s="11"/>
      <c r="N28" s="12"/>
      <c r="O28" s="12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ht="15.75" thickBot="1">
      <c r="A29" s="35" t="s">
        <v>4</v>
      </c>
      <c r="B29" s="139"/>
      <c r="C29" s="16"/>
      <c r="D29" s="36"/>
      <c r="E29" s="140" t="s">
        <v>21</v>
      </c>
      <c r="F29" s="141"/>
      <c r="G29" s="142">
        <v>0.18</v>
      </c>
      <c r="I29" s="9"/>
      <c r="J29" s="75"/>
      <c r="K29" s="75"/>
      <c r="L29" s="5"/>
      <c r="M29" s="13"/>
      <c r="N29" s="14"/>
      <c r="O29" s="6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>
      <c r="A30" s="38" t="s">
        <v>5</v>
      </c>
      <c r="B30" s="69">
        <v>1.0348999999999999</v>
      </c>
      <c r="C30" s="21"/>
      <c r="D30" s="63"/>
      <c r="E30" s="36"/>
      <c r="F30" s="10"/>
      <c r="G30" s="77"/>
      <c r="H30" s="77"/>
      <c r="I30" s="9"/>
      <c r="J30" s="75"/>
      <c r="K30" s="75"/>
      <c r="L30" s="5"/>
      <c r="M30" s="13"/>
      <c r="N30" s="14"/>
      <c r="O30" s="6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>
      <c r="A31" s="18"/>
      <c r="B31" s="20"/>
      <c r="C31" s="21"/>
      <c r="D31" s="9"/>
      <c r="E31" s="9"/>
      <c r="F31" s="9"/>
      <c r="G31" s="77"/>
      <c r="H31" s="77"/>
      <c r="I31" s="9"/>
      <c r="J31" s="75"/>
      <c r="K31" s="75"/>
      <c r="L31" s="5"/>
      <c r="M31" s="13"/>
      <c r="N31" s="14"/>
      <c r="O31" s="6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ht="15.75" thickBot="1">
      <c r="A32" s="19"/>
      <c r="B32" s="21"/>
      <c r="C32" s="21"/>
      <c r="D32" s="9"/>
      <c r="E32" s="9"/>
      <c r="F32" s="9"/>
      <c r="G32" s="77"/>
      <c r="H32" s="77"/>
      <c r="I32" s="9"/>
      <c r="J32" s="75"/>
      <c r="K32" s="75"/>
      <c r="L32" s="5"/>
      <c r="M32" s="13"/>
      <c r="N32" s="14"/>
      <c r="O32" s="6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ht="16.5" customHeight="1" thickBot="1">
      <c r="A33" s="17"/>
      <c r="B33" s="202" t="s">
        <v>6</v>
      </c>
      <c r="C33" s="203"/>
      <c r="D33" s="204"/>
      <c r="E33" s="202" t="s">
        <v>7</v>
      </c>
      <c r="F33" s="203"/>
      <c r="G33" s="204"/>
      <c r="H33" s="78"/>
      <c r="I33" s="15"/>
      <c r="J33" s="76"/>
      <c r="K33" s="76"/>
      <c r="L33" s="5"/>
      <c r="M33" s="13"/>
      <c r="N33" s="14"/>
      <c r="O33" s="6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26.25" customHeight="1" thickBot="1">
      <c r="A34" s="57"/>
      <c r="B34" s="58" t="s">
        <v>8</v>
      </c>
      <c r="C34" s="59" t="s">
        <v>9</v>
      </c>
      <c r="D34" s="60" t="s">
        <v>10</v>
      </c>
      <c r="E34" s="58" t="s">
        <v>8</v>
      </c>
      <c r="F34" s="61" t="s">
        <v>11</v>
      </c>
      <c r="G34" s="138" t="s">
        <v>12</v>
      </c>
      <c r="H34" s="104" t="s">
        <v>13</v>
      </c>
      <c r="I34" s="62" t="s">
        <v>14</v>
      </c>
      <c r="J34" s="105" t="s">
        <v>15</v>
      </c>
      <c r="K34" s="105" t="s">
        <v>16</v>
      </c>
      <c r="L34" s="5"/>
      <c r="M34" s="13"/>
      <c r="N34" s="14"/>
      <c r="O34" s="6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>
      <c r="A35" s="56" t="s">
        <v>17</v>
      </c>
      <c r="B35" s="99">
        <f>IF(+B27&gt;B28,B28,IF(B27*B30&gt;B28,B28,B27*B30))</f>
        <v>750</v>
      </c>
      <c r="C35" s="100">
        <f>+B5</f>
        <v>7.4999999999999997E-2</v>
      </c>
      <c r="D35" s="101">
        <f>+B35*C35</f>
        <v>56.25</v>
      </c>
      <c r="E35" s="99">
        <f>+B35</f>
        <v>750</v>
      </c>
      <c r="F35" s="100">
        <f>+C5</f>
        <v>7.4999999999999997E-2</v>
      </c>
      <c r="G35" s="101">
        <f>+E35*F35</f>
        <v>56.25</v>
      </c>
      <c r="H35" s="102">
        <f>+G35-D35</f>
        <v>0</v>
      </c>
      <c r="I35" s="103">
        <f>IFERROR(+H35/D35,0)</f>
        <v>0</v>
      </c>
      <c r="J35" s="111">
        <f>IFERROR(+G35/$G$62,0)</f>
        <v>4.132683038222857E-2</v>
      </c>
      <c r="K35" s="108"/>
      <c r="L35" s="5"/>
      <c r="M35" s="13"/>
      <c r="N35" s="14"/>
      <c r="O35" s="6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>
      <c r="A36" s="179" t="s">
        <v>18</v>
      </c>
      <c r="B36" s="180">
        <f>IF(B27*B30&gt;B28,B27*B30-B28,0)</f>
        <v>9599</v>
      </c>
      <c r="C36" s="72">
        <f>+B6</f>
        <v>8.7999999999999995E-2</v>
      </c>
      <c r="D36" s="23">
        <f>+B36*C36</f>
        <v>844.71199999999999</v>
      </c>
      <c r="E36" s="180">
        <f>+B36</f>
        <v>9599</v>
      </c>
      <c r="F36" s="72">
        <f>+C6</f>
        <v>8.7999999999999995E-2</v>
      </c>
      <c r="G36" s="23">
        <f>+E36*F36</f>
        <v>844.71199999999999</v>
      </c>
      <c r="H36" s="126">
        <f>+G36-D36</f>
        <v>0</v>
      </c>
      <c r="I36" s="103">
        <f>IFERROR(+H36/D36,0)</f>
        <v>0</v>
      </c>
      <c r="J36" s="95">
        <f>IFERROR(+G36/$G$62,0)</f>
        <v>0.62060923637036558</v>
      </c>
      <c r="K36" s="109"/>
      <c r="L36" s="5"/>
      <c r="M36" s="13"/>
      <c r="N36" s="14"/>
      <c r="O36" s="6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>
      <c r="A37" s="44"/>
      <c r="B37" s="85"/>
      <c r="C37" s="86"/>
      <c r="D37" s="87"/>
      <c r="E37" s="85"/>
      <c r="F37" s="86"/>
      <c r="G37" s="87"/>
      <c r="H37" s="88"/>
      <c r="I37" s="89"/>
      <c r="J37" s="112"/>
      <c r="K37" s="110"/>
      <c r="L37" s="5"/>
      <c r="M37" s="13"/>
      <c r="N37" s="14"/>
      <c r="O37" s="6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>
      <c r="A38" s="179" t="s">
        <v>19</v>
      </c>
      <c r="B38" s="180">
        <f>+B27*B30*G27</f>
        <v>6623.3600000000006</v>
      </c>
      <c r="C38" s="181">
        <f>+B7</f>
        <v>6.5000000000000002E-2</v>
      </c>
      <c r="D38" s="23">
        <f>+B38*C38</f>
        <v>430.51840000000004</v>
      </c>
      <c r="E38" s="180">
        <f>+B38</f>
        <v>6623.3600000000006</v>
      </c>
      <c r="F38" s="181">
        <f>+C7</f>
        <v>6.5000000000000002E-2</v>
      </c>
      <c r="G38" s="23">
        <f>+E38*F38</f>
        <v>430.51840000000004</v>
      </c>
      <c r="H38" s="126">
        <f>+G38-D38</f>
        <v>0</v>
      </c>
      <c r="I38" s="103">
        <f t="shared" ref="I38:I40" si="0">IFERROR(+H38/D38,0)</f>
        <v>0</v>
      </c>
      <c r="J38" s="95"/>
      <c r="K38" s="109">
        <f>IFERROR(+G38/$G$68,0)</f>
        <v>0.33276424965852874</v>
      </c>
      <c r="L38" s="5"/>
      <c r="M38" s="13"/>
      <c r="N38" s="14"/>
      <c r="O38" s="6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>
      <c r="A39" s="179" t="s">
        <v>20</v>
      </c>
      <c r="B39" s="180">
        <f>+B27*B30*G28</f>
        <v>1862.82</v>
      </c>
      <c r="C39" s="181">
        <f>+B8</f>
        <v>0.1</v>
      </c>
      <c r="D39" s="23">
        <f>+B39*C39</f>
        <v>186.28200000000001</v>
      </c>
      <c r="E39" s="180">
        <f>+B39</f>
        <v>1862.82</v>
      </c>
      <c r="F39" s="181">
        <f>+C8</f>
        <v>0.1</v>
      </c>
      <c r="G39" s="23">
        <f>+E39*F39</f>
        <v>186.28200000000001</v>
      </c>
      <c r="H39" s="126">
        <f>+G39-D39</f>
        <v>0</v>
      </c>
      <c r="I39" s="103">
        <f t="shared" si="0"/>
        <v>0</v>
      </c>
      <c r="J39" s="95"/>
      <c r="K39" s="109">
        <f>IFERROR(+G39/$G$68,0)</f>
        <v>0.14398453110224801</v>
      </c>
      <c r="L39" s="5"/>
      <c r="M39" s="13"/>
      <c r="N39" s="14"/>
      <c r="O39" s="6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>
      <c r="A40" s="179" t="s">
        <v>21</v>
      </c>
      <c r="B40" s="180">
        <f>+B27*B30*G29</f>
        <v>1862.82</v>
      </c>
      <c r="C40" s="181">
        <f>+B9</f>
        <v>0.11700000000000001</v>
      </c>
      <c r="D40" s="23">
        <f>+B40*C40</f>
        <v>217.94994</v>
      </c>
      <c r="E40" s="180">
        <f>+B40</f>
        <v>1862.82</v>
      </c>
      <c r="F40" s="181">
        <f>+C9</f>
        <v>0.11700000000000001</v>
      </c>
      <c r="G40" s="23">
        <f>+E40*F40</f>
        <v>217.94994</v>
      </c>
      <c r="H40" s="126">
        <f>+G40-D40</f>
        <v>0</v>
      </c>
      <c r="I40" s="103">
        <f t="shared" si="0"/>
        <v>0</v>
      </c>
      <c r="J40" s="95"/>
      <c r="K40" s="109">
        <f>IFERROR(+G40/$G$68,0)</f>
        <v>0.16846190138963016</v>
      </c>
      <c r="L40" s="5"/>
      <c r="M40" s="13"/>
      <c r="N40" s="14"/>
      <c r="O40" s="6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>
      <c r="A41" s="44"/>
      <c r="B41" s="85"/>
      <c r="C41" s="86"/>
      <c r="D41" s="87"/>
      <c r="E41" s="85"/>
      <c r="F41" s="86"/>
      <c r="G41" s="87"/>
      <c r="H41" s="88"/>
      <c r="I41" s="89"/>
      <c r="J41" s="112"/>
      <c r="K41" s="110"/>
      <c r="L41" s="5"/>
      <c r="M41" s="13"/>
      <c r="N41" s="14"/>
      <c r="O41" s="6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>
      <c r="A42" s="179" t="s">
        <v>22</v>
      </c>
      <c r="B42" s="73">
        <v>1</v>
      </c>
      <c r="C42" s="80">
        <f>+B10</f>
        <v>17.75</v>
      </c>
      <c r="D42" s="74">
        <f>+B42*C42</f>
        <v>17.75</v>
      </c>
      <c r="E42" s="73">
        <f>+B42</f>
        <v>1</v>
      </c>
      <c r="F42" s="80">
        <f>+C10</f>
        <v>17.940000000000001</v>
      </c>
      <c r="G42" s="74">
        <f t="shared" ref="G42:G46" si="1">+E42*F42</f>
        <v>17.940000000000001</v>
      </c>
      <c r="H42" s="126">
        <f>+G42-D42</f>
        <v>0.19000000000000128</v>
      </c>
      <c r="I42" s="103">
        <f>IFERROR(+H42/D42,0)</f>
        <v>1.0704225352112748E-2</v>
      </c>
      <c r="J42" s="113">
        <f t="shared" ref="J42:J56" si="2">IFERROR(+G42/$G$62,0)</f>
        <v>1.3180503769905434E-2</v>
      </c>
      <c r="K42" s="109">
        <f>IFERROR(+G42/$G$68,0)</f>
        <v>1.386651682918548E-2</v>
      </c>
      <c r="L42" s="5"/>
      <c r="M42" s="13"/>
      <c r="N42" s="14"/>
      <c r="O42" s="6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>
      <c r="A43" s="43" t="s">
        <v>23</v>
      </c>
      <c r="B43" s="83">
        <v>1</v>
      </c>
      <c r="C43" s="90">
        <f>+B12</f>
        <v>2.39</v>
      </c>
      <c r="D43" s="96">
        <f>+B43*C43</f>
        <v>2.39</v>
      </c>
      <c r="E43" s="83">
        <f>+B43</f>
        <v>1</v>
      </c>
      <c r="F43" s="90">
        <f>+C12</f>
        <v>0.02</v>
      </c>
      <c r="G43" s="96">
        <f t="shared" si="1"/>
        <v>0.02</v>
      </c>
      <c r="H43" s="98">
        <f>+G43-D43</f>
        <v>-2.37</v>
      </c>
      <c r="I43" s="103">
        <f t="shared" ref="I43:I56" si="3">IFERROR(+H43/D43,0)</f>
        <v>-0.99163179916317989</v>
      </c>
      <c r="J43" s="114">
        <f t="shared" si="2"/>
        <v>1.4693984135903494E-5</v>
      </c>
      <c r="K43" s="109">
        <f t="shared" ref="K43:K46" si="4">IFERROR(+G43/$G$68,0)</f>
        <v>1.5458770155167759E-5</v>
      </c>
      <c r="L43" s="5"/>
      <c r="M43" s="13"/>
      <c r="N43" s="14"/>
      <c r="O43" s="6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>
      <c r="A44" s="94" t="s">
        <v>24</v>
      </c>
      <c r="B44" s="26">
        <f>+B27</f>
        <v>10000</v>
      </c>
      <c r="C44" s="27">
        <f>+B13</f>
        <v>1.5599999999999999E-2</v>
      </c>
      <c r="D44" s="96">
        <f t="shared" ref="D44:D46" si="5">+B44*C44</f>
        <v>156</v>
      </c>
      <c r="E44" s="26">
        <f>+B44</f>
        <v>10000</v>
      </c>
      <c r="F44" s="27">
        <f>+C13</f>
        <v>1.5800000000000002E-2</v>
      </c>
      <c r="G44" s="96">
        <f t="shared" si="1"/>
        <v>158.00000000000003</v>
      </c>
      <c r="H44" s="98">
        <f t="shared" ref="H44:H46" si="6">+G44-D44</f>
        <v>2.0000000000000284</v>
      </c>
      <c r="I44" s="103">
        <f t="shared" si="3"/>
        <v>1.2820512820513002E-2</v>
      </c>
      <c r="J44" s="113">
        <f t="shared" si="2"/>
        <v>0.11608247467363761</v>
      </c>
      <c r="K44" s="109">
        <f t="shared" si="4"/>
        <v>0.1221242842258253</v>
      </c>
      <c r="L44" s="5"/>
      <c r="M44" s="13"/>
      <c r="N44" s="14"/>
      <c r="O44" s="6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>
      <c r="A45" s="94" t="s">
        <v>25</v>
      </c>
      <c r="B45" s="26">
        <f>+B27</f>
        <v>10000</v>
      </c>
      <c r="C45" s="27"/>
      <c r="D45" s="96">
        <f t="shared" si="5"/>
        <v>0</v>
      </c>
      <c r="E45" s="26">
        <f>+B45</f>
        <v>10000</v>
      </c>
      <c r="F45" s="27"/>
      <c r="G45" s="96">
        <f t="shared" si="1"/>
        <v>0</v>
      </c>
      <c r="H45" s="98">
        <f t="shared" si="6"/>
        <v>0</v>
      </c>
      <c r="I45" s="103">
        <f t="shared" si="3"/>
        <v>0</v>
      </c>
      <c r="J45" s="113">
        <f t="shared" si="2"/>
        <v>0</v>
      </c>
      <c r="K45" s="109">
        <f t="shared" si="4"/>
        <v>0</v>
      </c>
      <c r="L45" s="5"/>
      <c r="M45" s="13"/>
      <c r="N45" s="14"/>
      <c r="O45" s="6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>
      <c r="A46" s="94" t="s">
        <v>26</v>
      </c>
      <c r="B46" s="26">
        <f>+B27</f>
        <v>10000</v>
      </c>
      <c r="C46" s="27">
        <f>+B14</f>
        <v>-5.9999999999999995E-4</v>
      </c>
      <c r="D46" s="96">
        <f t="shared" si="5"/>
        <v>-5.9999999999999991</v>
      </c>
      <c r="E46" s="26">
        <f>+B46</f>
        <v>10000</v>
      </c>
      <c r="F46" s="27">
        <f>+C14</f>
        <v>8.0000000000000004E-4</v>
      </c>
      <c r="G46" s="96">
        <f t="shared" si="1"/>
        <v>8</v>
      </c>
      <c r="H46" s="98">
        <f t="shared" si="6"/>
        <v>14</v>
      </c>
      <c r="I46" s="103">
        <f t="shared" si="3"/>
        <v>-2.3333333333333335</v>
      </c>
      <c r="J46" s="113">
        <f t="shared" si="2"/>
        <v>5.8775936543613971E-3</v>
      </c>
      <c r="K46" s="109">
        <f t="shared" si="4"/>
        <v>6.1835080620671031E-3</v>
      </c>
      <c r="L46" s="5"/>
      <c r="M46" s="13"/>
      <c r="N46" s="14"/>
      <c r="O46" s="6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>
      <c r="A47" s="129" t="s">
        <v>27</v>
      </c>
      <c r="B47" s="130"/>
      <c r="C47" s="97"/>
      <c r="D47" s="131">
        <f>SUM(D42:D46)</f>
        <v>170.14</v>
      </c>
      <c r="E47" s="130"/>
      <c r="F47" s="97"/>
      <c r="G47" s="131">
        <f t="shared" ref="G47:H47" si="7">SUM(G42:G46)</f>
        <v>183.96000000000004</v>
      </c>
      <c r="H47" s="131">
        <f t="shared" si="7"/>
        <v>13.820000000000029</v>
      </c>
      <c r="I47" s="52">
        <f t="shared" si="3"/>
        <v>8.1227224638533144E-2</v>
      </c>
      <c r="J47" s="115">
        <f t="shared" si="2"/>
        <v>0.13515526608204034</v>
      </c>
      <c r="K47" s="143">
        <f>IFERROR(+G47/$G$68,0)</f>
        <v>0.14218976788723306</v>
      </c>
      <c r="L47" s="7"/>
      <c r="M47" s="11"/>
      <c r="N47" s="7"/>
      <c r="O47" s="176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ht="25.5">
      <c r="A48" s="132" t="s">
        <v>28</v>
      </c>
      <c r="B48" s="133">
        <f>+B27*B30</f>
        <v>10349</v>
      </c>
      <c r="C48" s="148">
        <f>+B16</f>
        <v>6.7000000000000002E-3</v>
      </c>
      <c r="D48" s="133">
        <f>+B48*C48</f>
        <v>69.338300000000004</v>
      </c>
      <c r="E48" s="133">
        <f>+B48</f>
        <v>10349</v>
      </c>
      <c r="F48" s="148">
        <f>+C16</f>
        <v>6.7000000000000002E-3</v>
      </c>
      <c r="G48" s="133">
        <f>+E48*F48</f>
        <v>69.338300000000004</v>
      </c>
      <c r="H48" s="133">
        <f t="shared" ref="H48:H56" si="8">+G48-D48</f>
        <v>0</v>
      </c>
      <c r="I48" s="134">
        <f t="shared" si="3"/>
        <v>0</v>
      </c>
      <c r="J48" s="134">
        <f t="shared" si="2"/>
        <v>5.0942794010525858E-2</v>
      </c>
      <c r="K48" s="144">
        <f t="shared" ref="K48:K56" si="9">IFERROR(+G48/$G$68,0)</f>
        <v>5.3594242132503425E-2</v>
      </c>
    </row>
    <row r="49" spans="1:11" ht="25.5">
      <c r="A49" s="135" t="s">
        <v>29</v>
      </c>
      <c r="B49" s="136">
        <f>+B48</f>
        <v>10349</v>
      </c>
      <c r="C49" s="147">
        <f>+B17</f>
        <v>4.7000000000000002E-3</v>
      </c>
      <c r="D49" s="136">
        <f>+B49*C49</f>
        <v>48.640300000000003</v>
      </c>
      <c r="E49" s="136">
        <f>+B49</f>
        <v>10349</v>
      </c>
      <c r="F49" s="147">
        <f>+C17</f>
        <v>4.7000000000000002E-3</v>
      </c>
      <c r="G49" s="136">
        <f>+E49*F49</f>
        <v>48.640300000000003</v>
      </c>
      <c r="H49" s="136">
        <f t="shared" si="8"/>
        <v>0</v>
      </c>
      <c r="I49" s="137">
        <f t="shared" si="3"/>
        <v>0</v>
      </c>
      <c r="J49" s="137">
        <f t="shared" si="2"/>
        <v>3.5735989828279337E-2</v>
      </c>
      <c r="K49" s="145">
        <f t="shared" si="9"/>
        <v>3.7595960898920318E-2</v>
      </c>
    </row>
    <row r="50" spans="1:11">
      <c r="A50" s="106" t="s">
        <v>30</v>
      </c>
      <c r="B50" s="107"/>
      <c r="C50" s="107"/>
      <c r="D50" s="128">
        <f>+D48+D49</f>
        <v>117.9786</v>
      </c>
      <c r="E50" s="107"/>
      <c r="F50" s="107"/>
      <c r="G50" s="128">
        <f>+G48+G49</f>
        <v>117.9786</v>
      </c>
      <c r="H50" s="128">
        <f t="shared" si="8"/>
        <v>0</v>
      </c>
      <c r="I50" s="71">
        <f t="shared" si="3"/>
        <v>0</v>
      </c>
      <c r="J50" s="116">
        <f t="shared" si="2"/>
        <v>8.6678783838805187E-2</v>
      </c>
      <c r="K50" s="146">
        <f t="shared" si="9"/>
        <v>9.1190203031423736E-2</v>
      </c>
    </row>
    <row r="51" spans="1:11" ht="25.5">
      <c r="A51" s="53" t="s">
        <v>31</v>
      </c>
      <c r="B51" s="97"/>
      <c r="C51" s="97"/>
      <c r="D51" s="54">
        <f>+D47+D50</f>
        <v>288.11860000000001</v>
      </c>
      <c r="E51" s="97"/>
      <c r="F51" s="97"/>
      <c r="G51" s="54">
        <f>+G47+G50</f>
        <v>301.93860000000006</v>
      </c>
      <c r="H51" s="127">
        <f t="shared" si="8"/>
        <v>13.82000000000005</v>
      </c>
      <c r="I51" s="70">
        <f t="shared" si="3"/>
        <v>4.796635829828428E-2</v>
      </c>
      <c r="J51" s="115">
        <f t="shared" si="2"/>
        <v>0.22183404992084557</v>
      </c>
      <c r="K51" s="143">
        <f t="shared" si="9"/>
        <v>0.23337997091865681</v>
      </c>
    </row>
    <row r="52" spans="1:11">
      <c r="A52" s="179" t="s">
        <v>32</v>
      </c>
      <c r="B52" s="180">
        <f>+B27*B30</f>
        <v>10349</v>
      </c>
      <c r="C52" s="181">
        <f>+B18</f>
        <v>5.1999999999999998E-3</v>
      </c>
      <c r="D52" s="23">
        <f>+B52*C52</f>
        <v>53.814799999999998</v>
      </c>
      <c r="E52" s="180">
        <f>+B52</f>
        <v>10349</v>
      </c>
      <c r="F52" s="181">
        <f>+C18</f>
        <v>5.1999999999999998E-3</v>
      </c>
      <c r="G52" s="23">
        <f>+E52*F52</f>
        <v>53.814799999999998</v>
      </c>
      <c r="H52" s="124">
        <f t="shared" si="8"/>
        <v>0</v>
      </c>
      <c r="I52" s="24">
        <f t="shared" si="3"/>
        <v>0</v>
      </c>
      <c r="J52" s="113">
        <f t="shared" si="2"/>
        <v>3.9537690873840965E-2</v>
      </c>
      <c r="K52" s="119">
        <f t="shared" si="9"/>
        <v>4.1595531207316086E-2</v>
      </c>
    </row>
    <row r="53" spans="1:11">
      <c r="A53" s="179" t="s">
        <v>33</v>
      </c>
      <c r="B53" s="180">
        <f>+B52</f>
        <v>10349</v>
      </c>
      <c r="C53" s="181">
        <f>+B19</f>
        <v>1.1000000000000001E-3</v>
      </c>
      <c r="D53" s="23">
        <f>+B53*C53</f>
        <v>11.383900000000001</v>
      </c>
      <c r="E53" s="180">
        <f>+B53</f>
        <v>10349</v>
      </c>
      <c r="F53" s="181">
        <f>+C19</f>
        <v>1.1000000000000001E-3</v>
      </c>
      <c r="G53" s="23">
        <f>+E53*F53</f>
        <v>11.383900000000001</v>
      </c>
      <c r="H53" s="124">
        <f t="shared" si="8"/>
        <v>0</v>
      </c>
      <c r="I53" s="24">
        <f t="shared" si="3"/>
        <v>0</v>
      </c>
      <c r="J53" s="113">
        <f t="shared" si="2"/>
        <v>8.3637423002355885E-3</v>
      </c>
      <c r="K53" s="119">
        <f t="shared" si="9"/>
        <v>8.7990546784707125E-3</v>
      </c>
    </row>
    <row r="54" spans="1:11" ht="25.5">
      <c r="A54" s="179" t="s">
        <v>34</v>
      </c>
      <c r="B54" s="26">
        <v>1</v>
      </c>
      <c r="C54" s="180">
        <f>+B20</f>
        <v>0.25</v>
      </c>
      <c r="D54" s="23">
        <f>+B54*C54</f>
        <v>0.25</v>
      </c>
      <c r="E54" s="26">
        <f>+B54</f>
        <v>1</v>
      </c>
      <c r="F54" s="180">
        <f>+C20</f>
        <v>0.25</v>
      </c>
      <c r="G54" s="23">
        <f>+E54*F54</f>
        <v>0.25</v>
      </c>
      <c r="H54" s="124">
        <f t="shared" si="8"/>
        <v>0</v>
      </c>
      <c r="I54" s="24">
        <f t="shared" si="3"/>
        <v>0</v>
      </c>
      <c r="J54" s="113">
        <f t="shared" si="2"/>
        <v>1.8367480169879366E-4</v>
      </c>
      <c r="K54" s="119">
        <f t="shared" si="9"/>
        <v>1.9323462693959697E-4</v>
      </c>
    </row>
    <row r="55" spans="1:11">
      <c r="A55" s="53" t="s">
        <v>35</v>
      </c>
      <c r="B55" s="97"/>
      <c r="C55" s="97"/>
      <c r="D55" s="54">
        <f>SUM(D52:D54)</f>
        <v>65.448700000000002</v>
      </c>
      <c r="E55" s="97"/>
      <c r="F55" s="97"/>
      <c r="G55" s="54">
        <f>SUM(G52:G54)</f>
        <v>65.448700000000002</v>
      </c>
      <c r="H55" s="127">
        <f t="shared" si="8"/>
        <v>0</v>
      </c>
      <c r="I55" s="55">
        <f t="shared" si="3"/>
        <v>0</v>
      </c>
      <c r="J55" s="115">
        <f t="shared" si="2"/>
        <v>4.8085107975775351E-2</v>
      </c>
      <c r="K55" s="120">
        <f t="shared" si="9"/>
        <v>5.0587820512726402E-2</v>
      </c>
    </row>
    <row r="56" spans="1:11">
      <c r="A56" s="33" t="s">
        <v>36</v>
      </c>
      <c r="B56" s="180">
        <f>+B27</f>
        <v>10000</v>
      </c>
      <c r="C56" s="29">
        <f>+B21</f>
        <v>7.0000000000000001E-3</v>
      </c>
      <c r="D56" s="23">
        <f>+B56*C56</f>
        <v>70</v>
      </c>
      <c r="E56" s="180">
        <f>+B56</f>
        <v>10000</v>
      </c>
      <c r="F56" s="29">
        <f>+C21</f>
        <v>7.0000000000000001E-3</v>
      </c>
      <c r="G56" s="23">
        <f>+E56*F56</f>
        <v>70</v>
      </c>
      <c r="H56" s="124">
        <f t="shared" si="8"/>
        <v>0</v>
      </c>
      <c r="I56" s="24">
        <f t="shared" si="3"/>
        <v>0</v>
      </c>
      <c r="J56" s="117">
        <f t="shared" si="2"/>
        <v>5.1428944475662222E-2</v>
      </c>
      <c r="K56" s="121">
        <f t="shared" si="9"/>
        <v>5.4105695543087147E-2</v>
      </c>
    </row>
    <row r="57" spans="1:11">
      <c r="A57" s="46"/>
      <c r="B57" s="92"/>
      <c r="C57" s="92"/>
      <c r="D57" s="47"/>
      <c r="E57" s="92"/>
      <c r="F57" s="92"/>
      <c r="G57" s="47"/>
      <c r="H57" s="91"/>
      <c r="I57" s="48"/>
      <c r="J57" s="67"/>
      <c r="K57" s="65"/>
    </row>
    <row r="58" spans="1:11">
      <c r="A58" s="33" t="s">
        <v>37</v>
      </c>
      <c r="B58" s="84"/>
      <c r="C58" s="84"/>
      <c r="D58" s="25">
        <f>+D35+D36+D51+D55+D56</f>
        <v>1324.5292999999999</v>
      </c>
      <c r="E58" s="84"/>
      <c r="F58" s="84"/>
      <c r="G58" s="25">
        <f>+G35+G36+G51+G55+G56</f>
        <v>1338.3492999999999</v>
      </c>
      <c r="H58" s="124">
        <f t="shared" ref="H58:H62" si="10">+G58-D58</f>
        <v>13.819999999999936</v>
      </c>
      <c r="I58" s="24">
        <f t="shared" ref="I58:I62" si="11">IFERROR(+H58/D58,0)</f>
        <v>1.0433895271323886E-2</v>
      </c>
      <c r="J58" s="113">
        <f>IFERROR(+G58/$G$62,0)</f>
        <v>0.98328416912487715</v>
      </c>
      <c r="K58" s="64"/>
    </row>
    <row r="59" spans="1:11">
      <c r="A59" s="45" t="s">
        <v>38</v>
      </c>
      <c r="B59" s="30"/>
      <c r="C59" s="31">
        <v>0.13</v>
      </c>
      <c r="D59" s="25">
        <f>+D58*C59</f>
        <v>172.18880899999999</v>
      </c>
      <c r="E59" s="30"/>
      <c r="F59" s="31">
        <v>0.13</v>
      </c>
      <c r="G59" s="25">
        <f>+G58*F59</f>
        <v>173.98540899999998</v>
      </c>
      <c r="H59" s="124">
        <f t="shared" si="10"/>
        <v>1.7965999999999838</v>
      </c>
      <c r="I59" s="24">
        <f t="shared" si="11"/>
        <v>1.043389527132384E-2</v>
      </c>
      <c r="J59" s="113">
        <f>IFERROR(+G59/$G$62,0)</f>
        <v>0.12782694198623401</v>
      </c>
      <c r="K59" s="64"/>
    </row>
    <row r="60" spans="1:11">
      <c r="A60" s="45" t="s">
        <v>39</v>
      </c>
      <c r="B60" s="73"/>
      <c r="C60" s="73"/>
      <c r="D60" s="124">
        <f>+D58+D59</f>
        <v>1496.7181089999999</v>
      </c>
      <c r="E60" s="73"/>
      <c r="F60" s="73"/>
      <c r="G60" s="124">
        <f>+G58+G59</f>
        <v>1512.3347089999997</v>
      </c>
      <c r="H60" s="124">
        <f t="shared" si="10"/>
        <v>15.616599999999835</v>
      </c>
      <c r="I60" s="24">
        <f t="shared" si="11"/>
        <v>1.0433895271323823E-2</v>
      </c>
      <c r="J60" s="113">
        <f>IFERROR(+G60/$G$62,0)</f>
        <v>1.1111111111111112</v>
      </c>
      <c r="K60" s="64"/>
    </row>
    <row r="61" spans="1:11">
      <c r="A61" s="45" t="s">
        <v>40</v>
      </c>
      <c r="B61" s="84"/>
      <c r="C61" s="37">
        <v>-0.1</v>
      </c>
      <c r="D61" s="123">
        <f>+D60*C61</f>
        <v>-149.6718109</v>
      </c>
      <c r="E61" s="84"/>
      <c r="F61" s="37">
        <v>-0.1</v>
      </c>
      <c r="G61" s="123">
        <f>+G60*F61</f>
        <v>-151.23347089999999</v>
      </c>
      <c r="H61" s="124">
        <f t="shared" si="10"/>
        <v>-1.5616599999999892</v>
      </c>
      <c r="I61" s="24">
        <f t="shared" si="11"/>
        <v>1.0433895271323861E-2</v>
      </c>
      <c r="J61" s="113">
        <f>IFERROR(+G61/$G$62,0)</f>
        <v>-0.11111111111111112</v>
      </c>
      <c r="K61" s="64"/>
    </row>
    <row r="62" spans="1:11" ht="15.75" thickBot="1">
      <c r="A62" s="49" t="s">
        <v>41</v>
      </c>
      <c r="B62" s="93"/>
      <c r="C62" s="93"/>
      <c r="D62" s="50">
        <f>+D60+D61</f>
        <v>1347.0462980999998</v>
      </c>
      <c r="E62" s="93"/>
      <c r="F62" s="93"/>
      <c r="G62" s="50">
        <f>+G60+G61</f>
        <v>1361.1012380999998</v>
      </c>
      <c r="H62" s="125">
        <f t="shared" si="10"/>
        <v>14.054939999999988</v>
      </c>
      <c r="I62" s="51">
        <f t="shared" si="11"/>
        <v>1.0433895271323925E-2</v>
      </c>
      <c r="J62" s="118">
        <f>IFERROR(+G62/$G$62,0)</f>
        <v>1</v>
      </c>
      <c r="K62" s="66"/>
    </row>
    <row r="63" spans="1:11">
      <c r="A63" s="46"/>
      <c r="B63" s="92"/>
      <c r="C63" s="92"/>
      <c r="D63" s="47"/>
      <c r="E63" s="92"/>
      <c r="F63" s="92"/>
      <c r="G63" s="47"/>
      <c r="H63" s="91"/>
      <c r="I63" s="48"/>
      <c r="J63" s="67"/>
      <c r="K63" s="65"/>
    </row>
    <row r="64" spans="1:11">
      <c r="A64" s="33" t="s">
        <v>42</v>
      </c>
      <c r="B64" s="84"/>
      <c r="C64" s="84"/>
      <c r="D64" s="25">
        <f>+D38+D39+D40+D51+D55+D56</f>
        <v>1258.31764</v>
      </c>
      <c r="E64" s="84"/>
      <c r="F64" s="84"/>
      <c r="G64" s="25">
        <f>+G38+G39+G40+G51+G55+G56</f>
        <v>1272.1376399999999</v>
      </c>
      <c r="H64" s="124">
        <f t="shared" ref="H64:H68" si="12">+G64-D64</f>
        <v>13.819999999999936</v>
      </c>
      <c r="I64" s="24">
        <f t="shared" ref="I64:I68" si="13">IFERROR(+H64/D64,0)</f>
        <v>1.0982918430675372E-2</v>
      </c>
      <c r="J64" s="24"/>
      <c r="K64" s="119">
        <f t="shared" ref="K64:K68" si="14">IFERROR(+G64/$G$68,0)</f>
        <v>0.98328416912487715</v>
      </c>
    </row>
    <row r="65" spans="1:11">
      <c r="A65" s="45" t="s">
        <v>38</v>
      </c>
      <c r="B65" s="30"/>
      <c r="C65" s="31">
        <v>0.13</v>
      </c>
      <c r="D65" s="25">
        <f>+D64*C65</f>
        <v>163.5812932</v>
      </c>
      <c r="E65" s="30"/>
      <c r="F65" s="31">
        <v>0.13</v>
      </c>
      <c r="G65" s="25">
        <f>+G64*F65</f>
        <v>165.37789319999999</v>
      </c>
      <c r="H65" s="124">
        <f t="shared" si="12"/>
        <v>1.7965999999999838</v>
      </c>
      <c r="I65" s="24">
        <f t="shared" si="13"/>
        <v>1.0982918430675321E-2</v>
      </c>
      <c r="J65" s="24"/>
      <c r="K65" s="119">
        <f t="shared" si="14"/>
        <v>0.12782694198623404</v>
      </c>
    </row>
    <row r="66" spans="1:11">
      <c r="A66" s="45" t="s">
        <v>39</v>
      </c>
      <c r="B66" s="73"/>
      <c r="C66" s="73"/>
      <c r="D66" s="25">
        <f>+D64+D65</f>
        <v>1421.8989332000001</v>
      </c>
      <c r="E66" s="73"/>
      <c r="F66" s="73"/>
      <c r="G66" s="25">
        <f>+G64+G65</f>
        <v>1437.5155331999999</v>
      </c>
      <c r="H66" s="124">
        <f t="shared" si="12"/>
        <v>15.616599999999835</v>
      </c>
      <c r="I66" s="24">
        <f t="shared" si="13"/>
        <v>1.0982918430675304E-2</v>
      </c>
      <c r="J66" s="24"/>
      <c r="K66" s="119">
        <f t="shared" si="14"/>
        <v>1.1111111111111112</v>
      </c>
    </row>
    <row r="67" spans="1:11">
      <c r="A67" s="45" t="s">
        <v>40</v>
      </c>
      <c r="B67" s="84"/>
      <c r="C67" s="37">
        <v>-0.1</v>
      </c>
      <c r="D67" s="123">
        <f>+D66*C67</f>
        <v>-142.18989332000001</v>
      </c>
      <c r="E67" s="84"/>
      <c r="F67" s="37">
        <v>-0.1</v>
      </c>
      <c r="G67" s="123">
        <f>+G66*F67</f>
        <v>-143.75155332</v>
      </c>
      <c r="H67" s="124">
        <f t="shared" si="12"/>
        <v>-1.5616599999999892</v>
      </c>
      <c r="I67" s="24">
        <f t="shared" si="13"/>
        <v>1.0982918430675344E-2</v>
      </c>
      <c r="J67" s="24"/>
      <c r="K67" s="119">
        <f t="shared" si="14"/>
        <v>-0.11111111111111112</v>
      </c>
    </row>
    <row r="68" spans="1:11" ht="15.75" thickBot="1">
      <c r="A68" s="49" t="s">
        <v>43</v>
      </c>
      <c r="B68" s="93"/>
      <c r="C68" s="93"/>
      <c r="D68" s="50">
        <f>+D66+D67</f>
        <v>1279.7090398800001</v>
      </c>
      <c r="E68" s="93"/>
      <c r="F68" s="93"/>
      <c r="G68" s="50">
        <f>+G66+G67</f>
        <v>1293.7639798799999</v>
      </c>
      <c r="H68" s="125">
        <f t="shared" si="12"/>
        <v>14.05493999999976</v>
      </c>
      <c r="I68" s="51">
        <f t="shared" si="13"/>
        <v>1.0982918430675233E-2</v>
      </c>
      <c r="J68" s="68"/>
      <c r="K68" s="122">
        <f t="shared" si="14"/>
        <v>1</v>
      </c>
    </row>
    <row r="71" spans="1:11" ht="108.75" customHeight="1">
      <c r="A71" s="200" t="s">
        <v>51</v>
      </c>
      <c r="B71" s="201"/>
      <c r="C71" s="201"/>
      <c r="D71" s="201"/>
      <c r="E71" s="201"/>
      <c r="F71" s="201"/>
      <c r="G71" s="201"/>
      <c r="H71" s="201"/>
    </row>
    <row r="72" spans="1:11">
      <c r="A72" s="162"/>
      <c r="B72" s="162"/>
      <c r="C72" s="162"/>
      <c r="D72" s="162"/>
      <c r="E72" s="162"/>
      <c r="F72" s="162"/>
      <c r="G72" s="162"/>
      <c r="H72" s="162"/>
    </row>
    <row r="73" spans="1:11">
      <c r="A73" s="162"/>
      <c r="B73" s="162"/>
      <c r="C73" s="162"/>
      <c r="D73" s="162"/>
      <c r="E73" s="162"/>
      <c r="F73" s="162"/>
      <c r="G73" s="162"/>
      <c r="H73" s="162"/>
    </row>
    <row r="74" spans="1:11">
      <c r="A74" s="162"/>
      <c r="B74" s="162"/>
      <c r="C74" s="162"/>
      <c r="D74" s="162"/>
      <c r="E74" s="162"/>
      <c r="F74" s="162"/>
      <c r="G74" s="162"/>
      <c r="H74" s="162"/>
    </row>
    <row r="75" spans="1:11">
      <c r="A75" s="162"/>
      <c r="B75" s="162"/>
      <c r="C75" s="162"/>
      <c r="D75" s="162"/>
      <c r="E75" s="162"/>
      <c r="F75" s="162"/>
      <c r="G75" s="162"/>
      <c r="H75" s="162"/>
    </row>
    <row r="76" spans="1:11">
      <c r="A76" s="162"/>
      <c r="B76" s="162"/>
      <c r="C76" s="162"/>
      <c r="D76" s="162"/>
      <c r="E76" s="162"/>
      <c r="F76" s="162"/>
      <c r="G76" s="162"/>
      <c r="H76" s="162"/>
    </row>
  </sheetData>
  <mergeCells count="4">
    <mergeCell ref="A1:J1"/>
    <mergeCell ref="B33:D33"/>
    <mergeCell ref="E33:G33"/>
    <mergeCell ref="A71:H7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B76"/>
  <sheetViews>
    <sheetView topLeftCell="A35" zoomScale="90" zoomScaleNormal="90" workbookViewId="0">
      <selection activeCell="A33" sqref="A33:K68"/>
    </sheetView>
  </sheetViews>
  <sheetFormatPr defaultRowHeight="15"/>
  <cols>
    <col min="1" max="1" width="37.42578125" style="163" customWidth="1"/>
    <col min="2" max="2" width="11.28515625" style="163" bestFit="1" customWidth="1"/>
    <col min="3" max="3" width="13.140625" style="163" customWidth="1"/>
    <col min="4" max="4" width="13.5703125" style="163" customWidth="1"/>
    <col min="5" max="5" width="11.42578125" style="163" customWidth="1"/>
    <col min="6" max="6" width="13.28515625" style="163" customWidth="1"/>
    <col min="7" max="7" width="13.42578125" style="163" customWidth="1"/>
    <col min="8" max="11" width="11.140625" style="163" customWidth="1"/>
    <col min="12" max="16384" width="9.140625" style="163"/>
  </cols>
  <sheetData>
    <row r="1" spans="1:28" ht="23.25">
      <c r="A1" s="205" t="s">
        <v>68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28">
      <c r="A2" s="9"/>
      <c r="B2" s="9"/>
      <c r="C2" s="9"/>
      <c r="D2" s="9"/>
      <c r="E2" s="9"/>
      <c r="F2" s="9"/>
      <c r="G2" s="77"/>
      <c r="H2" s="77"/>
      <c r="I2" s="9"/>
      <c r="J2" s="75"/>
      <c r="K2" s="75"/>
      <c r="L2" s="9"/>
      <c r="M2" s="9"/>
      <c r="N2" s="9"/>
      <c r="O2" s="9"/>
      <c r="P2" s="9"/>
      <c r="Q2" s="9"/>
      <c r="R2" s="9"/>
      <c r="S2" s="9"/>
      <c r="T2" s="34"/>
      <c r="U2" s="9"/>
      <c r="V2" s="9"/>
      <c r="W2" s="9"/>
      <c r="X2" s="9"/>
      <c r="Y2" s="39">
        <v>1</v>
      </c>
      <c r="Z2" s="9" t="s">
        <v>0</v>
      </c>
      <c r="AA2" s="9"/>
      <c r="AB2" s="9"/>
    </row>
    <row r="3" spans="1:28" ht="15.75" thickBot="1">
      <c r="A3" s="9"/>
      <c r="B3" s="9"/>
      <c r="C3" s="9"/>
      <c r="D3" s="9"/>
      <c r="E3" s="9"/>
      <c r="F3" s="9"/>
      <c r="G3" s="77"/>
      <c r="H3" s="77"/>
      <c r="I3" s="9"/>
      <c r="J3" s="75"/>
      <c r="K3" s="75"/>
      <c r="L3" s="9"/>
      <c r="M3" s="9"/>
      <c r="N3" s="9"/>
      <c r="O3" s="9"/>
      <c r="P3" s="9"/>
      <c r="Q3" s="9"/>
      <c r="R3" s="9"/>
      <c r="S3" s="9"/>
      <c r="T3" s="34"/>
      <c r="U3" s="9"/>
      <c r="V3" s="9"/>
      <c r="W3" s="9"/>
      <c r="X3" s="9"/>
      <c r="Y3" s="39"/>
      <c r="Z3" s="9"/>
      <c r="AA3" s="9"/>
      <c r="AB3" s="9"/>
    </row>
    <row r="4" spans="1:28" ht="16.5" thickBot="1">
      <c r="A4" s="164" t="s">
        <v>45</v>
      </c>
      <c r="B4" s="165" t="s">
        <v>46</v>
      </c>
      <c r="C4" s="165" t="s">
        <v>47</v>
      </c>
      <c r="D4" s="9"/>
      <c r="F4" s="187" t="s">
        <v>52</v>
      </c>
      <c r="G4" s="77"/>
      <c r="H4" s="9"/>
      <c r="I4" s="75"/>
      <c r="J4" s="75"/>
      <c r="L4" s="9"/>
      <c r="M4" s="9"/>
      <c r="N4" s="9"/>
      <c r="O4" s="9"/>
      <c r="P4" s="9"/>
      <c r="Q4" s="9"/>
      <c r="R4" s="9"/>
      <c r="S4" s="9"/>
      <c r="T4" s="34"/>
      <c r="U4" s="9"/>
      <c r="V4" s="9"/>
      <c r="W4" s="9"/>
      <c r="X4" s="9"/>
      <c r="Y4" s="39"/>
      <c r="Z4" s="9"/>
      <c r="AA4" s="9"/>
      <c r="AB4" s="9"/>
    </row>
    <row r="5" spans="1:28">
      <c r="A5" s="166" t="s">
        <v>17</v>
      </c>
      <c r="B5" s="172">
        <v>7.4999999999999997E-2</v>
      </c>
      <c r="C5" s="172">
        <v>7.4999999999999997E-2</v>
      </c>
      <c r="D5" s="9"/>
      <c r="E5" s="9"/>
      <c r="I5" s="188">
        <v>2012</v>
      </c>
      <c r="J5" s="188">
        <v>2013</v>
      </c>
      <c r="L5" s="9"/>
      <c r="M5" s="9"/>
      <c r="N5" s="9"/>
      <c r="O5" s="9"/>
      <c r="P5" s="9"/>
      <c r="Q5" s="9"/>
      <c r="R5" s="9"/>
      <c r="S5" s="9"/>
      <c r="T5" s="34"/>
      <c r="U5" s="9"/>
      <c r="V5" s="9"/>
      <c r="W5" s="9"/>
      <c r="X5" s="9"/>
      <c r="Y5" s="39"/>
      <c r="Z5" s="9"/>
      <c r="AA5" s="9"/>
      <c r="AB5" s="9"/>
    </row>
    <row r="6" spans="1:28">
      <c r="A6" s="166" t="s">
        <v>18</v>
      </c>
      <c r="B6" s="172">
        <v>8.7999999999999995E-2</v>
      </c>
      <c r="C6" s="172">
        <v>8.7999999999999995E-2</v>
      </c>
      <c r="D6" s="9"/>
      <c r="E6" s="9"/>
      <c r="F6" s="185" t="s">
        <v>53</v>
      </c>
      <c r="L6" s="9"/>
      <c r="M6" s="9"/>
      <c r="N6" s="9"/>
      <c r="O6" s="9"/>
      <c r="P6" s="9"/>
      <c r="Q6" s="9"/>
      <c r="R6" s="9"/>
      <c r="S6" s="9"/>
      <c r="T6" s="34"/>
      <c r="U6" s="9"/>
      <c r="V6" s="9"/>
      <c r="W6" s="9"/>
      <c r="X6" s="9"/>
      <c r="Y6" s="39"/>
      <c r="Z6" s="9"/>
      <c r="AA6" s="9"/>
      <c r="AB6" s="9"/>
    </row>
    <row r="7" spans="1:28">
      <c r="A7" s="166" t="s">
        <v>19</v>
      </c>
      <c r="B7" s="172">
        <v>6.5000000000000002E-2</v>
      </c>
      <c r="C7" s="172">
        <v>6.5000000000000002E-2</v>
      </c>
      <c r="D7" s="9"/>
      <c r="E7" s="9"/>
      <c r="F7" s="163" t="s">
        <v>54</v>
      </c>
      <c r="I7" s="177">
        <v>0.02</v>
      </c>
      <c r="J7" s="177">
        <v>0.02</v>
      </c>
      <c r="L7" s="9"/>
      <c r="M7" s="9"/>
      <c r="N7" s="9"/>
      <c r="O7" s="9"/>
      <c r="P7" s="9"/>
      <c r="Q7" s="9"/>
      <c r="R7" s="9"/>
      <c r="S7" s="9"/>
      <c r="T7" s="34"/>
      <c r="U7" s="9"/>
      <c r="V7" s="9"/>
      <c r="W7" s="9"/>
      <c r="X7" s="9"/>
      <c r="Y7" s="39"/>
      <c r="Z7" s="9"/>
      <c r="AA7" s="9"/>
      <c r="AB7" s="9"/>
    </row>
    <row r="8" spans="1:28">
      <c r="A8" s="166" t="s">
        <v>20</v>
      </c>
      <c r="B8" s="172">
        <v>0.1</v>
      </c>
      <c r="C8" s="172">
        <v>0.1</v>
      </c>
      <c r="D8" s="9"/>
      <c r="E8" s="9"/>
      <c r="F8" s="163" t="s">
        <v>55</v>
      </c>
      <c r="I8" s="177">
        <v>2.37</v>
      </c>
      <c r="J8" s="177">
        <v>0</v>
      </c>
      <c r="L8" s="9"/>
      <c r="M8" s="9"/>
      <c r="N8" s="9"/>
      <c r="O8" s="9"/>
      <c r="P8" s="9"/>
      <c r="Q8" s="9"/>
      <c r="R8" s="9"/>
      <c r="S8" s="9"/>
      <c r="T8" s="34"/>
      <c r="U8" s="9"/>
      <c r="V8" s="9"/>
      <c r="W8" s="9"/>
      <c r="X8" s="9"/>
      <c r="Y8" s="39"/>
      <c r="Z8" s="9"/>
      <c r="AA8" s="9"/>
      <c r="AB8" s="9"/>
    </row>
    <row r="9" spans="1:28">
      <c r="A9" s="166" t="s">
        <v>21</v>
      </c>
      <c r="B9" s="172">
        <v>0.11700000000000001</v>
      </c>
      <c r="C9" s="172">
        <v>0.11700000000000001</v>
      </c>
      <c r="D9" s="9"/>
      <c r="E9" s="9"/>
      <c r="F9" s="163" t="s">
        <v>56</v>
      </c>
      <c r="J9" s="177"/>
      <c r="L9" s="9"/>
      <c r="M9" s="9"/>
      <c r="N9" s="9"/>
      <c r="O9" s="9"/>
      <c r="P9" s="9"/>
      <c r="Q9" s="9"/>
      <c r="R9" s="9"/>
      <c r="S9" s="9"/>
      <c r="T9" s="34"/>
      <c r="U9" s="9"/>
      <c r="V9" s="9"/>
      <c r="W9" s="9"/>
      <c r="X9" s="9"/>
      <c r="Y9" s="39"/>
      <c r="Z9" s="9"/>
      <c r="AA9" s="9"/>
      <c r="AB9" s="9"/>
    </row>
    <row r="10" spans="1:28">
      <c r="A10" s="166" t="s">
        <v>22</v>
      </c>
      <c r="B10" s="167">
        <v>17.75</v>
      </c>
      <c r="C10" s="167">
        <v>17.940000000000001</v>
      </c>
      <c r="D10" s="9"/>
      <c r="E10" s="9"/>
      <c r="F10" s="163" t="s">
        <v>57</v>
      </c>
      <c r="J10" s="177"/>
      <c r="L10" s="9"/>
      <c r="M10" s="9"/>
      <c r="N10" s="9"/>
      <c r="O10" s="9"/>
      <c r="P10" s="9"/>
      <c r="Q10" s="9"/>
      <c r="R10" s="9"/>
      <c r="S10" s="9"/>
      <c r="T10" s="34"/>
      <c r="U10" s="9"/>
      <c r="V10" s="9"/>
      <c r="W10" s="9"/>
      <c r="X10" s="9"/>
      <c r="Y10" s="39"/>
      <c r="Z10" s="9"/>
      <c r="AA10" s="9"/>
      <c r="AB10" s="9"/>
    </row>
    <row r="11" spans="1:28">
      <c r="A11" s="166" t="s">
        <v>48</v>
      </c>
      <c r="B11" s="167">
        <v>0</v>
      </c>
      <c r="C11" s="167">
        <v>0</v>
      </c>
      <c r="D11" s="9"/>
      <c r="E11" s="9"/>
      <c r="F11" s="163" t="s">
        <v>23</v>
      </c>
      <c r="I11" s="182">
        <f>SUM(I6:I10)</f>
        <v>2.39</v>
      </c>
      <c r="J11" s="182">
        <f>SUM(J6:J10)</f>
        <v>0.02</v>
      </c>
      <c r="L11" s="9"/>
      <c r="M11" s="9"/>
      <c r="N11" s="9"/>
      <c r="O11" s="9"/>
      <c r="P11" s="9"/>
      <c r="Q11" s="9"/>
      <c r="R11" s="9"/>
      <c r="S11" s="9"/>
      <c r="T11" s="34"/>
      <c r="U11" s="9"/>
      <c r="V11" s="9"/>
      <c r="W11" s="9"/>
      <c r="X11" s="9"/>
      <c r="Y11" s="39"/>
      <c r="Z11" s="9"/>
      <c r="AA11" s="9"/>
      <c r="AB11" s="9"/>
    </row>
    <row r="12" spans="1:28">
      <c r="A12" s="166" t="s">
        <v>23</v>
      </c>
      <c r="B12" s="168">
        <f>+I11</f>
        <v>2.39</v>
      </c>
      <c r="C12" s="168">
        <f>+J11</f>
        <v>0.02</v>
      </c>
      <c r="D12" s="9"/>
      <c r="E12" s="9"/>
      <c r="L12" s="9"/>
      <c r="M12" s="9"/>
      <c r="N12" s="9"/>
      <c r="O12" s="9"/>
      <c r="P12" s="9"/>
      <c r="Q12" s="9"/>
      <c r="R12" s="9"/>
      <c r="S12" s="9"/>
      <c r="T12" s="34"/>
      <c r="U12" s="9"/>
      <c r="V12" s="9"/>
      <c r="W12" s="9"/>
      <c r="X12" s="9"/>
      <c r="Y12" s="39"/>
      <c r="Z12" s="9"/>
      <c r="AA12" s="9"/>
      <c r="AB12" s="9"/>
    </row>
    <row r="13" spans="1:28">
      <c r="A13" s="169" t="s">
        <v>24</v>
      </c>
      <c r="B13" s="170">
        <v>1.5599999999999999E-2</v>
      </c>
      <c r="C13" s="170">
        <v>1.5800000000000002E-2</v>
      </c>
      <c r="D13" s="9"/>
      <c r="E13" s="9"/>
      <c r="F13" s="185" t="s">
        <v>58</v>
      </c>
      <c r="L13" s="9"/>
      <c r="M13" s="9"/>
      <c r="N13" s="9"/>
      <c r="O13" s="9"/>
      <c r="P13" s="9"/>
      <c r="Q13" s="9"/>
      <c r="R13" s="9"/>
      <c r="S13" s="9"/>
      <c r="T13" s="34"/>
      <c r="U13" s="9"/>
      <c r="V13" s="9"/>
      <c r="W13" s="9"/>
      <c r="X13" s="9"/>
      <c r="Y13" s="39"/>
      <c r="Z13" s="9"/>
      <c r="AA13" s="9"/>
      <c r="AB13" s="9"/>
    </row>
    <row r="14" spans="1:28">
      <c r="A14" s="166" t="s">
        <v>26</v>
      </c>
      <c r="B14" s="171">
        <f>+I22</f>
        <v>-5.9999999999999995E-4</v>
      </c>
      <c r="C14" s="171">
        <f>+J22</f>
        <v>8.0000000000000004E-4</v>
      </c>
      <c r="D14" s="9"/>
      <c r="E14" s="9"/>
      <c r="F14" s="163" t="s">
        <v>59</v>
      </c>
      <c r="I14" s="183"/>
      <c r="J14" s="177">
        <v>0</v>
      </c>
      <c r="L14" s="9"/>
      <c r="M14" s="9"/>
      <c r="N14" s="9"/>
      <c r="O14" s="9"/>
      <c r="P14" s="9"/>
      <c r="Q14" s="9"/>
      <c r="R14" s="9"/>
      <c r="S14" s="9"/>
      <c r="T14" s="34"/>
      <c r="U14" s="9"/>
      <c r="V14" s="9"/>
      <c r="W14" s="9"/>
      <c r="X14" s="9"/>
      <c r="Y14" s="39"/>
      <c r="Z14" s="9"/>
      <c r="AA14" s="9"/>
      <c r="AB14" s="9"/>
    </row>
    <row r="15" spans="1:28">
      <c r="A15" s="169" t="s">
        <v>25</v>
      </c>
      <c r="B15" s="170">
        <v>0</v>
      </c>
      <c r="C15" s="170">
        <v>0</v>
      </c>
      <c r="D15" s="9"/>
      <c r="E15" s="9"/>
      <c r="F15" s="163" t="s">
        <v>60</v>
      </c>
      <c r="I15" s="183">
        <v>-1.4E-3</v>
      </c>
      <c r="J15" s="177">
        <v>0</v>
      </c>
      <c r="L15" s="9"/>
      <c r="M15" s="9"/>
      <c r="N15" s="9"/>
      <c r="O15" s="9"/>
      <c r="P15" s="9"/>
      <c r="Q15" s="9"/>
      <c r="R15" s="9"/>
      <c r="S15" s="9"/>
      <c r="T15" s="34"/>
      <c r="U15" s="9"/>
      <c r="V15" s="9"/>
      <c r="W15" s="9"/>
      <c r="X15" s="9"/>
      <c r="Y15" s="39"/>
      <c r="Z15" s="9"/>
      <c r="AA15" s="9"/>
      <c r="AB15" s="9"/>
    </row>
    <row r="16" spans="1:28" ht="25.5">
      <c r="A16" s="169" t="s">
        <v>49</v>
      </c>
      <c r="B16" s="171">
        <v>6.7000000000000002E-3</v>
      </c>
      <c r="C16" s="171">
        <v>6.7000000000000002E-3</v>
      </c>
      <c r="D16" s="9"/>
      <c r="E16" s="9"/>
      <c r="F16" s="163" t="s">
        <v>61</v>
      </c>
      <c r="I16" s="183">
        <v>0</v>
      </c>
      <c r="J16" s="177">
        <v>0</v>
      </c>
      <c r="L16" s="9"/>
      <c r="M16" s="9"/>
      <c r="N16" s="9"/>
      <c r="O16" s="9"/>
      <c r="P16" s="9"/>
      <c r="Q16" s="9"/>
      <c r="R16" s="9"/>
      <c r="S16" s="9"/>
      <c r="T16" s="34"/>
      <c r="U16" s="9"/>
      <c r="V16" s="9"/>
      <c r="W16" s="9"/>
      <c r="X16" s="9"/>
      <c r="Y16" s="39"/>
      <c r="Z16" s="9"/>
      <c r="AA16" s="9"/>
      <c r="AB16" s="9"/>
    </row>
    <row r="17" spans="1:28" ht="25.5">
      <c r="A17" s="169" t="s">
        <v>50</v>
      </c>
      <c r="B17" s="171">
        <v>4.7000000000000002E-3</v>
      </c>
      <c r="C17" s="171">
        <v>4.7000000000000002E-3</v>
      </c>
      <c r="D17" s="9"/>
      <c r="E17" s="9"/>
      <c r="F17" s="163" t="s">
        <v>62</v>
      </c>
      <c r="I17" s="183">
        <v>0</v>
      </c>
      <c r="J17" s="177">
        <v>0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>
      <c r="A18" s="169" t="s">
        <v>32</v>
      </c>
      <c r="B18" s="172">
        <v>5.1999999999999998E-3</v>
      </c>
      <c r="C18" s="172">
        <v>5.1999999999999998E-3</v>
      </c>
      <c r="D18" s="9"/>
      <c r="E18" s="9"/>
      <c r="F18" s="163" t="s">
        <v>63</v>
      </c>
      <c r="I18" s="183">
        <v>8.0000000000000004E-4</v>
      </c>
      <c r="J18" s="177">
        <v>0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>
      <c r="A19" s="169" t="s">
        <v>33</v>
      </c>
      <c r="B19" s="172">
        <v>1.1000000000000001E-3</v>
      </c>
      <c r="C19" s="172">
        <v>1.1000000000000001E-3</v>
      </c>
      <c r="D19" s="9"/>
      <c r="E19" s="9"/>
      <c r="F19" s="163" t="s">
        <v>64</v>
      </c>
      <c r="I19" s="183">
        <v>0</v>
      </c>
      <c r="J19" s="183">
        <f>'GS &lt; 50 kW (1000 kWh)'!J19</f>
        <v>8.0000000000000004E-4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25.5">
      <c r="A20" s="169" t="s">
        <v>34</v>
      </c>
      <c r="B20" s="168">
        <v>0.25</v>
      </c>
      <c r="C20" s="168">
        <v>0.25</v>
      </c>
      <c r="D20" s="9"/>
      <c r="E20" s="9"/>
      <c r="F20" s="163" t="s">
        <v>65</v>
      </c>
      <c r="I20" s="183">
        <v>0</v>
      </c>
      <c r="J20" s="183">
        <f>'GS &lt; 50 kW (1000 kWh)'!J20</f>
        <v>0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>
      <c r="A21" s="169" t="s">
        <v>36</v>
      </c>
      <c r="B21" s="173">
        <v>7.0000000000000001E-3</v>
      </c>
      <c r="C21" s="173">
        <v>7.0000000000000001E-3</v>
      </c>
      <c r="D21" s="9"/>
      <c r="E21" s="9"/>
      <c r="F21" s="163" t="s">
        <v>66</v>
      </c>
      <c r="I21" s="183">
        <v>0</v>
      </c>
      <c r="J21" s="177">
        <v>0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ht="15.75" thickBot="1">
      <c r="A22" s="174" t="s">
        <v>5</v>
      </c>
      <c r="B22" s="175">
        <v>1.0348999999999999</v>
      </c>
      <c r="C22" s="175">
        <v>1.0348999999999999</v>
      </c>
      <c r="D22" s="9"/>
      <c r="E22" s="9"/>
      <c r="F22" s="163" t="s">
        <v>26</v>
      </c>
      <c r="I22" s="184">
        <f>SUM(I14:I21)</f>
        <v>-5.9999999999999995E-4</v>
      </c>
      <c r="J22" s="184">
        <f>SUM(J14:J21)</f>
        <v>8.0000000000000004E-4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>
      <c r="A23" s="9"/>
      <c r="B23" s="9"/>
      <c r="C23" s="9"/>
      <c r="D23" s="9"/>
      <c r="E23" s="9"/>
      <c r="F23" s="9"/>
      <c r="G23" s="77"/>
      <c r="H23" s="77"/>
      <c r="I23" s="9"/>
      <c r="J23" s="75"/>
      <c r="K23" s="75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Z23" s="9"/>
      <c r="AA23" s="9"/>
      <c r="AB23" s="9"/>
    </row>
    <row r="24" spans="1:28">
      <c r="A24" s="9"/>
      <c r="B24" s="9"/>
      <c r="C24" s="9"/>
      <c r="D24" s="9"/>
      <c r="E24" s="9"/>
      <c r="F24" s="9"/>
      <c r="G24" s="77"/>
      <c r="H24" s="77"/>
      <c r="I24" s="9"/>
      <c r="J24" s="75"/>
      <c r="K24" s="75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>
      <c r="A25" s="9"/>
      <c r="B25" s="9"/>
      <c r="C25" s="9"/>
      <c r="D25" s="9"/>
      <c r="E25" s="9"/>
      <c r="F25" s="9"/>
      <c r="G25" s="77"/>
      <c r="H25" s="77"/>
      <c r="I25" s="9"/>
      <c r="J25" s="75"/>
      <c r="K25" s="75"/>
      <c r="L25" s="186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15.75" thickBot="1">
      <c r="A26" s="41"/>
      <c r="B26" s="41"/>
      <c r="C26" s="41"/>
      <c r="D26" s="41"/>
      <c r="E26" s="10" t="s">
        <v>44</v>
      </c>
      <c r="F26" s="10"/>
      <c r="G26" s="79"/>
      <c r="H26" s="77"/>
      <c r="I26" s="9"/>
      <c r="J26" s="75"/>
      <c r="K26" s="75"/>
      <c r="L26" s="11"/>
      <c r="M26" s="11"/>
      <c r="N26" s="11"/>
      <c r="O26" s="11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15.75" thickBot="1">
      <c r="A27" s="35" t="s">
        <v>2</v>
      </c>
      <c r="B27" s="194">
        <v>15000</v>
      </c>
      <c r="C27" s="42" t="s">
        <v>0</v>
      </c>
      <c r="D27" s="82"/>
      <c r="E27" s="140" t="s">
        <v>19</v>
      </c>
      <c r="F27" s="141"/>
      <c r="G27" s="142">
        <v>0.64</v>
      </c>
      <c r="I27" s="9"/>
      <c r="J27" s="75"/>
      <c r="K27" s="75"/>
      <c r="L27" s="2"/>
      <c r="M27" s="11"/>
      <c r="N27" s="3"/>
      <c r="O27" s="3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15.75" thickBot="1">
      <c r="A28" s="35" t="s">
        <v>3</v>
      </c>
      <c r="B28" s="194">
        <v>750</v>
      </c>
      <c r="C28" s="42" t="s">
        <v>0</v>
      </c>
      <c r="D28" s="36"/>
      <c r="E28" s="140" t="s">
        <v>20</v>
      </c>
      <c r="F28" s="141"/>
      <c r="G28" s="142">
        <v>0.18</v>
      </c>
      <c r="I28" s="9"/>
      <c r="J28" s="75"/>
      <c r="K28" s="75"/>
      <c r="L28" s="4"/>
      <c r="M28" s="11"/>
      <c r="N28" s="12"/>
      <c r="O28" s="12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ht="15.75" thickBot="1">
      <c r="A29" s="35" t="s">
        <v>4</v>
      </c>
      <c r="B29" s="139"/>
      <c r="C29" s="16"/>
      <c r="D29" s="36"/>
      <c r="E29" s="140" t="s">
        <v>21</v>
      </c>
      <c r="F29" s="141"/>
      <c r="G29" s="142">
        <v>0.18</v>
      </c>
      <c r="I29" s="9"/>
      <c r="J29" s="75"/>
      <c r="K29" s="75"/>
      <c r="L29" s="5"/>
      <c r="M29" s="13"/>
      <c r="N29" s="14"/>
      <c r="O29" s="6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>
      <c r="A30" s="38" t="s">
        <v>5</v>
      </c>
      <c r="B30" s="69">
        <v>1.0348999999999999</v>
      </c>
      <c r="C30" s="21"/>
      <c r="D30" s="63"/>
      <c r="E30" s="36"/>
      <c r="F30" s="10"/>
      <c r="G30" s="77"/>
      <c r="H30" s="77"/>
      <c r="I30" s="9"/>
      <c r="J30" s="75"/>
      <c r="K30" s="75"/>
      <c r="L30" s="5"/>
      <c r="M30" s="13"/>
      <c r="N30" s="14"/>
      <c r="O30" s="6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>
      <c r="A31" s="18"/>
      <c r="B31" s="20"/>
      <c r="C31" s="21"/>
      <c r="D31" s="9"/>
      <c r="E31" s="9"/>
      <c r="F31" s="9"/>
      <c r="G31" s="77"/>
      <c r="H31" s="77"/>
      <c r="I31" s="9"/>
      <c r="J31" s="75"/>
      <c r="K31" s="75"/>
      <c r="L31" s="5"/>
      <c r="M31" s="13"/>
      <c r="N31" s="14"/>
      <c r="O31" s="6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ht="15.75" thickBot="1">
      <c r="A32" s="19"/>
      <c r="B32" s="21"/>
      <c r="C32" s="21"/>
      <c r="D32" s="9"/>
      <c r="E32" s="9"/>
      <c r="F32" s="9"/>
      <c r="G32" s="77"/>
      <c r="H32" s="77"/>
      <c r="I32" s="9"/>
      <c r="J32" s="75"/>
      <c r="K32" s="75"/>
      <c r="L32" s="5"/>
      <c r="M32" s="13"/>
      <c r="N32" s="14"/>
      <c r="O32" s="6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ht="16.5" customHeight="1" thickBot="1">
      <c r="A33" s="17"/>
      <c r="B33" s="202" t="s">
        <v>6</v>
      </c>
      <c r="C33" s="203"/>
      <c r="D33" s="204"/>
      <c r="E33" s="202" t="s">
        <v>7</v>
      </c>
      <c r="F33" s="203"/>
      <c r="G33" s="204"/>
      <c r="H33" s="78"/>
      <c r="I33" s="15"/>
      <c r="J33" s="76"/>
      <c r="K33" s="76"/>
      <c r="L33" s="5"/>
      <c r="M33" s="13"/>
      <c r="N33" s="14"/>
      <c r="O33" s="6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26.25" customHeight="1" thickBot="1">
      <c r="A34" s="57"/>
      <c r="B34" s="58" t="s">
        <v>8</v>
      </c>
      <c r="C34" s="59" t="s">
        <v>9</v>
      </c>
      <c r="D34" s="60" t="s">
        <v>10</v>
      </c>
      <c r="E34" s="58" t="s">
        <v>8</v>
      </c>
      <c r="F34" s="61" t="s">
        <v>11</v>
      </c>
      <c r="G34" s="138" t="s">
        <v>12</v>
      </c>
      <c r="H34" s="104" t="s">
        <v>13</v>
      </c>
      <c r="I34" s="62" t="s">
        <v>14</v>
      </c>
      <c r="J34" s="105" t="s">
        <v>15</v>
      </c>
      <c r="K34" s="105" t="s">
        <v>16</v>
      </c>
      <c r="L34" s="5"/>
      <c r="M34" s="13"/>
      <c r="N34" s="14"/>
      <c r="O34" s="6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>
      <c r="A35" s="56" t="s">
        <v>17</v>
      </c>
      <c r="B35" s="99">
        <f>IF(+B27&gt;B28,B28,IF(B27*B30&gt;B28,B28,B27*B30))</f>
        <v>750</v>
      </c>
      <c r="C35" s="100">
        <f>+B5</f>
        <v>7.4999999999999997E-2</v>
      </c>
      <c r="D35" s="101">
        <f>+B35*C35</f>
        <v>56.25</v>
      </c>
      <c r="E35" s="99">
        <f>+B35</f>
        <v>750</v>
      </c>
      <c r="F35" s="100">
        <f>+C5</f>
        <v>7.4999999999999997E-2</v>
      </c>
      <c r="G35" s="101">
        <f>+E35*F35</f>
        <v>56.25</v>
      </c>
      <c r="H35" s="102">
        <f>+G35-D35</f>
        <v>0</v>
      </c>
      <c r="I35" s="103">
        <f>IFERROR(+H35/D35,0)</f>
        <v>0</v>
      </c>
      <c r="J35" s="111">
        <f>IFERROR(+G35/$G$62,0)</f>
        <v>2.7609395272857658E-2</v>
      </c>
      <c r="K35" s="108"/>
      <c r="L35" s="5"/>
      <c r="M35" s="13"/>
      <c r="N35" s="14"/>
      <c r="O35" s="6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>
      <c r="A36" s="179" t="s">
        <v>18</v>
      </c>
      <c r="B36" s="180">
        <f>IF(B27*B30&gt;B28,B27*B30-B28,0)</f>
        <v>14773.499999999998</v>
      </c>
      <c r="C36" s="72">
        <f>+B6</f>
        <v>8.7999999999999995E-2</v>
      </c>
      <c r="D36" s="23">
        <f>+B36*C36</f>
        <v>1300.0679999999998</v>
      </c>
      <c r="E36" s="180">
        <f>+B36</f>
        <v>14773.499999999998</v>
      </c>
      <c r="F36" s="72">
        <f>+C6</f>
        <v>8.7999999999999995E-2</v>
      </c>
      <c r="G36" s="23">
        <f>+E36*F36</f>
        <v>1300.0679999999998</v>
      </c>
      <c r="H36" s="126">
        <f>+G36-D36</f>
        <v>0</v>
      </c>
      <c r="I36" s="103">
        <f>IFERROR(+H36/D36,0)</f>
        <v>0</v>
      </c>
      <c r="J36" s="95">
        <f>IFERROR(+G36/$G$62,0)</f>
        <v>0.63811717855277339</v>
      </c>
      <c r="K36" s="109"/>
      <c r="L36" s="5"/>
      <c r="M36" s="13"/>
      <c r="N36" s="14"/>
      <c r="O36" s="6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>
      <c r="A37" s="44"/>
      <c r="B37" s="85"/>
      <c r="C37" s="86"/>
      <c r="D37" s="87"/>
      <c r="E37" s="85"/>
      <c r="F37" s="86"/>
      <c r="G37" s="87"/>
      <c r="H37" s="88"/>
      <c r="I37" s="89"/>
      <c r="J37" s="112"/>
      <c r="K37" s="110"/>
      <c r="L37" s="5"/>
      <c r="M37" s="13"/>
      <c r="N37" s="14"/>
      <c r="O37" s="6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>
      <c r="A38" s="179" t="s">
        <v>19</v>
      </c>
      <c r="B38" s="180">
        <f>+B27*B30*G27</f>
        <v>9935.0399999999991</v>
      </c>
      <c r="C38" s="181">
        <f>+B7</f>
        <v>6.5000000000000002E-2</v>
      </c>
      <c r="D38" s="23">
        <f>+B38*C38</f>
        <v>645.77760000000001</v>
      </c>
      <c r="E38" s="180">
        <f>+B38</f>
        <v>9935.0399999999991</v>
      </c>
      <c r="F38" s="181">
        <f>+C7</f>
        <v>6.5000000000000002E-2</v>
      </c>
      <c r="G38" s="23">
        <f>+E38*F38</f>
        <v>645.77760000000001</v>
      </c>
      <c r="H38" s="126">
        <f>+G38-D38</f>
        <v>0</v>
      </c>
      <c r="I38" s="103">
        <f t="shared" ref="I38:I40" si="0">IFERROR(+H38/D38,0)</f>
        <v>0</v>
      </c>
      <c r="J38" s="95"/>
      <c r="K38" s="109">
        <f>IFERROR(+G38/$G$68,0)</f>
        <v>0.33435964545857244</v>
      </c>
      <c r="L38" s="5"/>
      <c r="M38" s="13"/>
      <c r="N38" s="14"/>
      <c r="O38" s="6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>
      <c r="A39" s="179" t="s">
        <v>20</v>
      </c>
      <c r="B39" s="180">
        <f>+B27*B30*G28</f>
        <v>2794.2299999999996</v>
      </c>
      <c r="C39" s="181">
        <f>+B8</f>
        <v>0.1</v>
      </c>
      <c r="D39" s="23">
        <f>+B39*C39</f>
        <v>279.42299999999994</v>
      </c>
      <c r="E39" s="180">
        <f>+B39</f>
        <v>2794.2299999999996</v>
      </c>
      <c r="F39" s="181">
        <f>+C8</f>
        <v>0.1</v>
      </c>
      <c r="G39" s="23">
        <f>+E39*F39</f>
        <v>279.42299999999994</v>
      </c>
      <c r="H39" s="126">
        <f>+G39-D39</f>
        <v>0</v>
      </c>
      <c r="I39" s="103">
        <f t="shared" si="0"/>
        <v>0</v>
      </c>
      <c r="J39" s="95"/>
      <c r="K39" s="109">
        <f>IFERROR(+G39/$G$68,0)</f>
        <v>0.14467484659265151</v>
      </c>
      <c r="L39" s="5"/>
      <c r="M39" s="13"/>
      <c r="N39" s="14"/>
      <c r="O39" s="6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>
      <c r="A40" s="179" t="s">
        <v>21</v>
      </c>
      <c r="B40" s="180">
        <f>+B27*B30*G29</f>
        <v>2794.2299999999996</v>
      </c>
      <c r="C40" s="181">
        <f>+B9</f>
        <v>0.11700000000000001</v>
      </c>
      <c r="D40" s="23">
        <f>+B40*C40</f>
        <v>326.92490999999995</v>
      </c>
      <c r="E40" s="180">
        <f>+B40</f>
        <v>2794.2299999999996</v>
      </c>
      <c r="F40" s="181">
        <f>+C9</f>
        <v>0.11700000000000001</v>
      </c>
      <c r="G40" s="23">
        <f>+E40*F40</f>
        <v>326.92490999999995</v>
      </c>
      <c r="H40" s="126">
        <f>+G40-D40</f>
        <v>0</v>
      </c>
      <c r="I40" s="103">
        <f t="shared" si="0"/>
        <v>0</v>
      </c>
      <c r="J40" s="95"/>
      <c r="K40" s="109">
        <f>IFERROR(+G40/$G$68,0)</f>
        <v>0.16926957051340227</v>
      </c>
      <c r="L40" s="5"/>
      <c r="M40" s="13"/>
      <c r="N40" s="14"/>
      <c r="O40" s="6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>
      <c r="A41" s="44"/>
      <c r="B41" s="85"/>
      <c r="C41" s="86"/>
      <c r="D41" s="87"/>
      <c r="E41" s="85"/>
      <c r="F41" s="86"/>
      <c r="G41" s="87"/>
      <c r="H41" s="88"/>
      <c r="I41" s="89"/>
      <c r="J41" s="112"/>
      <c r="K41" s="110"/>
      <c r="L41" s="5"/>
      <c r="M41" s="13"/>
      <c r="N41" s="14"/>
      <c r="O41" s="6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>
      <c r="A42" s="179" t="s">
        <v>22</v>
      </c>
      <c r="B42" s="73">
        <v>1</v>
      </c>
      <c r="C42" s="80">
        <f>+B10</f>
        <v>17.75</v>
      </c>
      <c r="D42" s="74">
        <f>+B42*C42</f>
        <v>17.75</v>
      </c>
      <c r="E42" s="73">
        <f>+B42</f>
        <v>1</v>
      </c>
      <c r="F42" s="80">
        <f>+C10</f>
        <v>17.940000000000001</v>
      </c>
      <c r="G42" s="74">
        <f t="shared" ref="G42:G46" si="1">+E42*F42</f>
        <v>17.940000000000001</v>
      </c>
      <c r="H42" s="126">
        <f>+G42-D42</f>
        <v>0.19000000000000128</v>
      </c>
      <c r="I42" s="103">
        <f>IFERROR(+H42/D42,0)</f>
        <v>1.0704225352112748E-2</v>
      </c>
      <c r="J42" s="113">
        <f t="shared" ref="J42:J56" si="2">IFERROR(+G42/$G$62,0)</f>
        <v>8.8055564656900689E-3</v>
      </c>
      <c r="K42" s="109">
        <f>IFERROR(+G42/$G$68,0)</f>
        <v>9.288665384997544E-3</v>
      </c>
      <c r="L42" s="5"/>
      <c r="M42" s="13"/>
      <c r="N42" s="14"/>
      <c r="O42" s="6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>
      <c r="A43" s="43" t="s">
        <v>23</v>
      </c>
      <c r="B43" s="83">
        <v>1</v>
      </c>
      <c r="C43" s="90">
        <f>+B12</f>
        <v>2.39</v>
      </c>
      <c r="D43" s="96">
        <f>+B43*C43</f>
        <v>2.39</v>
      </c>
      <c r="E43" s="83">
        <f>+B43</f>
        <v>1</v>
      </c>
      <c r="F43" s="90">
        <f>+C12</f>
        <v>0.02</v>
      </c>
      <c r="G43" s="96">
        <f t="shared" si="1"/>
        <v>0.02</v>
      </c>
      <c r="H43" s="98">
        <f>+G43-D43</f>
        <v>-2.37</v>
      </c>
      <c r="I43" s="103">
        <f t="shared" ref="I43:I56" si="3">IFERROR(+H43/D43,0)</f>
        <v>-0.99163179916317989</v>
      </c>
      <c r="J43" s="114">
        <f t="shared" si="2"/>
        <v>9.8166738747938336E-6</v>
      </c>
      <c r="K43" s="109">
        <f t="shared" ref="K43:K46" si="4">IFERROR(+G43/$G$68,0)</f>
        <v>1.0355256839462145E-5</v>
      </c>
      <c r="L43" s="5"/>
      <c r="M43" s="13"/>
      <c r="N43" s="14"/>
      <c r="O43" s="6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>
      <c r="A44" s="94" t="s">
        <v>24</v>
      </c>
      <c r="B44" s="26">
        <f>+B27</f>
        <v>15000</v>
      </c>
      <c r="C44" s="27">
        <f>+B13</f>
        <v>1.5599999999999999E-2</v>
      </c>
      <c r="D44" s="96">
        <f t="shared" ref="D44:D46" si="5">+B44*C44</f>
        <v>234</v>
      </c>
      <c r="E44" s="26">
        <f>+B44</f>
        <v>15000</v>
      </c>
      <c r="F44" s="27">
        <f>+C13</f>
        <v>1.5800000000000002E-2</v>
      </c>
      <c r="G44" s="96">
        <f t="shared" si="1"/>
        <v>237.00000000000003</v>
      </c>
      <c r="H44" s="98">
        <f t="shared" ref="H44:H46" si="6">+G44-D44</f>
        <v>3.0000000000000284</v>
      </c>
      <c r="I44" s="103">
        <f t="shared" si="3"/>
        <v>1.2820512820512941E-2</v>
      </c>
      <c r="J44" s="113">
        <f t="shared" si="2"/>
        <v>0.11632758541630694</v>
      </c>
      <c r="K44" s="109">
        <f t="shared" si="4"/>
        <v>0.12270979354762643</v>
      </c>
      <c r="L44" s="5"/>
      <c r="M44" s="13"/>
      <c r="N44" s="14"/>
      <c r="O44" s="6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>
      <c r="A45" s="94" t="s">
        <v>25</v>
      </c>
      <c r="B45" s="26">
        <f>+B27</f>
        <v>15000</v>
      </c>
      <c r="C45" s="27"/>
      <c r="D45" s="96">
        <f t="shared" si="5"/>
        <v>0</v>
      </c>
      <c r="E45" s="26">
        <f>+B45</f>
        <v>15000</v>
      </c>
      <c r="F45" s="27"/>
      <c r="G45" s="96">
        <f t="shared" si="1"/>
        <v>0</v>
      </c>
      <c r="H45" s="98">
        <f t="shared" si="6"/>
        <v>0</v>
      </c>
      <c r="I45" s="103">
        <f t="shared" si="3"/>
        <v>0</v>
      </c>
      <c r="J45" s="113">
        <f t="shared" si="2"/>
        <v>0</v>
      </c>
      <c r="K45" s="109">
        <f t="shared" si="4"/>
        <v>0</v>
      </c>
      <c r="L45" s="5"/>
      <c r="M45" s="13"/>
      <c r="N45" s="14"/>
      <c r="O45" s="6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>
      <c r="A46" s="94" t="s">
        <v>26</v>
      </c>
      <c r="B46" s="26">
        <f>+B27</f>
        <v>15000</v>
      </c>
      <c r="C46" s="27">
        <f>+B14</f>
        <v>-5.9999999999999995E-4</v>
      </c>
      <c r="D46" s="96">
        <f t="shared" si="5"/>
        <v>-9</v>
      </c>
      <c r="E46" s="26">
        <f>+B46</f>
        <v>15000</v>
      </c>
      <c r="F46" s="27">
        <f>+C14</f>
        <v>8.0000000000000004E-4</v>
      </c>
      <c r="G46" s="96">
        <f t="shared" si="1"/>
        <v>12</v>
      </c>
      <c r="H46" s="98">
        <f t="shared" si="6"/>
        <v>21</v>
      </c>
      <c r="I46" s="103">
        <f t="shared" si="3"/>
        <v>-2.3333333333333335</v>
      </c>
      <c r="J46" s="113">
        <f t="shared" si="2"/>
        <v>5.8900043248763002E-3</v>
      </c>
      <c r="K46" s="109">
        <f t="shared" si="4"/>
        <v>6.2131541036772866E-3</v>
      </c>
      <c r="L46" s="5"/>
      <c r="M46" s="13"/>
      <c r="N46" s="14"/>
      <c r="O46" s="6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>
      <c r="A47" s="129" t="s">
        <v>27</v>
      </c>
      <c r="B47" s="130"/>
      <c r="C47" s="97"/>
      <c r="D47" s="131">
        <f>SUM(D42:D46)</f>
        <v>245.14</v>
      </c>
      <c r="E47" s="130"/>
      <c r="F47" s="97"/>
      <c r="G47" s="131">
        <f t="shared" ref="G47:H47" si="7">SUM(G42:G46)</f>
        <v>266.96000000000004</v>
      </c>
      <c r="H47" s="131">
        <f t="shared" si="7"/>
        <v>21.820000000000029</v>
      </c>
      <c r="I47" s="52">
        <f t="shared" si="3"/>
        <v>8.9010361426123966E-2</v>
      </c>
      <c r="J47" s="115">
        <f t="shared" si="2"/>
        <v>0.13103296288074812</v>
      </c>
      <c r="K47" s="143">
        <f>IFERROR(+G47/$G$68,0)</f>
        <v>0.13822196829314073</v>
      </c>
      <c r="L47" s="7"/>
      <c r="M47" s="11"/>
      <c r="N47" s="7"/>
      <c r="O47" s="176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ht="25.5">
      <c r="A48" s="132" t="s">
        <v>28</v>
      </c>
      <c r="B48" s="133">
        <f>+B27*B30</f>
        <v>15523.499999999998</v>
      </c>
      <c r="C48" s="148">
        <f>+B16</f>
        <v>6.7000000000000002E-3</v>
      </c>
      <c r="D48" s="133">
        <f>+B48*C48</f>
        <v>104.00744999999999</v>
      </c>
      <c r="E48" s="133">
        <f>+B48</f>
        <v>15523.499999999998</v>
      </c>
      <c r="F48" s="148">
        <f>+C16</f>
        <v>6.7000000000000002E-3</v>
      </c>
      <c r="G48" s="133">
        <f>+E48*F48</f>
        <v>104.00744999999999</v>
      </c>
      <c r="H48" s="133">
        <f t="shared" ref="H48:H56" si="8">+G48-D48</f>
        <v>0</v>
      </c>
      <c r="I48" s="134">
        <f t="shared" si="3"/>
        <v>0</v>
      </c>
      <c r="J48" s="134">
        <f t="shared" si="2"/>
        <v>5.1050360859946291E-2</v>
      </c>
      <c r="K48" s="144">
        <f t="shared" ref="K48:K56" si="9">IFERROR(+G48/$G$68,0)</f>
        <v>5.3851192898375845E-2</v>
      </c>
    </row>
    <row r="49" spans="1:11" ht="25.5">
      <c r="A49" s="135" t="s">
        <v>29</v>
      </c>
      <c r="B49" s="136">
        <f>+B48</f>
        <v>15523.499999999998</v>
      </c>
      <c r="C49" s="147">
        <f>+B17</f>
        <v>4.7000000000000002E-3</v>
      </c>
      <c r="D49" s="136">
        <f>+B49*C49</f>
        <v>72.960449999999994</v>
      </c>
      <c r="E49" s="136">
        <f>+B49</f>
        <v>15523.499999999998</v>
      </c>
      <c r="F49" s="147">
        <f>+C17</f>
        <v>4.7000000000000002E-3</v>
      </c>
      <c r="G49" s="136">
        <f>+E49*F49</f>
        <v>72.960449999999994</v>
      </c>
      <c r="H49" s="136">
        <f t="shared" si="8"/>
        <v>0</v>
      </c>
      <c r="I49" s="137">
        <f t="shared" si="3"/>
        <v>0</v>
      </c>
      <c r="J49" s="137">
        <f t="shared" si="2"/>
        <v>3.5811447170410085E-2</v>
      </c>
      <c r="K49" s="145">
        <f t="shared" si="9"/>
        <v>3.7776209943636792E-2</v>
      </c>
    </row>
    <row r="50" spans="1:11">
      <c r="A50" s="106" t="s">
        <v>30</v>
      </c>
      <c r="B50" s="107"/>
      <c r="C50" s="107"/>
      <c r="D50" s="128">
        <f>+D48+D49</f>
        <v>176.96789999999999</v>
      </c>
      <c r="E50" s="107"/>
      <c r="F50" s="107"/>
      <c r="G50" s="128">
        <f>+G48+G49</f>
        <v>176.96789999999999</v>
      </c>
      <c r="H50" s="128">
        <f t="shared" si="8"/>
        <v>0</v>
      </c>
      <c r="I50" s="71">
        <f t="shared" si="3"/>
        <v>0</v>
      </c>
      <c r="J50" s="116">
        <f t="shared" si="2"/>
        <v>8.6861808030356383E-2</v>
      </c>
      <c r="K50" s="146">
        <f t="shared" si="9"/>
        <v>9.1627402842012637E-2</v>
      </c>
    </row>
    <row r="51" spans="1:11" ht="25.5">
      <c r="A51" s="53" t="s">
        <v>31</v>
      </c>
      <c r="B51" s="97"/>
      <c r="C51" s="97"/>
      <c r="D51" s="54">
        <f>+D47+D50</f>
        <v>422.10789999999997</v>
      </c>
      <c r="E51" s="97"/>
      <c r="F51" s="97"/>
      <c r="G51" s="54">
        <f>+G47+G50</f>
        <v>443.92790000000002</v>
      </c>
      <c r="H51" s="127">
        <f t="shared" si="8"/>
        <v>21.82000000000005</v>
      </c>
      <c r="I51" s="70">
        <f t="shared" si="3"/>
        <v>5.169294391315598E-2</v>
      </c>
      <c r="J51" s="115">
        <f t="shared" si="2"/>
        <v>0.21789477091110449</v>
      </c>
      <c r="K51" s="143">
        <f t="shared" si="9"/>
        <v>0.22984937113515336</v>
      </c>
    </row>
    <row r="52" spans="1:11">
      <c r="A52" s="179" t="s">
        <v>32</v>
      </c>
      <c r="B52" s="180">
        <f>+B27*B30</f>
        <v>15523.499999999998</v>
      </c>
      <c r="C52" s="181">
        <f>+B18</f>
        <v>5.1999999999999998E-3</v>
      </c>
      <c r="D52" s="23">
        <f>+B52*C52</f>
        <v>80.722199999999987</v>
      </c>
      <c r="E52" s="180">
        <f>+B52</f>
        <v>15523.499999999998</v>
      </c>
      <c r="F52" s="181">
        <f>+C18</f>
        <v>5.1999999999999998E-3</v>
      </c>
      <c r="G52" s="23">
        <f>+E52*F52</f>
        <v>80.722199999999987</v>
      </c>
      <c r="H52" s="124">
        <f t="shared" si="8"/>
        <v>0</v>
      </c>
      <c r="I52" s="24">
        <f t="shared" si="3"/>
        <v>0</v>
      </c>
      <c r="J52" s="113">
        <f t="shared" si="2"/>
        <v>3.9621175592794135E-2</v>
      </c>
      <c r="K52" s="119">
        <f t="shared" si="9"/>
        <v>4.1794955682321548E-2</v>
      </c>
    </row>
    <row r="53" spans="1:11">
      <c r="A53" s="179" t="s">
        <v>33</v>
      </c>
      <c r="B53" s="180">
        <f>+B52</f>
        <v>15523.499999999998</v>
      </c>
      <c r="C53" s="181">
        <f>+B19</f>
        <v>1.1000000000000001E-3</v>
      </c>
      <c r="D53" s="23">
        <f>+B53*C53</f>
        <v>17.075849999999999</v>
      </c>
      <c r="E53" s="180">
        <f>+B53</f>
        <v>15523.499999999998</v>
      </c>
      <c r="F53" s="181">
        <f>+C19</f>
        <v>1.1000000000000001E-3</v>
      </c>
      <c r="G53" s="23">
        <f>+E53*F53</f>
        <v>17.075849999999999</v>
      </c>
      <c r="H53" s="124">
        <f t="shared" si="8"/>
        <v>0</v>
      </c>
      <c r="I53" s="24">
        <f t="shared" si="3"/>
        <v>0</v>
      </c>
      <c r="J53" s="113">
        <f t="shared" si="2"/>
        <v>8.3814025292449131E-3</v>
      </c>
      <c r="K53" s="119">
        <f t="shared" si="9"/>
        <v>8.8412406251064824E-3</v>
      </c>
    </row>
    <row r="54" spans="1:11" ht="25.5">
      <c r="A54" s="179" t="s">
        <v>34</v>
      </c>
      <c r="B54" s="26">
        <v>1</v>
      </c>
      <c r="C54" s="180">
        <f>+B20</f>
        <v>0.25</v>
      </c>
      <c r="D54" s="23">
        <f>+B54*C54</f>
        <v>0.25</v>
      </c>
      <c r="E54" s="26">
        <f>+B54</f>
        <v>1</v>
      </c>
      <c r="F54" s="180">
        <f>+C20</f>
        <v>0.25</v>
      </c>
      <c r="G54" s="23">
        <f>+E54*F54</f>
        <v>0.25</v>
      </c>
      <c r="H54" s="124">
        <f t="shared" si="8"/>
        <v>0</v>
      </c>
      <c r="I54" s="24">
        <f t="shared" si="3"/>
        <v>0</v>
      </c>
      <c r="J54" s="113">
        <f t="shared" si="2"/>
        <v>1.2270842343492291E-4</v>
      </c>
      <c r="K54" s="119">
        <f t="shared" si="9"/>
        <v>1.2944071049327682E-4</v>
      </c>
    </row>
    <row r="55" spans="1:11">
      <c r="A55" s="53" t="s">
        <v>35</v>
      </c>
      <c r="B55" s="97"/>
      <c r="C55" s="97"/>
      <c r="D55" s="54">
        <f>SUM(D52:D54)</f>
        <v>98.048049999999989</v>
      </c>
      <c r="E55" s="97"/>
      <c r="F55" s="97"/>
      <c r="G55" s="54">
        <f>SUM(G52:G54)</f>
        <v>98.048049999999989</v>
      </c>
      <c r="H55" s="127">
        <f t="shared" si="8"/>
        <v>0</v>
      </c>
      <c r="I55" s="55">
        <f t="shared" si="3"/>
        <v>0</v>
      </c>
      <c r="J55" s="115">
        <f t="shared" si="2"/>
        <v>4.8125286545473975E-2</v>
      </c>
      <c r="K55" s="120">
        <f t="shared" si="9"/>
        <v>5.0765637017921313E-2</v>
      </c>
    </row>
    <row r="56" spans="1:11">
      <c r="A56" s="33" t="s">
        <v>36</v>
      </c>
      <c r="B56" s="180">
        <f>+B27</f>
        <v>15000</v>
      </c>
      <c r="C56" s="29">
        <f>+B21</f>
        <v>7.0000000000000001E-3</v>
      </c>
      <c r="D56" s="23">
        <f>+B56*C56</f>
        <v>105</v>
      </c>
      <c r="E56" s="180">
        <f>+B56</f>
        <v>15000</v>
      </c>
      <c r="F56" s="29">
        <f>+C21</f>
        <v>7.0000000000000001E-3</v>
      </c>
      <c r="G56" s="23">
        <f>+E56*F56</f>
        <v>105</v>
      </c>
      <c r="H56" s="124">
        <f t="shared" si="8"/>
        <v>0</v>
      </c>
      <c r="I56" s="24">
        <f t="shared" si="3"/>
        <v>0</v>
      </c>
      <c r="J56" s="117">
        <f t="shared" si="2"/>
        <v>5.1537537842667624E-2</v>
      </c>
      <c r="K56" s="121">
        <f t="shared" si="9"/>
        <v>5.4365098407176259E-2</v>
      </c>
    </row>
    <row r="57" spans="1:11">
      <c r="A57" s="46"/>
      <c r="B57" s="92"/>
      <c r="C57" s="92"/>
      <c r="D57" s="47"/>
      <c r="E57" s="92"/>
      <c r="F57" s="92"/>
      <c r="G57" s="47"/>
      <c r="H57" s="91"/>
      <c r="I57" s="48"/>
      <c r="J57" s="67"/>
      <c r="K57" s="65"/>
    </row>
    <row r="58" spans="1:11">
      <c r="A58" s="33" t="s">
        <v>37</v>
      </c>
      <c r="B58" s="84"/>
      <c r="C58" s="84"/>
      <c r="D58" s="25">
        <f>+D35+D36+D51+D55+D56</f>
        <v>1981.4739499999996</v>
      </c>
      <c r="E58" s="84"/>
      <c r="F58" s="84"/>
      <c r="G58" s="25">
        <f>+G35+G36+G51+G55+G56</f>
        <v>2003.2939499999998</v>
      </c>
      <c r="H58" s="124">
        <f t="shared" ref="H58:H62" si="10">+G58-D58</f>
        <v>21.820000000000164</v>
      </c>
      <c r="I58" s="24">
        <f t="shared" ref="I58:I62" si="11">IFERROR(+H58/D58,0)</f>
        <v>1.1012004472731105E-2</v>
      </c>
      <c r="J58" s="113">
        <f>IFERROR(+G58/$G$62,0)</f>
        <v>0.98328416912487715</v>
      </c>
      <c r="K58" s="64"/>
    </row>
    <row r="59" spans="1:11">
      <c r="A59" s="45" t="s">
        <v>38</v>
      </c>
      <c r="B59" s="30"/>
      <c r="C59" s="31">
        <v>0.13</v>
      </c>
      <c r="D59" s="25">
        <f>+D58*C59</f>
        <v>257.59161349999994</v>
      </c>
      <c r="E59" s="30"/>
      <c r="F59" s="31">
        <v>0.13</v>
      </c>
      <c r="G59" s="25">
        <f>+G58*F59</f>
        <v>260.42821349999997</v>
      </c>
      <c r="H59" s="124">
        <f t="shared" si="10"/>
        <v>2.8366000000000327</v>
      </c>
      <c r="I59" s="24">
        <f t="shared" si="11"/>
        <v>1.1012004472731148E-2</v>
      </c>
      <c r="J59" s="113">
        <f>IFERROR(+G59/$G$62,0)</f>
        <v>0.12782694198623404</v>
      </c>
      <c r="K59" s="64"/>
    </row>
    <row r="60" spans="1:11">
      <c r="A60" s="45" t="s">
        <v>39</v>
      </c>
      <c r="B60" s="73"/>
      <c r="C60" s="73"/>
      <c r="D60" s="124">
        <f>+D58+D59</f>
        <v>2239.0655634999994</v>
      </c>
      <c r="E60" s="73"/>
      <c r="F60" s="73"/>
      <c r="G60" s="124">
        <f>+G58+G59</f>
        <v>2263.7221634999996</v>
      </c>
      <c r="H60" s="124">
        <f t="shared" si="10"/>
        <v>24.656600000000253</v>
      </c>
      <c r="I60" s="24">
        <f t="shared" si="11"/>
        <v>1.1012004472731136E-2</v>
      </c>
      <c r="J60" s="113">
        <f>IFERROR(+G60/$G$62,0)</f>
        <v>1.1111111111111112</v>
      </c>
      <c r="K60" s="64"/>
    </row>
    <row r="61" spans="1:11">
      <c r="A61" s="45" t="s">
        <v>40</v>
      </c>
      <c r="B61" s="84"/>
      <c r="C61" s="37">
        <v>-0.1</v>
      </c>
      <c r="D61" s="123">
        <f>+D60*C61</f>
        <v>-223.90655634999996</v>
      </c>
      <c r="E61" s="84"/>
      <c r="F61" s="37">
        <v>-0.1</v>
      </c>
      <c r="G61" s="123">
        <f>+G60*F61</f>
        <v>-226.37221634999997</v>
      </c>
      <c r="H61" s="124">
        <f t="shared" si="10"/>
        <v>-2.465660000000014</v>
      </c>
      <c r="I61" s="24">
        <f t="shared" si="11"/>
        <v>1.1012004472731084E-2</v>
      </c>
      <c r="J61" s="113">
        <f>IFERROR(+G61/$G$62,0)</f>
        <v>-0.11111111111111112</v>
      </c>
      <c r="K61" s="64"/>
    </row>
    <row r="62" spans="1:11" ht="15.75" thickBot="1">
      <c r="A62" s="49" t="s">
        <v>41</v>
      </c>
      <c r="B62" s="93"/>
      <c r="C62" s="93"/>
      <c r="D62" s="50">
        <f>+D60+D61</f>
        <v>2015.1590071499995</v>
      </c>
      <c r="E62" s="93"/>
      <c r="F62" s="93"/>
      <c r="G62" s="50">
        <f>+G60+G61</f>
        <v>2037.3499471499997</v>
      </c>
      <c r="H62" s="125">
        <f t="shared" si="10"/>
        <v>22.190940000000182</v>
      </c>
      <c r="I62" s="51">
        <f t="shared" si="11"/>
        <v>1.1012004472731112E-2</v>
      </c>
      <c r="J62" s="118">
        <f>IFERROR(+G62/$G$62,0)</f>
        <v>1</v>
      </c>
      <c r="K62" s="66"/>
    </row>
    <row r="63" spans="1:11">
      <c r="A63" s="46"/>
      <c r="B63" s="92"/>
      <c r="C63" s="92"/>
      <c r="D63" s="47"/>
      <c r="E63" s="92"/>
      <c r="F63" s="92"/>
      <c r="G63" s="47"/>
      <c r="H63" s="91"/>
      <c r="I63" s="48"/>
      <c r="J63" s="67"/>
      <c r="K63" s="65"/>
    </row>
    <row r="64" spans="1:11">
      <c r="A64" s="33" t="s">
        <v>42</v>
      </c>
      <c r="B64" s="84"/>
      <c r="C64" s="84"/>
      <c r="D64" s="25">
        <f>+D38+D39+D40+D51+D55+D56</f>
        <v>1877.2814599999997</v>
      </c>
      <c r="E64" s="84"/>
      <c r="F64" s="84"/>
      <c r="G64" s="25">
        <f>+G38+G39+G40+G51+G55+G56</f>
        <v>1899.1014599999999</v>
      </c>
      <c r="H64" s="124">
        <f t="shared" ref="H64:H68" si="12">+G64-D64</f>
        <v>21.820000000000164</v>
      </c>
      <c r="I64" s="24">
        <f t="shared" ref="I64:I68" si="13">IFERROR(+H64/D64,0)</f>
        <v>1.1623190483114965E-2</v>
      </c>
      <c r="J64" s="24"/>
      <c r="K64" s="119">
        <f t="shared" ref="K64:K68" si="14">IFERROR(+G64/$G$68,0)</f>
        <v>0.98328416912487715</v>
      </c>
    </row>
    <row r="65" spans="1:11">
      <c r="A65" s="45" t="s">
        <v>38</v>
      </c>
      <c r="B65" s="30"/>
      <c r="C65" s="31">
        <v>0.13</v>
      </c>
      <c r="D65" s="25">
        <f>+D64*C65</f>
        <v>244.04658979999996</v>
      </c>
      <c r="E65" s="30"/>
      <c r="F65" s="31">
        <v>0.13</v>
      </c>
      <c r="G65" s="25">
        <f>+G64*F65</f>
        <v>246.8831898</v>
      </c>
      <c r="H65" s="124">
        <f t="shared" si="12"/>
        <v>2.8366000000000327</v>
      </c>
      <c r="I65" s="24">
        <f t="shared" si="13"/>
        <v>1.1623190483115012E-2</v>
      </c>
      <c r="J65" s="24"/>
      <c r="K65" s="119">
        <f t="shared" si="14"/>
        <v>0.12782694198623404</v>
      </c>
    </row>
    <row r="66" spans="1:11">
      <c r="A66" s="45" t="s">
        <v>39</v>
      </c>
      <c r="B66" s="73"/>
      <c r="C66" s="73"/>
      <c r="D66" s="25">
        <f>+D64+D65</f>
        <v>2121.3280497999995</v>
      </c>
      <c r="E66" s="73"/>
      <c r="F66" s="73"/>
      <c r="G66" s="25">
        <f>+G64+G65</f>
        <v>2145.9846497999997</v>
      </c>
      <c r="H66" s="124">
        <f t="shared" si="12"/>
        <v>24.656600000000253</v>
      </c>
      <c r="I66" s="24">
        <f t="shared" si="13"/>
        <v>1.1623190483114998E-2</v>
      </c>
      <c r="J66" s="24"/>
      <c r="K66" s="119">
        <f t="shared" si="14"/>
        <v>1.1111111111111112</v>
      </c>
    </row>
    <row r="67" spans="1:11">
      <c r="A67" s="45" t="s">
        <v>40</v>
      </c>
      <c r="B67" s="84"/>
      <c r="C67" s="37">
        <v>-0.1</v>
      </c>
      <c r="D67" s="123">
        <f>+D66*C67</f>
        <v>-212.13280497999995</v>
      </c>
      <c r="E67" s="84"/>
      <c r="F67" s="37">
        <v>-0.1</v>
      </c>
      <c r="G67" s="123">
        <f>+G66*F67</f>
        <v>-214.59846497999999</v>
      </c>
      <c r="H67" s="124">
        <f t="shared" si="12"/>
        <v>-2.4656600000000424</v>
      </c>
      <c r="I67" s="24">
        <f t="shared" si="13"/>
        <v>1.1623190483115079E-2</v>
      </c>
      <c r="J67" s="24"/>
      <c r="K67" s="119">
        <f t="shared" si="14"/>
        <v>-0.11111111111111112</v>
      </c>
    </row>
    <row r="68" spans="1:11" ht="15.75" thickBot="1">
      <c r="A68" s="49" t="s">
        <v>43</v>
      </c>
      <c r="B68" s="93"/>
      <c r="C68" s="93"/>
      <c r="D68" s="50">
        <f>+D66+D67</f>
        <v>1909.1952448199995</v>
      </c>
      <c r="E68" s="93"/>
      <c r="F68" s="93"/>
      <c r="G68" s="50">
        <f>+G66+G67</f>
        <v>1931.3861848199997</v>
      </c>
      <c r="H68" s="125">
        <f t="shared" si="12"/>
        <v>22.190940000000182</v>
      </c>
      <c r="I68" s="51">
        <f t="shared" si="13"/>
        <v>1.1623190483114975E-2</v>
      </c>
      <c r="J68" s="68"/>
      <c r="K68" s="122">
        <f t="shared" si="14"/>
        <v>1</v>
      </c>
    </row>
    <row r="71" spans="1:11" ht="108.75" customHeight="1">
      <c r="A71" s="200" t="s">
        <v>51</v>
      </c>
      <c r="B71" s="201"/>
      <c r="C71" s="201"/>
      <c r="D71" s="201"/>
      <c r="E71" s="201"/>
      <c r="F71" s="201"/>
      <c r="G71" s="201"/>
      <c r="H71" s="201"/>
    </row>
    <row r="72" spans="1:11">
      <c r="A72" s="162"/>
      <c r="B72" s="162"/>
      <c r="C72" s="162"/>
      <c r="D72" s="162"/>
      <c r="E72" s="162"/>
      <c r="F72" s="162"/>
      <c r="G72" s="162"/>
      <c r="H72" s="162"/>
    </row>
    <row r="73" spans="1:11">
      <c r="A73" s="162"/>
      <c r="B73" s="162"/>
      <c r="C73" s="162"/>
      <c r="D73" s="162"/>
      <c r="E73" s="162"/>
      <c r="F73" s="162"/>
      <c r="G73" s="162"/>
      <c r="H73" s="162"/>
    </row>
    <row r="74" spans="1:11">
      <c r="A74" s="162"/>
      <c r="B74" s="162"/>
      <c r="C74" s="162"/>
      <c r="D74" s="162"/>
      <c r="E74" s="162"/>
      <c r="F74" s="162"/>
      <c r="G74" s="162"/>
      <c r="H74" s="162"/>
    </row>
    <row r="75" spans="1:11">
      <c r="A75" s="162"/>
      <c r="B75" s="162"/>
      <c r="C75" s="162"/>
      <c r="D75" s="162"/>
      <c r="E75" s="162"/>
      <c r="F75" s="162"/>
      <c r="G75" s="162"/>
      <c r="H75" s="162"/>
    </row>
    <row r="76" spans="1:11">
      <c r="A76" s="162"/>
      <c r="B76" s="162"/>
      <c r="C76" s="162"/>
      <c r="D76" s="162"/>
      <c r="E76" s="162"/>
      <c r="F76" s="162"/>
      <c r="G76" s="162"/>
      <c r="H76" s="162"/>
    </row>
  </sheetData>
  <mergeCells count="4">
    <mergeCell ref="A1:J1"/>
    <mergeCell ref="B33:D33"/>
    <mergeCell ref="E33:G33"/>
    <mergeCell ref="A71:H7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B76"/>
  <sheetViews>
    <sheetView tabSelected="1" topLeftCell="A35" zoomScale="90" zoomScaleNormal="90" workbookViewId="0">
      <selection activeCell="I71" sqref="I71"/>
    </sheetView>
  </sheetViews>
  <sheetFormatPr defaultRowHeight="15"/>
  <cols>
    <col min="1" max="1" width="37.42578125" style="163" customWidth="1"/>
    <col min="2" max="2" width="11.28515625" style="163" bestFit="1" customWidth="1"/>
    <col min="3" max="3" width="13.140625" style="163" customWidth="1"/>
    <col min="4" max="4" width="13.5703125" style="163" customWidth="1"/>
    <col min="5" max="5" width="11.42578125" style="163" customWidth="1"/>
    <col min="6" max="6" width="13.28515625" style="163" customWidth="1"/>
    <col min="7" max="7" width="13.42578125" style="163" customWidth="1"/>
    <col min="8" max="11" width="11.140625" style="163" customWidth="1"/>
    <col min="12" max="16384" width="9.140625" style="163"/>
  </cols>
  <sheetData>
    <row r="1" spans="1:28" ht="23.25">
      <c r="A1" s="205" t="s">
        <v>70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28">
      <c r="A2" s="9"/>
      <c r="B2" s="9"/>
      <c r="C2" s="9"/>
      <c r="D2" s="9"/>
      <c r="E2" s="9"/>
      <c r="F2" s="9"/>
      <c r="G2" s="77"/>
      <c r="H2" s="77"/>
      <c r="I2" s="9"/>
      <c r="J2" s="75"/>
      <c r="K2" s="75"/>
      <c r="L2" s="9"/>
      <c r="M2" s="9"/>
      <c r="N2" s="9"/>
      <c r="O2" s="9"/>
      <c r="P2" s="9"/>
      <c r="Q2" s="9"/>
      <c r="R2" s="9"/>
      <c r="S2" s="9"/>
      <c r="T2" s="34"/>
      <c r="U2" s="9"/>
      <c r="V2" s="9"/>
      <c r="W2" s="9"/>
      <c r="X2" s="9"/>
      <c r="Y2" s="39">
        <v>1</v>
      </c>
      <c r="Z2" s="9" t="s">
        <v>0</v>
      </c>
      <c r="AA2" s="9"/>
      <c r="AB2" s="9"/>
    </row>
    <row r="3" spans="1:28" ht="15.75" thickBot="1">
      <c r="A3" s="9"/>
      <c r="B3" s="9"/>
      <c r="C3" s="9"/>
      <c r="D3" s="9"/>
      <c r="E3" s="9"/>
      <c r="F3" s="9"/>
      <c r="G3" s="77"/>
      <c r="H3" s="77"/>
      <c r="I3" s="9"/>
      <c r="J3" s="75"/>
      <c r="K3" s="75"/>
      <c r="L3" s="9"/>
      <c r="M3" s="9"/>
      <c r="N3" s="9"/>
      <c r="O3" s="9"/>
      <c r="P3" s="9"/>
      <c r="Q3" s="9"/>
      <c r="R3" s="9"/>
      <c r="S3" s="9"/>
      <c r="T3" s="34"/>
      <c r="U3" s="9"/>
      <c r="V3" s="9"/>
      <c r="W3" s="9"/>
      <c r="X3" s="9"/>
      <c r="Y3" s="39"/>
      <c r="Z3" s="9"/>
      <c r="AA3" s="9"/>
      <c r="AB3" s="9"/>
    </row>
    <row r="4" spans="1:28" ht="16.5" thickBot="1">
      <c r="A4" s="164" t="s">
        <v>45</v>
      </c>
      <c r="B4" s="165" t="s">
        <v>46</v>
      </c>
      <c r="C4" s="165" t="s">
        <v>47</v>
      </c>
      <c r="D4" s="9"/>
      <c r="F4" s="187" t="s">
        <v>52</v>
      </c>
      <c r="G4" s="77"/>
      <c r="H4" s="9"/>
      <c r="I4" s="75"/>
      <c r="J4" s="75"/>
      <c r="L4" s="9"/>
      <c r="M4" s="9"/>
      <c r="N4" s="9"/>
      <c r="O4" s="9"/>
      <c r="P4" s="9"/>
      <c r="Q4" s="9"/>
      <c r="R4" s="9"/>
      <c r="S4" s="9"/>
      <c r="T4" s="34"/>
      <c r="U4" s="9"/>
      <c r="V4" s="9"/>
      <c r="W4" s="9"/>
      <c r="X4" s="9"/>
      <c r="Y4" s="39"/>
      <c r="Z4" s="9"/>
      <c r="AA4" s="9"/>
      <c r="AB4" s="9"/>
    </row>
    <row r="5" spans="1:28">
      <c r="A5" s="166" t="s">
        <v>17</v>
      </c>
      <c r="B5" s="172">
        <v>7.4999999999999997E-2</v>
      </c>
      <c r="C5" s="172">
        <v>7.4999999999999997E-2</v>
      </c>
      <c r="D5" s="9"/>
      <c r="E5" s="9"/>
      <c r="I5" s="188">
        <v>2012</v>
      </c>
      <c r="J5" s="188">
        <v>2013</v>
      </c>
      <c r="L5" s="9"/>
      <c r="M5" s="9"/>
      <c r="N5" s="9"/>
      <c r="O5" s="9"/>
      <c r="P5" s="9"/>
      <c r="Q5" s="9"/>
      <c r="R5" s="9"/>
      <c r="S5" s="9"/>
      <c r="T5" s="34"/>
      <c r="U5" s="9"/>
      <c r="V5" s="9"/>
      <c r="W5" s="9"/>
      <c r="X5" s="9"/>
      <c r="Y5" s="39"/>
      <c r="Z5" s="9"/>
      <c r="AA5" s="9"/>
      <c r="AB5" s="9"/>
    </row>
    <row r="6" spans="1:28">
      <c r="A6" s="166" t="s">
        <v>18</v>
      </c>
      <c r="B6" s="172">
        <v>8.7999999999999995E-2</v>
      </c>
      <c r="C6" s="172">
        <v>8.7999999999999995E-2</v>
      </c>
      <c r="D6" s="9"/>
      <c r="E6" s="9"/>
      <c r="F6" s="185" t="s">
        <v>53</v>
      </c>
      <c r="L6" s="9"/>
      <c r="M6" s="9"/>
      <c r="N6" s="9"/>
      <c r="O6" s="9"/>
      <c r="P6" s="9"/>
      <c r="Q6" s="9"/>
      <c r="R6" s="9"/>
      <c r="S6" s="9"/>
      <c r="T6" s="34"/>
      <c r="U6" s="9"/>
      <c r="V6" s="9"/>
      <c r="W6" s="9"/>
      <c r="X6" s="9"/>
      <c r="Y6" s="39"/>
      <c r="Z6" s="9"/>
      <c r="AA6" s="9"/>
      <c r="AB6" s="9"/>
    </row>
    <row r="7" spans="1:28">
      <c r="A7" s="166" t="s">
        <v>19</v>
      </c>
      <c r="B7" s="172">
        <v>6.5000000000000002E-2</v>
      </c>
      <c r="C7" s="172">
        <v>6.5000000000000002E-2</v>
      </c>
      <c r="D7" s="9"/>
      <c r="E7" s="9"/>
      <c r="F7" s="163" t="s">
        <v>54</v>
      </c>
      <c r="I7" s="177">
        <v>0.02</v>
      </c>
      <c r="J7" s="177">
        <v>0.02</v>
      </c>
      <c r="L7" s="9"/>
      <c r="M7" s="9"/>
      <c r="N7" s="9"/>
      <c r="O7" s="9"/>
      <c r="P7" s="9"/>
      <c r="Q7" s="9"/>
      <c r="R7" s="9"/>
      <c r="S7" s="9"/>
      <c r="T7" s="34"/>
      <c r="U7" s="9"/>
      <c r="V7" s="9"/>
      <c r="W7" s="9"/>
      <c r="X7" s="9"/>
      <c r="Y7" s="39"/>
      <c r="Z7" s="9"/>
      <c r="AA7" s="9"/>
      <c r="AB7" s="9"/>
    </row>
    <row r="8" spans="1:28">
      <c r="A8" s="166" t="s">
        <v>20</v>
      </c>
      <c r="B8" s="172">
        <v>0.1</v>
      </c>
      <c r="C8" s="172">
        <v>0.1</v>
      </c>
      <c r="D8" s="9"/>
      <c r="E8" s="9"/>
      <c r="F8" s="163" t="s">
        <v>55</v>
      </c>
      <c r="I8" s="177">
        <v>2.13</v>
      </c>
      <c r="J8" s="177">
        <v>0</v>
      </c>
      <c r="L8" s="9"/>
      <c r="M8" s="9"/>
      <c r="N8" s="9"/>
      <c r="O8" s="9"/>
      <c r="P8" s="9"/>
      <c r="Q8" s="9"/>
      <c r="R8" s="9"/>
      <c r="S8" s="9"/>
      <c r="T8" s="34"/>
      <c r="U8" s="9"/>
      <c r="V8" s="9"/>
      <c r="W8" s="9"/>
      <c r="X8" s="9"/>
      <c r="Y8" s="39"/>
      <c r="Z8" s="9"/>
      <c r="AA8" s="9"/>
      <c r="AB8" s="9"/>
    </row>
    <row r="9" spans="1:28">
      <c r="A9" s="166" t="s">
        <v>21</v>
      </c>
      <c r="B9" s="172">
        <v>0.11700000000000001</v>
      </c>
      <c r="C9" s="172">
        <v>0.11700000000000001</v>
      </c>
      <c r="D9" s="9"/>
      <c r="E9" s="9"/>
      <c r="F9" s="163" t="s">
        <v>56</v>
      </c>
      <c r="J9" s="177"/>
      <c r="L9" s="9"/>
      <c r="M9" s="9"/>
      <c r="N9" s="9"/>
      <c r="O9" s="9"/>
      <c r="P9" s="9"/>
      <c r="Q9" s="9"/>
      <c r="R9" s="9"/>
      <c r="S9" s="9"/>
      <c r="T9" s="34"/>
      <c r="U9" s="9"/>
      <c r="V9" s="9"/>
      <c r="W9" s="9"/>
      <c r="X9" s="9"/>
      <c r="Y9" s="39"/>
      <c r="Z9" s="9"/>
      <c r="AA9" s="9"/>
      <c r="AB9" s="9"/>
    </row>
    <row r="10" spans="1:28">
      <c r="A10" s="166" t="s">
        <v>22</v>
      </c>
      <c r="B10" s="167">
        <v>108.32</v>
      </c>
      <c r="C10" s="167">
        <v>109.49</v>
      </c>
      <c r="D10" s="9"/>
      <c r="E10" s="9"/>
      <c r="F10" s="163" t="s">
        <v>57</v>
      </c>
      <c r="J10" s="177"/>
      <c r="L10" s="9"/>
      <c r="M10" s="9"/>
      <c r="N10" s="9"/>
      <c r="O10" s="9"/>
      <c r="P10" s="9"/>
      <c r="Q10" s="9"/>
      <c r="R10" s="9"/>
      <c r="S10" s="9"/>
      <c r="T10" s="34"/>
      <c r="U10" s="9"/>
      <c r="V10" s="9"/>
      <c r="W10" s="9"/>
      <c r="X10" s="9"/>
      <c r="Y10" s="39"/>
      <c r="Z10" s="9"/>
      <c r="AA10" s="9"/>
      <c r="AB10" s="9"/>
    </row>
    <row r="11" spans="1:28">
      <c r="A11" s="166" t="s">
        <v>48</v>
      </c>
      <c r="B11" s="167">
        <v>0</v>
      </c>
      <c r="C11" s="167">
        <v>0</v>
      </c>
      <c r="D11" s="9"/>
      <c r="E11" s="9"/>
      <c r="F11" s="163" t="s">
        <v>23</v>
      </c>
      <c r="I11" s="182">
        <f>SUM(I6:I10)</f>
        <v>2.15</v>
      </c>
      <c r="J11" s="182">
        <f>SUM(J6:J10)</f>
        <v>0.02</v>
      </c>
      <c r="L11" s="9"/>
      <c r="M11" s="9"/>
      <c r="N11" s="9"/>
      <c r="O11" s="9"/>
      <c r="P11" s="9"/>
      <c r="Q11" s="9"/>
      <c r="R11" s="9"/>
      <c r="S11" s="9"/>
      <c r="T11" s="34"/>
      <c r="U11" s="9"/>
      <c r="V11" s="9"/>
      <c r="W11" s="9"/>
      <c r="X11" s="9"/>
      <c r="Y11" s="39"/>
      <c r="Z11" s="9"/>
      <c r="AA11" s="9"/>
      <c r="AB11" s="9"/>
    </row>
    <row r="12" spans="1:28">
      <c r="A12" s="166" t="s">
        <v>23</v>
      </c>
      <c r="B12" s="168">
        <f>+I11</f>
        <v>2.15</v>
      </c>
      <c r="C12" s="168">
        <f>+J11</f>
        <v>0.02</v>
      </c>
      <c r="D12" s="9"/>
      <c r="E12" s="9"/>
      <c r="L12" s="9"/>
      <c r="M12" s="9"/>
      <c r="N12" s="9"/>
      <c r="O12" s="9"/>
      <c r="P12" s="9"/>
      <c r="Q12" s="9"/>
      <c r="R12" s="9"/>
      <c r="S12" s="9"/>
      <c r="T12" s="34"/>
      <c r="U12" s="9"/>
      <c r="V12" s="9"/>
      <c r="W12" s="9"/>
      <c r="X12" s="9"/>
      <c r="Y12" s="39"/>
      <c r="Z12" s="9"/>
      <c r="AA12" s="9"/>
      <c r="AB12" s="9"/>
    </row>
    <row r="13" spans="1:28">
      <c r="A13" s="169" t="s">
        <v>24</v>
      </c>
      <c r="B13" s="170">
        <v>2.4380999999999999</v>
      </c>
      <c r="C13" s="170">
        <v>2.4643999999999999</v>
      </c>
      <c r="D13" s="9"/>
      <c r="E13" s="9"/>
      <c r="F13" s="185" t="s">
        <v>58</v>
      </c>
      <c r="L13" s="9"/>
      <c r="M13" s="9"/>
      <c r="N13" s="9"/>
      <c r="O13" s="9"/>
      <c r="P13" s="9"/>
      <c r="Q13" s="9"/>
      <c r="R13" s="9"/>
      <c r="S13" s="9"/>
      <c r="T13" s="34"/>
      <c r="U13" s="9"/>
      <c r="V13" s="9"/>
      <c r="W13" s="9"/>
      <c r="X13" s="9"/>
      <c r="Y13" s="39"/>
      <c r="Z13" s="9"/>
      <c r="AA13" s="9"/>
      <c r="AB13" s="9"/>
    </row>
    <row r="14" spans="1:28">
      <c r="A14" s="166" t="s">
        <v>26</v>
      </c>
      <c r="B14" s="171">
        <f>+I22</f>
        <v>-0.17779999999999999</v>
      </c>
      <c r="C14" s="171">
        <f>+J22</f>
        <v>9.9000000000000008E-3</v>
      </c>
      <c r="D14" s="9"/>
      <c r="E14" s="9"/>
      <c r="F14" s="163" t="s">
        <v>59</v>
      </c>
      <c r="I14" s="183"/>
      <c r="J14" s="177">
        <v>0</v>
      </c>
      <c r="L14" s="9"/>
      <c r="M14" s="9"/>
      <c r="N14" s="9"/>
      <c r="O14" s="9"/>
      <c r="P14" s="9"/>
      <c r="Q14" s="9"/>
      <c r="R14" s="9"/>
      <c r="S14" s="9"/>
      <c r="T14" s="34"/>
      <c r="U14" s="9"/>
      <c r="V14" s="9"/>
      <c r="W14" s="9"/>
      <c r="X14" s="9"/>
      <c r="Y14" s="39"/>
      <c r="Z14" s="9"/>
      <c r="AA14" s="9"/>
      <c r="AB14" s="9"/>
    </row>
    <row r="15" spans="1:28">
      <c r="A15" s="169" t="s">
        <v>25</v>
      </c>
      <c r="B15" s="170">
        <v>0</v>
      </c>
      <c r="C15" s="170">
        <v>0</v>
      </c>
      <c r="D15" s="9"/>
      <c r="E15" s="9"/>
      <c r="F15" s="163" t="s">
        <v>60</v>
      </c>
      <c r="I15" s="183">
        <v>-0.2069</v>
      </c>
      <c r="J15" s="177">
        <v>0</v>
      </c>
      <c r="L15" s="9"/>
      <c r="M15" s="9"/>
      <c r="N15" s="9"/>
      <c r="O15" s="9"/>
      <c r="P15" s="9"/>
      <c r="Q15" s="9"/>
      <c r="R15" s="9"/>
      <c r="S15" s="9"/>
      <c r="T15" s="34"/>
      <c r="U15" s="9"/>
      <c r="V15" s="9"/>
      <c r="W15" s="9"/>
      <c r="X15" s="9"/>
      <c r="Y15" s="39"/>
      <c r="Z15" s="9"/>
      <c r="AA15" s="9"/>
      <c r="AB15" s="9"/>
    </row>
    <row r="16" spans="1:28" ht="25.5">
      <c r="A16" s="169" t="s">
        <v>49</v>
      </c>
      <c r="B16" s="171">
        <v>2.6053000000000002</v>
      </c>
      <c r="C16" s="171">
        <v>2.5994999999999999</v>
      </c>
      <c r="D16" s="9"/>
      <c r="E16" s="9"/>
      <c r="F16" s="163" t="s">
        <v>61</v>
      </c>
      <c r="I16" s="183"/>
      <c r="J16" s="177">
        <v>0</v>
      </c>
      <c r="L16" s="9"/>
      <c r="M16" s="9"/>
      <c r="N16" s="9"/>
      <c r="O16" s="9"/>
      <c r="P16" s="9"/>
      <c r="Q16" s="9"/>
      <c r="R16" s="9"/>
      <c r="S16" s="9"/>
      <c r="T16" s="34"/>
      <c r="U16" s="9"/>
      <c r="V16" s="9"/>
      <c r="W16" s="9"/>
      <c r="X16" s="9"/>
      <c r="Y16" s="39"/>
      <c r="Z16" s="9"/>
      <c r="AA16" s="9"/>
      <c r="AB16" s="9"/>
    </row>
    <row r="17" spans="1:28" ht="25.5">
      <c r="A17" s="169" t="s">
        <v>50</v>
      </c>
      <c r="B17" s="171">
        <v>1.8307</v>
      </c>
      <c r="C17" s="171">
        <v>1.8270999999999999</v>
      </c>
      <c r="D17" s="9"/>
      <c r="E17" s="9"/>
      <c r="F17" s="163" t="s">
        <v>62</v>
      </c>
      <c r="I17" s="183">
        <v>9.4999999999999998E-3</v>
      </c>
      <c r="J17" s="177">
        <v>0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>
      <c r="A18" s="169" t="s">
        <v>32</v>
      </c>
      <c r="B18" s="172">
        <v>5.1999999999999998E-3</v>
      </c>
      <c r="C18" s="172">
        <v>5.1999999999999998E-3</v>
      </c>
      <c r="D18" s="9"/>
      <c r="E18" s="9"/>
      <c r="F18" s="163" t="s">
        <v>63</v>
      </c>
      <c r="I18" s="183">
        <v>1.9599999999999999E-2</v>
      </c>
      <c r="J18" s="177">
        <v>0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>
      <c r="A19" s="169" t="s">
        <v>33</v>
      </c>
      <c r="B19" s="172">
        <v>1.1000000000000001E-3</v>
      </c>
      <c r="C19" s="172">
        <v>1.1000000000000001E-3</v>
      </c>
      <c r="D19" s="9"/>
      <c r="E19" s="9"/>
      <c r="F19" s="163" t="s">
        <v>64</v>
      </c>
      <c r="I19" s="183">
        <v>0</v>
      </c>
      <c r="J19" s="183">
        <v>9.9000000000000008E-3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25.5">
      <c r="A20" s="169" t="s">
        <v>34</v>
      </c>
      <c r="B20" s="168">
        <v>0.25</v>
      </c>
      <c r="C20" s="168">
        <v>0.25</v>
      </c>
      <c r="D20" s="9"/>
      <c r="E20" s="9"/>
      <c r="F20" s="163" t="s">
        <v>65</v>
      </c>
      <c r="I20" s="183">
        <v>0</v>
      </c>
      <c r="J20" s="183">
        <v>0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>
      <c r="A21" s="169" t="s">
        <v>36</v>
      </c>
      <c r="B21" s="173">
        <v>7.0000000000000001E-3</v>
      </c>
      <c r="C21" s="173">
        <v>7.0000000000000001E-3</v>
      </c>
      <c r="D21" s="9"/>
      <c r="E21" s="9"/>
      <c r="F21" s="163" t="s">
        <v>66</v>
      </c>
      <c r="I21" s="183">
        <v>0</v>
      </c>
      <c r="J21" s="177">
        <v>0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ht="15.75" thickBot="1">
      <c r="A22" s="174" t="s">
        <v>5</v>
      </c>
      <c r="B22" s="175">
        <v>1.0348999999999999</v>
      </c>
      <c r="C22" s="175">
        <v>1.0348999999999999</v>
      </c>
      <c r="D22" s="9"/>
      <c r="E22" s="9"/>
      <c r="F22" s="163" t="s">
        <v>26</v>
      </c>
      <c r="I22" s="184">
        <f>SUM(I14:I21)</f>
        <v>-0.17779999999999999</v>
      </c>
      <c r="J22" s="184">
        <f>SUM(J14:J21)</f>
        <v>9.9000000000000008E-3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>
      <c r="A23" s="9"/>
      <c r="B23" s="9"/>
      <c r="C23" s="9"/>
      <c r="D23" s="9"/>
      <c r="E23" s="9"/>
      <c r="F23" s="9"/>
      <c r="G23" s="77"/>
      <c r="H23" s="77"/>
      <c r="I23" s="9"/>
      <c r="J23" s="75"/>
      <c r="K23" s="75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Z23" s="9"/>
      <c r="AA23" s="9"/>
      <c r="AB23" s="9"/>
    </row>
    <row r="24" spans="1:28">
      <c r="A24" s="9"/>
      <c r="B24" s="9"/>
      <c r="C24" s="9"/>
      <c r="D24" s="9"/>
      <c r="E24" s="9"/>
      <c r="F24" s="9"/>
      <c r="G24" s="77"/>
      <c r="H24" s="77"/>
      <c r="I24" s="9"/>
      <c r="J24" s="75"/>
      <c r="K24" s="75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 ht="15.75">
      <c r="A25" s="206"/>
      <c r="B25" s="206"/>
      <c r="C25" s="206"/>
      <c r="D25" s="189"/>
      <c r="E25" s="190"/>
      <c r="F25" s="40" t="s">
        <v>1</v>
      </c>
      <c r="G25" s="81"/>
      <c r="H25" s="77"/>
      <c r="I25" s="9"/>
      <c r="J25" s="75"/>
      <c r="K25" s="75"/>
      <c r="L25" s="186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15.75" thickBot="1">
      <c r="A26" s="10"/>
      <c r="B26" s="10"/>
      <c r="C26" s="10"/>
      <c r="D26" s="10"/>
      <c r="E26" s="189"/>
      <c r="G26" s="10" t="s">
        <v>44</v>
      </c>
      <c r="H26" s="10"/>
      <c r="I26" s="79"/>
      <c r="J26" s="75"/>
      <c r="K26" s="75"/>
      <c r="L26" s="11"/>
      <c r="M26" s="11"/>
      <c r="N26" s="11"/>
      <c r="O26" s="11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15.75" thickBot="1">
      <c r="A27" s="191" t="s">
        <v>2</v>
      </c>
      <c r="B27" s="82">
        <f>+D27*730*B29</f>
        <v>36500</v>
      </c>
      <c r="C27" s="192" t="s">
        <v>0</v>
      </c>
      <c r="D27" s="194">
        <v>100</v>
      </c>
      <c r="E27" s="189" t="s">
        <v>69</v>
      </c>
      <c r="G27" s="140" t="s">
        <v>19</v>
      </c>
      <c r="H27" s="141"/>
      <c r="I27" s="142">
        <v>0.64</v>
      </c>
      <c r="J27" s="75"/>
      <c r="K27" s="75"/>
      <c r="L27" s="2"/>
      <c r="M27" s="11"/>
      <c r="N27" s="3"/>
      <c r="O27" s="3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15.75" thickBot="1">
      <c r="A28" s="191" t="s">
        <v>3</v>
      </c>
      <c r="B28" s="194">
        <v>750</v>
      </c>
      <c r="C28" s="192" t="s">
        <v>0</v>
      </c>
      <c r="D28" s="63"/>
      <c r="E28" s="189"/>
      <c r="G28" s="140" t="s">
        <v>20</v>
      </c>
      <c r="H28" s="141"/>
      <c r="I28" s="142">
        <v>0.18</v>
      </c>
      <c r="J28" s="75"/>
      <c r="K28" s="75"/>
      <c r="L28" s="4"/>
      <c r="M28" s="11"/>
      <c r="N28" s="12"/>
      <c r="O28" s="12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ht="15.75" thickBot="1">
      <c r="A29" s="191" t="s">
        <v>4</v>
      </c>
      <c r="B29" s="195">
        <v>0.5</v>
      </c>
      <c r="C29" s="63"/>
      <c r="D29" s="63"/>
      <c r="E29" s="189"/>
      <c r="G29" s="140" t="s">
        <v>21</v>
      </c>
      <c r="H29" s="141"/>
      <c r="I29" s="142">
        <v>0.18</v>
      </c>
      <c r="J29" s="75"/>
      <c r="K29" s="75"/>
      <c r="L29" s="5"/>
      <c r="M29" s="13"/>
      <c r="N29" s="14"/>
      <c r="O29" s="6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>
      <c r="A30" s="196" t="s">
        <v>5</v>
      </c>
      <c r="B30" s="197">
        <v>1.0348999999999999</v>
      </c>
      <c r="C30" s="21"/>
      <c r="D30" s="63"/>
      <c r="E30" s="63"/>
      <c r="F30" s="10"/>
      <c r="G30" s="77"/>
      <c r="H30" s="77"/>
      <c r="I30" s="9"/>
      <c r="J30" s="75"/>
      <c r="K30" s="75"/>
      <c r="L30" s="5"/>
      <c r="M30" s="13"/>
      <c r="N30" s="14"/>
      <c r="O30" s="6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>
      <c r="A31" s="193"/>
      <c r="B31" s="20"/>
      <c r="C31" s="21"/>
      <c r="D31" s="15"/>
      <c r="E31" s="15"/>
      <c r="F31" s="9"/>
      <c r="G31" s="77"/>
      <c r="H31" s="77"/>
      <c r="I31" s="9"/>
      <c r="J31" s="75"/>
      <c r="K31" s="75"/>
      <c r="L31" s="5"/>
      <c r="M31" s="13"/>
      <c r="N31" s="14"/>
      <c r="O31" s="6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ht="15.75" thickBot="1">
      <c r="A32" s="193"/>
      <c r="B32" s="21"/>
      <c r="C32" s="21"/>
      <c r="D32" s="15"/>
      <c r="E32" s="15"/>
      <c r="F32" s="9"/>
      <c r="G32" s="77"/>
      <c r="H32" s="77"/>
      <c r="I32" s="9"/>
      <c r="J32" s="75"/>
      <c r="K32" s="75"/>
      <c r="L32" s="5"/>
      <c r="M32" s="13"/>
      <c r="N32" s="14"/>
      <c r="O32" s="6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ht="16.5" customHeight="1" thickBot="1">
      <c r="A33" s="17"/>
      <c r="B33" s="202" t="s">
        <v>6</v>
      </c>
      <c r="C33" s="203"/>
      <c r="D33" s="204"/>
      <c r="E33" s="202" t="s">
        <v>7</v>
      </c>
      <c r="F33" s="203"/>
      <c r="G33" s="204"/>
      <c r="H33" s="78"/>
      <c r="I33" s="15"/>
      <c r="J33" s="76"/>
      <c r="K33" s="76"/>
      <c r="L33" s="5"/>
      <c r="M33" s="13"/>
      <c r="N33" s="14"/>
      <c r="O33" s="6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26.25" customHeight="1" thickBot="1">
      <c r="A34" s="57"/>
      <c r="B34" s="58" t="s">
        <v>8</v>
      </c>
      <c r="C34" s="59" t="s">
        <v>9</v>
      </c>
      <c r="D34" s="60" t="s">
        <v>10</v>
      </c>
      <c r="E34" s="58" t="s">
        <v>8</v>
      </c>
      <c r="F34" s="61" t="s">
        <v>11</v>
      </c>
      <c r="G34" s="138" t="s">
        <v>12</v>
      </c>
      <c r="H34" s="104" t="s">
        <v>13</v>
      </c>
      <c r="I34" s="62" t="s">
        <v>14</v>
      </c>
      <c r="J34" s="105" t="s">
        <v>15</v>
      </c>
      <c r="K34" s="105" t="s">
        <v>16</v>
      </c>
      <c r="L34" s="5"/>
      <c r="M34" s="13"/>
      <c r="N34" s="14"/>
      <c r="O34" s="6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>
      <c r="A35" s="56" t="s">
        <v>17</v>
      </c>
      <c r="B35" s="99">
        <f>+B27*B30</f>
        <v>37773.85</v>
      </c>
      <c r="C35" s="100">
        <f>+B5</f>
        <v>7.4999999999999997E-2</v>
      </c>
      <c r="D35" s="101">
        <f>+B35*C35</f>
        <v>2833.0387499999997</v>
      </c>
      <c r="E35" s="99">
        <f>+B35</f>
        <v>37773.85</v>
      </c>
      <c r="F35" s="100">
        <f>+C5</f>
        <v>7.4999999999999997E-2</v>
      </c>
      <c r="G35" s="101">
        <f>+E35*F35</f>
        <v>2833.0387499999997</v>
      </c>
      <c r="H35" s="102">
        <f>+G35-D35</f>
        <v>0</v>
      </c>
      <c r="I35" s="103">
        <f>IFERROR(+H35/D35,0)</f>
        <v>0</v>
      </c>
      <c r="J35" s="111">
        <f>IFERROR(+G35/$G$62,0)</f>
        <v>0.67509365388435483</v>
      </c>
      <c r="K35" s="108"/>
      <c r="L35" s="5"/>
      <c r="M35" s="13"/>
      <c r="N35" s="14"/>
      <c r="O35" s="6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>
      <c r="A36" s="179" t="s">
        <v>18</v>
      </c>
      <c r="B36" s="180">
        <v>0</v>
      </c>
      <c r="C36" s="72">
        <f>+B6</f>
        <v>8.7999999999999995E-2</v>
      </c>
      <c r="D36" s="23">
        <f>+B36*C36</f>
        <v>0</v>
      </c>
      <c r="E36" s="180">
        <f>+B36</f>
        <v>0</v>
      </c>
      <c r="F36" s="72">
        <f>+C6</f>
        <v>8.7999999999999995E-2</v>
      </c>
      <c r="G36" s="23">
        <f>+E36*F36</f>
        <v>0</v>
      </c>
      <c r="H36" s="126">
        <f>+G36-D36</f>
        <v>0</v>
      </c>
      <c r="I36" s="103">
        <f>IFERROR(+H36/D36,0)</f>
        <v>0</v>
      </c>
      <c r="J36" s="95">
        <f>IFERROR(+G36/$G$62,0)</f>
        <v>0</v>
      </c>
      <c r="K36" s="109"/>
      <c r="L36" s="5"/>
      <c r="M36" s="13"/>
      <c r="N36" s="14"/>
      <c r="O36" s="6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>
      <c r="A37" s="44"/>
      <c r="B37" s="85"/>
      <c r="C37" s="86"/>
      <c r="D37" s="87"/>
      <c r="E37" s="85"/>
      <c r="F37" s="86"/>
      <c r="G37" s="87"/>
      <c r="H37" s="88"/>
      <c r="I37" s="89"/>
      <c r="J37" s="112"/>
      <c r="K37" s="110"/>
      <c r="L37" s="5"/>
      <c r="M37" s="13"/>
      <c r="N37" s="14"/>
      <c r="O37" s="6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>
      <c r="A38" s="179" t="s">
        <v>19</v>
      </c>
      <c r="B38" s="180">
        <f>+B27*B30*I27</f>
        <v>24175.263999999999</v>
      </c>
      <c r="C38" s="181">
        <f>+B7</f>
        <v>6.5000000000000002E-2</v>
      </c>
      <c r="D38" s="23">
        <f>+B38*C38</f>
        <v>1571.3921600000001</v>
      </c>
      <c r="E38" s="180">
        <f>+B38</f>
        <v>24175.263999999999</v>
      </c>
      <c r="F38" s="181">
        <f>+C7</f>
        <v>6.5000000000000002E-2</v>
      </c>
      <c r="G38" s="23">
        <f>+E38*F38</f>
        <v>1571.3921600000001</v>
      </c>
      <c r="H38" s="126">
        <f>+G38-D38</f>
        <v>0</v>
      </c>
      <c r="I38" s="103">
        <f t="shared" ref="I38:I40" si="0">IFERROR(+H38/D38,0)</f>
        <v>0</v>
      </c>
      <c r="J38" s="95"/>
      <c r="K38" s="109">
        <f>IFERROR(+G38/$G$68,0)</f>
        <v>0.35600614074467485</v>
      </c>
      <c r="L38" s="5"/>
      <c r="M38" s="13"/>
      <c r="N38" s="14"/>
      <c r="O38" s="6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>
      <c r="A39" s="179" t="s">
        <v>20</v>
      </c>
      <c r="B39" s="180">
        <f>+B27*B30*I28</f>
        <v>6799.2929999999997</v>
      </c>
      <c r="C39" s="181">
        <f>+B8</f>
        <v>0.1</v>
      </c>
      <c r="D39" s="23">
        <f>+B39*C39</f>
        <v>679.92930000000001</v>
      </c>
      <c r="E39" s="180">
        <f>+B39</f>
        <v>6799.2929999999997</v>
      </c>
      <c r="F39" s="181">
        <f>+C8</f>
        <v>0.1</v>
      </c>
      <c r="G39" s="23">
        <f>+E39*F39</f>
        <v>679.92930000000001</v>
      </c>
      <c r="H39" s="126">
        <f>+G39-D39</f>
        <v>0</v>
      </c>
      <c r="I39" s="103">
        <f t="shared" si="0"/>
        <v>0</v>
      </c>
      <c r="J39" s="95"/>
      <c r="K39" s="109">
        <f>IFERROR(+G39/$G$68,0)</f>
        <v>0.15404111859144584</v>
      </c>
      <c r="L39" s="5"/>
      <c r="M39" s="13"/>
      <c r="N39" s="14"/>
      <c r="O39" s="6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>
      <c r="A40" s="179" t="s">
        <v>21</v>
      </c>
      <c r="B40" s="180">
        <f>+B27*B30*I29</f>
        <v>6799.2929999999997</v>
      </c>
      <c r="C40" s="181">
        <f>+B9</f>
        <v>0.11700000000000001</v>
      </c>
      <c r="D40" s="23">
        <f>+B40*C40</f>
        <v>795.51728100000003</v>
      </c>
      <c r="E40" s="180">
        <f>+B40</f>
        <v>6799.2929999999997</v>
      </c>
      <c r="F40" s="181">
        <f>+C9</f>
        <v>0.11700000000000001</v>
      </c>
      <c r="G40" s="23">
        <f>+E40*F40</f>
        <v>795.51728100000003</v>
      </c>
      <c r="H40" s="126">
        <f>+G40-D40</f>
        <v>0</v>
      </c>
      <c r="I40" s="103">
        <f t="shared" si="0"/>
        <v>0</v>
      </c>
      <c r="J40" s="95"/>
      <c r="K40" s="109">
        <f>IFERROR(+G40/$G$68,0)</f>
        <v>0.18022810875199163</v>
      </c>
      <c r="L40" s="5"/>
      <c r="M40" s="13"/>
      <c r="N40" s="14"/>
      <c r="O40" s="6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>
      <c r="A41" s="44"/>
      <c r="B41" s="85"/>
      <c r="C41" s="86"/>
      <c r="D41" s="87"/>
      <c r="E41" s="85"/>
      <c r="F41" s="86"/>
      <c r="G41" s="87"/>
      <c r="H41" s="88"/>
      <c r="I41" s="89"/>
      <c r="J41" s="112"/>
      <c r="K41" s="110"/>
      <c r="L41" s="5"/>
      <c r="M41" s="13"/>
      <c r="N41" s="14"/>
      <c r="O41" s="6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>
      <c r="A42" s="179" t="s">
        <v>22</v>
      </c>
      <c r="B42" s="73">
        <v>1</v>
      </c>
      <c r="C42" s="80">
        <f>+B10</f>
        <v>108.32</v>
      </c>
      <c r="D42" s="74">
        <f>+B42*C42</f>
        <v>108.32</v>
      </c>
      <c r="E42" s="73">
        <f>+B42</f>
        <v>1</v>
      </c>
      <c r="F42" s="80">
        <f>+C10</f>
        <v>109.49</v>
      </c>
      <c r="G42" s="74">
        <f t="shared" ref="G42:G46" si="1">+E42*F42</f>
        <v>109.49</v>
      </c>
      <c r="H42" s="126">
        <f>+G42-D42</f>
        <v>1.1700000000000017</v>
      </c>
      <c r="I42" s="103">
        <f>IFERROR(+H42/D42,0)</f>
        <v>1.0801329394387018E-2</v>
      </c>
      <c r="J42" s="113">
        <f t="shared" ref="J42:J56" si="2">IFERROR(+G42/$G$62,0)</f>
        <v>2.6090714136472015E-2</v>
      </c>
      <c r="K42" s="109">
        <f>IFERROR(+G42/$G$68,0)</f>
        <v>2.480546444251984E-2</v>
      </c>
      <c r="L42" s="5"/>
      <c r="M42" s="13"/>
      <c r="N42" s="14"/>
      <c r="O42" s="6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>
      <c r="A43" s="43" t="s">
        <v>23</v>
      </c>
      <c r="B43" s="83">
        <v>1</v>
      </c>
      <c r="C43" s="90">
        <f>+B12</f>
        <v>2.15</v>
      </c>
      <c r="D43" s="96">
        <f>+B43*C43</f>
        <v>2.15</v>
      </c>
      <c r="E43" s="83">
        <f>+B43</f>
        <v>1</v>
      </c>
      <c r="F43" s="90">
        <f>+C12</f>
        <v>0.02</v>
      </c>
      <c r="G43" s="96">
        <f t="shared" si="1"/>
        <v>0.02</v>
      </c>
      <c r="H43" s="98">
        <f>+G43-D43</f>
        <v>-2.13</v>
      </c>
      <c r="I43" s="103">
        <f t="shared" ref="I43:I56" si="3">IFERROR(+H43/D43,0)</f>
        <v>-0.99069767441860468</v>
      </c>
      <c r="J43" s="114">
        <f t="shared" si="2"/>
        <v>4.7658624781207446E-6</v>
      </c>
      <c r="K43" s="109">
        <f t="shared" ref="K43:K46" si="4">IFERROR(+G43/$G$68,0)</f>
        <v>4.5310922353675848E-6</v>
      </c>
      <c r="L43" s="5"/>
      <c r="M43" s="13"/>
      <c r="N43" s="14"/>
      <c r="O43" s="6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>
      <c r="A44" s="94" t="s">
        <v>24</v>
      </c>
      <c r="B44" s="26">
        <f>+D27</f>
        <v>100</v>
      </c>
      <c r="C44" s="27">
        <f>+B13</f>
        <v>2.4380999999999999</v>
      </c>
      <c r="D44" s="96">
        <f t="shared" ref="D44:D46" si="5">+B44*C44</f>
        <v>243.81</v>
      </c>
      <c r="E44" s="26">
        <f>+B44</f>
        <v>100</v>
      </c>
      <c r="F44" s="27">
        <f>+C13</f>
        <v>2.4643999999999999</v>
      </c>
      <c r="G44" s="96">
        <f t="shared" si="1"/>
        <v>246.44</v>
      </c>
      <c r="H44" s="98">
        <f t="shared" ref="H44:H46" si="6">+G44-D44</f>
        <v>2.6299999999999955</v>
      </c>
      <c r="I44" s="103">
        <f t="shared" si="3"/>
        <v>1.0787088306468132E-2</v>
      </c>
      <c r="J44" s="113">
        <f t="shared" si="2"/>
        <v>5.872495745540382E-2</v>
      </c>
      <c r="K44" s="109">
        <f t="shared" si="4"/>
        <v>5.5832118524199378E-2</v>
      </c>
      <c r="L44" s="5"/>
      <c r="M44" s="13"/>
      <c r="N44" s="14"/>
      <c r="O44" s="6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>
      <c r="A45" s="94" t="s">
        <v>25</v>
      </c>
      <c r="B45" s="26">
        <f>+D27</f>
        <v>100</v>
      </c>
      <c r="C45" s="27"/>
      <c r="D45" s="96">
        <f t="shared" si="5"/>
        <v>0</v>
      </c>
      <c r="E45" s="26">
        <f>+B45</f>
        <v>100</v>
      </c>
      <c r="F45" s="27"/>
      <c r="G45" s="96">
        <f t="shared" si="1"/>
        <v>0</v>
      </c>
      <c r="H45" s="98">
        <f t="shared" si="6"/>
        <v>0</v>
      </c>
      <c r="I45" s="103">
        <f t="shared" si="3"/>
        <v>0</v>
      </c>
      <c r="J45" s="113">
        <f t="shared" si="2"/>
        <v>0</v>
      </c>
      <c r="K45" s="109">
        <f t="shared" si="4"/>
        <v>0</v>
      </c>
      <c r="L45" s="5"/>
      <c r="M45" s="13"/>
      <c r="N45" s="14"/>
      <c r="O45" s="6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>
      <c r="A46" s="94" t="s">
        <v>26</v>
      </c>
      <c r="B46" s="26">
        <f>+D27</f>
        <v>100</v>
      </c>
      <c r="C46" s="27">
        <f>+B14</f>
        <v>-0.17779999999999999</v>
      </c>
      <c r="D46" s="96">
        <f t="shared" si="5"/>
        <v>-17.779999999999998</v>
      </c>
      <c r="E46" s="26">
        <f>+B46</f>
        <v>100</v>
      </c>
      <c r="F46" s="27">
        <f>+C14</f>
        <v>9.9000000000000008E-3</v>
      </c>
      <c r="G46" s="96">
        <f t="shared" si="1"/>
        <v>0.9900000000000001</v>
      </c>
      <c r="H46" s="98">
        <f t="shared" si="6"/>
        <v>18.769999999999996</v>
      </c>
      <c r="I46" s="103">
        <f t="shared" si="3"/>
        <v>-1.0556805399325084</v>
      </c>
      <c r="J46" s="113">
        <f t="shared" si="2"/>
        <v>2.3591019266697689E-4</v>
      </c>
      <c r="K46" s="109">
        <f t="shared" si="4"/>
        <v>2.2428906565069546E-4</v>
      </c>
      <c r="L46" s="5"/>
      <c r="M46" s="13"/>
      <c r="N46" s="14"/>
      <c r="O46" s="6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>
      <c r="A47" s="129" t="s">
        <v>27</v>
      </c>
      <c r="B47" s="130"/>
      <c r="C47" s="97"/>
      <c r="D47" s="131">
        <f>SUM(D42:D46)</f>
        <v>336.5</v>
      </c>
      <c r="E47" s="130"/>
      <c r="F47" s="97"/>
      <c r="G47" s="131">
        <f t="shared" ref="G47:H47" si="7">SUM(G42:G46)</f>
        <v>356.94</v>
      </c>
      <c r="H47" s="131">
        <f t="shared" si="7"/>
        <v>20.439999999999994</v>
      </c>
      <c r="I47" s="52">
        <f t="shared" si="3"/>
        <v>6.0742942050520041E-2</v>
      </c>
      <c r="J47" s="115">
        <f t="shared" si="2"/>
        <v>8.5056347647020927E-2</v>
      </c>
      <c r="K47" s="143">
        <f>IFERROR(+G47/$G$68,0)</f>
        <v>8.0866403124605274E-2</v>
      </c>
      <c r="L47" s="7"/>
      <c r="M47" s="11"/>
      <c r="N47" s="7"/>
      <c r="O47" s="176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ht="25.5">
      <c r="A48" s="132" t="s">
        <v>28</v>
      </c>
      <c r="B48" s="133">
        <f>+D27</f>
        <v>100</v>
      </c>
      <c r="C48" s="148">
        <f>+B16</f>
        <v>2.6053000000000002</v>
      </c>
      <c r="D48" s="133">
        <f>+B48*C48</f>
        <v>260.53000000000003</v>
      </c>
      <c r="E48" s="133">
        <f>+B48</f>
        <v>100</v>
      </c>
      <c r="F48" s="148">
        <f>+C16</f>
        <v>2.5994999999999999</v>
      </c>
      <c r="G48" s="133">
        <f>+E48*F48</f>
        <v>259.95</v>
      </c>
      <c r="H48" s="133">
        <f t="shared" ref="H48:H56" si="8">+G48-D48</f>
        <v>-0.58000000000004093</v>
      </c>
      <c r="I48" s="134">
        <f t="shared" si="3"/>
        <v>-2.2262311442061982E-3</v>
      </c>
      <c r="J48" s="134">
        <f t="shared" si="2"/>
        <v>6.1944297559374376E-2</v>
      </c>
      <c r="K48" s="144">
        <f t="shared" ref="K48:K56" si="9">IFERROR(+G48/$G$68,0)</f>
        <v>5.8892871329190175E-2</v>
      </c>
    </row>
    <row r="49" spans="1:11" ht="25.5">
      <c r="A49" s="135" t="s">
        <v>29</v>
      </c>
      <c r="B49" s="136">
        <f>+B48</f>
        <v>100</v>
      </c>
      <c r="C49" s="147">
        <f>+B17</f>
        <v>1.8307</v>
      </c>
      <c r="D49" s="136">
        <f>+B49*C49</f>
        <v>183.07</v>
      </c>
      <c r="E49" s="136">
        <f>+B49</f>
        <v>100</v>
      </c>
      <c r="F49" s="147">
        <f>+C17</f>
        <v>1.8270999999999999</v>
      </c>
      <c r="G49" s="136">
        <f>+E49*F49</f>
        <v>182.71</v>
      </c>
      <c r="H49" s="136">
        <f t="shared" si="8"/>
        <v>-0.35999999999998522</v>
      </c>
      <c r="I49" s="137">
        <f t="shared" si="3"/>
        <v>-1.9664609165892023E-3</v>
      </c>
      <c r="J49" s="137">
        <f t="shared" si="2"/>
        <v>4.3538536668872065E-2</v>
      </c>
      <c r="K49" s="145">
        <f t="shared" si="9"/>
        <v>4.1393793116200568E-2</v>
      </c>
    </row>
    <row r="50" spans="1:11">
      <c r="A50" s="106" t="s">
        <v>30</v>
      </c>
      <c r="B50" s="107"/>
      <c r="C50" s="107"/>
      <c r="D50" s="128">
        <f>+D48+D49</f>
        <v>443.6</v>
      </c>
      <c r="E50" s="107"/>
      <c r="F50" s="107"/>
      <c r="G50" s="128">
        <f>+G48+G49</f>
        <v>442.65999999999997</v>
      </c>
      <c r="H50" s="128">
        <f t="shared" si="8"/>
        <v>-0.94000000000005457</v>
      </c>
      <c r="I50" s="71">
        <f t="shared" si="3"/>
        <v>-2.1190261496845234E-3</v>
      </c>
      <c r="J50" s="116">
        <f t="shared" si="2"/>
        <v>0.10548283422824643</v>
      </c>
      <c r="K50" s="146">
        <f t="shared" si="9"/>
        <v>0.10028666444539074</v>
      </c>
    </row>
    <row r="51" spans="1:11" ht="25.5">
      <c r="A51" s="53" t="s">
        <v>31</v>
      </c>
      <c r="B51" s="97"/>
      <c r="C51" s="97"/>
      <c r="D51" s="54">
        <f>+D47+D50</f>
        <v>780.1</v>
      </c>
      <c r="E51" s="97"/>
      <c r="F51" s="97"/>
      <c r="G51" s="54">
        <f>+G47+G50</f>
        <v>799.59999999999991</v>
      </c>
      <c r="H51" s="127">
        <f t="shared" si="8"/>
        <v>19.499999999999886</v>
      </c>
      <c r="I51" s="70">
        <f t="shared" si="3"/>
        <v>2.4996795282655922E-2</v>
      </c>
      <c r="J51" s="115">
        <f t="shared" si="2"/>
        <v>0.19053918187526736</v>
      </c>
      <c r="K51" s="143">
        <f t="shared" si="9"/>
        <v>0.181153067569996</v>
      </c>
    </row>
    <row r="52" spans="1:11">
      <c r="A52" s="179" t="s">
        <v>32</v>
      </c>
      <c r="B52" s="180">
        <f>+B27*B30</f>
        <v>37773.85</v>
      </c>
      <c r="C52" s="181">
        <f>+B18</f>
        <v>5.1999999999999998E-3</v>
      </c>
      <c r="D52" s="23">
        <f>+B52*C52</f>
        <v>196.42401999999998</v>
      </c>
      <c r="E52" s="180">
        <f>+B52</f>
        <v>37773.85</v>
      </c>
      <c r="F52" s="181">
        <f>+C18</f>
        <v>5.1999999999999998E-3</v>
      </c>
      <c r="G52" s="23">
        <f>+E52*F52</f>
        <v>196.42401999999998</v>
      </c>
      <c r="H52" s="124">
        <f t="shared" si="8"/>
        <v>0</v>
      </c>
      <c r="I52" s="24">
        <f t="shared" si="3"/>
        <v>0</v>
      </c>
      <c r="J52" s="113">
        <f t="shared" si="2"/>
        <v>4.6806493335981934E-2</v>
      </c>
      <c r="K52" s="119">
        <f t="shared" si="9"/>
        <v>4.4500767593084349E-2</v>
      </c>
    </row>
    <row r="53" spans="1:11">
      <c r="A53" s="179" t="s">
        <v>33</v>
      </c>
      <c r="B53" s="180">
        <f>+B52</f>
        <v>37773.85</v>
      </c>
      <c r="C53" s="181">
        <f>+B19</f>
        <v>1.1000000000000001E-3</v>
      </c>
      <c r="D53" s="23">
        <f>+B53*C53</f>
        <v>41.551234999999998</v>
      </c>
      <c r="E53" s="180">
        <f>+B53</f>
        <v>37773.85</v>
      </c>
      <c r="F53" s="181">
        <f>+C19</f>
        <v>1.1000000000000001E-3</v>
      </c>
      <c r="G53" s="23">
        <f>+E53*F53</f>
        <v>41.551234999999998</v>
      </c>
      <c r="H53" s="124">
        <f t="shared" si="8"/>
        <v>0</v>
      </c>
      <c r="I53" s="24">
        <f t="shared" si="3"/>
        <v>0</v>
      </c>
      <c r="J53" s="113">
        <f t="shared" si="2"/>
        <v>9.9013735903038715E-3</v>
      </c>
      <c r="K53" s="119">
        <f t="shared" si="9"/>
        <v>9.4136239139216895E-3</v>
      </c>
    </row>
    <row r="54" spans="1:11" ht="25.5">
      <c r="A54" s="179" t="s">
        <v>34</v>
      </c>
      <c r="B54" s="26">
        <v>1</v>
      </c>
      <c r="C54" s="180">
        <f>+B20</f>
        <v>0.25</v>
      </c>
      <c r="D54" s="23">
        <f>+B54*C54</f>
        <v>0.25</v>
      </c>
      <c r="E54" s="26">
        <f>+B54</f>
        <v>1</v>
      </c>
      <c r="F54" s="180">
        <f>+C20</f>
        <v>0.25</v>
      </c>
      <c r="G54" s="23">
        <f>+E54*F54</f>
        <v>0.25</v>
      </c>
      <c r="H54" s="124">
        <f t="shared" si="8"/>
        <v>0</v>
      </c>
      <c r="I54" s="24">
        <f t="shared" si="3"/>
        <v>0</v>
      </c>
      <c r="J54" s="113">
        <f t="shared" si="2"/>
        <v>5.9573280976509312E-5</v>
      </c>
      <c r="K54" s="119">
        <f t="shared" si="9"/>
        <v>5.6638652942094803E-5</v>
      </c>
    </row>
    <row r="55" spans="1:11">
      <c r="A55" s="53" t="s">
        <v>35</v>
      </c>
      <c r="B55" s="97"/>
      <c r="C55" s="97"/>
      <c r="D55" s="54">
        <f>SUM(D52:D54)</f>
        <v>238.22525499999998</v>
      </c>
      <c r="E55" s="97"/>
      <c r="F55" s="97"/>
      <c r="G55" s="54">
        <f>SUM(G52:G54)</f>
        <v>238.22525499999998</v>
      </c>
      <c r="H55" s="127">
        <f t="shared" si="8"/>
        <v>0</v>
      </c>
      <c r="I55" s="55">
        <f t="shared" si="3"/>
        <v>0</v>
      </c>
      <c r="J55" s="115">
        <f t="shared" si="2"/>
        <v>5.6767440207262314E-2</v>
      </c>
      <c r="K55" s="120">
        <f t="shared" si="9"/>
        <v>5.3971030159948134E-2</v>
      </c>
    </row>
    <row r="56" spans="1:11">
      <c r="A56" s="33" t="s">
        <v>36</v>
      </c>
      <c r="B56" s="180">
        <f>+B27</f>
        <v>36500</v>
      </c>
      <c r="C56" s="29">
        <f>+B21</f>
        <v>7.0000000000000001E-3</v>
      </c>
      <c r="D56" s="23">
        <f>+B56*C56</f>
        <v>255.5</v>
      </c>
      <c r="E56" s="180">
        <f>+B56</f>
        <v>36500</v>
      </c>
      <c r="F56" s="29">
        <f>+C21</f>
        <v>7.0000000000000001E-3</v>
      </c>
      <c r="G56" s="23">
        <f>+E56*F56</f>
        <v>255.5</v>
      </c>
      <c r="H56" s="124">
        <f t="shared" si="8"/>
        <v>0</v>
      </c>
      <c r="I56" s="24">
        <f t="shared" si="3"/>
        <v>0</v>
      </c>
      <c r="J56" s="117">
        <f t="shared" si="2"/>
        <v>6.0883893157992516E-2</v>
      </c>
      <c r="K56" s="121">
        <f t="shared" si="9"/>
        <v>5.7884703306820891E-2</v>
      </c>
    </row>
    <row r="57" spans="1:11">
      <c r="A57" s="46"/>
      <c r="B57" s="92"/>
      <c r="C57" s="92"/>
      <c r="D57" s="47"/>
      <c r="E57" s="92"/>
      <c r="F57" s="92"/>
      <c r="G57" s="47"/>
      <c r="H57" s="91"/>
      <c r="I57" s="48"/>
      <c r="J57" s="67"/>
      <c r="K57" s="65"/>
    </row>
    <row r="58" spans="1:11">
      <c r="A58" s="33" t="s">
        <v>37</v>
      </c>
      <c r="B58" s="84"/>
      <c r="C58" s="84"/>
      <c r="D58" s="25">
        <f>+D35+D36+D51+D55+D56</f>
        <v>4106.8640049999995</v>
      </c>
      <c r="E58" s="84"/>
      <c r="F58" s="84"/>
      <c r="G58" s="25">
        <f>+G35+G36+G51+G55+G56</f>
        <v>4126.3640049999995</v>
      </c>
      <c r="H58" s="124">
        <f t="shared" ref="H58:H62" si="10">+G58-D58</f>
        <v>19.5</v>
      </c>
      <c r="I58" s="24">
        <f t="shared" ref="I58:I62" si="11">IFERROR(+H58/D58,0)</f>
        <v>4.7481484598124657E-3</v>
      </c>
      <c r="J58" s="113">
        <f>IFERROR(+G58/$G$62,0)</f>
        <v>0.98328416912487693</v>
      </c>
      <c r="K58" s="64"/>
    </row>
    <row r="59" spans="1:11">
      <c r="A59" s="45" t="s">
        <v>38</v>
      </c>
      <c r="B59" s="30"/>
      <c r="C59" s="31">
        <v>0.13</v>
      </c>
      <c r="D59" s="25">
        <f>+D58*C59</f>
        <v>533.89232064999999</v>
      </c>
      <c r="E59" s="30"/>
      <c r="F59" s="31">
        <v>0.13</v>
      </c>
      <c r="G59" s="25">
        <f>+G58*F59</f>
        <v>536.42732064999996</v>
      </c>
      <c r="H59" s="124">
        <f t="shared" si="10"/>
        <v>2.5349999999999682</v>
      </c>
      <c r="I59" s="24">
        <f t="shared" si="11"/>
        <v>4.7481484598124049E-3</v>
      </c>
      <c r="J59" s="113">
        <f>IFERROR(+G59/$G$62,0)</f>
        <v>0.12782694198623401</v>
      </c>
      <c r="K59" s="64"/>
    </row>
    <row r="60" spans="1:11">
      <c r="A60" s="45" t="s">
        <v>39</v>
      </c>
      <c r="B60" s="73"/>
      <c r="C60" s="73"/>
      <c r="D60" s="124">
        <f>+D58+D59</f>
        <v>4640.7563256499998</v>
      </c>
      <c r="E60" s="73"/>
      <c r="F60" s="73"/>
      <c r="G60" s="124">
        <f>+G58+G59</f>
        <v>4662.7913256499996</v>
      </c>
      <c r="H60" s="124">
        <f t="shared" si="10"/>
        <v>22.034999999999854</v>
      </c>
      <c r="I60" s="24">
        <f t="shared" si="11"/>
        <v>4.7481484598124336E-3</v>
      </c>
      <c r="J60" s="113">
        <f>IFERROR(+G60/$G$62,0)</f>
        <v>1.1111111111111109</v>
      </c>
      <c r="K60" s="64"/>
    </row>
    <row r="61" spans="1:11">
      <c r="A61" s="45" t="s">
        <v>40</v>
      </c>
      <c r="B61" s="84"/>
      <c r="C61" s="37">
        <v>-0.1</v>
      </c>
      <c r="D61" s="123">
        <f>+D60*C61</f>
        <v>-464.07563256499998</v>
      </c>
      <c r="E61" s="84"/>
      <c r="F61" s="37">
        <f>-0.1</f>
        <v>-0.1</v>
      </c>
      <c r="G61" s="123">
        <f>+G60*F61</f>
        <v>-466.279132565</v>
      </c>
      <c r="H61" s="124">
        <f t="shared" si="10"/>
        <v>-2.2035000000000196</v>
      </c>
      <c r="I61" s="24">
        <f t="shared" si="11"/>
        <v>4.7481484598125073E-3</v>
      </c>
      <c r="J61" s="113">
        <f>IFERROR(+G61/$G$62,0)</f>
        <v>-0.1111111111111111</v>
      </c>
      <c r="K61" s="64"/>
    </row>
    <row r="62" spans="1:11" ht="15.75" thickBot="1">
      <c r="A62" s="49" t="s">
        <v>41</v>
      </c>
      <c r="B62" s="93"/>
      <c r="C62" s="93"/>
      <c r="D62" s="50">
        <f>+D60+D61</f>
        <v>4176.6806930849998</v>
      </c>
      <c r="E62" s="93"/>
      <c r="F62" s="93"/>
      <c r="G62" s="50">
        <f>+G60+G61</f>
        <v>4196.512193085</v>
      </c>
      <c r="H62" s="125">
        <f t="shared" si="10"/>
        <v>19.831500000000233</v>
      </c>
      <c r="I62" s="51">
        <f t="shared" si="11"/>
        <v>4.7481484598125203E-3</v>
      </c>
      <c r="J62" s="118">
        <f>IFERROR(+G62/$G$62,0)</f>
        <v>1</v>
      </c>
      <c r="K62" s="66"/>
    </row>
    <row r="63" spans="1:11">
      <c r="A63" s="46"/>
      <c r="B63" s="92"/>
      <c r="C63" s="92"/>
      <c r="D63" s="47"/>
      <c r="E63" s="92"/>
      <c r="F63" s="92"/>
      <c r="G63" s="47"/>
      <c r="H63" s="91"/>
      <c r="I63" s="48"/>
      <c r="J63" s="67"/>
      <c r="K63" s="65"/>
    </row>
    <row r="64" spans="1:11">
      <c r="A64" s="33" t="s">
        <v>42</v>
      </c>
      <c r="B64" s="84"/>
      <c r="C64" s="84"/>
      <c r="D64" s="25">
        <f>+D38+D39+D40+D51+D55+D56</f>
        <v>4320.6639959999993</v>
      </c>
      <c r="E64" s="84"/>
      <c r="F64" s="84"/>
      <c r="G64" s="25">
        <f>+G38+G39+G40+G51+G55+G56</f>
        <v>4340.1639959999993</v>
      </c>
      <c r="H64" s="124">
        <f t="shared" ref="H64:H68" si="12">+G64-D64</f>
        <v>19.5</v>
      </c>
      <c r="I64" s="24">
        <f t="shared" ref="I64:I68" si="13">IFERROR(+H64/D64,0)</f>
        <v>4.5131951982502654E-3</v>
      </c>
      <c r="J64" s="24"/>
      <c r="K64" s="119">
        <f t="shared" ref="K64:K68" si="14">IFERROR(+G64/$G$68,0)</f>
        <v>0.98328416912487726</v>
      </c>
    </row>
    <row r="65" spans="1:11">
      <c r="A65" s="45" t="s">
        <v>38</v>
      </c>
      <c r="B65" s="30"/>
      <c r="C65" s="31">
        <v>0.13</v>
      </c>
      <c r="D65" s="25">
        <f>+D64*C65</f>
        <v>561.68631947999995</v>
      </c>
      <c r="E65" s="30"/>
      <c r="F65" s="31">
        <v>0.13</v>
      </c>
      <c r="G65" s="25">
        <f>+G64*F65</f>
        <v>564.22131947999992</v>
      </c>
      <c r="H65" s="124">
        <f t="shared" si="12"/>
        <v>2.5349999999999682</v>
      </c>
      <c r="I65" s="24">
        <f t="shared" si="13"/>
        <v>4.5131951982502081E-3</v>
      </c>
      <c r="J65" s="24"/>
      <c r="K65" s="119">
        <f t="shared" si="14"/>
        <v>0.12782694198623404</v>
      </c>
    </row>
    <row r="66" spans="1:11">
      <c r="A66" s="45" t="s">
        <v>39</v>
      </c>
      <c r="B66" s="73"/>
      <c r="C66" s="73"/>
      <c r="D66" s="25">
        <f>+D64+D65</f>
        <v>4882.3503154799992</v>
      </c>
      <c r="E66" s="73"/>
      <c r="F66" s="73"/>
      <c r="G66" s="25">
        <f>+G64+G65</f>
        <v>4904.385315479999</v>
      </c>
      <c r="H66" s="124">
        <f t="shared" si="12"/>
        <v>22.034999999999854</v>
      </c>
      <c r="I66" s="24">
        <f t="shared" si="13"/>
        <v>4.5131951982502359E-3</v>
      </c>
      <c r="J66" s="24"/>
      <c r="K66" s="119">
        <f t="shared" si="14"/>
        <v>1.1111111111111112</v>
      </c>
    </row>
    <row r="67" spans="1:11">
      <c r="A67" s="45" t="s">
        <v>40</v>
      </c>
      <c r="B67" s="84"/>
      <c r="C67" s="37">
        <v>-0.1</v>
      </c>
      <c r="D67" s="123">
        <f>+D66*C67</f>
        <v>-488.23503154799994</v>
      </c>
      <c r="E67" s="84"/>
      <c r="F67" s="37">
        <v>-0.1</v>
      </c>
      <c r="G67" s="123">
        <f>+G66*F67</f>
        <v>-490.4385315479999</v>
      </c>
      <c r="H67" s="124">
        <f t="shared" si="12"/>
        <v>-2.2034999999999627</v>
      </c>
      <c r="I67" s="24">
        <f t="shared" si="13"/>
        <v>4.5131951982501891E-3</v>
      </c>
      <c r="J67" s="24"/>
      <c r="K67" s="119">
        <f t="shared" si="14"/>
        <v>-0.11111111111111112</v>
      </c>
    </row>
    <row r="68" spans="1:11" ht="15.75" thickBot="1">
      <c r="A68" s="49" t="s">
        <v>43</v>
      </c>
      <c r="B68" s="93"/>
      <c r="C68" s="93"/>
      <c r="D68" s="50">
        <f>+D66+D67</f>
        <v>4394.1152839319993</v>
      </c>
      <c r="E68" s="93"/>
      <c r="F68" s="93"/>
      <c r="G68" s="50">
        <f>+G66+G67</f>
        <v>4413.9467839319987</v>
      </c>
      <c r="H68" s="125">
        <f t="shared" si="12"/>
        <v>19.831499999999323</v>
      </c>
      <c r="I68" s="51">
        <f t="shared" si="13"/>
        <v>4.513195198250111E-3</v>
      </c>
      <c r="J68" s="68"/>
      <c r="K68" s="122">
        <f t="shared" si="14"/>
        <v>1</v>
      </c>
    </row>
    <row r="71" spans="1:11" ht="108.75" customHeight="1">
      <c r="A71" s="200" t="s">
        <v>51</v>
      </c>
      <c r="B71" s="201"/>
      <c r="C71" s="201"/>
      <c r="D71" s="201"/>
      <c r="E71" s="201"/>
      <c r="F71" s="201"/>
      <c r="G71" s="201"/>
      <c r="H71" s="201"/>
    </row>
    <row r="72" spans="1:11">
      <c r="A72" s="162"/>
      <c r="B72" s="162"/>
      <c r="C72" s="162"/>
      <c r="D72" s="162"/>
      <c r="E72" s="162"/>
      <c r="F72" s="162"/>
      <c r="G72" s="162"/>
      <c r="H72" s="162"/>
    </row>
    <row r="73" spans="1:11">
      <c r="A73" s="162"/>
      <c r="B73" s="162"/>
      <c r="C73" s="162"/>
      <c r="D73" s="162"/>
      <c r="E73" s="162"/>
      <c r="F73" s="162"/>
      <c r="G73" s="162"/>
      <c r="H73" s="162"/>
    </row>
    <row r="74" spans="1:11">
      <c r="A74" s="162"/>
      <c r="B74" s="162"/>
      <c r="C74" s="162"/>
      <c r="D74" s="162"/>
      <c r="E74" s="162"/>
      <c r="F74" s="162"/>
      <c r="G74" s="162"/>
      <c r="H74" s="162"/>
    </row>
    <row r="75" spans="1:11">
      <c r="A75" s="162"/>
      <c r="B75" s="162"/>
      <c r="C75" s="162"/>
      <c r="D75" s="162"/>
      <c r="E75" s="162"/>
      <c r="F75" s="162"/>
      <c r="G75" s="162"/>
      <c r="H75" s="162"/>
    </row>
    <row r="76" spans="1:11">
      <c r="A76" s="162"/>
      <c r="B76" s="162"/>
      <c r="C76" s="162"/>
      <c r="D76" s="162"/>
      <c r="E76" s="162"/>
      <c r="F76" s="162"/>
      <c r="G76" s="162"/>
      <c r="H76" s="162"/>
    </row>
  </sheetData>
  <mergeCells count="5">
    <mergeCell ref="A1:J1"/>
    <mergeCell ref="A25:C25"/>
    <mergeCell ref="B33:D33"/>
    <mergeCell ref="E33:G33"/>
    <mergeCell ref="A71:H7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B76"/>
  <sheetViews>
    <sheetView topLeftCell="A35" zoomScale="90" zoomScaleNormal="90" workbookViewId="0">
      <selection activeCell="M63" sqref="M63"/>
    </sheetView>
  </sheetViews>
  <sheetFormatPr defaultRowHeight="15"/>
  <cols>
    <col min="1" max="1" width="37.42578125" style="163" customWidth="1"/>
    <col min="2" max="2" width="11.28515625" style="163" bestFit="1" customWidth="1"/>
    <col min="3" max="3" width="13.140625" style="163" customWidth="1"/>
    <col min="4" max="4" width="13.5703125" style="163" customWidth="1"/>
    <col min="5" max="5" width="11.42578125" style="163" customWidth="1"/>
    <col min="6" max="6" width="13.28515625" style="163" customWidth="1"/>
    <col min="7" max="7" width="13.42578125" style="163" customWidth="1"/>
    <col min="8" max="11" width="11.140625" style="163" customWidth="1"/>
    <col min="12" max="16384" width="9.140625" style="163"/>
  </cols>
  <sheetData>
    <row r="1" spans="1:28" ht="23.25">
      <c r="A1" s="205" t="s">
        <v>70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28">
      <c r="A2" s="9"/>
      <c r="B2" s="9"/>
      <c r="C2" s="9"/>
      <c r="D2" s="9"/>
      <c r="E2" s="9"/>
      <c r="F2" s="9"/>
      <c r="G2" s="77"/>
      <c r="H2" s="77"/>
      <c r="I2" s="9"/>
      <c r="J2" s="75"/>
      <c r="K2" s="75"/>
      <c r="L2" s="9"/>
      <c r="M2" s="9"/>
      <c r="N2" s="9"/>
      <c r="O2" s="9"/>
      <c r="P2" s="9"/>
      <c r="Q2" s="9"/>
      <c r="R2" s="9"/>
      <c r="S2" s="9"/>
      <c r="T2" s="34"/>
      <c r="U2" s="9"/>
      <c r="V2" s="9"/>
      <c r="W2" s="9"/>
      <c r="X2" s="9"/>
      <c r="Y2" s="39">
        <v>1</v>
      </c>
      <c r="Z2" s="9" t="s">
        <v>0</v>
      </c>
      <c r="AA2" s="9"/>
      <c r="AB2" s="9"/>
    </row>
    <row r="3" spans="1:28" ht="15.75" thickBot="1">
      <c r="A3" s="9"/>
      <c r="B3" s="9"/>
      <c r="C3" s="9"/>
      <c r="D3" s="9"/>
      <c r="E3" s="9"/>
      <c r="F3" s="9"/>
      <c r="G3" s="77"/>
      <c r="H3" s="77"/>
      <c r="I3" s="9"/>
      <c r="J3" s="75"/>
      <c r="K3" s="75"/>
      <c r="L3" s="9"/>
      <c r="M3" s="9"/>
      <c r="N3" s="9"/>
      <c r="O3" s="9"/>
      <c r="P3" s="9"/>
      <c r="Q3" s="9"/>
      <c r="R3" s="9"/>
      <c r="S3" s="9"/>
      <c r="T3" s="34"/>
      <c r="U3" s="9"/>
      <c r="V3" s="9"/>
      <c r="W3" s="9"/>
      <c r="X3" s="9"/>
      <c r="Y3" s="39"/>
      <c r="Z3" s="9"/>
      <c r="AA3" s="9"/>
      <c r="AB3" s="9"/>
    </row>
    <row r="4" spans="1:28" ht="16.5" thickBot="1">
      <c r="A4" s="164" t="s">
        <v>45</v>
      </c>
      <c r="B4" s="165" t="s">
        <v>46</v>
      </c>
      <c r="C4" s="165" t="s">
        <v>47</v>
      </c>
      <c r="D4" s="9"/>
      <c r="F4" s="187" t="s">
        <v>52</v>
      </c>
      <c r="G4" s="77"/>
      <c r="H4" s="9"/>
      <c r="I4" s="75"/>
      <c r="J4" s="75"/>
      <c r="L4" s="9"/>
      <c r="M4" s="9"/>
      <c r="N4" s="9"/>
      <c r="O4" s="9"/>
      <c r="P4" s="9"/>
      <c r="Q4" s="9"/>
      <c r="R4" s="9"/>
      <c r="S4" s="9"/>
      <c r="T4" s="34"/>
      <c r="U4" s="9"/>
      <c r="V4" s="9"/>
      <c r="W4" s="9"/>
      <c r="X4" s="9"/>
      <c r="Y4" s="39"/>
      <c r="Z4" s="9"/>
      <c r="AA4" s="9"/>
      <c r="AB4" s="9"/>
    </row>
    <row r="5" spans="1:28">
      <c r="A5" s="166" t="s">
        <v>17</v>
      </c>
      <c r="B5" s="172">
        <v>7.4999999999999997E-2</v>
      </c>
      <c r="C5" s="172">
        <v>7.4999999999999997E-2</v>
      </c>
      <c r="D5" s="9"/>
      <c r="E5" s="9"/>
      <c r="I5" s="188">
        <v>2012</v>
      </c>
      <c r="J5" s="188">
        <v>2013</v>
      </c>
      <c r="L5" s="9"/>
      <c r="M5" s="9"/>
      <c r="N5" s="9"/>
      <c r="O5" s="9"/>
      <c r="P5" s="9"/>
      <c r="Q5" s="9"/>
      <c r="R5" s="9"/>
      <c r="S5" s="9"/>
      <c r="T5" s="34"/>
      <c r="U5" s="9"/>
      <c r="V5" s="9"/>
      <c r="W5" s="9"/>
      <c r="X5" s="9"/>
      <c r="Y5" s="39"/>
      <c r="Z5" s="9"/>
      <c r="AA5" s="9"/>
      <c r="AB5" s="9"/>
    </row>
    <row r="6" spans="1:28">
      <c r="A6" s="166" t="s">
        <v>18</v>
      </c>
      <c r="B6" s="172">
        <v>8.7999999999999995E-2</v>
      </c>
      <c r="C6" s="172">
        <v>8.7999999999999995E-2</v>
      </c>
      <c r="D6" s="9"/>
      <c r="E6" s="9"/>
      <c r="F6" s="185" t="s">
        <v>53</v>
      </c>
      <c r="L6" s="9"/>
      <c r="M6" s="9"/>
      <c r="N6" s="9"/>
      <c r="O6" s="9"/>
      <c r="P6" s="9"/>
      <c r="Q6" s="9"/>
      <c r="R6" s="9"/>
      <c r="S6" s="9"/>
      <c r="T6" s="34"/>
      <c r="U6" s="9"/>
      <c r="V6" s="9"/>
      <c r="W6" s="9"/>
      <c r="X6" s="9"/>
      <c r="Y6" s="39"/>
      <c r="Z6" s="9"/>
      <c r="AA6" s="9"/>
      <c r="AB6" s="9"/>
    </row>
    <row r="7" spans="1:28">
      <c r="A7" s="166" t="s">
        <v>19</v>
      </c>
      <c r="B7" s="172">
        <v>6.5000000000000002E-2</v>
      </c>
      <c r="C7" s="172">
        <v>6.5000000000000002E-2</v>
      </c>
      <c r="D7" s="9"/>
      <c r="E7" s="9"/>
      <c r="F7" s="163" t="s">
        <v>54</v>
      </c>
      <c r="I7" s="177">
        <v>0.02</v>
      </c>
      <c r="J7" s="177">
        <v>0.02</v>
      </c>
      <c r="L7" s="9"/>
      <c r="M7" s="9"/>
      <c r="N7" s="9"/>
      <c r="O7" s="9"/>
      <c r="P7" s="9"/>
      <c r="Q7" s="9"/>
      <c r="R7" s="9"/>
      <c r="S7" s="9"/>
      <c r="T7" s="34"/>
      <c r="U7" s="9"/>
      <c r="V7" s="9"/>
      <c r="W7" s="9"/>
      <c r="X7" s="9"/>
      <c r="Y7" s="39"/>
      <c r="Z7" s="9"/>
      <c r="AA7" s="9"/>
      <c r="AB7" s="9"/>
    </row>
    <row r="8" spans="1:28">
      <c r="A8" s="166" t="s">
        <v>20</v>
      </c>
      <c r="B8" s="172">
        <v>0.1</v>
      </c>
      <c r="C8" s="172">
        <v>0.1</v>
      </c>
      <c r="D8" s="9"/>
      <c r="E8" s="9"/>
      <c r="F8" s="163" t="s">
        <v>55</v>
      </c>
      <c r="I8" s="177">
        <v>2.13</v>
      </c>
      <c r="J8" s="177">
        <v>0</v>
      </c>
      <c r="L8" s="9"/>
      <c r="M8" s="9"/>
      <c r="N8" s="9"/>
      <c r="O8" s="9"/>
      <c r="P8" s="9"/>
      <c r="Q8" s="9"/>
      <c r="R8" s="9"/>
      <c r="S8" s="9"/>
      <c r="T8" s="34"/>
      <c r="U8" s="9"/>
      <c r="V8" s="9"/>
      <c r="W8" s="9"/>
      <c r="X8" s="9"/>
      <c r="Y8" s="39"/>
      <c r="Z8" s="9"/>
      <c r="AA8" s="9"/>
      <c r="AB8" s="9"/>
    </row>
    <row r="9" spans="1:28">
      <c r="A9" s="166" t="s">
        <v>21</v>
      </c>
      <c r="B9" s="172">
        <v>0.11700000000000001</v>
      </c>
      <c r="C9" s="172">
        <v>0.11700000000000001</v>
      </c>
      <c r="D9" s="9"/>
      <c r="E9" s="9"/>
      <c r="F9" s="163" t="s">
        <v>56</v>
      </c>
      <c r="J9" s="177"/>
      <c r="L9" s="9"/>
      <c r="M9" s="9"/>
      <c r="N9" s="9"/>
      <c r="O9" s="9"/>
      <c r="P9" s="9"/>
      <c r="Q9" s="9"/>
      <c r="R9" s="9"/>
      <c r="S9" s="9"/>
      <c r="T9" s="34"/>
      <c r="U9" s="9"/>
      <c r="V9" s="9"/>
      <c r="W9" s="9"/>
      <c r="X9" s="9"/>
      <c r="Y9" s="39"/>
      <c r="Z9" s="9"/>
      <c r="AA9" s="9"/>
      <c r="AB9" s="9"/>
    </row>
    <row r="10" spans="1:28">
      <c r="A10" s="166" t="s">
        <v>22</v>
      </c>
      <c r="B10" s="167">
        <v>108.32</v>
      </c>
      <c r="C10" s="167">
        <v>109.49</v>
      </c>
      <c r="D10" s="9"/>
      <c r="E10" s="9"/>
      <c r="F10" s="163" t="s">
        <v>57</v>
      </c>
      <c r="J10" s="177"/>
      <c r="L10" s="9"/>
      <c r="M10" s="9"/>
      <c r="N10" s="9"/>
      <c r="O10" s="9"/>
      <c r="P10" s="9"/>
      <c r="Q10" s="9"/>
      <c r="R10" s="9"/>
      <c r="S10" s="9"/>
      <c r="T10" s="34"/>
      <c r="U10" s="9"/>
      <c r="V10" s="9"/>
      <c r="W10" s="9"/>
      <c r="X10" s="9"/>
      <c r="Y10" s="39"/>
      <c r="Z10" s="9"/>
      <c r="AA10" s="9"/>
      <c r="AB10" s="9"/>
    </row>
    <row r="11" spans="1:28">
      <c r="A11" s="166" t="s">
        <v>48</v>
      </c>
      <c r="B11" s="167">
        <v>0</v>
      </c>
      <c r="C11" s="167">
        <v>0</v>
      </c>
      <c r="D11" s="9"/>
      <c r="E11" s="9"/>
      <c r="F11" s="163" t="s">
        <v>23</v>
      </c>
      <c r="I11" s="182">
        <f>SUM(I6:I10)</f>
        <v>2.15</v>
      </c>
      <c r="J11" s="182">
        <f>SUM(J6:J10)</f>
        <v>0.02</v>
      </c>
      <c r="L11" s="9"/>
      <c r="M11" s="9"/>
      <c r="N11" s="9"/>
      <c r="O11" s="9"/>
      <c r="P11" s="9"/>
      <c r="Q11" s="9"/>
      <c r="R11" s="9"/>
      <c r="S11" s="9"/>
      <c r="T11" s="34"/>
      <c r="U11" s="9"/>
      <c r="V11" s="9"/>
      <c r="W11" s="9"/>
      <c r="X11" s="9"/>
      <c r="Y11" s="39"/>
      <c r="Z11" s="9"/>
      <c r="AA11" s="9"/>
      <c r="AB11" s="9"/>
    </row>
    <row r="12" spans="1:28">
      <c r="A12" s="166" t="s">
        <v>23</v>
      </c>
      <c r="B12" s="168">
        <f>+I11</f>
        <v>2.15</v>
      </c>
      <c r="C12" s="168">
        <f>+J11</f>
        <v>0.02</v>
      </c>
      <c r="D12" s="9"/>
      <c r="E12" s="9"/>
      <c r="L12" s="9"/>
      <c r="M12" s="9"/>
      <c r="N12" s="9"/>
      <c r="O12" s="9"/>
      <c r="P12" s="9"/>
      <c r="Q12" s="9"/>
      <c r="R12" s="9"/>
      <c r="S12" s="9"/>
      <c r="T12" s="34"/>
      <c r="U12" s="9"/>
      <c r="V12" s="9"/>
      <c r="W12" s="9"/>
      <c r="X12" s="9"/>
      <c r="Y12" s="39"/>
      <c r="Z12" s="9"/>
      <c r="AA12" s="9"/>
      <c r="AB12" s="9"/>
    </row>
    <row r="13" spans="1:28">
      <c r="A13" s="169" t="s">
        <v>24</v>
      </c>
      <c r="B13" s="170">
        <v>2.4380999999999999</v>
      </c>
      <c r="C13" s="170">
        <v>2.4643999999999999</v>
      </c>
      <c r="D13" s="9"/>
      <c r="E13" s="9"/>
      <c r="F13" s="185" t="s">
        <v>58</v>
      </c>
      <c r="L13" s="9"/>
      <c r="M13" s="9"/>
      <c r="N13" s="9"/>
      <c r="O13" s="9"/>
      <c r="P13" s="9"/>
      <c r="Q13" s="9"/>
      <c r="R13" s="9"/>
      <c r="S13" s="9"/>
      <c r="T13" s="34"/>
      <c r="U13" s="9"/>
      <c r="V13" s="9"/>
      <c r="W13" s="9"/>
      <c r="X13" s="9"/>
      <c r="Y13" s="39"/>
      <c r="Z13" s="9"/>
      <c r="AA13" s="9"/>
      <c r="AB13" s="9"/>
    </row>
    <row r="14" spans="1:28">
      <c r="A14" s="166" t="s">
        <v>26</v>
      </c>
      <c r="B14" s="171">
        <f>+I22</f>
        <v>-0.17779999999999999</v>
      </c>
      <c r="C14" s="171">
        <f>+J22</f>
        <v>9.9000000000000008E-3</v>
      </c>
      <c r="D14" s="9"/>
      <c r="E14" s="9"/>
      <c r="F14" s="163" t="s">
        <v>59</v>
      </c>
      <c r="I14" s="183"/>
      <c r="J14" s="177">
        <v>0</v>
      </c>
      <c r="L14" s="9"/>
      <c r="M14" s="9"/>
      <c r="N14" s="9"/>
      <c r="O14" s="9"/>
      <c r="P14" s="9"/>
      <c r="Q14" s="9"/>
      <c r="R14" s="9"/>
      <c r="S14" s="9"/>
      <c r="T14" s="34"/>
      <c r="U14" s="9"/>
      <c r="V14" s="9"/>
      <c r="W14" s="9"/>
      <c r="X14" s="9"/>
      <c r="Y14" s="39"/>
      <c r="Z14" s="9"/>
      <c r="AA14" s="9"/>
      <c r="AB14" s="9"/>
    </row>
    <row r="15" spans="1:28">
      <c r="A15" s="169" t="s">
        <v>25</v>
      </c>
      <c r="B15" s="170">
        <v>0</v>
      </c>
      <c r="C15" s="170">
        <v>0</v>
      </c>
      <c r="D15" s="9"/>
      <c r="E15" s="9"/>
      <c r="F15" s="163" t="s">
        <v>60</v>
      </c>
      <c r="I15" s="183">
        <v>-0.2069</v>
      </c>
      <c r="J15" s="177">
        <v>0</v>
      </c>
      <c r="L15" s="9"/>
      <c r="M15" s="9"/>
      <c r="N15" s="9"/>
      <c r="O15" s="9"/>
      <c r="P15" s="9"/>
      <c r="Q15" s="9"/>
      <c r="R15" s="9"/>
      <c r="S15" s="9"/>
      <c r="T15" s="34"/>
      <c r="U15" s="9"/>
      <c r="V15" s="9"/>
      <c r="W15" s="9"/>
      <c r="X15" s="9"/>
      <c r="Y15" s="39"/>
      <c r="Z15" s="9"/>
      <c r="AA15" s="9"/>
      <c r="AB15" s="9"/>
    </row>
    <row r="16" spans="1:28" ht="25.5">
      <c r="A16" s="169" t="s">
        <v>49</v>
      </c>
      <c r="B16" s="171">
        <v>2.6053000000000002</v>
      </c>
      <c r="C16" s="171">
        <v>2.5994999999999999</v>
      </c>
      <c r="D16" s="9"/>
      <c r="E16" s="9"/>
      <c r="F16" s="163" t="s">
        <v>61</v>
      </c>
      <c r="I16" s="183"/>
      <c r="J16" s="177">
        <v>0</v>
      </c>
      <c r="L16" s="9"/>
      <c r="M16" s="9"/>
      <c r="N16" s="9"/>
      <c r="O16" s="9"/>
      <c r="P16" s="9"/>
      <c r="Q16" s="9"/>
      <c r="R16" s="9"/>
      <c r="S16" s="9"/>
      <c r="T16" s="34"/>
      <c r="U16" s="9"/>
      <c r="V16" s="9"/>
      <c r="W16" s="9"/>
      <c r="X16" s="9"/>
      <c r="Y16" s="39"/>
      <c r="Z16" s="9"/>
      <c r="AA16" s="9"/>
      <c r="AB16" s="9"/>
    </row>
    <row r="17" spans="1:28" ht="25.5">
      <c r="A17" s="169" t="s">
        <v>50</v>
      </c>
      <c r="B17" s="171">
        <v>1.8307</v>
      </c>
      <c r="C17" s="171">
        <v>1.8270999999999999</v>
      </c>
      <c r="D17" s="9"/>
      <c r="E17" s="9"/>
      <c r="F17" s="163" t="s">
        <v>62</v>
      </c>
      <c r="I17" s="183">
        <v>9.4999999999999998E-3</v>
      </c>
      <c r="J17" s="177">
        <v>0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>
      <c r="A18" s="169" t="s">
        <v>32</v>
      </c>
      <c r="B18" s="172">
        <v>5.1999999999999998E-3</v>
      </c>
      <c r="C18" s="172">
        <v>5.1999999999999998E-3</v>
      </c>
      <c r="D18" s="9"/>
      <c r="E18" s="9"/>
      <c r="F18" s="163" t="s">
        <v>63</v>
      </c>
      <c r="I18" s="183">
        <v>1.9599999999999999E-2</v>
      </c>
      <c r="J18" s="177">
        <v>0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>
      <c r="A19" s="169" t="s">
        <v>33</v>
      </c>
      <c r="B19" s="172">
        <v>1.1000000000000001E-3</v>
      </c>
      <c r="C19" s="172">
        <v>1.1000000000000001E-3</v>
      </c>
      <c r="D19" s="9"/>
      <c r="E19" s="9"/>
      <c r="F19" s="163" t="s">
        <v>64</v>
      </c>
      <c r="I19" s="183">
        <v>0</v>
      </c>
      <c r="J19" s="183">
        <f>'GS &gt; 50 - 699 kW (100 kW)'!J19</f>
        <v>9.9000000000000008E-3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25.5">
      <c r="A20" s="169" t="s">
        <v>34</v>
      </c>
      <c r="B20" s="168">
        <v>0.25</v>
      </c>
      <c r="C20" s="168">
        <v>0.25</v>
      </c>
      <c r="D20" s="9"/>
      <c r="E20" s="9"/>
      <c r="F20" s="163" t="s">
        <v>65</v>
      </c>
      <c r="I20" s="183">
        <v>0</v>
      </c>
      <c r="J20" s="183">
        <f>'GS &gt; 50 - 699 kW (100 kW)'!J20</f>
        <v>0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>
      <c r="A21" s="169" t="s">
        <v>36</v>
      </c>
      <c r="B21" s="173">
        <v>7.0000000000000001E-3</v>
      </c>
      <c r="C21" s="173">
        <v>7.0000000000000001E-3</v>
      </c>
      <c r="D21" s="9"/>
      <c r="E21" s="9"/>
      <c r="F21" s="163" t="s">
        <v>66</v>
      </c>
      <c r="I21" s="183">
        <v>0</v>
      </c>
      <c r="J21" s="177">
        <v>0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ht="15.75" thickBot="1">
      <c r="A22" s="174" t="s">
        <v>5</v>
      </c>
      <c r="B22" s="175">
        <v>1.0348999999999999</v>
      </c>
      <c r="C22" s="175">
        <v>1.0348999999999999</v>
      </c>
      <c r="D22" s="9"/>
      <c r="E22" s="9"/>
      <c r="F22" s="163" t="s">
        <v>26</v>
      </c>
      <c r="I22" s="184">
        <f>SUM(I14:I21)</f>
        <v>-0.17779999999999999</v>
      </c>
      <c r="J22" s="184">
        <f>SUM(J14:J21)</f>
        <v>9.9000000000000008E-3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>
      <c r="A23" s="9"/>
      <c r="B23" s="9"/>
      <c r="C23" s="9"/>
      <c r="D23" s="9"/>
      <c r="E23" s="9"/>
      <c r="F23" s="9"/>
      <c r="G23" s="77"/>
      <c r="H23" s="77"/>
      <c r="I23" s="9"/>
      <c r="J23" s="75"/>
      <c r="K23" s="75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Z23" s="9"/>
      <c r="AA23" s="9"/>
      <c r="AB23" s="9"/>
    </row>
    <row r="24" spans="1:28">
      <c r="A24" s="9"/>
      <c r="B24" s="9"/>
      <c r="C24" s="9"/>
      <c r="D24" s="9"/>
      <c r="E24" s="9"/>
      <c r="F24" s="9"/>
      <c r="G24" s="77"/>
      <c r="H24" s="77"/>
      <c r="I24" s="9"/>
      <c r="J24" s="75"/>
      <c r="K24" s="75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 ht="15.75">
      <c r="A25" s="206"/>
      <c r="B25" s="206"/>
      <c r="C25" s="206"/>
      <c r="D25" s="189"/>
      <c r="E25" s="190"/>
      <c r="F25" s="40" t="s">
        <v>1</v>
      </c>
      <c r="G25" s="81"/>
      <c r="H25" s="77"/>
      <c r="I25" s="9"/>
      <c r="J25" s="75"/>
      <c r="K25" s="75"/>
      <c r="L25" s="186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15.75" thickBot="1">
      <c r="A26" s="10"/>
      <c r="B26" s="10"/>
      <c r="C26" s="10"/>
      <c r="D26" s="10"/>
      <c r="E26" s="189"/>
      <c r="G26" s="10" t="s">
        <v>44</v>
      </c>
      <c r="H26" s="10"/>
      <c r="I26" s="79"/>
      <c r="J26" s="75"/>
      <c r="K26" s="75"/>
      <c r="L26" s="11"/>
      <c r="M26" s="11"/>
      <c r="N26" s="11"/>
      <c r="O26" s="11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15.75" thickBot="1">
      <c r="A27" s="191" t="s">
        <v>2</v>
      </c>
      <c r="B27" s="82">
        <f>+D27*730*B29</f>
        <v>182500</v>
      </c>
      <c r="C27" s="192" t="s">
        <v>0</v>
      </c>
      <c r="D27" s="194">
        <v>500</v>
      </c>
      <c r="E27" s="189" t="s">
        <v>69</v>
      </c>
      <c r="G27" s="140" t="s">
        <v>19</v>
      </c>
      <c r="H27" s="141"/>
      <c r="I27" s="142">
        <v>0.64</v>
      </c>
      <c r="J27" s="75"/>
      <c r="K27" s="75"/>
      <c r="L27" s="2"/>
      <c r="M27" s="11"/>
      <c r="N27" s="3"/>
      <c r="O27" s="3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15.75" thickBot="1">
      <c r="A28" s="191" t="s">
        <v>3</v>
      </c>
      <c r="B28" s="194">
        <v>750</v>
      </c>
      <c r="C28" s="192" t="s">
        <v>0</v>
      </c>
      <c r="D28" s="63"/>
      <c r="E28" s="189"/>
      <c r="G28" s="140" t="s">
        <v>20</v>
      </c>
      <c r="H28" s="141"/>
      <c r="I28" s="142">
        <v>0.18</v>
      </c>
      <c r="J28" s="75"/>
      <c r="K28" s="75"/>
      <c r="L28" s="4"/>
      <c r="M28" s="11"/>
      <c r="N28" s="12"/>
      <c r="O28" s="12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ht="15.75" thickBot="1">
      <c r="A29" s="191" t="s">
        <v>4</v>
      </c>
      <c r="B29" s="195">
        <v>0.5</v>
      </c>
      <c r="C29" s="63"/>
      <c r="D29" s="63"/>
      <c r="E29" s="189"/>
      <c r="G29" s="140" t="s">
        <v>21</v>
      </c>
      <c r="H29" s="141"/>
      <c r="I29" s="142">
        <v>0.18</v>
      </c>
      <c r="J29" s="75"/>
      <c r="K29" s="75"/>
      <c r="L29" s="5"/>
      <c r="M29" s="13"/>
      <c r="N29" s="14"/>
      <c r="O29" s="6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>
      <c r="A30" s="196" t="s">
        <v>5</v>
      </c>
      <c r="B30" s="197">
        <v>1.0348999999999999</v>
      </c>
      <c r="C30" s="21"/>
      <c r="D30" s="63"/>
      <c r="E30" s="63"/>
      <c r="F30" s="10"/>
      <c r="G30" s="77"/>
      <c r="H30" s="77"/>
      <c r="I30" s="9"/>
      <c r="J30" s="75"/>
      <c r="K30" s="75"/>
      <c r="L30" s="5"/>
      <c r="M30" s="13"/>
      <c r="N30" s="14"/>
      <c r="O30" s="6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>
      <c r="A31" s="193"/>
      <c r="B31" s="20"/>
      <c r="C31" s="21"/>
      <c r="D31" s="15"/>
      <c r="E31" s="15"/>
      <c r="F31" s="9"/>
      <c r="G31" s="77"/>
      <c r="H31" s="77"/>
      <c r="I31" s="9"/>
      <c r="J31" s="75"/>
      <c r="K31" s="75"/>
      <c r="L31" s="5"/>
      <c r="M31" s="13"/>
      <c r="N31" s="14"/>
      <c r="O31" s="6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ht="15.75" thickBot="1">
      <c r="A32" s="193"/>
      <c r="B32" s="21"/>
      <c r="C32" s="21"/>
      <c r="D32" s="15"/>
      <c r="E32" s="15"/>
      <c r="F32" s="9"/>
      <c r="G32" s="77"/>
      <c r="H32" s="77"/>
      <c r="I32" s="9"/>
      <c r="J32" s="75"/>
      <c r="K32" s="75"/>
      <c r="L32" s="5"/>
      <c r="M32" s="13"/>
      <c r="N32" s="14"/>
      <c r="O32" s="6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ht="16.5" customHeight="1" thickBot="1">
      <c r="A33" s="17"/>
      <c r="B33" s="202" t="s">
        <v>6</v>
      </c>
      <c r="C33" s="203"/>
      <c r="D33" s="204"/>
      <c r="E33" s="202" t="s">
        <v>7</v>
      </c>
      <c r="F33" s="203"/>
      <c r="G33" s="204"/>
      <c r="H33" s="78"/>
      <c r="I33" s="15"/>
      <c r="J33" s="76"/>
      <c r="K33" s="76"/>
      <c r="L33" s="5"/>
      <c r="M33" s="13"/>
      <c r="N33" s="14"/>
      <c r="O33" s="6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26.25" customHeight="1" thickBot="1">
      <c r="A34" s="57"/>
      <c r="B34" s="58" t="s">
        <v>8</v>
      </c>
      <c r="C34" s="59" t="s">
        <v>9</v>
      </c>
      <c r="D34" s="60" t="s">
        <v>10</v>
      </c>
      <c r="E34" s="58" t="s">
        <v>8</v>
      </c>
      <c r="F34" s="61" t="s">
        <v>11</v>
      </c>
      <c r="G34" s="138" t="s">
        <v>12</v>
      </c>
      <c r="H34" s="104" t="s">
        <v>13</v>
      </c>
      <c r="I34" s="62" t="s">
        <v>14</v>
      </c>
      <c r="J34" s="105" t="s">
        <v>15</v>
      </c>
      <c r="K34" s="105" t="s">
        <v>16</v>
      </c>
      <c r="L34" s="5"/>
      <c r="M34" s="13"/>
      <c r="N34" s="14"/>
      <c r="O34" s="6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>
      <c r="A35" s="56" t="s">
        <v>17</v>
      </c>
      <c r="B35" s="99">
        <f>+B27*B30</f>
        <v>188869.25</v>
      </c>
      <c r="C35" s="100">
        <f>+B5</f>
        <v>7.4999999999999997E-2</v>
      </c>
      <c r="D35" s="101">
        <f>+B35*C35</f>
        <v>14165.19375</v>
      </c>
      <c r="E35" s="99">
        <f>+B35</f>
        <v>188869.25</v>
      </c>
      <c r="F35" s="100">
        <f>+C5</f>
        <v>7.4999999999999997E-2</v>
      </c>
      <c r="G35" s="101">
        <f>+E35*F35</f>
        <v>14165.19375</v>
      </c>
      <c r="H35" s="102">
        <f>+G35-D35</f>
        <v>0</v>
      </c>
      <c r="I35" s="103">
        <f>IFERROR(+H35/D35,0)</f>
        <v>0</v>
      </c>
      <c r="J35" s="111">
        <f>IFERROR(+G35/$G$62,0)</f>
        <v>0.68977182684689053</v>
      </c>
      <c r="K35" s="108"/>
      <c r="L35" s="5"/>
      <c r="M35" s="13"/>
      <c r="N35" s="14"/>
      <c r="O35" s="6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>
      <c r="A36" s="179" t="s">
        <v>18</v>
      </c>
      <c r="B36" s="180">
        <v>0</v>
      </c>
      <c r="C36" s="72">
        <f>+B6</f>
        <v>8.7999999999999995E-2</v>
      </c>
      <c r="D36" s="23">
        <f>+B36*C36</f>
        <v>0</v>
      </c>
      <c r="E36" s="180">
        <f>+B36</f>
        <v>0</v>
      </c>
      <c r="F36" s="72">
        <f>+C6</f>
        <v>8.7999999999999995E-2</v>
      </c>
      <c r="G36" s="23">
        <f>+E36*F36</f>
        <v>0</v>
      </c>
      <c r="H36" s="126">
        <f>+G36-D36</f>
        <v>0</v>
      </c>
      <c r="I36" s="103">
        <f>IFERROR(+H36/D36,0)</f>
        <v>0</v>
      </c>
      <c r="J36" s="95">
        <f>IFERROR(+G36/$G$62,0)</f>
        <v>0</v>
      </c>
      <c r="K36" s="109"/>
      <c r="L36" s="5"/>
      <c r="M36" s="13"/>
      <c r="N36" s="14"/>
      <c r="O36" s="6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>
      <c r="A37" s="44"/>
      <c r="B37" s="85"/>
      <c r="C37" s="86"/>
      <c r="D37" s="87"/>
      <c r="E37" s="85"/>
      <c r="F37" s="86"/>
      <c r="G37" s="87"/>
      <c r="H37" s="88"/>
      <c r="I37" s="89"/>
      <c r="J37" s="112"/>
      <c r="K37" s="110"/>
      <c r="L37" s="5"/>
      <c r="M37" s="13"/>
      <c r="N37" s="14"/>
      <c r="O37" s="6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>
      <c r="A38" s="179" t="s">
        <v>19</v>
      </c>
      <c r="B38" s="180">
        <f>+B27*B30*I27</f>
        <v>120876.32</v>
      </c>
      <c r="C38" s="181">
        <f>+B7</f>
        <v>6.5000000000000002E-2</v>
      </c>
      <c r="D38" s="23">
        <f>+B38*C38</f>
        <v>7856.9608000000007</v>
      </c>
      <c r="E38" s="180">
        <f>+B38</f>
        <v>120876.32</v>
      </c>
      <c r="F38" s="181">
        <f>+C7</f>
        <v>6.5000000000000002E-2</v>
      </c>
      <c r="G38" s="23">
        <f>+E38*F38</f>
        <v>7856.9608000000007</v>
      </c>
      <c r="H38" s="126">
        <f>+G38-D38</f>
        <v>0</v>
      </c>
      <c r="I38" s="103">
        <f t="shared" ref="I38:I40" si="0">IFERROR(+H38/D38,0)</f>
        <v>0</v>
      </c>
      <c r="J38" s="95"/>
      <c r="K38" s="109">
        <f>IFERROR(+G38/$G$68,0)</f>
        <v>0.36335740372357711</v>
      </c>
      <c r="L38" s="5"/>
      <c r="M38" s="13"/>
      <c r="N38" s="14"/>
      <c r="O38" s="6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>
      <c r="A39" s="179" t="s">
        <v>20</v>
      </c>
      <c r="B39" s="180">
        <f>+B27*B30*I28</f>
        <v>33996.464999999997</v>
      </c>
      <c r="C39" s="181">
        <f>+B8</f>
        <v>0.1</v>
      </c>
      <c r="D39" s="23">
        <f>+B39*C39</f>
        <v>3399.6464999999998</v>
      </c>
      <c r="E39" s="180">
        <f>+B39</f>
        <v>33996.464999999997</v>
      </c>
      <c r="F39" s="181">
        <f>+C8</f>
        <v>0.1</v>
      </c>
      <c r="G39" s="23">
        <f>+E39*F39</f>
        <v>3399.6464999999998</v>
      </c>
      <c r="H39" s="126">
        <f>+G39-D39</f>
        <v>0</v>
      </c>
      <c r="I39" s="103">
        <f t="shared" si="0"/>
        <v>0</v>
      </c>
      <c r="J39" s="95"/>
      <c r="K39" s="109">
        <f>IFERROR(+G39/$G$68,0)</f>
        <v>0.15722195353424007</v>
      </c>
      <c r="L39" s="5"/>
      <c r="M39" s="13"/>
      <c r="N39" s="14"/>
      <c r="O39" s="6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>
      <c r="A40" s="179" t="s">
        <v>21</v>
      </c>
      <c r="B40" s="180">
        <f>+B27*B30*I29</f>
        <v>33996.464999999997</v>
      </c>
      <c r="C40" s="181">
        <f>+B9</f>
        <v>0.11700000000000001</v>
      </c>
      <c r="D40" s="23">
        <f>+B40*C40</f>
        <v>3977.586405</v>
      </c>
      <c r="E40" s="180">
        <f>+B40</f>
        <v>33996.464999999997</v>
      </c>
      <c r="F40" s="181">
        <f>+C9</f>
        <v>0.11700000000000001</v>
      </c>
      <c r="G40" s="23">
        <f>+E40*F40</f>
        <v>3977.586405</v>
      </c>
      <c r="H40" s="126">
        <f>+G40-D40</f>
        <v>0</v>
      </c>
      <c r="I40" s="103">
        <f t="shared" si="0"/>
        <v>0</v>
      </c>
      <c r="J40" s="95"/>
      <c r="K40" s="109">
        <f>IFERROR(+G40/$G$68,0)</f>
        <v>0.18394968563506089</v>
      </c>
      <c r="L40" s="5"/>
      <c r="M40" s="13"/>
      <c r="N40" s="14"/>
      <c r="O40" s="6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>
      <c r="A41" s="44"/>
      <c r="B41" s="85"/>
      <c r="C41" s="86"/>
      <c r="D41" s="87"/>
      <c r="E41" s="85"/>
      <c r="F41" s="86"/>
      <c r="G41" s="87"/>
      <c r="H41" s="88"/>
      <c r="I41" s="89"/>
      <c r="J41" s="112"/>
      <c r="K41" s="110"/>
      <c r="L41" s="5"/>
      <c r="M41" s="13"/>
      <c r="N41" s="14"/>
      <c r="O41" s="6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>
      <c r="A42" s="179" t="s">
        <v>22</v>
      </c>
      <c r="B42" s="73">
        <v>1</v>
      </c>
      <c r="C42" s="80">
        <f>+B10</f>
        <v>108.32</v>
      </c>
      <c r="D42" s="74">
        <f>+B42*C42</f>
        <v>108.32</v>
      </c>
      <c r="E42" s="73">
        <f>+B42</f>
        <v>1</v>
      </c>
      <c r="F42" s="80">
        <f>+C10</f>
        <v>109.49</v>
      </c>
      <c r="G42" s="74">
        <f t="shared" ref="G42:G46" si="1">+E42*F42</f>
        <v>109.49</v>
      </c>
      <c r="H42" s="126">
        <f>+G42-D42</f>
        <v>1.1700000000000017</v>
      </c>
      <c r="I42" s="103">
        <f>IFERROR(+H42/D42,0)</f>
        <v>1.0801329394387018E-2</v>
      </c>
      <c r="J42" s="113">
        <f t="shared" ref="J42:J56" si="2">IFERROR(+G42/$G$62,0)</f>
        <v>5.3315979050033149E-3</v>
      </c>
      <c r="K42" s="109">
        <f>IFERROR(+G42/$G$68,0)</f>
        <v>5.0635357801065333E-3</v>
      </c>
      <c r="L42" s="5"/>
      <c r="M42" s="13"/>
      <c r="N42" s="14"/>
      <c r="O42" s="6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>
      <c r="A43" s="43" t="s">
        <v>23</v>
      </c>
      <c r="B43" s="83">
        <v>1</v>
      </c>
      <c r="C43" s="90">
        <f>+B12</f>
        <v>2.15</v>
      </c>
      <c r="D43" s="96">
        <f>+B43*C43</f>
        <v>2.15</v>
      </c>
      <c r="E43" s="83">
        <f>+B43</f>
        <v>1</v>
      </c>
      <c r="F43" s="90">
        <f>+C12</f>
        <v>0.02</v>
      </c>
      <c r="G43" s="96">
        <f t="shared" si="1"/>
        <v>0.02</v>
      </c>
      <c r="H43" s="98">
        <f>+G43-D43</f>
        <v>-2.13</v>
      </c>
      <c r="I43" s="103">
        <f t="shared" ref="I43:I56" si="3">IFERROR(+H43/D43,0)</f>
        <v>-0.99069767441860468</v>
      </c>
      <c r="J43" s="114">
        <f t="shared" si="2"/>
        <v>9.7389677687520596E-7</v>
      </c>
      <c r="K43" s="109">
        <f t="shared" ref="K43:K46" si="4">IFERROR(+G43/$G$68,0)</f>
        <v>9.249311864291778E-7</v>
      </c>
      <c r="L43" s="5"/>
      <c r="M43" s="13"/>
      <c r="N43" s="14"/>
      <c r="O43" s="6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>
      <c r="A44" s="94" t="s">
        <v>24</v>
      </c>
      <c r="B44" s="26">
        <f>+D27</f>
        <v>500</v>
      </c>
      <c r="C44" s="27">
        <f>+B13</f>
        <v>2.4380999999999999</v>
      </c>
      <c r="D44" s="96">
        <f t="shared" ref="D44:D46" si="5">+B44*C44</f>
        <v>1219.05</v>
      </c>
      <c r="E44" s="26">
        <f>+B44</f>
        <v>500</v>
      </c>
      <c r="F44" s="27">
        <f>+C13</f>
        <v>2.4643999999999999</v>
      </c>
      <c r="G44" s="96">
        <f t="shared" si="1"/>
        <v>1232.2</v>
      </c>
      <c r="H44" s="98">
        <f t="shared" ref="H44:H46" si="6">+G44-D44</f>
        <v>13.150000000000091</v>
      </c>
      <c r="I44" s="103">
        <f t="shared" si="3"/>
        <v>1.0787088306468226E-2</v>
      </c>
      <c r="J44" s="113">
        <f t="shared" si="2"/>
        <v>6.0001780423281435E-2</v>
      </c>
      <c r="K44" s="109">
        <f t="shared" si="4"/>
        <v>5.6985010395901647E-2</v>
      </c>
      <c r="L44" s="5"/>
      <c r="M44" s="13"/>
      <c r="N44" s="14"/>
      <c r="O44" s="6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>
      <c r="A45" s="94" t="s">
        <v>25</v>
      </c>
      <c r="B45" s="26">
        <f>+D27</f>
        <v>500</v>
      </c>
      <c r="C45" s="27"/>
      <c r="D45" s="96">
        <f t="shared" si="5"/>
        <v>0</v>
      </c>
      <c r="E45" s="26">
        <f>+B45</f>
        <v>500</v>
      </c>
      <c r="F45" s="27"/>
      <c r="G45" s="96">
        <f t="shared" si="1"/>
        <v>0</v>
      </c>
      <c r="H45" s="98">
        <f t="shared" si="6"/>
        <v>0</v>
      </c>
      <c r="I45" s="103">
        <f t="shared" si="3"/>
        <v>0</v>
      </c>
      <c r="J45" s="113">
        <f t="shared" si="2"/>
        <v>0</v>
      </c>
      <c r="K45" s="109">
        <f t="shared" si="4"/>
        <v>0</v>
      </c>
      <c r="L45" s="5"/>
      <c r="M45" s="13"/>
      <c r="N45" s="14"/>
      <c r="O45" s="6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>
      <c r="A46" s="94" t="s">
        <v>26</v>
      </c>
      <c r="B46" s="26">
        <f>+D27</f>
        <v>500</v>
      </c>
      <c r="C46" s="27">
        <f>+B14</f>
        <v>-0.17779999999999999</v>
      </c>
      <c r="D46" s="96">
        <f t="shared" si="5"/>
        <v>-88.899999999999991</v>
      </c>
      <c r="E46" s="26">
        <f>+B46</f>
        <v>500</v>
      </c>
      <c r="F46" s="27">
        <f>+C14</f>
        <v>9.9000000000000008E-3</v>
      </c>
      <c r="G46" s="96">
        <f t="shared" si="1"/>
        <v>4.95</v>
      </c>
      <c r="H46" s="98">
        <f t="shared" si="6"/>
        <v>93.85</v>
      </c>
      <c r="I46" s="103">
        <f t="shared" si="3"/>
        <v>-1.0556805399325084</v>
      </c>
      <c r="J46" s="113">
        <f t="shared" si="2"/>
        <v>2.4103945227661348E-4</v>
      </c>
      <c r="K46" s="109">
        <f t="shared" si="4"/>
        <v>2.289204686412215E-4</v>
      </c>
      <c r="L46" s="5"/>
      <c r="M46" s="13"/>
      <c r="N46" s="14"/>
      <c r="O46" s="6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>
      <c r="A47" s="129" t="s">
        <v>27</v>
      </c>
      <c r="B47" s="130"/>
      <c r="C47" s="97"/>
      <c r="D47" s="131">
        <f>SUM(D42:D46)</f>
        <v>1240.6199999999999</v>
      </c>
      <c r="E47" s="130"/>
      <c r="F47" s="97"/>
      <c r="G47" s="131">
        <f t="shared" ref="G47:H47" si="7">SUM(G42:G46)</f>
        <v>1346.66</v>
      </c>
      <c r="H47" s="131">
        <f t="shared" si="7"/>
        <v>106.04000000000009</v>
      </c>
      <c r="I47" s="52">
        <f t="shared" si="3"/>
        <v>8.5473392336090095E-2</v>
      </c>
      <c r="J47" s="115">
        <f t="shared" si="2"/>
        <v>6.5575391677338238E-2</v>
      </c>
      <c r="K47" s="143">
        <f>IFERROR(+G47/$G$68,0)</f>
        <v>6.2278391575835833E-2</v>
      </c>
      <c r="L47" s="7"/>
      <c r="M47" s="11"/>
      <c r="N47" s="7"/>
      <c r="O47" s="176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ht="25.5">
      <c r="A48" s="132" t="s">
        <v>28</v>
      </c>
      <c r="B48" s="133">
        <f>+D27</f>
        <v>500</v>
      </c>
      <c r="C48" s="148">
        <f>+B16</f>
        <v>2.6053000000000002</v>
      </c>
      <c r="D48" s="133">
        <f>+B48*C48</f>
        <v>1302.6500000000001</v>
      </c>
      <c r="E48" s="133">
        <f>+B48</f>
        <v>500</v>
      </c>
      <c r="F48" s="148">
        <f>+C16</f>
        <v>2.5994999999999999</v>
      </c>
      <c r="G48" s="133">
        <f>+E48*F48</f>
        <v>1299.75</v>
      </c>
      <c r="H48" s="133">
        <f t="shared" ref="H48:H56" si="8">+G48-D48</f>
        <v>-2.9000000000000909</v>
      </c>
      <c r="I48" s="134">
        <f t="shared" si="3"/>
        <v>-2.226231144206111E-3</v>
      </c>
      <c r="J48" s="134">
        <f t="shared" si="2"/>
        <v>6.3291116787177443E-2</v>
      </c>
      <c r="K48" s="144">
        <f t="shared" ref="K48:K56" si="9">IFERROR(+G48/$G$68,0)</f>
        <v>6.0108965478066191E-2</v>
      </c>
    </row>
    <row r="49" spans="1:11" ht="25.5">
      <c r="A49" s="135" t="s">
        <v>29</v>
      </c>
      <c r="B49" s="136">
        <f>+B48</f>
        <v>500</v>
      </c>
      <c r="C49" s="147">
        <f>+B17</f>
        <v>1.8307</v>
      </c>
      <c r="D49" s="136">
        <f>+B49*C49</f>
        <v>915.35</v>
      </c>
      <c r="E49" s="136">
        <f>+B49</f>
        <v>500</v>
      </c>
      <c r="F49" s="147">
        <f>+C17</f>
        <v>1.8270999999999999</v>
      </c>
      <c r="G49" s="136">
        <f>+E49*F49</f>
        <v>913.55</v>
      </c>
      <c r="H49" s="136">
        <f t="shared" si="8"/>
        <v>-1.8000000000000682</v>
      </c>
      <c r="I49" s="137">
        <f t="shared" si="3"/>
        <v>-1.9664609165893571E-3</v>
      </c>
      <c r="J49" s="137">
        <f t="shared" si="2"/>
        <v>4.4485170025717218E-2</v>
      </c>
      <c r="K49" s="145">
        <f t="shared" si="9"/>
        <v>4.2248544268118762E-2</v>
      </c>
    </row>
    <row r="50" spans="1:11">
      <c r="A50" s="106" t="s">
        <v>30</v>
      </c>
      <c r="B50" s="107"/>
      <c r="C50" s="107"/>
      <c r="D50" s="128">
        <f>+D48+D49</f>
        <v>2218</v>
      </c>
      <c r="E50" s="107"/>
      <c r="F50" s="107"/>
      <c r="G50" s="128">
        <f>+G48+G49</f>
        <v>2213.3000000000002</v>
      </c>
      <c r="H50" s="128">
        <f t="shared" si="8"/>
        <v>-4.6999999999998181</v>
      </c>
      <c r="I50" s="71">
        <f t="shared" si="3"/>
        <v>-2.1190261496843183E-3</v>
      </c>
      <c r="J50" s="116">
        <f t="shared" si="2"/>
        <v>0.10777628681289467</v>
      </c>
      <c r="K50" s="146">
        <f t="shared" si="9"/>
        <v>0.10235750974618496</v>
      </c>
    </row>
    <row r="51" spans="1:11" ht="25.5">
      <c r="A51" s="53" t="s">
        <v>31</v>
      </c>
      <c r="B51" s="97"/>
      <c r="C51" s="97"/>
      <c r="D51" s="54">
        <f>+D47+D50</f>
        <v>3458.62</v>
      </c>
      <c r="E51" s="97"/>
      <c r="F51" s="97"/>
      <c r="G51" s="54">
        <f>+G47+G50</f>
        <v>3559.96</v>
      </c>
      <c r="H51" s="127">
        <f t="shared" si="8"/>
        <v>101.34000000000015</v>
      </c>
      <c r="I51" s="70">
        <f t="shared" si="3"/>
        <v>2.9300703748894111E-2</v>
      </c>
      <c r="J51" s="115">
        <f t="shared" si="2"/>
        <v>0.17335167849023289</v>
      </c>
      <c r="K51" s="143">
        <f t="shared" si="9"/>
        <v>0.16463590132202077</v>
      </c>
    </row>
    <row r="52" spans="1:11">
      <c r="A52" s="179" t="s">
        <v>32</v>
      </c>
      <c r="B52" s="180">
        <f>+B27*B30</f>
        <v>188869.25</v>
      </c>
      <c r="C52" s="181">
        <f>+B18</f>
        <v>5.1999999999999998E-3</v>
      </c>
      <c r="D52" s="23">
        <f>+B52*C52</f>
        <v>982.12009999999998</v>
      </c>
      <c r="E52" s="180">
        <f>+B52</f>
        <v>188869.25</v>
      </c>
      <c r="F52" s="181">
        <f>+C18</f>
        <v>5.1999999999999998E-3</v>
      </c>
      <c r="G52" s="23">
        <f>+E52*F52</f>
        <v>982.12009999999998</v>
      </c>
      <c r="H52" s="124">
        <f t="shared" si="8"/>
        <v>0</v>
      </c>
      <c r="I52" s="24">
        <f t="shared" si="3"/>
        <v>0</v>
      </c>
      <c r="J52" s="113">
        <f t="shared" si="2"/>
        <v>4.7824179994717747E-2</v>
      </c>
      <c r="K52" s="119">
        <f t="shared" si="9"/>
        <v>4.5419675465447132E-2</v>
      </c>
    </row>
    <row r="53" spans="1:11">
      <c r="A53" s="179" t="s">
        <v>33</v>
      </c>
      <c r="B53" s="180">
        <f>+B52</f>
        <v>188869.25</v>
      </c>
      <c r="C53" s="181">
        <f>+B19</f>
        <v>1.1000000000000001E-3</v>
      </c>
      <c r="D53" s="23">
        <f>+B53*C53</f>
        <v>207.75617500000001</v>
      </c>
      <c r="E53" s="180">
        <f>+B53</f>
        <v>188869.25</v>
      </c>
      <c r="F53" s="181">
        <f>+C19</f>
        <v>1.1000000000000001E-3</v>
      </c>
      <c r="G53" s="23">
        <f>+E53*F53</f>
        <v>207.75617500000001</v>
      </c>
      <c r="H53" s="124">
        <f t="shared" si="8"/>
        <v>0</v>
      </c>
      <c r="I53" s="24">
        <f t="shared" si="3"/>
        <v>0</v>
      </c>
      <c r="J53" s="113">
        <f t="shared" si="2"/>
        <v>1.0116653460421062E-2</v>
      </c>
      <c r="K53" s="119">
        <f t="shared" si="9"/>
        <v>9.6080082715368949E-3</v>
      </c>
    </row>
    <row r="54" spans="1:11" ht="25.5">
      <c r="A54" s="179" t="s">
        <v>34</v>
      </c>
      <c r="B54" s="26">
        <v>1</v>
      </c>
      <c r="C54" s="180">
        <f>+B20</f>
        <v>0.25</v>
      </c>
      <c r="D54" s="23">
        <f>+B54*C54</f>
        <v>0.25</v>
      </c>
      <c r="E54" s="26">
        <f>+B54</f>
        <v>1</v>
      </c>
      <c r="F54" s="180">
        <f>+C20</f>
        <v>0.25</v>
      </c>
      <c r="G54" s="23">
        <f>+E54*F54</f>
        <v>0.25</v>
      </c>
      <c r="H54" s="124">
        <f t="shared" si="8"/>
        <v>0</v>
      </c>
      <c r="I54" s="24">
        <f t="shared" si="3"/>
        <v>0</v>
      </c>
      <c r="J54" s="113">
        <f t="shared" si="2"/>
        <v>1.2173709710940073E-5</v>
      </c>
      <c r="K54" s="119">
        <f t="shared" si="9"/>
        <v>1.1561639830364722E-5</v>
      </c>
    </row>
    <row r="55" spans="1:11">
      <c r="A55" s="53" t="s">
        <v>35</v>
      </c>
      <c r="B55" s="97"/>
      <c r="C55" s="97"/>
      <c r="D55" s="54">
        <f>SUM(D52:D54)</f>
        <v>1190.1262750000001</v>
      </c>
      <c r="E55" s="97"/>
      <c r="F55" s="97"/>
      <c r="G55" s="54">
        <f>SUM(G52:G54)</f>
        <v>1190.1262750000001</v>
      </c>
      <c r="H55" s="127">
        <f t="shared" si="8"/>
        <v>0</v>
      </c>
      <c r="I55" s="55">
        <f t="shared" si="3"/>
        <v>0</v>
      </c>
      <c r="J55" s="115">
        <f t="shared" si="2"/>
        <v>5.7953007164849753E-2</v>
      </c>
      <c r="K55" s="120">
        <f t="shared" si="9"/>
        <v>5.50392453768144E-2</v>
      </c>
    </row>
    <row r="56" spans="1:11">
      <c r="A56" s="33" t="s">
        <v>36</v>
      </c>
      <c r="B56" s="180">
        <f>+B27</f>
        <v>182500</v>
      </c>
      <c r="C56" s="29">
        <f>+B21</f>
        <v>7.0000000000000001E-3</v>
      </c>
      <c r="D56" s="23">
        <f>+B56*C56</f>
        <v>1277.5</v>
      </c>
      <c r="E56" s="180">
        <f>+B56</f>
        <v>182500</v>
      </c>
      <c r="F56" s="29">
        <f>+C21</f>
        <v>7.0000000000000001E-3</v>
      </c>
      <c r="G56" s="23">
        <f>+E56*F56</f>
        <v>1277.5</v>
      </c>
      <c r="H56" s="124">
        <f t="shared" si="8"/>
        <v>0</v>
      </c>
      <c r="I56" s="24">
        <f t="shared" si="3"/>
        <v>0</v>
      </c>
      <c r="J56" s="117">
        <f t="shared" si="2"/>
        <v>6.2207656622903777E-2</v>
      </c>
      <c r="K56" s="121">
        <f t="shared" si="9"/>
        <v>5.9079979533163733E-2</v>
      </c>
    </row>
    <row r="57" spans="1:11">
      <c r="A57" s="46"/>
      <c r="B57" s="92"/>
      <c r="C57" s="92"/>
      <c r="D57" s="47"/>
      <c r="E57" s="92"/>
      <c r="F57" s="92"/>
      <c r="G57" s="47"/>
      <c r="H57" s="91"/>
      <c r="I57" s="48"/>
      <c r="J57" s="67"/>
      <c r="K57" s="65"/>
    </row>
    <row r="58" spans="1:11">
      <c r="A58" s="33" t="s">
        <v>37</v>
      </c>
      <c r="B58" s="84"/>
      <c r="C58" s="84"/>
      <c r="D58" s="25">
        <f>+D35+D36+D51+D55+D56</f>
        <v>20091.440025</v>
      </c>
      <c r="E58" s="84"/>
      <c r="F58" s="84"/>
      <c r="G58" s="25">
        <f>+G35+G36+G51+G55+G56</f>
        <v>20192.780025</v>
      </c>
      <c r="H58" s="124">
        <f t="shared" ref="H58:H62" si="10">+G58-D58</f>
        <v>101.34000000000015</v>
      </c>
      <c r="I58" s="24">
        <f t="shared" ref="I58:I62" si="11">IFERROR(+H58/D58,0)</f>
        <v>5.0439391041110877E-3</v>
      </c>
      <c r="J58" s="113">
        <f>IFERROR(+G58/$G$62,0)</f>
        <v>0.98328416912487704</v>
      </c>
      <c r="K58" s="64"/>
    </row>
    <row r="59" spans="1:11">
      <c r="A59" s="45" t="s">
        <v>38</v>
      </c>
      <c r="B59" s="30"/>
      <c r="C59" s="31">
        <v>0.13</v>
      </c>
      <c r="D59" s="25">
        <f>+D58*C59</f>
        <v>2611.8872032499999</v>
      </c>
      <c r="E59" s="30"/>
      <c r="F59" s="31">
        <v>0.13</v>
      </c>
      <c r="G59" s="25">
        <f>+G58*F59</f>
        <v>2625.0614032500002</v>
      </c>
      <c r="H59" s="124">
        <f t="shared" si="10"/>
        <v>13.174200000000383</v>
      </c>
      <c r="I59" s="24">
        <f t="shared" si="11"/>
        <v>5.0439391041112273E-3</v>
      </c>
      <c r="J59" s="113">
        <f>IFERROR(+G59/$G$62,0)</f>
        <v>0.12782694198623401</v>
      </c>
      <c r="K59" s="64"/>
    </row>
    <row r="60" spans="1:11">
      <c r="A60" s="45" t="s">
        <v>39</v>
      </c>
      <c r="B60" s="73"/>
      <c r="C60" s="73"/>
      <c r="D60" s="124">
        <f>+D58+D59</f>
        <v>22703.32722825</v>
      </c>
      <c r="E60" s="73"/>
      <c r="F60" s="73"/>
      <c r="G60" s="124">
        <f>+G58+G59</f>
        <v>22817.841428250002</v>
      </c>
      <c r="H60" s="124">
        <f t="shared" si="10"/>
        <v>114.51420000000144</v>
      </c>
      <c r="I60" s="24">
        <f t="shared" si="11"/>
        <v>5.0439391041111432E-3</v>
      </c>
      <c r="J60" s="113">
        <f>IFERROR(+G60/$G$62,0)</f>
        <v>1.1111111111111112</v>
      </c>
      <c r="K60" s="64"/>
    </row>
    <row r="61" spans="1:11">
      <c r="A61" s="45" t="s">
        <v>40</v>
      </c>
      <c r="B61" s="84"/>
      <c r="C61" s="37">
        <v>-0.1</v>
      </c>
      <c r="D61" s="123">
        <f>+D60*C61</f>
        <v>-2270.332722825</v>
      </c>
      <c r="E61" s="84"/>
      <c r="F61" s="37">
        <v>-0.1</v>
      </c>
      <c r="G61" s="123">
        <f>+G60*F61</f>
        <v>-2281.7841428250003</v>
      </c>
      <c r="H61" s="124">
        <f t="shared" si="10"/>
        <v>-11.451420000000326</v>
      </c>
      <c r="I61" s="24">
        <f t="shared" si="11"/>
        <v>5.0439391041112239E-3</v>
      </c>
      <c r="J61" s="113">
        <f>IFERROR(+G61/$G$62,0)</f>
        <v>-0.11111111111111112</v>
      </c>
      <c r="K61" s="64"/>
    </row>
    <row r="62" spans="1:11" ht="15.75" thickBot="1">
      <c r="A62" s="49" t="s">
        <v>41</v>
      </c>
      <c r="B62" s="93"/>
      <c r="C62" s="93"/>
      <c r="D62" s="50">
        <f>+D60+D61</f>
        <v>20432.994505424998</v>
      </c>
      <c r="E62" s="93"/>
      <c r="F62" s="93"/>
      <c r="G62" s="50">
        <f>+G60+G61</f>
        <v>20536.057285425002</v>
      </c>
      <c r="H62" s="125">
        <f t="shared" si="10"/>
        <v>103.06278000000384</v>
      </c>
      <c r="I62" s="51">
        <f t="shared" si="11"/>
        <v>5.043939104111269E-3</v>
      </c>
      <c r="J62" s="118">
        <f>IFERROR(+G62/$G$62,0)</f>
        <v>1</v>
      </c>
      <c r="K62" s="66"/>
    </row>
    <row r="63" spans="1:11">
      <c r="A63" s="46"/>
      <c r="B63" s="92"/>
      <c r="C63" s="92"/>
      <c r="D63" s="47"/>
      <c r="E63" s="92"/>
      <c r="F63" s="92"/>
      <c r="G63" s="47"/>
      <c r="H63" s="91"/>
      <c r="I63" s="48"/>
      <c r="J63" s="67"/>
      <c r="K63" s="65"/>
    </row>
    <row r="64" spans="1:11">
      <c r="A64" s="33" t="s">
        <v>42</v>
      </c>
      <c r="B64" s="84"/>
      <c r="C64" s="84"/>
      <c r="D64" s="25">
        <f>+D38+D39+D40+D51+D55+D56</f>
        <v>21160.439979999999</v>
      </c>
      <c r="E64" s="84"/>
      <c r="F64" s="84"/>
      <c r="G64" s="25">
        <f>+G38+G39+G40+G51+G55+G56</f>
        <v>21261.779979999999</v>
      </c>
      <c r="H64" s="124">
        <f t="shared" ref="H64:H68" si="12">+G64-D64</f>
        <v>101.34000000000015</v>
      </c>
      <c r="I64" s="24">
        <f t="shared" ref="I64:I68" si="13">IFERROR(+H64/D64,0)</f>
        <v>4.7891253724299991E-3</v>
      </c>
      <c r="J64" s="24"/>
      <c r="K64" s="119">
        <f t="shared" ref="K64:K68" si="14">IFERROR(+G64/$G$68,0)</f>
        <v>0.98328416912487693</v>
      </c>
    </row>
    <row r="65" spans="1:11">
      <c r="A65" s="45" t="s">
        <v>38</v>
      </c>
      <c r="B65" s="30"/>
      <c r="C65" s="31">
        <v>0.13</v>
      </c>
      <c r="D65" s="25">
        <f>+D64*C65</f>
        <v>2750.8571974000001</v>
      </c>
      <c r="E65" s="30"/>
      <c r="F65" s="31">
        <v>0.13</v>
      </c>
      <c r="G65" s="25">
        <f>+G64*F65</f>
        <v>2764.0313974000001</v>
      </c>
      <c r="H65" s="124">
        <f t="shared" si="12"/>
        <v>13.174199999999928</v>
      </c>
      <c r="I65" s="24">
        <f t="shared" si="13"/>
        <v>4.7891253724299662E-3</v>
      </c>
      <c r="J65" s="24"/>
      <c r="K65" s="119">
        <f t="shared" si="14"/>
        <v>0.12782694198623401</v>
      </c>
    </row>
    <row r="66" spans="1:11">
      <c r="A66" s="45" t="s">
        <v>39</v>
      </c>
      <c r="B66" s="73"/>
      <c r="C66" s="73"/>
      <c r="D66" s="25">
        <f>+D64+D65</f>
        <v>23911.2971774</v>
      </c>
      <c r="E66" s="73"/>
      <c r="F66" s="73"/>
      <c r="G66" s="25">
        <f>+G64+G65</f>
        <v>24025.811377400001</v>
      </c>
      <c r="H66" s="124">
        <f t="shared" si="12"/>
        <v>114.51420000000144</v>
      </c>
      <c r="I66" s="24">
        <f t="shared" si="13"/>
        <v>4.7891253724300529E-3</v>
      </c>
      <c r="J66" s="24"/>
      <c r="K66" s="119">
        <f t="shared" si="14"/>
        <v>1.1111111111111109</v>
      </c>
    </row>
    <row r="67" spans="1:11">
      <c r="A67" s="45" t="s">
        <v>40</v>
      </c>
      <c r="B67" s="84"/>
      <c r="C67" s="37">
        <v>-0.1</v>
      </c>
      <c r="D67" s="123">
        <f>+D66*C67</f>
        <v>-2391.1297177400002</v>
      </c>
      <c r="E67" s="84"/>
      <c r="F67" s="37">
        <v>-0.1</v>
      </c>
      <c r="G67" s="123">
        <f>+G66*F67</f>
        <v>-2402.58113774</v>
      </c>
      <c r="H67" s="124">
        <f t="shared" si="12"/>
        <v>-11.451419999999871</v>
      </c>
      <c r="I67" s="24">
        <f t="shared" si="13"/>
        <v>4.7891253724299384E-3</v>
      </c>
      <c r="J67" s="24"/>
      <c r="K67" s="119">
        <f t="shared" si="14"/>
        <v>-0.1111111111111111</v>
      </c>
    </row>
    <row r="68" spans="1:11" ht="15.75" thickBot="1">
      <c r="A68" s="49" t="s">
        <v>43</v>
      </c>
      <c r="B68" s="93"/>
      <c r="C68" s="93"/>
      <c r="D68" s="50">
        <f>+D66+D67</f>
        <v>21520.167459659999</v>
      </c>
      <c r="E68" s="93"/>
      <c r="F68" s="93"/>
      <c r="G68" s="50">
        <f>+G66+G67</f>
        <v>21623.230239660003</v>
      </c>
      <c r="H68" s="125">
        <f t="shared" si="12"/>
        <v>103.06278000000384</v>
      </c>
      <c r="I68" s="51">
        <f t="shared" si="13"/>
        <v>4.7891253724301709E-3</v>
      </c>
      <c r="J68" s="68"/>
      <c r="K68" s="122">
        <f t="shared" si="14"/>
        <v>1</v>
      </c>
    </row>
    <row r="71" spans="1:11" ht="108.75" customHeight="1">
      <c r="A71" s="200" t="s">
        <v>51</v>
      </c>
      <c r="B71" s="201"/>
      <c r="C71" s="201"/>
      <c r="D71" s="201"/>
      <c r="E71" s="201"/>
      <c r="F71" s="201"/>
      <c r="G71" s="201"/>
      <c r="H71" s="201"/>
    </row>
    <row r="72" spans="1:11">
      <c r="A72" s="162"/>
      <c r="B72" s="162"/>
      <c r="C72" s="162"/>
      <c r="D72" s="162"/>
      <c r="E72" s="162"/>
      <c r="F72" s="162"/>
      <c r="G72" s="162"/>
      <c r="H72" s="162"/>
    </row>
    <row r="73" spans="1:11">
      <c r="A73" s="162"/>
      <c r="B73" s="162"/>
      <c r="C73" s="162"/>
      <c r="D73" s="162"/>
      <c r="E73" s="162"/>
      <c r="F73" s="162"/>
      <c r="G73" s="162"/>
      <c r="H73" s="162"/>
    </row>
    <row r="74" spans="1:11">
      <c r="A74" s="162"/>
      <c r="B74" s="162"/>
      <c r="C74" s="162"/>
      <c r="D74" s="162"/>
      <c r="E74" s="162"/>
      <c r="F74" s="162"/>
      <c r="G74" s="162"/>
      <c r="H74" s="162"/>
    </row>
    <row r="75" spans="1:11">
      <c r="A75" s="162"/>
      <c r="B75" s="162"/>
      <c r="C75" s="162"/>
      <c r="D75" s="162"/>
      <c r="E75" s="162"/>
      <c r="F75" s="162"/>
      <c r="G75" s="162"/>
      <c r="H75" s="162"/>
    </row>
    <row r="76" spans="1:11">
      <c r="A76" s="162"/>
      <c r="B76" s="162"/>
      <c r="C76" s="162"/>
      <c r="D76" s="162"/>
      <c r="E76" s="162"/>
      <c r="F76" s="162"/>
      <c r="G76" s="162"/>
      <c r="H76" s="162"/>
    </row>
  </sheetData>
  <mergeCells count="5">
    <mergeCell ref="A1:J1"/>
    <mergeCell ref="A25:C25"/>
    <mergeCell ref="B33:D33"/>
    <mergeCell ref="E33:G33"/>
    <mergeCell ref="A71:H7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B76"/>
  <sheetViews>
    <sheetView topLeftCell="A35" zoomScale="90" zoomScaleNormal="90" workbookViewId="0">
      <selection activeCell="M35" sqref="M35"/>
    </sheetView>
  </sheetViews>
  <sheetFormatPr defaultRowHeight="15"/>
  <cols>
    <col min="1" max="1" width="37.42578125" style="163" customWidth="1"/>
    <col min="2" max="2" width="11.28515625" style="163" bestFit="1" customWidth="1"/>
    <col min="3" max="3" width="13.140625" style="163" customWidth="1"/>
    <col min="4" max="4" width="13.5703125" style="163" customWidth="1"/>
    <col min="5" max="5" width="11.42578125" style="163" customWidth="1"/>
    <col min="6" max="6" width="13.28515625" style="163" customWidth="1"/>
    <col min="7" max="7" width="13.42578125" style="163" customWidth="1"/>
    <col min="8" max="11" width="11.140625" style="163" customWidth="1"/>
    <col min="12" max="16384" width="9.140625" style="163"/>
  </cols>
  <sheetData>
    <row r="1" spans="1:28" ht="23.25">
      <c r="A1" s="205" t="s">
        <v>71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28">
      <c r="A2" s="9"/>
      <c r="B2" s="9"/>
      <c r="C2" s="9"/>
      <c r="D2" s="9"/>
      <c r="E2" s="9"/>
      <c r="F2" s="9"/>
      <c r="G2" s="77"/>
      <c r="H2" s="77"/>
      <c r="I2" s="9"/>
      <c r="J2" s="75"/>
      <c r="K2" s="75"/>
      <c r="L2" s="9"/>
      <c r="M2" s="9"/>
      <c r="N2" s="9"/>
      <c r="O2" s="9"/>
      <c r="P2" s="9"/>
      <c r="Q2" s="9"/>
      <c r="R2" s="9"/>
      <c r="S2" s="9"/>
      <c r="T2" s="34"/>
      <c r="U2" s="9"/>
      <c r="V2" s="9"/>
      <c r="W2" s="9"/>
      <c r="X2" s="9"/>
      <c r="Y2" s="39">
        <v>1</v>
      </c>
      <c r="Z2" s="9" t="s">
        <v>0</v>
      </c>
      <c r="AA2" s="9"/>
      <c r="AB2" s="9"/>
    </row>
    <row r="3" spans="1:28" ht="15.75" thickBot="1">
      <c r="A3" s="9"/>
      <c r="B3" s="9"/>
      <c r="C3" s="9"/>
      <c r="D3" s="9"/>
      <c r="E3" s="9"/>
      <c r="F3" s="9"/>
      <c r="G3" s="77"/>
      <c r="H3" s="77"/>
      <c r="I3" s="9"/>
      <c r="J3" s="75"/>
      <c r="K3" s="75"/>
      <c r="L3" s="9"/>
      <c r="M3" s="9"/>
      <c r="N3" s="9"/>
      <c r="O3" s="9"/>
      <c r="P3" s="9"/>
      <c r="Q3" s="9"/>
      <c r="R3" s="9"/>
      <c r="S3" s="9"/>
      <c r="T3" s="34"/>
      <c r="U3" s="9"/>
      <c r="V3" s="9"/>
      <c r="W3" s="9"/>
      <c r="X3" s="9"/>
      <c r="Y3" s="39"/>
      <c r="Z3" s="9"/>
      <c r="AA3" s="9"/>
      <c r="AB3" s="9"/>
    </row>
    <row r="4" spans="1:28" ht="16.5" thickBot="1">
      <c r="A4" s="164" t="s">
        <v>45</v>
      </c>
      <c r="B4" s="165" t="s">
        <v>46</v>
      </c>
      <c r="C4" s="165" t="s">
        <v>47</v>
      </c>
      <c r="D4" s="9"/>
      <c r="F4" s="187" t="s">
        <v>52</v>
      </c>
      <c r="G4" s="77"/>
      <c r="H4" s="9"/>
      <c r="I4" s="75"/>
      <c r="J4" s="75"/>
      <c r="L4" s="9"/>
      <c r="M4" s="9"/>
      <c r="N4" s="9"/>
      <c r="O4" s="9"/>
      <c r="P4" s="9"/>
      <c r="Q4" s="9"/>
      <c r="R4" s="9"/>
      <c r="S4" s="9"/>
      <c r="T4" s="34"/>
      <c r="U4" s="9"/>
      <c r="V4" s="9"/>
      <c r="W4" s="9"/>
      <c r="X4" s="9"/>
      <c r="Y4" s="39"/>
      <c r="Z4" s="9"/>
      <c r="AA4" s="9"/>
      <c r="AB4" s="9"/>
    </row>
    <row r="5" spans="1:28">
      <c r="A5" s="166" t="s">
        <v>17</v>
      </c>
      <c r="B5" s="172">
        <v>7.4999999999999997E-2</v>
      </c>
      <c r="C5" s="172">
        <v>7.4999999999999997E-2</v>
      </c>
      <c r="D5" s="9"/>
      <c r="E5" s="9"/>
      <c r="I5" s="188">
        <v>2012</v>
      </c>
      <c r="J5" s="188">
        <v>2013</v>
      </c>
      <c r="L5" s="9"/>
      <c r="M5" s="9"/>
      <c r="N5" s="9"/>
      <c r="O5" s="9"/>
      <c r="P5" s="9"/>
      <c r="Q5" s="9"/>
      <c r="R5" s="9"/>
      <c r="S5" s="9"/>
      <c r="T5" s="34"/>
      <c r="U5" s="9"/>
      <c r="V5" s="9"/>
      <c r="W5" s="9"/>
      <c r="X5" s="9"/>
      <c r="Y5" s="39"/>
      <c r="Z5" s="9"/>
      <c r="AA5" s="9"/>
      <c r="AB5" s="9"/>
    </row>
    <row r="6" spans="1:28">
      <c r="A6" s="166" t="s">
        <v>18</v>
      </c>
      <c r="B6" s="172">
        <v>8.7999999999999995E-2</v>
      </c>
      <c r="C6" s="172">
        <v>8.7999999999999995E-2</v>
      </c>
      <c r="D6" s="9"/>
      <c r="E6" s="9"/>
      <c r="F6" s="185" t="s">
        <v>53</v>
      </c>
      <c r="L6" s="9"/>
      <c r="M6" s="9"/>
      <c r="N6" s="9"/>
      <c r="O6" s="9"/>
      <c r="P6" s="9"/>
      <c r="Q6" s="9"/>
      <c r="R6" s="9"/>
      <c r="S6" s="9"/>
      <c r="T6" s="34"/>
      <c r="U6" s="9"/>
      <c r="V6" s="9"/>
      <c r="W6" s="9"/>
      <c r="X6" s="9"/>
      <c r="Y6" s="39"/>
      <c r="Z6" s="9"/>
      <c r="AA6" s="9"/>
      <c r="AB6" s="9"/>
    </row>
    <row r="7" spans="1:28">
      <c r="A7" s="166" t="s">
        <v>19</v>
      </c>
      <c r="B7" s="172">
        <v>6.5000000000000002E-2</v>
      </c>
      <c r="C7" s="172">
        <v>6.5000000000000002E-2</v>
      </c>
      <c r="D7" s="9"/>
      <c r="E7" s="9"/>
      <c r="F7" s="163" t="s">
        <v>54</v>
      </c>
      <c r="I7" s="177">
        <v>0.02</v>
      </c>
      <c r="J7" s="177">
        <v>0.02</v>
      </c>
      <c r="L7" s="9"/>
      <c r="M7" s="9"/>
      <c r="N7" s="9"/>
      <c r="O7" s="9"/>
      <c r="P7" s="9"/>
      <c r="Q7" s="9"/>
      <c r="R7" s="9"/>
      <c r="S7" s="9"/>
      <c r="T7" s="34"/>
      <c r="U7" s="9"/>
      <c r="V7" s="9"/>
      <c r="W7" s="9"/>
      <c r="X7" s="9"/>
      <c r="Y7" s="39"/>
      <c r="Z7" s="9"/>
      <c r="AA7" s="9"/>
      <c r="AB7" s="9"/>
    </row>
    <row r="8" spans="1:28">
      <c r="A8" s="166" t="s">
        <v>20</v>
      </c>
      <c r="B8" s="172">
        <v>0.1</v>
      </c>
      <c r="C8" s="172">
        <v>0.1</v>
      </c>
      <c r="D8" s="9"/>
      <c r="E8" s="9"/>
      <c r="F8" s="163" t="s">
        <v>55</v>
      </c>
      <c r="I8" s="177">
        <v>0</v>
      </c>
      <c r="J8" s="177">
        <v>0</v>
      </c>
      <c r="L8" s="9"/>
      <c r="M8" s="9"/>
      <c r="N8" s="9"/>
      <c r="O8" s="9"/>
      <c r="P8" s="9"/>
      <c r="Q8" s="9"/>
      <c r="R8" s="9"/>
      <c r="S8" s="9"/>
      <c r="T8" s="34"/>
      <c r="U8" s="9"/>
      <c r="V8" s="9"/>
      <c r="W8" s="9"/>
      <c r="X8" s="9"/>
      <c r="Y8" s="39"/>
      <c r="Z8" s="9"/>
      <c r="AA8" s="9"/>
      <c r="AB8" s="9"/>
    </row>
    <row r="9" spans="1:28">
      <c r="A9" s="166" t="s">
        <v>21</v>
      </c>
      <c r="B9" s="172">
        <v>0.11700000000000001</v>
      </c>
      <c r="C9" s="172">
        <v>0.11700000000000001</v>
      </c>
      <c r="D9" s="9"/>
      <c r="E9" s="9"/>
      <c r="F9" s="163" t="s">
        <v>56</v>
      </c>
      <c r="J9" s="177"/>
      <c r="L9" s="9"/>
      <c r="M9" s="9"/>
      <c r="N9" s="9"/>
      <c r="O9" s="9"/>
      <c r="P9" s="9"/>
      <c r="Q9" s="9"/>
      <c r="R9" s="9"/>
      <c r="S9" s="9"/>
      <c r="T9" s="34"/>
      <c r="U9" s="9"/>
      <c r="V9" s="9"/>
      <c r="W9" s="9"/>
      <c r="X9" s="9"/>
      <c r="Y9" s="39"/>
      <c r="Z9" s="9"/>
      <c r="AA9" s="9"/>
      <c r="AB9" s="9"/>
    </row>
    <row r="10" spans="1:28">
      <c r="A10" s="166" t="s">
        <v>22</v>
      </c>
      <c r="B10" s="167">
        <v>1164.8900000000001</v>
      </c>
      <c r="C10" s="167">
        <v>1177.47</v>
      </c>
      <c r="D10" s="9"/>
      <c r="E10" s="9"/>
      <c r="F10" s="163" t="s">
        <v>57</v>
      </c>
      <c r="J10" s="177"/>
      <c r="L10" s="9"/>
      <c r="M10" s="9"/>
      <c r="N10" s="9"/>
      <c r="O10" s="9"/>
      <c r="P10" s="9"/>
      <c r="Q10" s="9"/>
      <c r="R10" s="9"/>
      <c r="S10" s="9"/>
      <c r="T10" s="34"/>
      <c r="U10" s="9"/>
      <c r="V10" s="9"/>
      <c r="W10" s="9"/>
      <c r="X10" s="9"/>
      <c r="Y10" s="39"/>
      <c r="Z10" s="9"/>
      <c r="AA10" s="9"/>
      <c r="AB10" s="9"/>
    </row>
    <row r="11" spans="1:28">
      <c r="A11" s="166" t="s">
        <v>48</v>
      </c>
      <c r="B11" s="167">
        <v>0</v>
      </c>
      <c r="C11" s="167">
        <v>0</v>
      </c>
      <c r="D11" s="9"/>
      <c r="E11" s="9"/>
      <c r="F11" s="163" t="s">
        <v>23</v>
      </c>
      <c r="I11" s="182">
        <f>SUM(I6:I10)</f>
        <v>0.02</v>
      </c>
      <c r="J11" s="182">
        <f>SUM(J6:J10)</f>
        <v>0.02</v>
      </c>
      <c r="L11" s="9"/>
      <c r="M11" s="9"/>
      <c r="N11" s="9"/>
      <c r="O11" s="9"/>
      <c r="P11" s="9"/>
      <c r="Q11" s="9"/>
      <c r="R11" s="9"/>
      <c r="S11" s="9"/>
      <c r="T11" s="34"/>
      <c r="U11" s="9"/>
      <c r="V11" s="9"/>
      <c r="W11" s="9"/>
      <c r="X11" s="9"/>
      <c r="Y11" s="39"/>
      <c r="Z11" s="9"/>
      <c r="AA11" s="9"/>
      <c r="AB11" s="9"/>
    </row>
    <row r="12" spans="1:28">
      <c r="A12" s="166" t="s">
        <v>23</v>
      </c>
      <c r="B12" s="168">
        <f>+I11</f>
        <v>0.02</v>
      </c>
      <c r="C12" s="168">
        <f>+J11</f>
        <v>0.02</v>
      </c>
      <c r="D12" s="9"/>
      <c r="E12" s="9"/>
      <c r="L12" s="9"/>
      <c r="M12" s="9"/>
      <c r="N12" s="9"/>
      <c r="O12" s="9"/>
      <c r="P12" s="9"/>
      <c r="Q12" s="9"/>
      <c r="R12" s="9"/>
      <c r="S12" s="9"/>
      <c r="T12" s="34"/>
      <c r="U12" s="9"/>
      <c r="V12" s="9"/>
      <c r="W12" s="9"/>
      <c r="X12" s="9"/>
      <c r="Y12" s="39"/>
      <c r="Z12" s="9"/>
      <c r="AA12" s="9"/>
      <c r="AB12" s="9"/>
    </row>
    <row r="13" spans="1:28">
      <c r="A13" s="169" t="s">
        <v>24</v>
      </c>
      <c r="B13" s="170">
        <v>3.3506999999999998</v>
      </c>
      <c r="C13" s="170">
        <v>3.3868999999999998</v>
      </c>
      <c r="D13" s="9"/>
      <c r="E13" s="9"/>
      <c r="F13" s="185" t="s">
        <v>58</v>
      </c>
      <c r="L13" s="9"/>
      <c r="M13" s="9"/>
      <c r="N13" s="9"/>
      <c r="O13" s="9"/>
      <c r="P13" s="9"/>
      <c r="Q13" s="9"/>
      <c r="R13" s="9"/>
      <c r="S13" s="9"/>
      <c r="T13" s="34"/>
      <c r="U13" s="9"/>
      <c r="V13" s="9"/>
      <c r="W13" s="9"/>
      <c r="X13" s="9"/>
      <c r="Y13" s="39"/>
      <c r="Z13" s="9"/>
      <c r="AA13" s="9"/>
      <c r="AB13" s="9"/>
    </row>
    <row r="14" spans="1:28">
      <c r="A14" s="166" t="s">
        <v>26</v>
      </c>
      <c r="B14" s="171">
        <f>+I22</f>
        <v>-0.18510000000000001</v>
      </c>
      <c r="C14" s="171">
        <f>+J22</f>
        <v>6.1000000000000004E-3</v>
      </c>
      <c r="D14" s="9"/>
      <c r="E14" s="9"/>
      <c r="F14" s="163" t="s">
        <v>59</v>
      </c>
      <c r="I14" s="183"/>
      <c r="J14" s="177">
        <v>0</v>
      </c>
      <c r="L14" s="9"/>
      <c r="M14" s="9"/>
      <c r="N14" s="9"/>
      <c r="O14" s="9"/>
      <c r="P14" s="9"/>
      <c r="Q14" s="9"/>
      <c r="R14" s="9"/>
      <c r="S14" s="9"/>
      <c r="T14" s="34"/>
      <c r="U14" s="9"/>
      <c r="V14" s="9"/>
      <c r="W14" s="9"/>
      <c r="X14" s="9"/>
      <c r="Y14" s="39"/>
      <c r="Z14" s="9"/>
      <c r="AA14" s="9"/>
      <c r="AB14" s="9"/>
    </row>
    <row r="15" spans="1:28">
      <c r="A15" s="169" t="s">
        <v>25</v>
      </c>
      <c r="B15" s="170">
        <v>0</v>
      </c>
      <c r="C15" s="170">
        <v>0</v>
      </c>
      <c r="D15" s="9"/>
      <c r="E15" s="9"/>
      <c r="F15" s="163" t="s">
        <v>60</v>
      </c>
      <c r="I15" s="183">
        <v>-0.24340000000000001</v>
      </c>
      <c r="J15" s="177">
        <v>0</v>
      </c>
      <c r="L15" s="9"/>
      <c r="M15" s="9"/>
      <c r="N15" s="9"/>
      <c r="O15" s="9"/>
      <c r="P15" s="9"/>
      <c r="Q15" s="9"/>
      <c r="R15" s="9"/>
      <c r="S15" s="9"/>
      <c r="T15" s="34"/>
      <c r="U15" s="9"/>
      <c r="V15" s="9"/>
      <c r="W15" s="9"/>
      <c r="X15" s="9"/>
      <c r="Y15" s="39"/>
      <c r="Z15" s="9"/>
      <c r="AA15" s="9"/>
      <c r="AB15" s="9"/>
    </row>
    <row r="16" spans="1:28" ht="25.5">
      <c r="A16" s="169" t="s">
        <v>49</v>
      </c>
      <c r="B16" s="171">
        <v>2.9218000000000002</v>
      </c>
      <c r="C16" s="171">
        <v>2.9152999999999998</v>
      </c>
      <c r="D16" s="9"/>
      <c r="E16" s="9"/>
      <c r="F16" s="163" t="s">
        <v>61</v>
      </c>
      <c r="I16" s="183"/>
      <c r="J16" s="177">
        <v>0</v>
      </c>
      <c r="L16" s="9"/>
      <c r="M16" s="9"/>
      <c r="N16" s="9"/>
      <c r="O16" s="9"/>
      <c r="P16" s="9"/>
      <c r="Q16" s="9"/>
      <c r="R16" s="9"/>
      <c r="S16" s="9"/>
      <c r="T16" s="34"/>
      <c r="U16" s="9"/>
      <c r="V16" s="9"/>
      <c r="W16" s="9"/>
      <c r="X16" s="9"/>
      <c r="Y16" s="39"/>
      <c r="Z16" s="9"/>
      <c r="AA16" s="9"/>
      <c r="AB16" s="9"/>
    </row>
    <row r="17" spans="1:28" ht="25.5">
      <c r="A17" s="169" t="s">
        <v>50</v>
      </c>
      <c r="B17" s="171">
        <v>1.9679</v>
      </c>
      <c r="C17" s="171">
        <v>1.964</v>
      </c>
      <c r="D17" s="9"/>
      <c r="E17" s="9"/>
      <c r="F17" s="163" t="s">
        <v>62</v>
      </c>
      <c r="I17" s="183">
        <v>4.4699999999999997E-2</v>
      </c>
      <c r="J17" s="177">
        <v>0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>
      <c r="A18" s="169" t="s">
        <v>32</v>
      </c>
      <c r="B18" s="172">
        <v>5.1999999999999998E-3</v>
      </c>
      <c r="C18" s="172">
        <v>5.1999999999999998E-3</v>
      </c>
      <c r="D18" s="9"/>
      <c r="E18" s="9"/>
      <c r="F18" s="163" t="s">
        <v>63</v>
      </c>
      <c r="I18" s="183">
        <v>1.3599999999999999E-2</v>
      </c>
      <c r="J18" s="177">
        <v>0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>
      <c r="A19" s="169" t="s">
        <v>33</v>
      </c>
      <c r="B19" s="172">
        <v>1.1000000000000001E-3</v>
      </c>
      <c r="C19" s="172">
        <v>1.1000000000000001E-3</v>
      </c>
      <c r="D19" s="9"/>
      <c r="E19" s="9"/>
      <c r="F19" s="163" t="s">
        <v>64</v>
      </c>
      <c r="I19" s="183">
        <v>0</v>
      </c>
      <c r="J19" s="183">
        <f>0.0061</f>
        <v>6.1000000000000004E-3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25.5">
      <c r="A20" s="169" t="s">
        <v>34</v>
      </c>
      <c r="B20" s="168">
        <v>0.25</v>
      </c>
      <c r="C20" s="168">
        <v>0.25</v>
      </c>
      <c r="D20" s="9"/>
      <c r="E20" s="9"/>
      <c r="F20" s="163" t="s">
        <v>65</v>
      </c>
      <c r="I20" s="183">
        <v>0</v>
      </c>
      <c r="J20" s="183">
        <v>0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>
      <c r="A21" s="169" t="s">
        <v>36</v>
      </c>
      <c r="B21" s="173">
        <v>7.0000000000000001E-3</v>
      </c>
      <c r="C21" s="173">
        <v>7.0000000000000001E-3</v>
      </c>
      <c r="D21" s="9"/>
      <c r="E21" s="9"/>
      <c r="F21" s="163" t="s">
        <v>66</v>
      </c>
      <c r="I21" s="183">
        <v>0</v>
      </c>
      <c r="J21" s="177">
        <v>0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ht="15.75" thickBot="1">
      <c r="A22" s="174" t="s">
        <v>5</v>
      </c>
      <c r="B22" s="175">
        <v>1.0348999999999999</v>
      </c>
      <c r="C22" s="175">
        <v>1.0348999999999999</v>
      </c>
      <c r="D22" s="9"/>
      <c r="E22" s="9"/>
      <c r="F22" s="163" t="s">
        <v>26</v>
      </c>
      <c r="I22" s="184">
        <f>SUM(I14:I21)</f>
        <v>-0.18510000000000001</v>
      </c>
      <c r="J22" s="184">
        <f>SUM(J14:J21)</f>
        <v>6.1000000000000004E-3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>
      <c r="A23" s="9"/>
      <c r="B23" s="9"/>
      <c r="C23" s="9"/>
      <c r="D23" s="9"/>
      <c r="E23" s="9"/>
      <c r="F23" s="9"/>
      <c r="G23" s="77"/>
      <c r="H23" s="77"/>
      <c r="I23" s="9"/>
      <c r="J23" s="75"/>
      <c r="K23" s="75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Z23" s="9"/>
      <c r="AA23" s="9"/>
      <c r="AB23" s="9"/>
    </row>
    <row r="24" spans="1:28">
      <c r="A24" s="9"/>
      <c r="B24" s="9"/>
      <c r="C24" s="9"/>
      <c r="D24" s="9"/>
      <c r="E24" s="9"/>
      <c r="F24" s="9"/>
      <c r="G24" s="77"/>
      <c r="H24" s="77"/>
      <c r="I24" s="9"/>
      <c r="J24" s="75"/>
      <c r="K24" s="75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 ht="15.75">
      <c r="A25" s="206"/>
      <c r="B25" s="206"/>
      <c r="C25" s="206"/>
      <c r="D25" s="189"/>
      <c r="E25" s="190"/>
      <c r="F25" s="40" t="s">
        <v>1</v>
      </c>
      <c r="G25" s="81"/>
      <c r="H25" s="77"/>
      <c r="I25" s="9"/>
      <c r="J25" s="75"/>
      <c r="K25" s="75"/>
      <c r="L25" s="186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15.75" thickBot="1">
      <c r="A26" s="10"/>
      <c r="B26" s="10"/>
      <c r="C26" s="10"/>
      <c r="D26" s="10"/>
      <c r="E26" s="189"/>
      <c r="G26" s="10" t="s">
        <v>44</v>
      </c>
      <c r="H26" s="10"/>
      <c r="I26" s="79"/>
      <c r="J26" s="75"/>
      <c r="K26" s="75"/>
      <c r="L26" s="11"/>
      <c r="M26" s="11"/>
      <c r="N26" s="11"/>
      <c r="O26" s="11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15.75" thickBot="1">
      <c r="A27" s="191" t="s">
        <v>2</v>
      </c>
      <c r="B27" s="82">
        <f>+D27*730*B29</f>
        <v>438000</v>
      </c>
      <c r="C27" s="192" t="s">
        <v>0</v>
      </c>
      <c r="D27" s="194">
        <v>1000</v>
      </c>
      <c r="E27" s="189" t="s">
        <v>69</v>
      </c>
      <c r="G27" s="140" t="s">
        <v>19</v>
      </c>
      <c r="H27" s="141"/>
      <c r="I27" s="142">
        <v>0.64</v>
      </c>
      <c r="J27" s="75"/>
      <c r="K27" s="75"/>
      <c r="L27" s="2"/>
      <c r="M27" s="11"/>
      <c r="N27" s="3"/>
      <c r="O27" s="3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15.75" thickBot="1">
      <c r="A28" s="191" t="s">
        <v>3</v>
      </c>
      <c r="B28" s="194">
        <v>750</v>
      </c>
      <c r="C28" s="192" t="s">
        <v>0</v>
      </c>
      <c r="D28" s="63"/>
      <c r="E28" s="189"/>
      <c r="G28" s="140" t="s">
        <v>20</v>
      </c>
      <c r="H28" s="141"/>
      <c r="I28" s="142">
        <v>0.18</v>
      </c>
      <c r="J28" s="75"/>
      <c r="K28" s="75"/>
      <c r="L28" s="4"/>
      <c r="M28" s="11"/>
      <c r="N28" s="12"/>
      <c r="O28" s="12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ht="15.75" thickBot="1">
      <c r="A29" s="191" t="s">
        <v>4</v>
      </c>
      <c r="B29" s="195">
        <v>0.6</v>
      </c>
      <c r="C29" s="63"/>
      <c r="D29" s="63"/>
      <c r="E29" s="189"/>
      <c r="G29" s="140" t="s">
        <v>21</v>
      </c>
      <c r="H29" s="141"/>
      <c r="I29" s="142">
        <v>0.18</v>
      </c>
      <c r="J29" s="75"/>
      <c r="K29" s="75"/>
      <c r="L29" s="5"/>
      <c r="M29" s="13"/>
      <c r="N29" s="14"/>
      <c r="O29" s="6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>
      <c r="A30" s="196" t="s">
        <v>5</v>
      </c>
      <c r="B30" s="197">
        <v>1.0348999999999999</v>
      </c>
      <c r="C30" s="21"/>
      <c r="D30" s="63"/>
      <c r="E30" s="63"/>
      <c r="F30" s="10"/>
      <c r="G30" s="77"/>
      <c r="H30" s="77"/>
      <c r="I30" s="9"/>
      <c r="J30" s="75"/>
      <c r="K30" s="75"/>
      <c r="L30" s="5"/>
      <c r="M30" s="13"/>
      <c r="N30" s="14"/>
      <c r="O30" s="6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>
      <c r="A31" s="193"/>
      <c r="B31" s="20"/>
      <c r="C31" s="21"/>
      <c r="D31" s="15"/>
      <c r="E31" s="15"/>
      <c r="F31" s="9"/>
      <c r="G31" s="77"/>
      <c r="H31" s="77"/>
      <c r="I31" s="9"/>
      <c r="J31" s="75"/>
      <c r="K31" s="75"/>
      <c r="L31" s="5"/>
      <c r="M31" s="13"/>
      <c r="N31" s="14"/>
      <c r="O31" s="6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ht="15.75" thickBot="1">
      <c r="A32" s="193"/>
      <c r="B32" s="21"/>
      <c r="C32" s="21"/>
      <c r="D32" s="15"/>
      <c r="E32" s="15"/>
      <c r="F32" s="9"/>
      <c r="G32" s="77"/>
      <c r="H32" s="77"/>
      <c r="I32" s="9"/>
      <c r="J32" s="75"/>
      <c r="K32" s="75"/>
      <c r="L32" s="5"/>
      <c r="M32" s="13"/>
      <c r="N32" s="14"/>
      <c r="O32" s="6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ht="16.5" customHeight="1" thickBot="1">
      <c r="A33" s="17"/>
      <c r="B33" s="202" t="s">
        <v>6</v>
      </c>
      <c r="C33" s="203"/>
      <c r="D33" s="204"/>
      <c r="E33" s="202" t="s">
        <v>7</v>
      </c>
      <c r="F33" s="203"/>
      <c r="G33" s="204"/>
      <c r="H33" s="78"/>
      <c r="I33" s="15"/>
      <c r="J33" s="76"/>
      <c r="K33" s="76"/>
      <c r="L33" s="5"/>
      <c r="M33" s="13"/>
      <c r="N33" s="14"/>
      <c r="O33" s="6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26.25" customHeight="1" thickBot="1">
      <c r="A34" s="57"/>
      <c r="B34" s="58" t="s">
        <v>8</v>
      </c>
      <c r="C34" s="59" t="s">
        <v>9</v>
      </c>
      <c r="D34" s="60" t="s">
        <v>10</v>
      </c>
      <c r="E34" s="58" t="s">
        <v>8</v>
      </c>
      <c r="F34" s="61" t="s">
        <v>11</v>
      </c>
      <c r="G34" s="138" t="s">
        <v>12</v>
      </c>
      <c r="H34" s="104" t="s">
        <v>13</v>
      </c>
      <c r="I34" s="62" t="s">
        <v>14</v>
      </c>
      <c r="J34" s="105" t="s">
        <v>15</v>
      </c>
      <c r="K34" s="105" t="s">
        <v>16</v>
      </c>
      <c r="L34" s="5"/>
      <c r="M34" s="13"/>
      <c r="N34" s="14"/>
      <c r="O34" s="6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>
      <c r="A35" s="56" t="s">
        <v>17</v>
      </c>
      <c r="B35" s="99">
        <f>+B27*B30</f>
        <v>453286.19999999995</v>
      </c>
      <c r="C35" s="100">
        <f>+B5</f>
        <v>7.4999999999999997E-2</v>
      </c>
      <c r="D35" s="101">
        <f>+B35*C35</f>
        <v>33996.464999999997</v>
      </c>
      <c r="E35" s="99">
        <f>+B35</f>
        <v>453286.19999999995</v>
      </c>
      <c r="F35" s="100">
        <f>+C5</f>
        <v>7.4999999999999997E-2</v>
      </c>
      <c r="G35" s="101">
        <f>+E35*F35</f>
        <v>33996.464999999997</v>
      </c>
      <c r="H35" s="102">
        <f>+G35-D35</f>
        <v>0</v>
      </c>
      <c r="I35" s="103">
        <f>IFERROR(+H35/D35,0)</f>
        <v>0</v>
      </c>
      <c r="J35" s="111">
        <f>IFERROR(+G35/$G$62,0)</f>
        <v>0.60940772288256251</v>
      </c>
      <c r="K35" s="108"/>
      <c r="L35" s="5"/>
      <c r="M35" s="13"/>
      <c r="N35" s="14"/>
      <c r="O35" s="6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>
      <c r="A36" s="179" t="s">
        <v>18</v>
      </c>
      <c r="B36" s="180">
        <v>0</v>
      </c>
      <c r="C36" s="72">
        <f>+B6</f>
        <v>8.7999999999999995E-2</v>
      </c>
      <c r="D36" s="23">
        <f>+B36*C36</f>
        <v>0</v>
      </c>
      <c r="E36" s="180">
        <f>+B36</f>
        <v>0</v>
      </c>
      <c r="F36" s="72">
        <f>+C6</f>
        <v>8.7999999999999995E-2</v>
      </c>
      <c r="G36" s="23">
        <f>+E36*F36</f>
        <v>0</v>
      </c>
      <c r="H36" s="126">
        <f>+G36-D36</f>
        <v>0</v>
      </c>
      <c r="I36" s="103">
        <f>IFERROR(+H36/D36,0)</f>
        <v>0</v>
      </c>
      <c r="J36" s="95">
        <f>IFERROR(+G36/$G$62,0)</f>
        <v>0</v>
      </c>
      <c r="K36" s="109"/>
      <c r="L36" s="5"/>
      <c r="M36" s="13"/>
      <c r="N36" s="14"/>
      <c r="O36" s="6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>
      <c r="A37" s="44"/>
      <c r="B37" s="85"/>
      <c r="C37" s="86"/>
      <c r="D37" s="87"/>
      <c r="E37" s="85"/>
      <c r="F37" s="86"/>
      <c r="G37" s="87"/>
      <c r="H37" s="88"/>
      <c r="I37" s="89"/>
      <c r="J37" s="112"/>
      <c r="K37" s="110"/>
      <c r="L37" s="5"/>
      <c r="M37" s="13"/>
      <c r="N37" s="14"/>
      <c r="O37" s="6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>
      <c r="A38" s="179" t="s">
        <v>19</v>
      </c>
      <c r="B38" s="180">
        <f>+B27*B30*I27</f>
        <v>290103.16800000001</v>
      </c>
      <c r="C38" s="181">
        <f>+B7</f>
        <v>6.5000000000000002E-2</v>
      </c>
      <c r="D38" s="23">
        <f>+B38*C38</f>
        <v>18856.70592</v>
      </c>
      <c r="E38" s="180">
        <f>+B38</f>
        <v>290103.16800000001</v>
      </c>
      <c r="F38" s="181">
        <f>+C7</f>
        <v>6.5000000000000002E-2</v>
      </c>
      <c r="G38" s="23">
        <f>+E38*F38</f>
        <v>18856.70592</v>
      </c>
      <c r="H38" s="126">
        <f>+G38-D38</f>
        <v>0</v>
      </c>
      <c r="I38" s="103">
        <f t="shared" ref="I38:I40" si="0">IFERROR(+H38/D38,0)</f>
        <v>0</v>
      </c>
      <c r="J38" s="95"/>
      <c r="K38" s="109">
        <f>IFERROR(+G38/$G$68,0)</f>
        <v>0.32131959950067124</v>
      </c>
      <c r="L38" s="5"/>
      <c r="M38" s="13"/>
      <c r="N38" s="14"/>
      <c r="O38" s="6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>
      <c r="A39" s="179" t="s">
        <v>20</v>
      </c>
      <c r="B39" s="180">
        <f>+B27*B30*I28</f>
        <v>81591.515999999989</v>
      </c>
      <c r="C39" s="181">
        <f>+B8</f>
        <v>0.1</v>
      </c>
      <c r="D39" s="23">
        <f>+B39*C39</f>
        <v>8159.1515999999992</v>
      </c>
      <c r="E39" s="180">
        <f>+B39</f>
        <v>81591.515999999989</v>
      </c>
      <c r="F39" s="181">
        <f>+C8</f>
        <v>0.1</v>
      </c>
      <c r="G39" s="23">
        <f>+E39*F39</f>
        <v>8159.1515999999992</v>
      </c>
      <c r="H39" s="126">
        <f>+G39-D39</f>
        <v>0</v>
      </c>
      <c r="I39" s="103">
        <f t="shared" si="0"/>
        <v>0</v>
      </c>
      <c r="J39" s="95"/>
      <c r="K39" s="109">
        <f>IFERROR(+G39/$G$68,0)</f>
        <v>0.1390325190147135</v>
      </c>
      <c r="L39" s="5"/>
      <c r="M39" s="13"/>
      <c r="N39" s="14"/>
      <c r="O39" s="6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>
      <c r="A40" s="179" t="s">
        <v>21</v>
      </c>
      <c r="B40" s="180">
        <f>+B27*B30*I29</f>
        <v>81591.515999999989</v>
      </c>
      <c r="C40" s="181">
        <f>+B9</f>
        <v>0.11700000000000001</v>
      </c>
      <c r="D40" s="23">
        <f>+B40*C40</f>
        <v>9546.2073719999989</v>
      </c>
      <c r="E40" s="180">
        <f>+B40</f>
        <v>81591.515999999989</v>
      </c>
      <c r="F40" s="181">
        <f>+C9</f>
        <v>0.11700000000000001</v>
      </c>
      <c r="G40" s="23">
        <f>+E40*F40</f>
        <v>9546.2073719999989</v>
      </c>
      <c r="H40" s="126">
        <f>+G40-D40</f>
        <v>0</v>
      </c>
      <c r="I40" s="103">
        <f t="shared" si="0"/>
        <v>0</v>
      </c>
      <c r="J40" s="95"/>
      <c r="K40" s="109">
        <f>IFERROR(+G40/$G$68,0)</f>
        <v>0.16266804724721481</v>
      </c>
      <c r="L40" s="5"/>
      <c r="M40" s="13"/>
      <c r="N40" s="14"/>
      <c r="O40" s="6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>
      <c r="A41" s="44"/>
      <c r="B41" s="85"/>
      <c r="C41" s="86"/>
      <c r="D41" s="87"/>
      <c r="E41" s="85"/>
      <c r="F41" s="86"/>
      <c r="G41" s="87"/>
      <c r="H41" s="88"/>
      <c r="I41" s="89"/>
      <c r="J41" s="112"/>
      <c r="K41" s="110"/>
      <c r="L41" s="5"/>
      <c r="M41" s="13"/>
      <c r="N41" s="14"/>
      <c r="O41" s="6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>
      <c r="A42" s="179" t="s">
        <v>22</v>
      </c>
      <c r="B42" s="73">
        <v>1</v>
      </c>
      <c r="C42" s="80">
        <f>+B10</f>
        <v>1164.8900000000001</v>
      </c>
      <c r="D42" s="74">
        <f>+B42*C42</f>
        <v>1164.8900000000001</v>
      </c>
      <c r="E42" s="73">
        <f>+B42</f>
        <v>1</v>
      </c>
      <c r="F42" s="80">
        <f>+C10</f>
        <v>1177.47</v>
      </c>
      <c r="G42" s="74">
        <f t="shared" ref="G42:G46" si="1">+E42*F42</f>
        <v>1177.47</v>
      </c>
      <c r="H42" s="126">
        <f>+G42-D42</f>
        <v>12.579999999999927</v>
      </c>
      <c r="I42" s="103">
        <f>IFERROR(+H42/D42,0)</f>
        <v>1.0799302938474814E-2</v>
      </c>
      <c r="J42" s="113">
        <f t="shared" ref="J42:J56" si="2">IFERROR(+G42/$G$62,0)</f>
        <v>2.1106880125993422E-2</v>
      </c>
      <c r="K42" s="109">
        <f>IFERROR(+G42/$G$68,0)</f>
        <v>2.0064171888196654E-2</v>
      </c>
      <c r="L42" s="5"/>
      <c r="M42" s="13"/>
      <c r="N42" s="14"/>
      <c r="O42" s="6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>
      <c r="A43" s="43" t="s">
        <v>23</v>
      </c>
      <c r="B43" s="83">
        <v>1</v>
      </c>
      <c r="C43" s="90">
        <f>+B12</f>
        <v>0.02</v>
      </c>
      <c r="D43" s="96">
        <f>+B43*C43</f>
        <v>0.02</v>
      </c>
      <c r="E43" s="83">
        <f>+B43</f>
        <v>1</v>
      </c>
      <c r="F43" s="90">
        <f>+C12</f>
        <v>0.02</v>
      </c>
      <c r="G43" s="96">
        <f t="shared" si="1"/>
        <v>0.02</v>
      </c>
      <c r="H43" s="98">
        <f>+G43-D43</f>
        <v>0</v>
      </c>
      <c r="I43" s="103">
        <f t="shared" ref="I43:I56" si="3">IFERROR(+H43/D43,0)</f>
        <v>0</v>
      </c>
      <c r="J43" s="114">
        <f t="shared" si="2"/>
        <v>3.5851240585311596E-7</v>
      </c>
      <c r="K43" s="109">
        <f t="shared" ref="K43:K46" si="4">IFERROR(+G43/$G$68,0)</f>
        <v>3.4080141130044334E-7</v>
      </c>
      <c r="L43" s="5"/>
      <c r="M43" s="13"/>
      <c r="N43" s="14"/>
      <c r="O43" s="6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>
      <c r="A44" s="94" t="s">
        <v>24</v>
      </c>
      <c r="B44" s="26">
        <f>+D27</f>
        <v>1000</v>
      </c>
      <c r="C44" s="27">
        <f>+B13</f>
        <v>3.3506999999999998</v>
      </c>
      <c r="D44" s="96">
        <f t="shared" ref="D44:D46" si="5">+B44*C44</f>
        <v>3350.7</v>
      </c>
      <c r="E44" s="26">
        <f>+B44</f>
        <v>1000</v>
      </c>
      <c r="F44" s="27">
        <f>+C13</f>
        <v>3.3868999999999998</v>
      </c>
      <c r="G44" s="96">
        <f t="shared" si="1"/>
        <v>3386.8999999999996</v>
      </c>
      <c r="H44" s="98">
        <f t="shared" ref="H44:H46" si="6">+G44-D44</f>
        <v>36.199999999999818</v>
      </c>
      <c r="I44" s="103">
        <f t="shared" si="3"/>
        <v>1.080371265705668E-2</v>
      </c>
      <c r="J44" s="113">
        <f t="shared" si="2"/>
        <v>6.0712283369195909E-2</v>
      </c>
      <c r="K44" s="109">
        <f t="shared" si="4"/>
        <v>5.7713014996673577E-2</v>
      </c>
      <c r="L44" s="5"/>
      <c r="M44" s="13"/>
      <c r="N44" s="14"/>
      <c r="O44" s="6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>
      <c r="A45" s="94" t="s">
        <v>25</v>
      </c>
      <c r="B45" s="26">
        <f>+D27</f>
        <v>1000</v>
      </c>
      <c r="C45" s="27"/>
      <c r="D45" s="96">
        <f t="shared" si="5"/>
        <v>0</v>
      </c>
      <c r="E45" s="26">
        <f>+B45</f>
        <v>1000</v>
      </c>
      <c r="F45" s="27"/>
      <c r="G45" s="96">
        <f t="shared" si="1"/>
        <v>0</v>
      </c>
      <c r="H45" s="98">
        <f t="shared" si="6"/>
        <v>0</v>
      </c>
      <c r="I45" s="103">
        <f t="shared" si="3"/>
        <v>0</v>
      </c>
      <c r="J45" s="113">
        <f t="shared" si="2"/>
        <v>0</v>
      </c>
      <c r="K45" s="109">
        <f t="shared" si="4"/>
        <v>0</v>
      </c>
      <c r="L45" s="5"/>
      <c r="M45" s="13"/>
      <c r="N45" s="14"/>
      <c r="O45" s="6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>
      <c r="A46" s="94" t="s">
        <v>26</v>
      </c>
      <c r="B46" s="26">
        <f>+D27</f>
        <v>1000</v>
      </c>
      <c r="C46" s="27">
        <f>+B14</f>
        <v>-0.18510000000000001</v>
      </c>
      <c r="D46" s="96">
        <f t="shared" si="5"/>
        <v>-185.10000000000002</v>
      </c>
      <c r="E46" s="26">
        <f>+B46</f>
        <v>1000</v>
      </c>
      <c r="F46" s="27">
        <f>+C14</f>
        <v>6.1000000000000004E-3</v>
      </c>
      <c r="G46" s="96">
        <f t="shared" si="1"/>
        <v>6.1000000000000005</v>
      </c>
      <c r="H46" s="98">
        <f t="shared" si="6"/>
        <v>191.20000000000002</v>
      </c>
      <c r="I46" s="103">
        <f t="shared" si="3"/>
        <v>-1.0329551593733117</v>
      </c>
      <c r="J46" s="113">
        <f t="shared" si="2"/>
        <v>1.0934628378520037E-4</v>
      </c>
      <c r="K46" s="109">
        <f t="shared" si="4"/>
        <v>1.0394443044663524E-4</v>
      </c>
      <c r="L46" s="5"/>
      <c r="M46" s="13"/>
      <c r="N46" s="14"/>
      <c r="O46" s="6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>
      <c r="A47" s="129" t="s">
        <v>27</v>
      </c>
      <c r="B47" s="130"/>
      <c r="C47" s="97"/>
      <c r="D47" s="131">
        <f>SUM(D42:D46)</f>
        <v>4330.5099999999993</v>
      </c>
      <c r="E47" s="130"/>
      <c r="F47" s="97"/>
      <c r="G47" s="131">
        <f t="shared" ref="G47:H47" si="7">SUM(G42:G46)</f>
        <v>4570.49</v>
      </c>
      <c r="H47" s="131">
        <f t="shared" si="7"/>
        <v>239.97999999999976</v>
      </c>
      <c r="I47" s="52">
        <f t="shared" si="3"/>
        <v>5.5416105724267993E-2</v>
      </c>
      <c r="J47" s="115">
        <f t="shared" si="2"/>
        <v>8.1928868291380394E-2</v>
      </c>
      <c r="K47" s="143">
        <f>IFERROR(+G47/$G$68,0)</f>
        <v>7.7881472116728162E-2</v>
      </c>
      <c r="L47" s="7"/>
      <c r="M47" s="11"/>
      <c r="N47" s="7"/>
      <c r="O47" s="176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ht="25.5">
      <c r="A48" s="132" t="s">
        <v>28</v>
      </c>
      <c r="B48" s="133">
        <f>+D27</f>
        <v>1000</v>
      </c>
      <c r="C48" s="148">
        <f>+B16</f>
        <v>2.9218000000000002</v>
      </c>
      <c r="D48" s="133">
        <f>+B48*C48</f>
        <v>2921.8</v>
      </c>
      <c r="E48" s="133">
        <f>+B48</f>
        <v>1000</v>
      </c>
      <c r="F48" s="148">
        <f>+C16</f>
        <v>2.9152999999999998</v>
      </c>
      <c r="G48" s="133">
        <f>+E48*F48</f>
        <v>2915.2999999999997</v>
      </c>
      <c r="H48" s="133">
        <f t="shared" ref="H48:H56" si="8">+G48-D48</f>
        <v>-6.5000000000004547</v>
      </c>
      <c r="I48" s="134">
        <f t="shared" si="3"/>
        <v>-2.224656033951829E-3</v>
      </c>
      <c r="J48" s="134">
        <f t="shared" si="2"/>
        <v>5.2258560839179437E-2</v>
      </c>
      <c r="K48" s="144">
        <f t="shared" ref="K48:K56" si="9">IFERROR(+G48/$G$68,0)</f>
        <v>4.9676917718209118E-2</v>
      </c>
    </row>
    <row r="49" spans="1:11" ht="25.5">
      <c r="A49" s="135" t="s">
        <v>29</v>
      </c>
      <c r="B49" s="136">
        <f>+B48</f>
        <v>1000</v>
      </c>
      <c r="C49" s="147">
        <f>+B17</f>
        <v>1.9679</v>
      </c>
      <c r="D49" s="136">
        <f>+B49*C49</f>
        <v>1967.9</v>
      </c>
      <c r="E49" s="136">
        <f>+B49</f>
        <v>1000</v>
      </c>
      <c r="F49" s="147">
        <f>+C17</f>
        <v>1.964</v>
      </c>
      <c r="G49" s="136">
        <f>+E49*F49</f>
        <v>1964</v>
      </c>
      <c r="H49" s="136">
        <f t="shared" si="8"/>
        <v>-3.9000000000000909</v>
      </c>
      <c r="I49" s="137">
        <f t="shared" si="3"/>
        <v>-1.9818080187001832E-3</v>
      </c>
      <c r="J49" s="137">
        <f t="shared" si="2"/>
        <v>3.5205918254775981E-2</v>
      </c>
      <c r="K49" s="145">
        <f t="shared" si="9"/>
        <v>3.3466698589703539E-2</v>
      </c>
    </row>
    <row r="50" spans="1:11">
      <c r="A50" s="106" t="s">
        <v>30</v>
      </c>
      <c r="B50" s="107"/>
      <c r="C50" s="107"/>
      <c r="D50" s="128">
        <f>+D48+D49</f>
        <v>4889.7000000000007</v>
      </c>
      <c r="E50" s="107"/>
      <c r="F50" s="107"/>
      <c r="G50" s="128">
        <f>+G48+G49</f>
        <v>4879.2999999999993</v>
      </c>
      <c r="H50" s="128">
        <f t="shared" si="8"/>
        <v>-10.400000000001455</v>
      </c>
      <c r="I50" s="71">
        <f t="shared" si="3"/>
        <v>-2.1269198519339536E-3</v>
      </c>
      <c r="J50" s="116">
        <f t="shared" si="2"/>
        <v>8.7464479093955411E-2</v>
      </c>
      <c r="K50" s="146">
        <f t="shared" si="9"/>
        <v>8.3143616307912657E-2</v>
      </c>
    </row>
    <row r="51" spans="1:11" ht="25.5">
      <c r="A51" s="53" t="s">
        <v>31</v>
      </c>
      <c r="B51" s="97"/>
      <c r="C51" s="97"/>
      <c r="D51" s="54">
        <f>+D47+D50</f>
        <v>9220.2099999999991</v>
      </c>
      <c r="E51" s="97"/>
      <c r="F51" s="97"/>
      <c r="G51" s="54">
        <f>+G47+G50</f>
        <v>9449.7899999999991</v>
      </c>
      <c r="H51" s="127">
        <f t="shared" si="8"/>
        <v>229.57999999999993</v>
      </c>
      <c r="I51" s="70">
        <f t="shared" si="3"/>
        <v>2.4899649791056813E-2</v>
      </c>
      <c r="J51" s="115">
        <f t="shared" si="2"/>
        <v>0.16939334738533579</v>
      </c>
      <c r="K51" s="143">
        <f t="shared" si="9"/>
        <v>0.16102508842464081</v>
      </c>
    </row>
    <row r="52" spans="1:11">
      <c r="A52" s="179" t="s">
        <v>32</v>
      </c>
      <c r="B52" s="180">
        <f>+B27*B30</f>
        <v>453286.19999999995</v>
      </c>
      <c r="C52" s="181">
        <f>+B18</f>
        <v>5.1999999999999998E-3</v>
      </c>
      <c r="D52" s="23">
        <f>+B52*C52</f>
        <v>2357.0882399999996</v>
      </c>
      <c r="E52" s="180">
        <f>+B52</f>
        <v>453286.19999999995</v>
      </c>
      <c r="F52" s="181">
        <f>+C18</f>
        <v>5.1999999999999998E-3</v>
      </c>
      <c r="G52" s="23">
        <f>+E52*F52</f>
        <v>2357.0882399999996</v>
      </c>
      <c r="H52" s="124">
        <f t="shared" si="8"/>
        <v>0</v>
      </c>
      <c r="I52" s="24">
        <f t="shared" si="3"/>
        <v>0</v>
      </c>
      <c r="J52" s="113">
        <f t="shared" si="2"/>
        <v>4.2252268786524327E-2</v>
      </c>
      <c r="K52" s="119">
        <f t="shared" si="9"/>
        <v>4.0164949937583898E-2</v>
      </c>
    </row>
    <row r="53" spans="1:11">
      <c r="A53" s="179" t="s">
        <v>33</v>
      </c>
      <c r="B53" s="180">
        <f>+B52</f>
        <v>453286.19999999995</v>
      </c>
      <c r="C53" s="181">
        <f>+B19</f>
        <v>1.1000000000000001E-3</v>
      </c>
      <c r="D53" s="23">
        <f>+B53*C53</f>
        <v>498.61481999999995</v>
      </c>
      <c r="E53" s="180">
        <f>+B53</f>
        <v>453286.19999999995</v>
      </c>
      <c r="F53" s="181">
        <f>+C19</f>
        <v>1.1000000000000001E-3</v>
      </c>
      <c r="G53" s="23">
        <f>+E53*F53</f>
        <v>498.61481999999995</v>
      </c>
      <c r="H53" s="124">
        <f t="shared" si="8"/>
        <v>0</v>
      </c>
      <c r="I53" s="24">
        <f t="shared" si="3"/>
        <v>0</v>
      </c>
      <c r="J53" s="113">
        <f t="shared" si="2"/>
        <v>8.9379799356109155E-3</v>
      </c>
      <c r="K53" s="119">
        <f t="shared" si="9"/>
        <v>8.4964317175658249E-3</v>
      </c>
    </row>
    <row r="54" spans="1:11" ht="25.5">
      <c r="A54" s="179" t="s">
        <v>34</v>
      </c>
      <c r="B54" s="26">
        <v>1</v>
      </c>
      <c r="C54" s="180">
        <f>+B20</f>
        <v>0.25</v>
      </c>
      <c r="D54" s="23">
        <f>+B54*C54</f>
        <v>0.25</v>
      </c>
      <c r="E54" s="26">
        <f>+B54</f>
        <v>1</v>
      </c>
      <c r="F54" s="180">
        <f>+C20</f>
        <v>0.25</v>
      </c>
      <c r="G54" s="23">
        <f>+E54*F54</f>
        <v>0.25</v>
      </c>
      <c r="H54" s="124">
        <f t="shared" si="8"/>
        <v>0</v>
      </c>
      <c r="I54" s="24">
        <f t="shared" si="3"/>
        <v>0</v>
      </c>
      <c r="J54" s="113">
        <f t="shared" si="2"/>
        <v>4.4814050731639492E-6</v>
      </c>
      <c r="K54" s="119">
        <f t="shared" si="9"/>
        <v>4.260017641255542E-6</v>
      </c>
    </row>
    <row r="55" spans="1:11">
      <c r="A55" s="53" t="s">
        <v>35</v>
      </c>
      <c r="B55" s="97"/>
      <c r="C55" s="97"/>
      <c r="D55" s="54">
        <f>SUM(D52:D54)</f>
        <v>2855.9530599999994</v>
      </c>
      <c r="E55" s="97"/>
      <c r="F55" s="97"/>
      <c r="G55" s="54">
        <f>SUM(G52:G54)</f>
        <v>2855.9530599999994</v>
      </c>
      <c r="H55" s="127">
        <f t="shared" si="8"/>
        <v>0</v>
      </c>
      <c r="I55" s="55">
        <f t="shared" si="3"/>
        <v>0</v>
      </c>
      <c r="J55" s="115">
        <f t="shared" si="2"/>
        <v>5.1194730127208404E-2</v>
      </c>
      <c r="K55" s="120">
        <f t="shared" si="9"/>
        <v>4.8665641672790978E-2</v>
      </c>
    </row>
    <row r="56" spans="1:11">
      <c r="A56" s="33" t="s">
        <v>36</v>
      </c>
      <c r="B56" s="180">
        <f>+B27</f>
        <v>438000</v>
      </c>
      <c r="C56" s="29">
        <f>+B21</f>
        <v>7.0000000000000001E-3</v>
      </c>
      <c r="D56" s="23">
        <f>+B56*C56</f>
        <v>3066</v>
      </c>
      <c r="E56" s="180">
        <f>+B56</f>
        <v>438000</v>
      </c>
      <c r="F56" s="29">
        <f>+C21</f>
        <v>7.0000000000000001E-3</v>
      </c>
      <c r="G56" s="23">
        <f>+E56*F56</f>
        <v>3066</v>
      </c>
      <c r="H56" s="124">
        <f t="shared" si="8"/>
        <v>0</v>
      </c>
      <c r="I56" s="24">
        <f t="shared" si="3"/>
        <v>0</v>
      </c>
      <c r="J56" s="117">
        <f t="shared" si="2"/>
        <v>5.4959951817282672E-2</v>
      </c>
      <c r="K56" s="121">
        <f t="shared" si="9"/>
        <v>5.2244856352357968E-2</v>
      </c>
    </row>
    <row r="57" spans="1:11">
      <c r="A57" s="46"/>
      <c r="B57" s="92"/>
      <c r="C57" s="92"/>
      <c r="D57" s="47"/>
      <c r="E57" s="92"/>
      <c r="F57" s="92"/>
      <c r="G57" s="47"/>
      <c r="H57" s="91"/>
      <c r="I57" s="48"/>
      <c r="J57" s="67"/>
      <c r="K57" s="65"/>
    </row>
    <row r="58" spans="1:11">
      <c r="A58" s="33" t="s">
        <v>37</v>
      </c>
      <c r="B58" s="84"/>
      <c r="C58" s="84"/>
      <c r="D58" s="25">
        <f>+D35+D36+D51+D55+D56</f>
        <v>49138.628059999995</v>
      </c>
      <c r="E58" s="84"/>
      <c r="F58" s="84"/>
      <c r="G58" s="25">
        <f>+G35+G36+G51+G55+G56</f>
        <v>49368.208059999997</v>
      </c>
      <c r="H58" s="124">
        <f t="shared" ref="H58:H62" si="10">+G58-D58</f>
        <v>229.58000000000175</v>
      </c>
      <c r="I58" s="24">
        <f t="shared" ref="I58:I62" si="11">IFERROR(+H58/D58,0)</f>
        <v>4.6720881120180333E-3</v>
      </c>
      <c r="J58" s="113">
        <f>IFERROR(+G58/$G$62,0)</f>
        <v>0.88495575221238942</v>
      </c>
      <c r="K58" s="64"/>
    </row>
    <row r="59" spans="1:11">
      <c r="A59" s="45" t="s">
        <v>38</v>
      </c>
      <c r="B59" s="30"/>
      <c r="C59" s="31">
        <v>0.13</v>
      </c>
      <c r="D59" s="25">
        <f>+D58*C59</f>
        <v>6388.0216477999993</v>
      </c>
      <c r="E59" s="30"/>
      <c r="F59" s="31">
        <v>0.13</v>
      </c>
      <c r="G59" s="25">
        <f>+G58*F59</f>
        <v>6417.8670477999995</v>
      </c>
      <c r="H59" s="124">
        <f t="shared" si="10"/>
        <v>29.845400000000154</v>
      </c>
      <c r="I59" s="24">
        <f t="shared" si="11"/>
        <v>4.6720881120180221E-3</v>
      </c>
      <c r="J59" s="113">
        <f>IFERROR(+G59/$G$62,0)</f>
        <v>0.11504424778761062</v>
      </c>
      <c r="K59" s="64"/>
    </row>
    <row r="60" spans="1:11">
      <c r="A60" s="45" t="s">
        <v>39</v>
      </c>
      <c r="B60" s="73"/>
      <c r="C60" s="73"/>
      <c r="D60" s="124">
        <f>+D58+D59</f>
        <v>55526.649707799996</v>
      </c>
      <c r="E60" s="73"/>
      <c r="F60" s="73"/>
      <c r="G60" s="124">
        <f>+G58+G59</f>
        <v>55786.075107799996</v>
      </c>
      <c r="H60" s="124">
        <f t="shared" si="10"/>
        <v>259.42540000000008</v>
      </c>
      <c r="I60" s="24">
        <f t="shared" si="11"/>
        <v>4.6720881120179995E-3</v>
      </c>
      <c r="J60" s="113">
        <f>IFERROR(+G60/$G$62,0)</f>
        <v>1</v>
      </c>
      <c r="K60" s="64"/>
    </row>
    <row r="61" spans="1:11">
      <c r="A61" s="45" t="s">
        <v>40</v>
      </c>
      <c r="B61" s="84"/>
      <c r="C61" s="37"/>
      <c r="D61" s="123">
        <f>+D60*C61</f>
        <v>0</v>
      </c>
      <c r="E61" s="84"/>
      <c r="F61" s="37"/>
      <c r="G61" s="123">
        <f>+G60*F61</f>
        <v>0</v>
      </c>
      <c r="H61" s="124">
        <f t="shared" si="10"/>
        <v>0</v>
      </c>
      <c r="I61" s="24">
        <f t="shared" si="11"/>
        <v>0</v>
      </c>
      <c r="J61" s="113">
        <f>IFERROR(+G61/$G$62,0)</f>
        <v>0</v>
      </c>
      <c r="K61" s="64"/>
    </row>
    <row r="62" spans="1:11" ht="15.75" thickBot="1">
      <c r="A62" s="49" t="s">
        <v>41</v>
      </c>
      <c r="B62" s="93"/>
      <c r="C62" s="93"/>
      <c r="D62" s="50">
        <f>+D60+D61</f>
        <v>55526.649707799996</v>
      </c>
      <c r="E62" s="93"/>
      <c r="F62" s="93"/>
      <c r="G62" s="50">
        <f>+G60+G61</f>
        <v>55786.075107799996</v>
      </c>
      <c r="H62" s="125">
        <f t="shared" si="10"/>
        <v>259.42540000000008</v>
      </c>
      <c r="I62" s="51">
        <f t="shared" si="11"/>
        <v>4.6720881120179995E-3</v>
      </c>
      <c r="J62" s="118">
        <f>IFERROR(+G62/$G$62,0)</f>
        <v>1</v>
      </c>
      <c r="K62" s="66"/>
    </row>
    <row r="63" spans="1:11">
      <c r="A63" s="46"/>
      <c r="B63" s="92"/>
      <c r="C63" s="92"/>
      <c r="D63" s="47"/>
      <c r="E63" s="92"/>
      <c r="F63" s="92"/>
      <c r="G63" s="47"/>
      <c r="H63" s="91"/>
      <c r="I63" s="48"/>
      <c r="J63" s="67"/>
      <c r="K63" s="65"/>
    </row>
    <row r="64" spans="1:11">
      <c r="A64" s="33" t="s">
        <v>42</v>
      </c>
      <c r="B64" s="84"/>
      <c r="C64" s="84"/>
      <c r="D64" s="25">
        <f>+D38+D39+D40+D51+D55+D56</f>
        <v>51704.227951999994</v>
      </c>
      <c r="E64" s="84"/>
      <c r="F64" s="84"/>
      <c r="G64" s="25">
        <f>+G38+G39+G40+G51+G55+G56</f>
        <v>51933.807951999996</v>
      </c>
      <c r="H64" s="124">
        <f t="shared" ref="H64:H68" si="12">+G64-D64</f>
        <v>229.58000000000175</v>
      </c>
      <c r="I64" s="24">
        <f t="shared" ref="I64:I68" si="13">IFERROR(+H64/D64,0)</f>
        <v>4.4402558377456876E-3</v>
      </c>
      <c r="J64" s="24"/>
      <c r="K64" s="119">
        <f t="shared" ref="K64:K68" si="14">IFERROR(+G64/$G$68,0)</f>
        <v>0.88495575221238931</v>
      </c>
    </row>
    <row r="65" spans="1:11">
      <c r="A65" s="45" t="s">
        <v>38</v>
      </c>
      <c r="B65" s="30"/>
      <c r="C65" s="31">
        <v>0.13</v>
      </c>
      <c r="D65" s="25">
        <f>+D64*C65</f>
        <v>6721.5496337599998</v>
      </c>
      <c r="E65" s="30"/>
      <c r="F65" s="31">
        <v>0.13</v>
      </c>
      <c r="G65" s="25">
        <f>+G64*F65</f>
        <v>6751.3950337599999</v>
      </c>
      <c r="H65" s="124">
        <f t="shared" si="12"/>
        <v>29.845400000000154</v>
      </c>
      <c r="I65" s="24">
        <f t="shared" si="13"/>
        <v>4.4402558377456764E-3</v>
      </c>
      <c r="J65" s="24"/>
      <c r="K65" s="119">
        <f t="shared" si="14"/>
        <v>0.11504424778761062</v>
      </c>
    </row>
    <row r="66" spans="1:11">
      <c r="A66" s="45" t="s">
        <v>39</v>
      </c>
      <c r="B66" s="73"/>
      <c r="C66" s="73"/>
      <c r="D66" s="25">
        <f>+D64+D65</f>
        <v>58425.777585759992</v>
      </c>
      <c r="E66" s="73"/>
      <c r="F66" s="73"/>
      <c r="G66" s="25">
        <f>+G64+G65</f>
        <v>58685.202985759999</v>
      </c>
      <c r="H66" s="124">
        <f t="shared" si="12"/>
        <v>259.42540000000736</v>
      </c>
      <c r="I66" s="24">
        <f t="shared" si="13"/>
        <v>4.4402558377457805E-3</v>
      </c>
      <c r="J66" s="24"/>
      <c r="K66" s="119">
        <f t="shared" si="14"/>
        <v>1</v>
      </c>
    </row>
    <row r="67" spans="1:11">
      <c r="A67" s="45" t="s">
        <v>40</v>
      </c>
      <c r="B67" s="84"/>
      <c r="C67" s="37"/>
      <c r="D67" s="123">
        <f>+D66*C67</f>
        <v>0</v>
      </c>
      <c r="E67" s="84"/>
      <c r="F67" s="37"/>
      <c r="G67" s="123">
        <f>+G66*F67</f>
        <v>0</v>
      </c>
      <c r="H67" s="124">
        <f t="shared" si="12"/>
        <v>0</v>
      </c>
      <c r="I67" s="24">
        <f t="shared" si="13"/>
        <v>0</v>
      </c>
      <c r="J67" s="24"/>
      <c r="K67" s="119">
        <f t="shared" si="14"/>
        <v>0</v>
      </c>
    </row>
    <row r="68" spans="1:11" ht="15.75" thickBot="1">
      <c r="A68" s="49" t="s">
        <v>43</v>
      </c>
      <c r="B68" s="93"/>
      <c r="C68" s="93"/>
      <c r="D68" s="50">
        <f>+D66+D67</f>
        <v>58425.777585759992</v>
      </c>
      <c r="E68" s="93"/>
      <c r="F68" s="93"/>
      <c r="G68" s="50">
        <f>+G66+G67</f>
        <v>58685.202985759999</v>
      </c>
      <c r="H68" s="125">
        <f t="shared" si="12"/>
        <v>259.42540000000736</v>
      </c>
      <c r="I68" s="51">
        <f t="shared" si="13"/>
        <v>4.4402558377457805E-3</v>
      </c>
      <c r="J68" s="68"/>
      <c r="K68" s="122">
        <f t="shared" si="14"/>
        <v>1</v>
      </c>
    </row>
    <row r="71" spans="1:11" ht="108.75" customHeight="1">
      <c r="A71" s="200" t="s">
        <v>51</v>
      </c>
      <c r="B71" s="201"/>
      <c r="C71" s="201"/>
      <c r="D71" s="201"/>
      <c r="E71" s="201"/>
      <c r="F71" s="201"/>
      <c r="G71" s="201"/>
      <c r="H71" s="201"/>
    </row>
    <row r="72" spans="1:11">
      <c r="A72" s="162"/>
      <c r="B72" s="162"/>
      <c r="C72" s="162"/>
      <c r="D72" s="162"/>
      <c r="E72" s="162"/>
      <c r="F72" s="162"/>
      <c r="G72" s="162"/>
      <c r="H72" s="162"/>
    </row>
    <row r="73" spans="1:11">
      <c r="A73" s="162"/>
      <c r="B73" s="162"/>
      <c r="C73" s="162"/>
      <c r="D73" s="162"/>
      <c r="E73" s="162"/>
      <c r="F73" s="162"/>
      <c r="G73" s="162"/>
      <c r="H73" s="162"/>
    </row>
    <row r="74" spans="1:11">
      <c r="A74" s="162"/>
      <c r="B74" s="162"/>
      <c r="C74" s="162"/>
      <c r="D74" s="162"/>
      <c r="E74" s="162"/>
      <c r="F74" s="162"/>
      <c r="G74" s="162"/>
      <c r="H74" s="162"/>
    </row>
    <row r="75" spans="1:11">
      <c r="A75" s="162"/>
      <c r="B75" s="162"/>
      <c r="C75" s="162"/>
      <c r="D75" s="162"/>
      <c r="E75" s="162"/>
      <c r="F75" s="162"/>
      <c r="G75" s="162"/>
      <c r="H75" s="162"/>
    </row>
    <row r="76" spans="1:11">
      <c r="A76" s="162"/>
      <c r="B76" s="162"/>
      <c r="C76" s="162"/>
      <c r="D76" s="162"/>
      <c r="E76" s="162"/>
      <c r="F76" s="162"/>
      <c r="G76" s="162"/>
      <c r="H76" s="162"/>
    </row>
  </sheetData>
  <mergeCells count="5">
    <mergeCell ref="A1:J1"/>
    <mergeCell ref="A25:C25"/>
    <mergeCell ref="B33:D33"/>
    <mergeCell ref="E33:G33"/>
    <mergeCell ref="A71:H7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B76"/>
  <sheetViews>
    <sheetView topLeftCell="A35" zoomScale="90" zoomScaleNormal="90" workbookViewId="0">
      <selection activeCell="F62" sqref="F62"/>
    </sheetView>
  </sheetViews>
  <sheetFormatPr defaultRowHeight="15"/>
  <cols>
    <col min="1" max="1" width="37.42578125" style="163" customWidth="1"/>
    <col min="2" max="2" width="11.28515625" style="163" bestFit="1" customWidth="1"/>
    <col min="3" max="3" width="13.140625" style="163" customWidth="1"/>
    <col min="4" max="4" width="13.5703125" style="163" customWidth="1"/>
    <col min="5" max="5" width="11.42578125" style="163" customWidth="1"/>
    <col min="6" max="6" width="13.28515625" style="163" customWidth="1"/>
    <col min="7" max="7" width="13.42578125" style="163" customWidth="1"/>
    <col min="8" max="11" width="11.140625" style="163" customWidth="1"/>
    <col min="12" max="16384" width="9.140625" style="163"/>
  </cols>
  <sheetData>
    <row r="1" spans="1:28" ht="23.25">
      <c r="A1" s="205" t="s">
        <v>71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28">
      <c r="A2" s="9"/>
      <c r="B2" s="9"/>
      <c r="C2" s="9"/>
      <c r="D2" s="9"/>
      <c r="E2" s="9"/>
      <c r="F2" s="9"/>
      <c r="G2" s="77"/>
      <c r="H2" s="77"/>
      <c r="I2" s="9"/>
      <c r="J2" s="75"/>
      <c r="K2" s="75"/>
      <c r="L2" s="9"/>
      <c r="M2" s="9"/>
      <c r="N2" s="9"/>
      <c r="O2" s="9"/>
      <c r="P2" s="9"/>
      <c r="Q2" s="9"/>
      <c r="R2" s="9"/>
      <c r="S2" s="9"/>
      <c r="T2" s="34"/>
      <c r="U2" s="9"/>
      <c r="V2" s="9"/>
      <c r="W2" s="9"/>
      <c r="X2" s="9"/>
      <c r="Y2" s="39">
        <v>1</v>
      </c>
      <c r="Z2" s="9" t="s">
        <v>0</v>
      </c>
      <c r="AA2" s="9"/>
      <c r="AB2" s="9"/>
    </row>
    <row r="3" spans="1:28" ht="15.75" thickBot="1">
      <c r="A3" s="9"/>
      <c r="B3" s="9"/>
      <c r="C3" s="9"/>
      <c r="D3" s="9"/>
      <c r="E3" s="9"/>
      <c r="F3" s="9"/>
      <c r="G3" s="77"/>
      <c r="H3" s="77"/>
      <c r="I3" s="9"/>
      <c r="J3" s="75"/>
      <c r="K3" s="75"/>
      <c r="L3" s="9"/>
      <c r="M3" s="9"/>
      <c r="N3" s="9"/>
      <c r="O3" s="9"/>
      <c r="P3" s="9"/>
      <c r="Q3" s="9"/>
      <c r="R3" s="9"/>
      <c r="S3" s="9"/>
      <c r="T3" s="34"/>
      <c r="U3" s="9"/>
      <c r="V3" s="9"/>
      <c r="W3" s="9"/>
      <c r="X3" s="9"/>
      <c r="Y3" s="39"/>
      <c r="Z3" s="9"/>
      <c r="AA3" s="9"/>
      <c r="AB3" s="9"/>
    </row>
    <row r="4" spans="1:28" ht="16.5" thickBot="1">
      <c r="A4" s="164" t="s">
        <v>45</v>
      </c>
      <c r="B4" s="165" t="s">
        <v>46</v>
      </c>
      <c r="C4" s="165" t="s">
        <v>47</v>
      </c>
      <c r="D4" s="9"/>
      <c r="F4" s="187" t="s">
        <v>52</v>
      </c>
      <c r="G4" s="77"/>
      <c r="H4" s="9"/>
      <c r="I4" s="75"/>
      <c r="J4" s="75"/>
      <c r="L4" s="9"/>
      <c r="M4" s="9"/>
      <c r="N4" s="9"/>
      <c r="O4" s="9"/>
      <c r="P4" s="9"/>
      <c r="Q4" s="9"/>
      <c r="R4" s="9"/>
      <c r="S4" s="9"/>
      <c r="T4" s="34"/>
      <c r="U4" s="9"/>
      <c r="V4" s="9"/>
      <c r="W4" s="9"/>
      <c r="X4" s="9"/>
      <c r="Y4" s="39"/>
      <c r="Z4" s="9"/>
      <c r="AA4" s="9"/>
      <c r="AB4" s="9"/>
    </row>
    <row r="5" spans="1:28">
      <c r="A5" s="166" t="s">
        <v>17</v>
      </c>
      <c r="B5" s="172">
        <v>7.4999999999999997E-2</v>
      </c>
      <c r="C5" s="172">
        <v>7.4999999999999997E-2</v>
      </c>
      <c r="D5" s="9"/>
      <c r="E5" s="9"/>
      <c r="I5" s="188">
        <v>2012</v>
      </c>
      <c r="J5" s="188">
        <v>2013</v>
      </c>
      <c r="L5" s="9"/>
      <c r="M5" s="9"/>
      <c r="N5" s="9"/>
      <c r="O5" s="9"/>
      <c r="P5" s="9"/>
      <c r="Q5" s="9"/>
      <c r="R5" s="9"/>
      <c r="S5" s="9"/>
      <c r="T5" s="34"/>
      <c r="U5" s="9"/>
      <c r="V5" s="9"/>
      <c r="W5" s="9"/>
      <c r="X5" s="9"/>
      <c r="Y5" s="39"/>
      <c r="Z5" s="9"/>
      <c r="AA5" s="9"/>
      <c r="AB5" s="9"/>
    </row>
    <row r="6" spans="1:28">
      <c r="A6" s="166" t="s">
        <v>18</v>
      </c>
      <c r="B6" s="172">
        <v>8.7999999999999995E-2</v>
      </c>
      <c r="C6" s="172">
        <v>8.7999999999999995E-2</v>
      </c>
      <c r="D6" s="9"/>
      <c r="E6" s="9"/>
      <c r="F6" s="185" t="s">
        <v>53</v>
      </c>
      <c r="L6" s="9"/>
      <c r="M6" s="9"/>
      <c r="N6" s="9"/>
      <c r="O6" s="9"/>
      <c r="P6" s="9"/>
      <c r="Q6" s="9"/>
      <c r="R6" s="9"/>
      <c r="S6" s="9"/>
      <c r="T6" s="34"/>
      <c r="U6" s="9"/>
      <c r="V6" s="9"/>
      <c r="W6" s="9"/>
      <c r="X6" s="9"/>
      <c r="Y6" s="39"/>
      <c r="Z6" s="9"/>
      <c r="AA6" s="9"/>
      <c r="AB6" s="9"/>
    </row>
    <row r="7" spans="1:28">
      <c r="A7" s="166" t="s">
        <v>19</v>
      </c>
      <c r="B7" s="172">
        <v>6.5000000000000002E-2</v>
      </c>
      <c r="C7" s="172">
        <v>6.5000000000000002E-2</v>
      </c>
      <c r="D7" s="9"/>
      <c r="E7" s="9"/>
      <c r="F7" s="163" t="s">
        <v>54</v>
      </c>
      <c r="I7" s="177">
        <v>0.02</v>
      </c>
      <c r="J7" s="177">
        <v>0.02</v>
      </c>
      <c r="L7" s="9"/>
      <c r="M7" s="9"/>
      <c r="N7" s="9"/>
      <c r="O7" s="9"/>
      <c r="P7" s="9"/>
      <c r="Q7" s="9"/>
      <c r="R7" s="9"/>
      <c r="S7" s="9"/>
      <c r="T7" s="34"/>
      <c r="U7" s="9"/>
      <c r="V7" s="9"/>
      <c r="W7" s="9"/>
      <c r="X7" s="9"/>
      <c r="Y7" s="39"/>
      <c r="Z7" s="9"/>
      <c r="AA7" s="9"/>
      <c r="AB7" s="9"/>
    </row>
    <row r="8" spans="1:28">
      <c r="A8" s="166" t="s">
        <v>20</v>
      </c>
      <c r="B8" s="172">
        <v>0.1</v>
      </c>
      <c r="C8" s="172">
        <v>0.1</v>
      </c>
      <c r="D8" s="9"/>
      <c r="E8" s="9"/>
      <c r="F8" s="163" t="s">
        <v>55</v>
      </c>
      <c r="I8" s="177">
        <v>0</v>
      </c>
      <c r="J8" s="177">
        <v>0</v>
      </c>
      <c r="L8" s="9"/>
      <c r="M8" s="9"/>
      <c r="N8" s="9"/>
      <c r="O8" s="9"/>
      <c r="P8" s="9"/>
      <c r="Q8" s="9"/>
      <c r="R8" s="9"/>
      <c r="S8" s="9"/>
      <c r="T8" s="34"/>
      <c r="U8" s="9"/>
      <c r="V8" s="9"/>
      <c r="W8" s="9"/>
      <c r="X8" s="9"/>
      <c r="Y8" s="39"/>
      <c r="Z8" s="9"/>
      <c r="AA8" s="9"/>
      <c r="AB8" s="9"/>
    </row>
    <row r="9" spans="1:28">
      <c r="A9" s="166" t="s">
        <v>21</v>
      </c>
      <c r="B9" s="172">
        <v>0.11700000000000001</v>
      </c>
      <c r="C9" s="172">
        <v>0.11700000000000001</v>
      </c>
      <c r="D9" s="9"/>
      <c r="E9" s="9"/>
      <c r="F9" s="163" t="s">
        <v>56</v>
      </c>
      <c r="J9" s="177"/>
      <c r="L9" s="9"/>
      <c r="M9" s="9"/>
      <c r="N9" s="9"/>
      <c r="O9" s="9"/>
      <c r="P9" s="9"/>
      <c r="Q9" s="9"/>
      <c r="R9" s="9"/>
      <c r="S9" s="9"/>
      <c r="T9" s="34"/>
      <c r="U9" s="9"/>
      <c r="V9" s="9"/>
      <c r="W9" s="9"/>
      <c r="X9" s="9"/>
      <c r="Y9" s="39"/>
      <c r="Z9" s="9"/>
      <c r="AA9" s="9"/>
      <c r="AB9" s="9"/>
    </row>
    <row r="10" spans="1:28">
      <c r="A10" s="166" t="s">
        <v>22</v>
      </c>
      <c r="B10" s="167">
        <v>1164.8900000000001</v>
      </c>
      <c r="C10" s="167">
        <v>1177.47</v>
      </c>
      <c r="D10" s="9"/>
      <c r="E10" s="9"/>
      <c r="F10" s="163" t="s">
        <v>57</v>
      </c>
      <c r="J10" s="177"/>
      <c r="L10" s="9"/>
      <c r="M10" s="9"/>
      <c r="N10" s="9"/>
      <c r="O10" s="9"/>
      <c r="P10" s="9"/>
      <c r="Q10" s="9"/>
      <c r="R10" s="9"/>
      <c r="S10" s="9"/>
      <c r="T10" s="34"/>
      <c r="U10" s="9"/>
      <c r="V10" s="9"/>
      <c r="W10" s="9"/>
      <c r="X10" s="9"/>
      <c r="Y10" s="39"/>
      <c r="Z10" s="9"/>
      <c r="AA10" s="9"/>
      <c r="AB10" s="9"/>
    </row>
    <row r="11" spans="1:28">
      <c r="A11" s="166" t="s">
        <v>48</v>
      </c>
      <c r="B11" s="167">
        <v>0</v>
      </c>
      <c r="C11" s="167">
        <v>0</v>
      </c>
      <c r="D11" s="9"/>
      <c r="E11" s="9"/>
      <c r="F11" s="163" t="s">
        <v>23</v>
      </c>
      <c r="I11" s="182">
        <f>SUM(I6:I10)</f>
        <v>0.02</v>
      </c>
      <c r="J11" s="182">
        <f>SUM(J6:J10)</f>
        <v>0.02</v>
      </c>
      <c r="L11" s="9"/>
      <c r="M11" s="9"/>
      <c r="N11" s="9"/>
      <c r="O11" s="9"/>
      <c r="P11" s="9"/>
      <c r="Q11" s="9"/>
      <c r="R11" s="9"/>
      <c r="S11" s="9"/>
      <c r="T11" s="34"/>
      <c r="U11" s="9"/>
      <c r="V11" s="9"/>
      <c r="W11" s="9"/>
      <c r="X11" s="9"/>
      <c r="Y11" s="39"/>
      <c r="Z11" s="9"/>
      <c r="AA11" s="9"/>
      <c r="AB11" s="9"/>
    </row>
    <row r="12" spans="1:28">
      <c r="A12" s="166" t="s">
        <v>23</v>
      </c>
      <c r="B12" s="168">
        <f>+I11</f>
        <v>0.02</v>
      </c>
      <c r="C12" s="168">
        <f>+J11</f>
        <v>0.02</v>
      </c>
      <c r="D12" s="9"/>
      <c r="E12" s="9"/>
      <c r="L12" s="9"/>
      <c r="M12" s="9"/>
      <c r="N12" s="9"/>
      <c r="O12" s="9"/>
      <c r="P12" s="9"/>
      <c r="Q12" s="9"/>
      <c r="R12" s="9"/>
      <c r="S12" s="9"/>
      <c r="T12" s="34"/>
      <c r="U12" s="9"/>
      <c r="V12" s="9"/>
      <c r="W12" s="9"/>
      <c r="X12" s="9"/>
      <c r="Y12" s="39"/>
      <c r="Z12" s="9"/>
      <c r="AA12" s="9"/>
      <c r="AB12" s="9"/>
    </row>
    <row r="13" spans="1:28">
      <c r="A13" s="169" t="s">
        <v>24</v>
      </c>
      <c r="B13" s="170">
        <v>3.3506999999999998</v>
      </c>
      <c r="C13" s="170">
        <v>3.3868999999999998</v>
      </c>
      <c r="D13" s="9"/>
      <c r="E13" s="9"/>
      <c r="F13" s="185" t="s">
        <v>58</v>
      </c>
      <c r="L13" s="9"/>
      <c r="M13" s="9"/>
      <c r="N13" s="9"/>
      <c r="O13" s="9"/>
      <c r="P13" s="9"/>
      <c r="Q13" s="9"/>
      <c r="R13" s="9"/>
      <c r="S13" s="9"/>
      <c r="T13" s="34"/>
      <c r="U13" s="9"/>
      <c r="V13" s="9"/>
      <c r="W13" s="9"/>
      <c r="X13" s="9"/>
      <c r="Y13" s="39"/>
      <c r="Z13" s="9"/>
      <c r="AA13" s="9"/>
      <c r="AB13" s="9"/>
    </row>
    <row r="14" spans="1:28">
      <c r="A14" s="166" t="s">
        <v>26</v>
      </c>
      <c r="B14" s="171">
        <f>+I22</f>
        <v>-0.18510000000000001</v>
      </c>
      <c r="C14" s="171">
        <f>+J22</f>
        <v>6.1000000000000004E-3</v>
      </c>
      <c r="D14" s="9"/>
      <c r="E14" s="9"/>
      <c r="F14" s="163" t="s">
        <v>59</v>
      </c>
      <c r="I14" s="183"/>
      <c r="J14" s="177">
        <v>0</v>
      </c>
      <c r="L14" s="9"/>
      <c r="M14" s="9"/>
      <c r="N14" s="9"/>
      <c r="O14" s="9"/>
      <c r="P14" s="9"/>
      <c r="Q14" s="9"/>
      <c r="R14" s="9"/>
      <c r="S14" s="9"/>
      <c r="T14" s="34"/>
      <c r="U14" s="9"/>
      <c r="V14" s="9"/>
      <c r="W14" s="9"/>
      <c r="X14" s="9"/>
      <c r="Y14" s="39"/>
      <c r="Z14" s="9"/>
      <c r="AA14" s="9"/>
      <c r="AB14" s="9"/>
    </row>
    <row r="15" spans="1:28">
      <c r="A15" s="169" t="s">
        <v>25</v>
      </c>
      <c r="B15" s="170">
        <v>0</v>
      </c>
      <c r="C15" s="170">
        <v>0</v>
      </c>
      <c r="D15" s="9"/>
      <c r="E15" s="9"/>
      <c r="F15" s="163" t="s">
        <v>60</v>
      </c>
      <c r="I15" s="183">
        <v>-0.24340000000000001</v>
      </c>
      <c r="J15" s="177">
        <v>0</v>
      </c>
      <c r="L15" s="9"/>
      <c r="M15" s="9"/>
      <c r="N15" s="9"/>
      <c r="O15" s="9"/>
      <c r="P15" s="9"/>
      <c r="Q15" s="9"/>
      <c r="R15" s="9"/>
      <c r="S15" s="9"/>
      <c r="T15" s="34"/>
      <c r="U15" s="9"/>
      <c r="V15" s="9"/>
      <c r="W15" s="9"/>
      <c r="X15" s="9"/>
      <c r="Y15" s="39"/>
      <c r="Z15" s="9"/>
      <c r="AA15" s="9"/>
      <c r="AB15" s="9"/>
    </row>
    <row r="16" spans="1:28" ht="25.5">
      <c r="A16" s="169" t="s">
        <v>49</v>
      </c>
      <c r="B16" s="171">
        <v>2.9218000000000002</v>
      </c>
      <c r="C16" s="171">
        <v>2.9152999999999998</v>
      </c>
      <c r="D16" s="9"/>
      <c r="E16" s="9"/>
      <c r="F16" s="163" t="s">
        <v>61</v>
      </c>
      <c r="I16" s="183"/>
      <c r="J16" s="177">
        <v>0</v>
      </c>
      <c r="L16" s="9"/>
      <c r="M16" s="9"/>
      <c r="N16" s="9"/>
      <c r="O16" s="9"/>
      <c r="P16" s="9"/>
      <c r="Q16" s="9"/>
      <c r="R16" s="9"/>
      <c r="S16" s="9"/>
      <c r="T16" s="34"/>
      <c r="U16" s="9"/>
      <c r="V16" s="9"/>
      <c r="W16" s="9"/>
      <c r="X16" s="9"/>
      <c r="Y16" s="39"/>
      <c r="Z16" s="9"/>
      <c r="AA16" s="9"/>
      <c r="AB16" s="9"/>
    </row>
    <row r="17" spans="1:28" ht="25.5">
      <c r="A17" s="169" t="s">
        <v>50</v>
      </c>
      <c r="B17" s="171">
        <v>1.9679</v>
      </c>
      <c r="C17" s="171">
        <v>1.964</v>
      </c>
      <c r="D17" s="9"/>
      <c r="E17" s="9"/>
      <c r="F17" s="163" t="s">
        <v>62</v>
      </c>
      <c r="I17" s="183">
        <v>4.4699999999999997E-2</v>
      </c>
      <c r="J17" s="177">
        <v>0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>
      <c r="A18" s="169" t="s">
        <v>32</v>
      </c>
      <c r="B18" s="172">
        <v>5.1999999999999998E-3</v>
      </c>
      <c r="C18" s="172">
        <v>5.1999999999999998E-3</v>
      </c>
      <c r="D18" s="9"/>
      <c r="E18" s="9"/>
      <c r="F18" s="163" t="s">
        <v>63</v>
      </c>
      <c r="I18" s="183">
        <v>1.3599999999999999E-2</v>
      </c>
      <c r="J18" s="177">
        <v>0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>
      <c r="A19" s="169" t="s">
        <v>33</v>
      </c>
      <c r="B19" s="172">
        <v>1.1000000000000001E-3</v>
      </c>
      <c r="C19" s="172">
        <v>1.1000000000000001E-3</v>
      </c>
      <c r="D19" s="9"/>
      <c r="E19" s="9"/>
      <c r="F19" s="163" t="s">
        <v>64</v>
      </c>
      <c r="I19" s="183">
        <v>0</v>
      </c>
      <c r="J19" s="183">
        <f>'GS &gt; 700 - 4,999 kW (1000 kW)'!J19</f>
        <v>6.1000000000000004E-3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25.5">
      <c r="A20" s="169" t="s">
        <v>34</v>
      </c>
      <c r="B20" s="168">
        <v>0.25</v>
      </c>
      <c r="C20" s="168">
        <v>0.25</v>
      </c>
      <c r="D20" s="9"/>
      <c r="E20" s="9"/>
      <c r="F20" s="163" t="s">
        <v>65</v>
      </c>
      <c r="I20" s="183">
        <v>0</v>
      </c>
      <c r="J20" s="183">
        <f>'GS &gt; 700 - 4,999 kW (1000 kW)'!J20</f>
        <v>0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>
      <c r="A21" s="169" t="s">
        <v>36</v>
      </c>
      <c r="B21" s="173">
        <v>7.0000000000000001E-3</v>
      </c>
      <c r="C21" s="173">
        <v>7.0000000000000001E-3</v>
      </c>
      <c r="D21" s="9"/>
      <c r="E21" s="9"/>
      <c r="F21" s="163" t="s">
        <v>66</v>
      </c>
      <c r="I21" s="183">
        <v>0</v>
      </c>
      <c r="J21" s="177">
        <v>0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ht="15.75" thickBot="1">
      <c r="A22" s="174" t="s">
        <v>5</v>
      </c>
      <c r="B22" s="175">
        <v>1.0348999999999999</v>
      </c>
      <c r="C22" s="175">
        <v>1.0348999999999999</v>
      </c>
      <c r="D22" s="9"/>
      <c r="E22" s="9"/>
      <c r="F22" s="163" t="s">
        <v>26</v>
      </c>
      <c r="I22" s="184">
        <f>SUM(I14:I21)</f>
        <v>-0.18510000000000001</v>
      </c>
      <c r="J22" s="184">
        <f>SUM(J14:J21)</f>
        <v>6.1000000000000004E-3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>
      <c r="A23" s="9"/>
      <c r="B23" s="9"/>
      <c r="C23" s="9"/>
      <c r="D23" s="9"/>
      <c r="E23" s="9"/>
      <c r="F23" s="9"/>
      <c r="G23" s="77"/>
      <c r="H23" s="77"/>
      <c r="I23" s="9"/>
      <c r="J23" s="75"/>
      <c r="K23" s="75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Z23" s="9"/>
      <c r="AA23" s="9"/>
      <c r="AB23" s="9"/>
    </row>
    <row r="24" spans="1:28">
      <c r="A24" s="9"/>
      <c r="B24" s="9"/>
      <c r="C24" s="9"/>
      <c r="D24" s="9"/>
      <c r="E24" s="9"/>
      <c r="F24" s="9"/>
      <c r="G24" s="77"/>
      <c r="H24" s="77"/>
      <c r="I24" s="9"/>
      <c r="J24" s="75"/>
      <c r="K24" s="75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 ht="15.75">
      <c r="A25" s="206"/>
      <c r="B25" s="206"/>
      <c r="C25" s="206"/>
      <c r="D25" s="189"/>
      <c r="E25" s="190"/>
      <c r="F25" s="40" t="s">
        <v>1</v>
      </c>
      <c r="G25" s="81"/>
      <c r="H25" s="77"/>
      <c r="I25" s="9"/>
      <c r="J25" s="75"/>
      <c r="K25" s="75"/>
      <c r="L25" s="186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15.75" thickBot="1">
      <c r="A26" s="10"/>
      <c r="B26" s="10"/>
      <c r="C26" s="10"/>
      <c r="D26" s="10"/>
      <c r="E26" s="189"/>
      <c r="G26" s="10" t="s">
        <v>44</v>
      </c>
      <c r="H26" s="10"/>
      <c r="I26" s="79"/>
      <c r="J26" s="75"/>
      <c r="K26" s="75"/>
      <c r="L26" s="11"/>
      <c r="M26" s="11"/>
      <c r="N26" s="11"/>
      <c r="O26" s="11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15.75" thickBot="1">
      <c r="A27" s="191" t="s">
        <v>2</v>
      </c>
      <c r="B27" s="82">
        <f>+D27*730*B29</f>
        <v>919800</v>
      </c>
      <c r="C27" s="192" t="s">
        <v>0</v>
      </c>
      <c r="D27" s="194">
        <v>2100</v>
      </c>
      <c r="E27" s="189" t="s">
        <v>69</v>
      </c>
      <c r="G27" s="140" t="s">
        <v>19</v>
      </c>
      <c r="H27" s="141"/>
      <c r="I27" s="142">
        <v>0.64</v>
      </c>
      <c r="J27" s="75"/>
      <c r="K27" s="75"/>
      <c r="L27" s="2"/>
      <c r="M27" s="11"/>
      <c r="N27" s="3"/>
      <c r="O27" s="3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15.75" thickBot="1">
      <c r="A28" s="191" t="s">
        <v>3</v>
      </c>
      <c r="B28" s="194">
        <v>750</v>
      </c>
      <c r="C28" s="192" t="s">
        <v>0</v>
      </c>
      <c r="D28" s="63"/>
      <c r="E28" s="189"/>
      <c r="G28" s="140" t="s">
        <v>20</v>
      </c>
      <c r="H28" s="141"/>
      <c r="I28" s="142">
        <v>0.18</v>
      </c>
      <c r="J28" s="75"/>
      <c r="K28" s="75"/>
      <c r="L28" s="4"/>
      <c r="M28" s="11"/>
      <c r="N28" s="12"/>
      <c r="O28" s="12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ht="15.75" thickBot="1">
      <c r="A29" s="191" t="s">
        <v>4</v>
      </c>
      <c r="B29" s="195">
        <v>0.6</v>
      </c>
      <c r="C29" s="63"/>
      <c r="D29" s="63"/>
      <c r="E29" s="189"/>
      <c r="G29" s="140" t="s">
        <v>21</v>
      </c>
      <c r="H29" s="141"/>
      <c r="I29" s="142">
        <v>0.18</v>
      </c>
      <c r="J29" s="75"/>
      <c r="K29" s="75"/>
      <c r="L29" s="5"/>
      <c r="M29" s="13"/>
      <c r="N29" s="14"/>
      <c r="O29" s="6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>
      <c r="A30" s="196" t="s">
        <v>5</v>
      </c>
      <c r="B30" s="197">
        <v>1.0348999999999999</v>
      </c>
      <c r="C30" s="21"/>
      <c r="D30" s="63"/>
      <c r="E30" s="63"/>
      <c r="F30" s="10"/>
      <c r="G30" s="77"/>
      <c r="H30" s="77"/>
      <c r="I30" s="9"/>
      <c r="J30" s="75"/>
      <c r="K30" s="75"/>
      <c r="L30" s="5"/>
      <c r="M30" s="13"/>
      <c r="N30" s="14"/>
      <c r="O30" s="6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>
      <c r="A31" s="193"/>
      <c r="B31" s="20"/>
      <c r="C31" s="21"/>
      <c r="D31" s="15"/>
      <c r="E31" s="15"/>
      <c r="F31" s="9"/>
      <c r="G31" s="77"/>
      <c r="H31" s="77"/>
      <c r="I31" s="9"/>
      <c r="J31" s="75"/>
      <c r="K31" s="75"/>
      <c r="L31" s="5"/>
      <c r="M31" s="13"/>
      <c r="N31" s="14"/>
      <c r="O31" s="6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ht="15.75" thickBot="1">
      <c r="A32" s="193"/>
      <c r="B32" s="21"/>
      <c r="C32" s="21"/>
      <c r="D32" s="15"/>
      <c r="E32" s="15"/>
      <c r="F32" s="9"/>
      <c r="G32" s="77"/>
      <c r="H32" s="77"/>
      <c r="I32" s="9"/>
      <c r="J32" s="75"/>
      <c r="K32" s="75"/>
      <c r="L32" s="5"/>
      <c r="M32" s="13"/>
      <c r="N32" s="14"/>
      <c r="O32" s="6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ht="16.5" customHeight="1" thickBot="1">
      <c r="A33" s="17"/>
      <c r="B33" s="202" t="s">
        <v>6</v>
      </c>
      <c r="C33" s="203"/>
      <c r="D33" s="204"/>
      <c r="E33" s="202" t="s">
        <v>7</v>
      </c>
      <c r="F33" s="203"/>
      <c r="G33" s="204"/>
      <c r="H33" s="78"/>
      <c r="I33" s="15"/>
      <c r="J33" s="76"/>
      <c r="K33" s="76"/>
      <c r="L33" s="5"/>
      <c r="M33" s="13"/>
      <c r="N33" s="14"/>
      <c r="O33" s="6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26.25" customHeight="1" thickBot="1">
      <c r="A34" s="57"/>
      <c r="B34" s="58" t="s">
        <v>8</v>
      </c>
      <c r="C34" s="59" t="s">
        <v>9</v>
      </c>
      <c r="D34" s="60" t="s">
        <v>10</v>
      </c>
      <c r="E34" s="58" t="s">
        <v>8</v>
      </c>
      <c r="F34" s="61" t="s">
        <v>11</v>
      </c>
      <c r="G34" s="138" t="s">
        <v>12</v>
      </c>
      <c r="H34" s="104" t="s">
        <v>13</v>
      </c>
      <c r="I34" s="62" t="s">
        <v>14</v>
      </c>
      <c r="J34" s="105" t="s">
        <v>15</v>
      </c>
      <c r="K34" s="105" t="s">
        <v>16</v>
      </c>
      <c r="L34" s="5"/>
      <c r="M34" s="13"/>
      <c r="N34" s="14"/>
      <c r="O34" s="6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>
      <c r="A35" s="56" t="s">
        <v>17</v>
      </c>
      <c r="B35" s="99">
        <f>+B27*B30</f>
        <v>951901.0199999999</v>
      </c>
      <c r="C35" s="100">
        <f>+B5</f>
        <v>7.4999999999999997E-2</v>
      </c>
      <c r="D35" s="101">
        <f>+B35*C35</f>
        <v>71392.576499999996</v>
      </c>
      <c r="E35" s="99">
        <f>+B35</f>
        <v>951901.0199999999</v>
      </c>
      <c r="F35" s="100">
        <f>+C5</f>
        <v>7.4999999999999997E-2</v>
      </c>
      <c r="G35" s="101">
        <f>+E35*F35</f>
        <v>71392.576499999996</v>
      </c>
      <c r="H35" s="102">
        <f>+G35-D35</f>
        <v>0</v>
      </c>
      <c r="I35" s="103">
        <f>IFERROR(+H35/D35,0)</f>
        <v>0</v>
      </c>
      <c r="J35" s="111">
        <f>IFERROR(+G35/$G$62,0)</f>
        <v>0.61711932472462661</v>
      </c>
      <c r="K35" s="108"/>
      <c r="L35" s="5"/>
      <c r="M35" s="13"/>
      <c r="N35" s="14"/>
      <c r="O35" s="6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>
      <c r="A36" s="179" t="s">
        <v>18</v>
      </c>
      <c r="B36" s="180">
        <v>0</v>
      </c>
      <c r="C36" s="72">
        <f>+B6</f>
        <v>8.7999999999999995E-2</v>
      </c>
      <c r="D36" s="23">
        <f>+B36*C36</f>
        <v>0</v>
      </c>
      <c r="E36" s="180">
        <f>+B36</f>
        <v>0</v>
      </c>
      <c r="F36" s="72">
        <f>+C6</f>
        <v>8.7999999999999995E-2</v>
      </c>
      <c r="G36" s="23">
        <f>+E36*F36</f>
        <v>0</v>
      </c>
      <c r="H36" s="126">
        <f>+G36-D36</f>
        <v>0</v>
      </c>
      <c r="I36" s="103">
        <f>IFERROR(+H36/D36,0)</f>
        <v>0</v>
      </c>
      <c r="J36" s="95">
        <f>IFERROR(+G36/$G$62,0)</f>
        <v>0</v>
      </c>
      <c r="K36" s="109"/>
      <c r="L36" s="5"/>
      <c r="M36" s="13"/>
      <c r="N36" s="14"/>
      <c r="O36" s="6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>
      <c r="A37" s="44"/>
      <c r="B37" s="85"/>
      <c r="C37" s="86"/>
      <c r="D37" s="87"/>
      <c r="E37" s="85"/>
      <c r="F37" s="86"/>
      <c r="G37" s="87"/>
      <c r="H37" s="88"/>
      <c r="I37" s="89"/>
      <c r="J37" s="112"/>
      <c r="K37" s="110"/>
      <c r="L37" s="5"/>
      <c r="M37" s="13"/>
      <c r="N37" s="14"/>
      <c r="O37" s="6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>
      <c r="A38" s="179" t="s">
        <v>19</v>
      </c>
      <c r="B38" s="180">
        <f>+B27*B30*I27</f>
        <v>609216.65279999992</v>
      </c>
      <c r="C38" s="181">
        <f>+B7</f>
        <v>6.5000000000000002E-2</v>
      </c>
      <c r="D38" s="23">
        <f>+B38*C38</f>
        <v>39599.082431999996</v>
      </c>
      <c r="E38" s="180">
        <f>+B38</f>
        <v>609216.65279999992</v>
      </c>
      <c r="F38" s="181">
        <f>+C7</f>
        <v>6.5000000000000002E-2</v>
      </c>
      <c r="G38" s="23">
        <f>+E38*F38</f>
        <v>39599.082431999996</v>
      </c>
      <c r="H38" s="126">
        <f>+G38-D38</f>
        <v>0</v>
      </c>
      <c r="I38" s="103">
        <f t="shared" ref="I38:I40" si="0">IFERROR(+H38/D38,0)</f>
        <v>0</v>
      </c>
      <c r="J38" s="95"/>
      <c r="K38" s="109">
        <f>IFERROR(+G38/$G$68,0)</f>
        <v>0.32518237660889832</v>
      </c>
      <c r="L38" s="5"/>
      <c r="M38" s="13"/>
      <c r="N38" s="14"/>
      <c r="O38" s="6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>
      <c r="A39" s="179" t="s">
        <v>20</v>
      </c>
      <c r="B39" s="180">
        <f>+B27*B30*I28</f>
        <v>171342.18359999999</v>
      </c>
      <c r="C39" s="181">
        <f>+B8</f>
        <v>0.1</v>
      </c>
      <c r="D39" s="23">
        <f>+B39*C39</f>
        <v>17134.218359999999</v>
      </c>
      <c r="E39" s="180">
        <f>+B39</f>
        <v>171342.18359999999</v>
      </c>
      <c r="F39" s="181">
        <f>+C8</f>
        <v>0.1</v>
      </c>
      <c r="G39" s="23">
        <f>+E39*F39</f>
        <v>17134.218359999999</v>
      </c>
      <c r="H39" s="126">
        <f>+G39-D39</f>
        <v>0</v>
      </c>
      <c r="I39" s="103">
        <f t="shared" si="0"/>
        <v>0</v>
      </c>
      <c r="J39" s="95"/>
      <c r="K39" s="109">
        <f>IFERROR(+G39/$G$68,0)</f>
        <v>0.14070391295577331</v>
      </c>
      <c r="L39" s="5"/>
      <c r="M39" s="13"/>
      <c r="N39" s="14"/>
      <c r="O39" s="6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>
      <c r="A40" s="179" t="s">
        <v>21</v>
      </c>
      <c r="B40" s="180">
        <f>+B27*B30*I29</f>
        <v>171342.18359999999</v>
      </c>
      <c r="C40" s="181">
        <f>+B9</f>
        <v>0.11700000000000001</v>
      </c>
      <c r="D40" s="23">
        <f>+B40*C40</f>
        <v>20047.035481200001</v>
      </c>
      <c r="E40" s="180">
        <f>+B40</f>
        <v>171342.18359999999</v>
      </c>
      <c r="F40" s="181">
        <f>+C9</f>
        <v>0.11700000000000001</v>
      </c>
      <c r="G40" s="23">
        <f>+E40*F40</f>
        <v>20047.035481200001</v>
      </c>
      <c r="H40" s="126">
        <f>+G40-D40</f>
        <v>0</v>
      </c>
      <c r="I40" s="103">
        <f t="shared" si="0"/>
        <v>0</v>
      </c>
      <c r="J40" s="95"/>
      <c r="K40" s="109">
        <f>IFERROR(+G40/$G$68,0)</f>
        <v>0.16462357815825479</v>
      </c>
      <c r="L40" s="5"/>
      <c r="M40" s="13"/>
      <c r="N40" s="14"/>
      <c r="O40" s="6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>
      <c r="A41" s="44"/>
      <c r="B41" s="85"/>
      <c r="C41" s="86"/>
      <c r="D41" s="87"/>
      <c r="E41" s="85"/>
      <c r="F41" s="86"/>
      <c r="G41" s="87"/>
      <c r="H41" s="88"/>
      <c r="I41" s="89"/>
      <c r="J41" s="112"/>
      <c r="K41" s="110"/>
      <c r="L41" s="5"/>
      <c r="M41" s="13"/>
      <c r="N41" s="14"/>
      <c r="O41" s="6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>
      <c r="A42" s="179" t="s">
        <v>22</v>
      </c>
      <c r="B42" s="73">
        <v>1</v>
      </c>
      <c r="C42" s="80">
        <f>+B10</f>
        <v>1164.8900000000001</v>
      </c>
      <c r="D42" s="74">
        <f>+B42*C42</f>
        <v>1164.8900000000001</v>
      </c>
      <c r="E42" s="73">
        <f>+B42</f>
        <v>1</v>
      </c>
      <c r="F42" s="80">
        <f>+C10</f>
        <v>1177.47</v>
      </c>
      <c r="G42" s="74">
        <f t="shared" ref="G42:G46" si="1">+E42*F42</f>
        <v>1177.47</v>
      </c>
      <c r="H42" s="126">
        <f>+G42-D42</f>
        <v>12.579999999999927</v>
      </c>
      <c r="I42" s="103">
        <f>IFERROR(+H42/D42,0)</f>
        <v>1.0799302938474814E-2</v>
      </c>
      <c r="J42" s="113">
        <f t="shared" ref="J42:J56" si="2">IFERROR(+G42/$G$62,0)</f>
        <v>1.0178081908607209E-2</v>
      </c>
      <c r="K42" s="109">
        <f>IFERROR(+G42/$G$68,0)</f>
        <v>9.6692263928889501E-3</v>
      </c>
      <c r="L42" s="5"/>
      <c r="M42" s="13"/>
      <c r="N42" s="14"/>
      <c r="O42" s="6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>
      <c r="A43" s="43" t="s">
        <v>23</v>
      </c>
      <c r="B43" s="83">
        <v>1</v>
      </c>
      <c r="C43" s="90">
        <f>+B12</f>
        <v>0.02</v>
      </c>
      <c r="D43" s="96">
        <f>+B43*C43</f>
        <v>0.02</v>
      </c>
      <c r="E43" s="83">
        <f>+B43</f>
        <v>1</v>
      </c>
      <c r="F43" s="90">
        <f>+C12</f>
        <v>0.02</v>
      </c>
      <c r="G43" s="96">
        <f t="shared" si="1"/>
        <v>0.02</v>
      </c>
      <c r="H43" s="98">
        <f>+G43-D43</f>
        <v>0</v>
      </c>
      <c r="I43" s="103">
        <f t="shared" ref="I43:I56" si="3">IFERROR(+H43/D43,0)</f>
        <v>0</v>
      </c>
      <c r="J43" s="114">
        <f t="shared" si="2"/>
        <v>1.7288053043571741E-7</v>
      </c>
      <c r="K43" s="109">
        <f t="shared" ref="K43:K46" si="4">IFERROR(+G43/$G$68,0)</f>
        <v>1.6423732906806883E-7</v>
      </c>
      <c r="L43" s="5"/>
      <c r="M43" s="13"/>
      <c r="N43" s="14"/>
      <c r="O43" s="6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>
      <c r="A44" s="94" t="s">
        <v>24</v>
      </c>
      <c r="B44" s="26">
        <f>+D27</f>
        <v>2100</v>
      </c>
      <c r="C44" s="27">
        <f>+B13</f>
        <v>3.3506999999999998</v>
      </c>
      <c r="D44" s="96">
        <f t="shared" ref="D44:D46" si="5">+B44*C44</f>
        <v>7036.4699999999993</v>
      </c>
      <c r="E44" s="26">
        <f>+B44</f>
        <v>2100</v>
      </c>
      <c r="F44" s="27">
        <f>+C13</f>
        <v>3.3868999999999998</v>
      </c>
      <c r="G44" s="96">
        <f t="shared" si="1"/>
        <v>7112.49</v>
      </c>
      <c r="H44" s="98">
        <f t="shared" ref="H44:H46" si="6">+G44-D44</f>
        <v>76.020000000000437</v>
      </c>
      <c r="I44" s="103">
        <f t="shared" si="3"/>
        <v>1.0803712657056798E-2</v>
      </c>
      <c r="J44" s="113">
        <f t="shared" si="2"/>
        <v>6.1480552195936782E-2</v>
      </c>
      <c r="K44" s="109">
        <f t="shared" si="4"/>
        <v>5.8406818031167436E-2</v>
      </c>
      <c r="L44" s="5"/>
      <c r="M44" s="13"/>
      <c r="N44" s="14"/>
      <c r="O44" s="6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>
      <c r="A45" s="94" t="s">
        <v>25</v>
      </c>
      <c r="B45" s="26">
        <f>+D27</f>
        <v>2100</v>
      </c>
      <c r="C45" s="27"/>
      <c r="D45" s="96">
        <f t="shared" si="5"/>
        <v>0</v>
      </c>
      <c r="E45" s="26">
        <f>+B45</f>
        <v>2100</v>
      </c>
      <c r="F45" s="27"/>
      <c r="G45" s="96">
        <f t="shared" si="1"/>
        <v>0</v>
      </c>
      <c r="H45" s="98">
        <f t="shared" si="6"/>
        <v>0</v>
      </c>
      <c r="I45" s="103">
        <f t="shared" si="3"/>
        <v>0</v>
      </c>
      <c r="J45" s="113">
        <f t="shared" si="2"/>
        <v>0</v>
      </c>
      <c r="K45" s="109">
        <f t="shared" si="4"/>
        <v>0</v>
      </c>
      <c r="L45" s="5"/>
      <c r="M45" s="13"/>
      <c r="N45" s="14"/>
      <c r="O45" s="6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>
      <c r="A46" s="94" t="s">
        <v>26</v>
      </c>
      <c r="B46" s="26">
        <f>+D27</f>
        <v>2100</v>
      </c>
      <c r="C46" s="27">
        <f>+B14</f>
        <v>-0.18510000000000001</v>
      </c>
      <c r="D46" s="96">
        <f t="shared" si="5"/>
        <v>-388.71000000000004</v>
      </c>
      <c r="E46" s="26">
        <f>+B46</f>
        <v>2100</v>
      </c>
      <c r="F46" s="27">
        <f>+C14</f>
        <v>6.1000000000000004E-3</v>
      </c>
      <c r="G46" s="96">
        <f t="shared" si="1"/>
        <v>12.81</v>
      </c>
      <c r="H46" s="98">
        <f t="shared" si="6"/>
        <v>401.52000000000004</v>
      </c>
      <c r="I46" s="103">
        <f t="shared" si="3"/>
        <v>-1.0329551593733117</v>
      </c>
      <c r="J46" s="113">
        <f t="shared" si="2"/>
        <v>1.1072997974407699E-4</v>
      </c>
      <c r="K46" s="109">
        <f t="shared" si="4"/>
        <v>1.0519400926809809E-4</v>
      </c>
      <c r="L46" s="5"/>
      <c r="M46" s="13"/>
      <c r="N46" s="14"/>
      <c r="O46" s="6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>
      <c r="A47" s="129" t="s">
        <v>27</v>
      </c>
      <c r="B47" s="130"/>
      <c r="C47" s="97"/>
      <c r="D47" s="131">
        <f>SUM(D42:D46)</f>
        <v>7812.6699999999992</v>
      </c>
      <c r="E47" s="130"/>
      <c r="F47" s="97"/>
      <c r="G47" s="131">
        <f t="shared" ref="G47:H47" si="7">SUM(G42:G46)</f>
        <v>8302.7899999999991</v>
      </c>
      <c r="H47" s="131">
        <f t="shared" si="7"/>
        <v>490.1200000000004</v>
      </c>
      <c r="I47" s="52">
        <f t="shared" si="3"/>
        <v>6.2733994908270849E-2</v>
      </c>
      <c r="J47" s="115">
        <f t="shared" si="2"/>
        <v>7.1769536964818498E-2</v>
      </c>
      <c r="K47" s="143">
        <f>IFERROR(+G47/$G$68,0)</f>
        <v>6.8181402670653549E-2</v>
      </c>
      <c r="L47" s="7"/>
      <c r="M47" s="11"/>
      <c r="N47" s="7"/>
      <c r="O47" s="176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ht="25.5">
      <c r="A48" s="132" t="s">
        <v>28</v>
      </c>
      <c r="B48" s="133">
        <f>+D27</f>
        <v>2100</v>
      </c>
      <c r="C48" s="148">
        <f>+B16</f>
        <v>2.9218000000000002</v>
      </c>
      <c r="D48" s="133">
        <f>+B48*C48</f>
        <v>6135.7800000000007</v>
      </c>
      <c r="E48" s="133">
        <f>+B48</f>
        <v>2100</v>
      </c>
      <c r="F48" s="148">
        <f>+C16</f>
        <v>2.9152999999999998</v>
      </c>
      <c r="G48" s="133">
        <f>+E48*F48</f>
        <v>6122.1299999999992</v>
      </c>
      <c r="H48" s="133">
        <f t="shared" ref="H48:H56" si="8">+G48-D48</f>
        <v>-13.650000000001455</v>
      </c>
      <c r="I48" s="134">
        <f t="shared" si="3"/>
        <v>-2.2246560339519105E-3</v>
      </c>
      <c r="J48" s="134">
        <f t="shared" si="2"/>
        <v>5.2919854089820924E-2</v>
      </c>
      <c r="K48" s="144">
        <f t="shared" ref="K48:K56" si="9">IFERROR(+G48/$G$68,0)</f>
        <v>5.0274113970374804E-2</v>
      </c>
    </row>
    <row r="49" spans="1:11" ht="25.5">
      <c r="A49" s="135" t="s">
        <v>29</v>
      </c>
      <c r="B49" s="136">
        <f>+B48</f>
        <v>2100</v>
      </c>
      <c r="C49" s="147">
        <f>+B17</f>
        <v>1.9679</v>
      </c>
      <c r="D49" s="136">
        <f>+B49*C49</f>
        <v>4132.59</v>
      </c>
      <c r="E49" s="136">
        <f>+B49</f>
        <v>2100</v>
      </c>
      <c r="F49" s="147">
        <f>+C17</f>
        <v>1.964</v>
      </c>
      <c r="G49" s="136">
        <f>+E49*F49</f>
        <v>4124.3999999999996</v>
      </c>
      <c r="H49" s="136">
        <f t="shared" si="8"/>
        <v>-8.1900000000005093</v>
      </c>
      <c r="I49" s="137">
        <f t="shared" si="3"/>
        <v>-1.9818080187002604E-3</v>
      </c>
      <c r="J49" s="137">
        <f t="shared" si="2"/>
        <v>3.5651422986453636E-2</v>
      </c>
      <c r="K49" s="145">
        <f t="shared" si="9"/>
        <v>3.3869022000417151E-2</v>
      </c>
    </row>
    <row r="50" spans="1:11">
      <c r="A50" s="106" t="s">
        <v>30</v>
      </c>
      <c r="B50" s="107"/>
      <c r="C50" s="107"/>
      <c r="D50" s="128">
        <f>+D48+D49</f>
        <v>10268.370000000001</v>
      </c>
      <c r="E50" s="107"/>
      <c r="F50" s="107"/>
      <c r="G50" s="128">
        <f>+G48+G49</f>
        <v>10246.529999999999</v>
      </c>
      <c r="H50" s="128">
        <f t="shared" si="8"/>
        <v>-21.840000000001965</v>
      </c>
      <c r="I50" s="71">
        <f t="shared" si="3"/>
        <v>-2.1269198519338478E-3</v>
      </c>
      <c r="J50" s="116">
        <f t="shared" si="2"/>
        <v>8.857127707627456E-2</v>
      </c>
      <c r="K50" s="146">
        <f t="shared" si="9"/>
        <v>8.4143135970791955E-2</v>
      </c>
    </row>
    <row r="51" spans="1:11" ht="25.5">
      <c r="A51" s="53" t="s">
        <v>31</v>
      </c>
      <c r="B51" s="97"/>
      <c r="C51" s="97"/>
      <c r="D51" s="54">
        <f>+D47+D50</f>
        <v>18081.04</v>
      </c>
      <c r="E51" s="97"/>
      <c r="F51" s="97"/>
      <c r="G51" s="54">
        <f>+G47+G50</f>
        <v>18549.32</v>
      </c>
      <c r="H51" s="127">
        <f t="shared" si="8"/>
        <v>468.27999999999884</v>
      </c>
      <c r="I51" s="70">
        <f t="shared" si="3"/>
        <v>2.5898952715109242E-2</v>
      </c>
      <c r="J51" s="115">
        <f t="shared" si="2"/>
        <v>0.16034081404109307</v>
      </c>
      <c r="K51" s="143">
        <f t="shared" si="9"/>
        <v>0.15232453864144552</v>
      </c>
    </row>
    <row r="52" spans="1:11">
      <c r="A52" s="179" t="s">
        <v>32</v>
      </c>
      <c r="B52" s="180">
        <f>+B27*B30</f>
        <v>951901.0199999999</v>
      </c>
      <c r="C52" s="181">
        <f>+B18</f>
        <v>5.1999999999999998E-3</v>
      </c>
      <c r="D52" s="23">
        <f>+B52*C52</f>
        <v>4949.8853039999995</v>
      </c>
      <c r="E52" s="180">
        <f>+B52</f>
        <v>951901.0199999999</v>
      </c>
      <c r="F52" s="181">
        <f>+C18</f>
        <v>5.1999999999999998E-3</v>
      </c>
      <c r="G52" s="23">
        <f>+E52*F52</f>
        <v>4949.8853039999995</v>
      </c>
      <c r="H52" s="124">
        <f t="shared" si="8"/>
        <v>0</v>
      </c>
      <c r="I52" s="24">
        <f t="shared" si="3"/>
        <v>0</v>
      </c>
      <c r="J52" s="113">
        <f t="shared" si="2"/>
        <v>4.2786939847574111E-2</v>
      </c>
      <c r="K52" s="119">
        <f t="shared" si="9"/>
        <v>4.0647797076112289E-2</v>
      </c>
    </row>
    <row r="53" spans="1:11">
      <c r="A53" s="179" t="s">
        <v>33</v>
      </c>
      <c r="B53" s="180">
        <f>+B52</f>
        <v>951901.0199999999</v>
      </c>
      <c r="C53" s="181">
        <f>+B19</f>
        <v>1.1000000000000001E-3</v>
      </c>
      <c r="D53" s="23">
        <f>+B53*C53</f>
        <v>1047.091122</v>
      </c>
      <c r="E53" s="180">
        <f>+B53</f>
        <v>951901.0199999999</v>
      </c>
      <c r="F53" s="181">
        <f>+C19</f>
        <v>1.1000000000000001E-3</v>
      </c>
      <c r="G53" s="23">
        <f>+E53*F53</f>
        <v>1047.091122</v>
      </c>
      <c r="H53" s="124">
        <f t="shared" si="8"/>
        <v>0</v>
      </c>
      <c r="I53" s="24">
        <f t="shared" si="3"/>
        <v>0</v>
      </c>
      <c r="J53" s="113">
        <f t="shared" si="2"/>
        <v>9.051083429294525E-3</v>
      </c>
      <c r="K53" s="119">
        <f t="shared" si="9"/>
        <v>8.5985724584083708E-3</v>
      </c>
    </row>
    <row r="54" spans="1:11" ht="25.5">
      <c r="A54" s="179" t="s">
        <v>34</v>
      </c>
      <c r="B54" s="26">
        <v>1</v>
      </c>
      <c r="C54" s="180">
        <f>+B20</f>
        <v>0.25</v>
      </c>
      <c r="D54" s="23">
        <f>+B54*C54</f>
        <v>0.25</v>
      </c>
      <c r="E54" s="26">
        <f>+B54</f>
        <v>1</v>
      </c>
      <c r="F54" s="180">
        <f>+C20</f>
        <v>0.25</v>
      </c>
      <c r="G54" s="23">
        <f>+E54*F54</f>
        <v>0.25</v>
      </c>
      <c r="H54" s="124">
        <f t="shared" si="8"/>
        <v>0</v>
      </c>
      <c r="I54" s="24">
        <f t="shared" si="3"/>
        <v>0</v>
      </c>
      <c r="J54" s="113">
        <f t="shared" si="2"/>
        <v>2.1610066304464675E-6</v>
      </c>
      <c r="K54" s="119">
        <f t="shared" si="9"/>
        <v>2.0529666133508601E-6</v>
      </c>
    </row>
    <row r="55" spans="1:11">
      <c r="A55" s="53" t="s">
        <v>35</v>
      </c>
      <c r="B55" s="97"/>
      <c r="C55" s="97"/>
      <c r="D55" s="54">
        <f>SUM(D52:D54)</f>
        <v>5997.2264259999993</v>
      </c>
      <c r="E55" s="97"/>
      <c r="F55" s="97"/>
      <c r="G55" s="54">
        <f>SUM(G52:G54)</f>
        <v>5997.2264259999993</v>
      </c>
      <c r="H55" s="127">
        <f t="shared" si="8"/>
        <v>0</v>
      </c>
      <c r="I55" s="55">
        <f t="shared" si="3"/>
        <v>0</v>
      </c>
      <c r="J55" s="115">
        <f t="shared" si="2"/>
        <v>5.1840184283499076E-2</v>
      </c>
      <c r="K55" s="120">
        <f t="shared" si="9"/>
        <v>4.9248422501134009E-2</v>
      </c>
    </row>
    <row r="56" spans="1:11">
      <c r="A56" s="33" t="s">
        <v>36</v>
      </c>
      <c r="B56" s="180">
        <f>+B27</f>
        <v>919800</v>
      </c>
      <c r="C56" s="29">
        <f>+B21</f>
        <v>7.0000000000000001E-3</v>
      </c>
      <c r="D56" s="23">
        <f>+B56*C56</f>
        <v>6438.6</v>
      </c>
      <c r="E56" s="180">
        <f>+B56</f>
        <v>919800</v>
      </c>
      <c r="F56" s="29">
        <f>+C21</f>
        <v>7.0000000000000001E-3</v>
      </c>
      <c r="G56" s="23">
        <f>+E56*F56</f>
        <v>6438.6</v>
      </c>
      <c r="H56" s="124">
        <f t="shared" si="8"/>
        <v>0</v>
      </c>
      <c r="I56" s="24">
        <f t="shared" si="3"/>
        <v>0</v>
      </c>
      <c r="J56" s="117">
        <f t="shared" si="2"/>
        <v>5.5655429163170504E-2</v>
      </c>
      <c r="K56" s="121">
        <f t="shared" si="9"/>
        <v>5.2872923346883399E-2</v>
      </c>
    </row>
    <row r="57" spans="1:11">
      <c r="A57" s="46"/>
      <c r="B57" s="92"/>
      <c r="C57" s="92"/>
      <c r="D57" s="47"/>
      <c r="E57" s="92"/>
      <c r="F57" s="92"/>
      <c r="G57" s="47"/>
      <c r="H57" s="91"/>
      <c r="I57" s="48"/>
      <c r="J57" s="67"/>
      <c r="K57" s="65"/>
    </row>
    <row r="58" spans="1:11">
      <c r="A58" s="33" t="s">
        <v>37</v>
      </c>
      <c r="B58" s="84"/>
      <c r="C58" s="84"/>
      <c r="D58" s="25">
        <f>+D35+D36+D51+D55+D56</f>
        <v>101909.442926</v>
      </c>
      <c r="E58" s="84"/>
      <c r="F58" s="84"/>
      <c r="G58" s="25">
        <f>+G35+G36+G51+G55+G56</f>
        <v>102377.722926</v>
      </c>
      <c r="H58" s="124">
        <f t="shared" ref="H58:H62" si="10">+G58-D58</f>
        <v>468.27999999999884</v>
      </c>
      <c r="I58" s="24">
        <f t="shared" ref="I58:I62" si="11">IFERROR(+H58/D58,0)</f>
        <v>4.5950599527860561E-3</v>
      </c>
      <c r="J58" s="113">
        <f>IFERROR(+G58/$G$62,0)</f>
        <v>0.88495575221238931</v>
      </c>
      <c r="K58" s="64"/>
    </row>
    <row r="59" spans="1:11">
      <c r="A59" s="45" t="s">
        <v>38</v>
      </c>
      <c r="B59" s="30"/>
      <c r="C59" s="31">
        <v>0.13</v>
      </c>
      <c r="D59" s="25">
        <f>+D58*C59</f>
        <v>13248.22758038</v>
      </c>
      <c r="E59" s="30"/>
      <c r="F59" s="31">
        <v>0.13</v>
      </c>
      <c r="G59" s="25">
        <f>+G58*F59</f>
        <v>13309.103980380001</v>
      </c>
      <c r="H59" s="124">
        <f t="shared" si="10"/>
        <v>60.876400000001013</v>
      </c>
      <c r="I59" s="24">
        <f t="shared" si="11"/>
        <v>4.5950599527861437E-3</v>
      </c>
      <c r="J59" s="113">
        <f>IFERROR(+G59/$G$62,0)</f>
        <v>0.11504424778761062</v>
      </c>
      <c r="K59" s="64"/>
    </row>
    <row r="60" spans="1:11">
      <c r="A60" s="45" t="s">
        <v>39</v>
      </c>
      <c r="B60" s="73"/>
      <c r="C60" s="73"/>
      <c r="D60" s="124">
        <f>+D58+D59</f>
        <v>115157.67050638</v>
      </c>
      <c r="E60" s="73"/>
      <c r="F60" s="73"/>
      <c r="G60" s="124">
        <f>+G58+G59</f>
        <v>115686.82690638001</v>
      </c>
      <c r="H60" s="124">
        <f t="shared" si="10"/>
        <v>529.15640000000712</v>
      </c>
      <c r="I60" s="24">
        <f t="shared" si="11"/>
        <v>4.5950599527861289E-3</v>
      </c>
      <c r="J60" s="113">
        <f>IFERROR(+G60/$G$62,0)</f>
        <v>1</v>
      </c>
      <c r="K60" s="64"/>
    </row>
    <row r="61" spans="1:11">
      <c r="A61" s="45" t="s">
        <v>40</v>
      </c>
      <c r="B61" s="84"/>
      <c r="C61" s="37"/>
      <c r="D61" s="123">
        <f>+D60*C61</f>
        <v>0</v>
      </c>
      <c r="E61" s="84"/>
      <c r="F61" s="37"/>
      <c r="G61" s="123">
        <f>+G60*F61</f>
        <v>0</v>
      </c>
      <c r="H61" s="124">
        <f t="shared" si="10"/>
        <v>0</v>
      </c>
      <c r="I61" s="24">
        <f t="shared" si="11"/>
        <v>0</v>
      </c>
      <c r="J61" s="113">
        <f>IFERROR(+G61/$G$62,0)</f>
        <v>0</v>
      </c>
      <c r="K61" s="64"/>
    </row>
    <row r="62" spans="1:11" ht="15.75" thickBot="1">
      <c r="A62" s="49" t="s">
        <v>41</v>
      </c>
      <c r="B62" s="93"/>
      <c r="C62" s="93"/>
      <c r="D62" s="50">
        <f>+D60+D61</f>
        <v>115157.67050638</v>
      </c>
      <c r="E62" s="93"/>
      <c r="F62" s="93"/>
      <c r="G62" s="50">
        <f>+G60+G61</f>
        <v>115686.82690638001</v>
      </c>
      <c r="H62" s="125">
        <f t="shared" si="10"/>
        <v>529.15640000000712</v>
      </c>
      <c r="I62" s="51">
        <f t="shared" si="11"/>
        <v>4.5950599527861289E-3</v>
      </c>
      <c r="J62" s="118">
        <f>IFERROR(+G62/$G$62,0)</f>
        <v>1</v>
      </c>
      <c r="K62" s="66"/>
    </row>
    <row r="63" spans="1:11">
      <c r="A63" s="46"/>
      <c r="B63" s="92"/>
      <c r="C63" s="92"/>
      <c r="D63" s="47"/>
      <c r="E63" s="92"/>
      <c r="F63" s="92"/>
      <c r="G63" s="47"/>
      <c r="H63" s="91"/>
      <c r="I63" s="48"/>
      <c r="J63" s="67"/>
      <c r="K63" s="65"/>
    </row>
    <row r="64" spans="1:11">
      <c r="A64" s="33" t="s">
        <v>42</v>
      </c>
      <c r="B64" s="84"/>
      <c r="C64" s="84"/>
      <c r="D64" s="25">
        <f>+D38+D39+D40+D51+D55+D56</f>
        <v>107297.2026992</v>
      </c>
      <c r="E64" s="84"/>
      <c r="F64" s="84"/>
      <c r="G64" s="25">
        <f>+G38+G39+G40+G51+G55+G56</f>
        <v>107765.4826992</v>
      </c>
      <c r="H64" s="124">
        <f t="shared" ref="H64:H68" si="12">+G64-D64</f>
        <v>468.27999999999884</v>
      </c>
      <c r="I64" s="24">
        <f t="shared" ref="I64:I68" si="13">IFERROR(+H64/D64,0)</f>
        <v>4.3643262659212858E-3</v>
      </c>
      <c r="J64" s="24"/>
      <c r="K64" s="119">
        <f t="shared" ref="K64:K68" si="14">IFERROR(+G64/$G$68,0)</f>
        <v>0.88495575221238942</v>
      </c>
    </row>
    <row r="65" spans="1:11">
      <c r="A65" s="45" t="s">
        <v>38</v>
      </c>
      <c r="B65" s="30"/>
      <c r="C65" s="31">
        <v>0.13</v>
      </c>
      <c r="D65" s="25">
        <f>+D64*C65</f>
        <v>13948.636350896</v>
      </c>
      <c r="E65" s="30"/>
      <c r="F65" s="31">
        <v>0.13</v>
      </c>
      <c r="G65" s="25">
        <f>+G64*F65</f>
        <v>14009.512750896001</v>
      </c>
      <c r="H65" s="124">
        <f t="shared" si="12"/>
        <v>60.876400000001013</v>
      </c>
      <c r="I65" s="24">
        <f t="shared" si="13"/>
        <v>4.3643262659213691E-3</v>
      </c>
      <c r="J65" s="24"/>
      <c r="K65" s="119">
        <f t="shared" si="14"/>
        <v>0.11504424778761063</v>
      </c>
    </row>
    <row r="66" spans="1:11">
      <c r="A66" s="45" t="s">
        <v>39</v>
      </c>
      <c r="B66" s="73"/>
      <c r="C66" s="73"/>
      <c r="D66" s="25">
        <f>+D64+D65</f>
        <v>121245.83905009601</v>
      </c>
      <c r="E66" s="73"/>
      <c r="F66" s="73"/>
      <c r="G66" s="25">
        <f>+G64+G65</f>
        <v>121774.995450096</v>
      </c>
      <c r="H66" s="124">
        <f t="shared" si="12"/>
        <v>529.15639999999257</v>
      </c>
      <c r="I66" s="24">
        <f t="shared" si="13"/>
        <v>4.3643262659212347E-3</v>
      </c>
      <c r="J66" s="24"/>
      <c r="K66" s="119">
        <f t="shared" si="14"/>
        <v>1</v>
      </c>
    </row>
    <row r="67" spans="1:11">
      <c r="A67" s="45" t="s">
        <v>40</v>
      </c>
      <c r="B67" s="84"/>
      <c r="C67" s="37"/>
      <c r="D67" s="123">
        <f>+D66*C67</f>
        <v>0</v>
      </c>
      <c r="E67" s="84"/>
      <c r="F67" s="37"/>
      <c r="G67" s="123">
        <f>+G66*F67</f>
        <v>0</v>
      </c>
      <c r="H67" s="124">
        <f t="shared" si="12"/>
        <v>0</v>
      </c>
      <c r="I67" s="24">
        <f t="shared" si="13"/>
        <v>0</v>
      </c>
      <c r="J67" s="24"/>
      <c r="K67" s="119">
        <f t="shared" si="14"/>
        <v>0</v>
      </c>
    </row>
    <row r="68" spans="1:11" ht="15.75" thickBot="1">
      <c r="A68" s="49" t="s">
        <v>43</v>
      </c>
      <c r="B68" s="93"/>
      <c r="C68" s="93"/>
      <c r="D68" s="50">
        <f>+D66+D67</f>
        <v>121245.83905009601</v>
      </c>
      <c r="E68" s="93"/>
      <c r="F68" s="93"/>
      <c r="G68" s="50">
        <f>+G66+G67</f>
        <v>121774.995450096</v>
      </c>
      <c r="H68" s="125">
        <f t="shared" si="12"/>
        <v>529.15639999999257</v>
      </c>
      <c r="I68" s="51">
        <f t="shared" si="13"/>
        <v>4.3643262659212347E-3</v>
      </c>
      <c r="J68" s="68"/>
      <c r="K68" s="122">
        <f t="shared" si="14"/>
        <v>1</v>
      </c>
    </row>
    <row r="71" spans="1:11" ht="108.75" customHeight="1">
      <c r="A71" s="200" t="s">
        <v>51</v>
      </c>
      <c r="B71" s="201"/>
      <c r="C71" s="201"/>
      <c r="D71" s="201"/>
      <c r="E71" s="201"/>
      <c r="F71" s="201"/>
      <c r="G71" s="201"/>
      <c r="H71" s="201"/>
    </row>
    <row r="72" spans="1:11">
      <c r="A72" s="162"/>
      <c r="B72" s="162"/>
      <c r="C72" s="162"/>
      <c r="D72" s="162"/>
      <c r="E72" s="162"/>
      <c r="F72" s="162"/>
      <c r="G72" s="162"/>
      <c r="H72" s="162"/>
    </row>
    <row r="73" spans="1:11">
      <c r="A73" s="162"/>
      <c r="B73" s="162"/>
      <c r="C73" s="162"/>
      <c r="D73" s="162"/>
      <c r="E73" s="162"/>
      <c r="F73" s="162"/>
      <c r="G73" s="162"/>
      <c r="H73" s="162"/>
    </row>
    <row r="74" spans="1:11">
      <c r="A74" s="162"/>
      <c r="B74" s="162"/>
      <c r="C74" s="162"/>
      <c r="D74" s="162"/>
      <c r="E74" s="162"/>
      <c r="F74" s="162"/>
      <c r="G74" s="162"/>
      <c r="H74" s="162"/>
    </row>
    <row r="75" spans="1:11">
      <c r="A75" s="162"/>
      <c r="B75" s="162"/>
      <c r="C75" s="162"/>
      <c r="D75" s="162"/>
      <c r="E75" s="162"/>
      <c r="F75" s="162"/>
      <c r="G75" s="162"/>
      <c r="H75" s="162"/>
    </row>
    <row r="76" spans="1:11">
      <c r="A76" s="162"/>
      <c r="B76" s="162"/>
      <c r="C76" s="162"/>
      <c r="D76" s="162"/>
      <c r="E76" s="162"/>
      <c r="F76" s="162"/>
      <c r="G76" s="162"/>
      <c r="H76" s="162"/>
    </row>
  </sheetData>
  <mergeCells count="5">
    <mergeCell ref="A1:J1"/>
    <mergeCell ref="A25:C25"/>
    <mergeCell ref="B33:D33"/>
    <mergeCell ref="E33:G33"/>
    <mergeCell ref="A71:H7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B76"/>
  <sheetViews>
    <sheetView topLeftCell="A32" zoomScale="90" zoomScaleNormal="90" workbookViewId="0">
      <selection activeCell="B49" sqref="B49"/>
    </sheetView>
  </sheetViews>
  <sheetFormatPr defaultRowHeight="15"/>
  <cols>
    <col min="1" max="1" width="37.42578125" style="163" customWidth="1"/>
    <col min="2" max="2" width="12.5703125" style="163" bestFit="1" customWidth="1"/>
    <col min="3" max="3" width="13.140625" style="163" customWidth="1"/>
    <col min="4" max="4" width="13.5703125" style="163" customWidth="1"/>
    <col min="5" max="5" width="12.5703125" style="163" bestFit="1" customWidth="1"/>
    <col min="6" max="6" width="13.28515625" style="163" customWidth="1"/>
    <col min="7" max="7" width="13.42578125" style="163" customWidth="1"/>
    <col min="8" max="11" width="11.140625" style="163" customWidth="1"/>
    <col min="12" max="16384" width="9.140625" style="163"/>
  </cols>
  <sheetData>
    <row r="1" spans="1:28" ht="23.25">
      <c r="A1" s="205" t="s">
        <v>72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28">
      <c r="A2" s="9"/>
      <c r="B2" s="9"/>
      <c r="C2" s="9"/>
      <c r="D2" s="9"/>
      <c r="E2" s="9"/>
      <c r="F2" s="9"/>
      <c r="G2" s="77"/>
      <c r="H2" s="77"/>
      <c r="I2" s="9"/>
      <c r="J2" s="75"/>
      <c r="K2" s="75"/>
      <c r="L2" s="9"/>
      <c r="M2" s="9"/>
      <c r="N2" s="9"/>
      <c r="O2" s="9"/>
      <c r="P2" s="9"/>
      <c r="Q2" s="9"/>
      <c r="R2" s="9"/>
      <c r="S2" s="9"/>
      <c r="T2" s="34"/>
      <c r="U2" s="9"/>
      <c r="V2" s="9"/>
      <c r="W2" s="9"/>
      <c r="X2" s="9"/>
      <c r="Y2" s="39">
        <v>1</v>
      </c>
      <c r="Z2" s="9" t="s">
        <v>0</v>
      </c>
      <c r="AA2" s="9"/>
      <c r="AB2" s="9"/>
    </row>
    <row r="3" spans="1:28" ht="15.75" thickBot="1">
      <c r="A3" s="9"/>
      <c r="B3" s="9"/>
      <c r="C3" s="9"/>
      <c r="D3" s="9"/>
      <c r="E3" s="9"/>
      <c r="F3" s="9"/>
      <c r="G3" s="77"/>
      <c r="H3" s="77"/>
      <c r="I3" s="9"/>
      <c r="J3" s="75"/>
      <c r="K3" s="75"/>
      <c r="L3" s="9"/>
      <c r="M3" s="9"/>
      <c r="N3" s="9"/>
      <c r="O3" s="9"/>
      <c r="P3" s="9"/>
      <c r="Q3" s="9"/>
      <c r="R3" s="9"/>
      <c r="S3" s="9"/>
      <c r="T3" s="34"/>
      <c r="U3" s="9"/>
      <c r="V3" s="9"/>
      <c r="W3" s="9"/>
      <c r="X3" s="9"/>
      <c r="Y3" s="39"/>
      <c r="Z3" s="9"/>
      <c r="AA3" s="9"/>
      <c r="AB3" s="9"/>
    </row>
    <row r="4" spans="1:28" ht="16.5" thickBot="1">
      <c r="A4" s="164" t="s">
        <v>45</v>
      </c>
      <c r="B4" s="165" t="s">
        <v>46</v>
      </c>
      <c r="C4" s="165" t="s">
        <v>47</v>
      </c>
      <c r="D4" s="9"/>
      <c r="F4" s="187" t="s">
        <v>52</v>
      </c>
      <c r="G4" s="77"/>
      <c r="H4" s="9"/>
      <c r="I4" s="75"/>
      <c r="J4" s="75"/>
      <c r="L4" s="9"/>
      <c r="M4" s="9"/>
      <c r="N4" s="9"/>
      <c r="O4" s="9"/>
      <c r="P4" s="9"/>
      <c r="Q4" s="9"/>
      <c r="R4" s="9"/>
      <c r="S4" s="9"/>
      <c r="T4" s="34"/>
      <c r="U4" s="9"/>
      <c r="V4" s="9"/>
      <c r="W4" s="9"/>
      <c r="X4" s="9"/>
      <c r="Y4" s="39"/>
      <c r="Z4" s="9"/>
      <c r="AA4" s="9"/>
      <c r="AB4" s="9"/>
    </row>
    <row r="5" spans="1:28">
      <c r="A5" s="166" t="s">
        <v>17</v>
      </c>
      <c r="B5" s="172">
        <v>7.4999999999999997E-2</v>
      </c>
      <c r="C5" s="172">
        <v>7.4999999999999997E-2</v>
      </c>
      <c r="D5" s="9"/>
      <c r="E5" s="9"/>
      <c r="I5" s="188">
        <v>2012</v>
      </c>
      <c r="J5" s="188">
        <v>2013</v>
      </c>
      <c r="L5" s="9"/>
      <c r="M5" s="9"/>
      <c r="N5" s="9"/>
      <c r="O5" s="9"/>
      <c r="P5" s="9"/>
      <c r="Q5" s="9"/>
      <c r="R5" s="9"/>
      <c r="S5" s="9"/>
      <c r="T5" s="34"/>
      <c r="U5" s="9"/>
      <c r="V5" s="9"/>
      <c r="W5" s="9"/>
      <c r="X5" s="9"/>
      <c r="Y5" s="39"/>
      <c r="Z5" s="9"/>
      <c r="AA5" s="9"/>
      <c r="AB5" s="9"/>
    </row>
    <row r="6" spans="1:28">
      <c r="A6" s="166" t="s">
        <v>18</v>
      </c>
      <c r="B6" s="172">
        <v>8.7999999999999995E-2</v>
      </c>
      <c r="C6" s="172">
        <v>8.7999999999999995E-2</v>
      </c>
      <c r="D6" s="9"/>
      <c r="E6" s="9"/>
      <c r="F6" s="185" t="s">
        <v>53</v>
      </c>
      <c r="L6" s="9"/>
      <c r="M6" s="9"/>
      <c r="N6" s="9"/>
      <c r="O6" s="9"/>
      <c r="P6" s="9"/>
      <c r="Q6" s="9"/>
      <c r="R6" s="9"/>
      <c r="S6" s="9"/>
      <c r="T6" s="34"/>
      <c r="U6" s="9"/>
      <c r="V6" s="9"/>
      <c r="W6" s="9"/>
      <c r="X6" s="9"/>
      <c r="Y6" s="39"/>
      <c r="Z6" s="9"/>
      <c r="AA6" s="9"/>
      <c r="AB6" s="9"/>
    </row>
    <row r="7" spans="1:28">
      <c r="A7" s="166" t="s">
        <v>19</v>
      </c>
      <c r="B7" s="172">
        <v>6.5000000000000002E-2</v>
      </c>
      <c r="C7" s="172">
        <v>6.5000000000000002E-2</v>
      </c>
      <c r="D7" s="9"/>
      <c r="E7" s="9"/>
      <c r="F7" s="163" t="s">
        <v>54</v>
      </c>
      <c r="I7" s="177">
        <v>0.02</v>
      </c>
      <c r="J7" s="177">
        <v>0.02</v>
      </c>
      <c r="L7" s="9"/>
      <c r="M7" s="9"/>
      <c r="N7" s="9"/>
      <c r="O7" s="9"/>
      <c r="P7" s="9"/>
      <c r="Q7" s="9"/>
      <c r="R7" s="9"/>
      <c r="S7" s="9"/>
      <c r="T7" s="34"/>
      <c r="U7" s="9"/>
      <c r="V7" s="9"/>
      <c r="W7" s="9"/>
      <c r="X7" s="9"/>
      <c r="Y7" s="39"/>
      <c r="Z7" s="9"/>
      <c r="AA7" s="9"/>
      <c r="AB7" s="9"/>
    </row>
    <row r="8" spans="1:28">
      <c r="A8" s="166" t="s">
        <v>20</v>
      </c>
      <c r="B8" s="172">
        <v>0.1</v>
      </c>
      <c r="C8" s="172">
        <v>0.1</v>
      </c>
      <c r="D8" s="9"/>
      <c r="E8" s="9"/>
      <c r="F8" s="163" t="s">
        <v>55</v>
      </c>
      <c r="I8" s="177">
        <v>0</v>
      </c>
      <c r="J8" s="177">
        <v>0</v>
      </c>
      <c r="L8" s="9"/>
      <c r="M8" s="9"/>
      <c r="N8" s="9"/>
      <c r="O8" s="9"/>
      <c r="P8" s="9"/>
      <c r="Q8" s="9"/>
      <c r="R8" s="9"/>
      <c r="S8" s="9"/>
      <c r="T8" s="34"/>
      <c r="U8" s="9"/>
      <c r="V8" s="9"/>
      <c r="W8" s="9"/>
      <c r="X8" s="9"/>
      <c r="Y8" s="39"/>
      <c r="Z8" s="9"/>
      <c r="AA8" s="9"/>
      <c r="AB8" s="9"/>
    </row>
    <row r="9" spans="1:28">
      <c r="A9" s="166" t="s">
        <v>21</v>
      </c>
      <c r="B9" s="172">
        <v>0.11700000000000001</v>
      </c>
      <c r="C9" s="172">
        <v>0.11700000000000001</v>
      </c>
      <c r="D9" s="9"/>
      <c r="E9" s="9"/>
      <c r="F9" s="163" t="s">
        <v>56</v>
      </c>
      <c r="J9" s="177"/>
      <c r="L9" s="9"/>
      <c r="M9" s="9"/>
      <c r="N9" s="9"/>
      <c r="O9" s="9"/>
      <c r="P9" s="9"/>
      <c r="Q9" s="9"/>
      <c r="R9" s="9"/>
      <c r="S9" s="9"/>
      <c r="T9" s="34"/>
      <c r="U9" s="9"/>
      <c r="V9" s="9"/>
      <c r="W9" s="9"/>
      <c r="X9" s="9"/>
      <c r="Y9" s="39"/>
      <c r="Z9" s="9"/>
      <c r="AA9" s="9"/>
      <c r="AB9" s="9"/>
    </row>
    <row r="10" spans="1:28">
      <c r="A10" s="166" t="s">
        <v>22</v>
      </c>
      <c r="B10" s="167">
        <v>4430.1400000000003</v>
      </c>
      <c r="C10" s="167">
        <v>4477.99</v>
      </c>
      <c r="D10" s="9"/>
      <c r="E10" s="9"/>
      <c r="F10" s="163" t="s">
        <v>57</v>
      </c>
      <c r="J10" s="177"/>
      <c r="L10" s="9"/>
      <c r="M10" s="9"/>
      <c r="N10" s="9"/>
      <c r="O10" s="9"/>
      <c r="P10" s="9"/>
      <c r="Q10" s="9"/>
      <c r="R10" s="9"/>
      <c r="S10" s="9"/>
      <c r="T10" s="34"/>
      <c r="U10" s="9"/>
      <c r="V10" s="9"/>
      <c r="W10" s="9"/>
      <c r="X10" s="9"/>
      <c r="Y10" s="39"/>
      <c r="Z10" s="9"/>
      <c r="AA10" s="9"/>
      <c r="AB10" s="9"/>
    </row>
    <row r="11" spans="1:28">
      <c r="A11" s="166" t="s">
        <v>48</v>
      </c>
      <c r="B11" s="167">
        <v>0</v>
      </c>
      <c r="C11" s="167">
        <v>0</v>
      </c>
      <c r="D11" s="9"/>
      <c r="E11" s="9"/>
      <c r="F11" s="163" t="s">
        <v>23</v>
      </c>
      <c r="I11" s="182">
        <f>SUM(I6:I10)</f>
        <v>0.02</v>
      </c>
      <c r="J11" s="182">
        <f>SUM(J6:J10)</f>
        <v>0.02</v>
      </c>
      <c r="L11" s="9"/>
      <c r="M11" s="9"/>
      <c r="N11" s="9"/>
      <c r="O11" s="9"/>
      <c r="P11" s="9"/>
      <c r="Q11" s="9"/>
      <c r="R11" s="9"/>
      <c r="S11" s="9"/>
      <c r="T11" s="34"/>
      <c r="U11" s="9"/>
      <c r="V11" s="9"/>
      <c r="W11" s="9"/>
      <c r="X11" s="9"/>
      <c r="Y11" s="39"/>
      <c r="Z11" s="9"/>
      <c r="AA11" s="9"/>
      <c r="AB11" s="9"/>
    </row>
    <row r="12" spans="1:28">
      <c r="A12" s="166" t="s">
        <v>23</v>
      </c>
      <c r="B12" s="168">
        <f>+I11</f>
        <v>0.02</v>
      </c>
      <c r="C12" s="168">
        <f>+J11</f>
        <v>0.02</v>
      </c>
      <c r="D12" s="9"/>
      <c r="E12" s="9"/>
      <c r="L12" s="9"/>
      <c r="M12" s="9"/>
      <c r="N12" s="9"/>
      <c r="O12" s="9"/>
      <c r="P12" s="9"/>
      <c r="Q12" s="9"/>
      <c r="R12" s="9"/>
      <c r="S12" s="9"/>
      <c r="T12" s="34"/>
      <c r="U12" s="9"/>
      <c r="V12" s="9"/>
      <c r="W12" s="9"/>
      <c r="X12" s="9"/>
      <c r="Y12" s="39"/>
      <c r="Z12" s="9"/>
      <c r="AA12" s="9"/>
      <c r="AB12" s="9"/>
    </row>
    <row r="13" spans="1:28">
      <c r="A13" s="169" t="s">
        <v>24</v>
      </c>
      <c r="B13" s="170">
        <v>2.1459000000000001</v>
      </c>
      <c r="C13" s="170">
        <v>2.1690999999999998</v>
      </c>
      <c r="D13" s="9"/>
      <c r="E13" s="9"/>
      <c r="F13" s="185" t="s">
        <v>58</v>
      </c>
      <c r="L13" s="9"/>
      <c r="M13" s="9"/>
      <c r="N13" s="9"/>
      <c r="O13" s="9"/>
      <c r="P13" s="9"/>
      <c r="Q13" s="9"/>
      <c r="R13" s="9"/>
      <c r="S13" s="9"/>
      <c r="T13" s="34"/>
      <c r="U13" s="9"/>
      <c r="V13" s="9"/>
      <c r="W13" s="9"/>
      <c r="X13" s="9"/>
      <c r="Y13" s="39"/>
      <c r="Z13" s="9"/>
      <c r="AA13" s="9"/>
      <c r="AB13" s="9"/>
    </row>
    <row r="14" spans="1:28">
      <c r="A14" s="166" t="s">
        <v>26</v>
      </c>
      <c r="B14" s="171">
        <f>+I22</f>
        <v>-0.18340000000000001</v>
      </c>
      <c r="C14" s="171">
        <f>+J22</f>
        <v>0</v>
      </c>
      <c r="D14" s="9"/>
      <c r="E14" s="9"/>
      <c r="F14" s="163" t="s">
        <v>59</v>
      </c>
      <c r="I14" s="183"/>
      <c r="J14" s="177">
        <v>0</v>
      </c>
      <c r="L14" s="9"/>
      <c r="M14" s="9"/>
      <c r="N14" s="9"/>
      <c r="O14" s="9"/>
      <c r="P14" s="9"/>
      <c r="Q14" s="9"/>
      <c r="R14" s="9"/>
      <c r="S14" s="9"/>
      <c r="T14" s="34"/>
      <c r="U14" s="9"/>
      <c r="V14" s="9"/>
      <c r="W14" s="9"/>
      <c r="X14" s="9"/>
      <c r="Y14" s="39"/>
      <c r="Z14" s="9"/>
      <c r="AA14" s="9"/>
      <c r="AB14" s="9"/>
    </row>
    <row r="15" spans="1:28">
      <c r="A15" s="169" t="s">
        <v>25</v>
      </c>
      <c r="B15" s="170">
        <v>0</v>
      </c>
      <c r="C15" s="170">
        <v>0</v>
      </c>
      <c r="D15" s="9"/>
      <c r="E15" s="9"/>
      <c r="F15" s="163" t="s">
        <v>60</v>
      </c>
      <c r="I15" s="183">
        <v>-0.18340000000000001</v>
      </c>
      <c r="J15" s="177">
        <v>0</v>
      </c>
      <c r="L15" s="9"/>
      <c r="M15" s="9"/>
      <c r="N15" s="9"/>
      <c r="O15" s="9"/>
      <c r="P15" s="9"/>
      <c r="Q15" s="9"/>
      <c r="R15" s="9"/>
      <c r="S15" s="9"/>
      <c r="T15" s="34"/>
      <c r="U15" s="9"/>
      <c r="V15" s="9"/>
      <c r="W15" s="9"/>
      <c r="X15" s="9"/>
      <c r="Y15" s="39"/>
      <c r="Z15" s="9"/>
      <c r="AA15" s="9"/>
      <c r="AB15" s="9"/>
    </row>
    <row r="16" spans="1:28" ht="25.5">
      <c r="A16" s="169" t="s">
        <v>49</v>
      </c>
      <c r="B16" s="171">
        <v>3.3069000000000002</v>
      </c>
      <c r="C16" s="171">
        <v>3.2995000000000001</v>
      </c>
      <c r="D16" s="9"/>
      <c r="E16" s="9"/>
      <c r="F16" s="163" t="s">
        <v>61</v>
      </c>
      <c r="I16" s="183"/>
      <c r="J16" s="177">
        <v>0</v>
      </c>
      <c r="L16" s="9"/>
      <c r="M16" s="9"/>
      <c r="N16" s="9"/>
      <c r="O16" s="9"/>
      <c r="P16" s="9"/>
      <c r="Q16" s="9"/>
      <c r="R16" s="9"/>
      <c r="S16" s="9"/>
      <c r="T16" s="34"/>
      <c r="U16" s="9"/>
      <c r="V16" s="9"/>
      <c r="W16" s="9"/>
      <c r="X16" s="9"/>
      <c r="Y16" s="39"/>
      <c r="Z16" s="9"/>
      <c r="AA16" s="9"/>
      <c r="AB16" s="9"/>
    </row>
    <row r="17" spans="1:28" ht="25.5">
      <c r="A17" s="169" t="s">
        <v>50</v>
      </c>
      <c r="B17" s="171">
        <v>2.2745000000000002</v>
      </c>
      <c r="C17" s="171">
        <v>2.27</v>
      </c>
      <c r="D17" s="9"/>
      <c r="E17" s="9"/>
      <c r="F17" s="163" t="s">
        <v>62</v>
      </c>
      <c r="I17" s="183">
        <v>0</v>
      </c>
      <c r="J17" s="177">
        <v>0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>
      <c r="A18" s="169" t="s">
        <v>32</v>
      </c>
      <c r="B18" s="172">
        <v>5.1999999999999998E-3</v>
      </c>
      <c r="C18" s="172">
        <v>5.1999999999999998E-3</v>
      </c>
      <c r="D18" s="9"/>
      <c r="E18" s="9"/>
      <c r="F18" s="163" t="s">
        <v>63</v>
      </c>
      <c r="I18" s="183">
        <v>0</v>
      </c>
      <c r="J18" s="177">
        <v>0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>
      <c r="A19" s="169" t="s">
        <v>33</v>
      </c>
      <c r="B19" s="172">
        <v>1.1000000000000001E-3</v>
      </c>
      <c r="C19" s="172">
        <v>1.1000000000000001E-3</v>
      </c>
      <c r="D19" s="9"/>
      <c r="E19" s="9"/>
      <c r="F19" s="163" t="s">
        <v>64</v>
      </c>
      <c r="I19" s="183">
        <v>0</v>
      </c>
      <c r="J19" s="183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25.5">
      <c r="A20" s="169" t="s">
        <v>34</v>
      </c>
      <c r="B20" s="168">
        <v>0.25</v>
      </c>
      <c r="C20" s="168">
        <v>0.25</v>
      </c>
      <c r="D20" s="9"/>
      <c r="E20" s="9"/>
      <c r="F20" s="163" t="s">
        <v>65</v>
      </c>
      <c r="I20" s="183">
        <v>0</v>
      </c>
      <c r="J20" s="183">
        <v>0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>
      <c r="A21" s="169" t="s">
        <v>36</v>
      </c>
      <c r="B21" s="173">
        <v>7.0000000000000001E-3</v>
      </c>
      <c r="C21" s="173">
        <v>7.0000000000000001E-3</v>
      </c>
      <c r="D21" s="9"/>
      <c r="E21" s="9"/>
      <c r="F21" s="163" t="s">
        <v>66</v>
      </c>
      <c r="I21" s="183">
        <v>0</v>
      </c>
      <c r="J21" s="177">
        <v>0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ht="15.75" thickBot="1">
      <c r="A22" s="174" t="s">
        <v>5</v>
      </c>
      <c r="B22" s="175">
        <v>1.0348999999999999</v>
      </c>
      <c r="C22" s="175">
        <v>1.0348999999999999</v>
      </c>
      <c r="D22" s="9"/>
      <c r="E22" s="9"/>
      <c r="F22" s="163" t="s">
        <v>26</v>
      </c>
      <c r="I22" s="184">
        <f>SUM(I14:I21)</f>
        <v>-0.18340000000000001</v>
      </c>
      <c r="J22" s="184">
        <f>SUM(J14:J21)</f>
        <v>0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>
      <c r="A23" s="9"/>
      <c r="B23" s="9"/>
      <c r="C23" s="9"/>
      <c r="D23" s="9"/>
      <c r="E23" s="9"/>
      <c r="F23" s="9"/>
      <c r="G23" s="77"/>
      <c r="H23" s="77"/>
      <c r="I23" s="9"/>
      <c r="J23" s="75"/>
      <c r="K23" s="75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Z23" s="9"/>
      <c r="AA23" s="9"/>
      <c r="AB23" s="9"/>
    </row>
    <row r="24" spans="1:28">
      <c r="A24" s="9"/>
      <c r="B24" s="9"/>
      <c r="C24" s="9"/>
      <c r="D24" s="9"/>
      <c r="E24" s="9"/>
      <c r="F24" s="9"/>
      <c r="G24" s="77"/>
      <c r="H24" s="77"/>
      <c r="I24" s="9"/>
      <c r="J24" s="75"/>
      <c r="K24" s="75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 ht="15.75">
      <c r="A25" s="206"/>
      <c r="B25" s="206"/>
      <c r="C25" s="206"/>
      <c r="D25" s="189"/>
      <c r="E25" s="190"/>
      <c r="F25" s="40" t="s">
        <v>1</v>
      </c>
      <c r="G25" s="81"/>
      <c r="H25" s="77"/>
      <c r="I25" s="9"/>
      <c r="J25" s="75"/>
      <c r="K25" s="75"/>
      <c r="L25" s="186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15.75" thickBot="1">
      <c r="A26" s="10"/>
      <c r="B26" s="10"/>
      <c r="C26" s="10"/>
      <c r="D26" s="10"/>
      <c r="E26" s="189"/>
      <c r="G26" s="10" t="s">
        <v>44</v>
      </c>
      <c r="H26" s="10"/>
      <c r="I26" s="79"/>
      <c r="J26" s="75"/>
      <c r="K26" s="75"/>
      <c r="L26" s="11"/>
      <c r="M26" s="11"/>
      <c r="N26" s="11"/>
      <c r="O26" s="11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15.75" thickBot="1">
      <c r="A27" s="191" t="s">
        <v>2</v>
      </c>
      <c r="B27" s="82">
        <f>+D27*730*B29</f>
        <v>4854500</v>
      </c>
      <c r="C27" s="192" t="s">
        <v>0</v>
      </c>
      <c r="D27" s="194">
        <v>9500</v>
      </c>
      <c r="E27" s="189" t="s">
        <v>69</v>
      </c>
      <c r="G27" s="140" t="s">
        <v>19</v>
      </c>
      <c r="H27" s="141"/>
      <c r="I27" s="142">
        <v>0.64</v>
      </c>
      <c r="J27" s="75"/>
      <c r="K27" s="75"/>
      <c r="L27" s="2"/>
      <c r="M27" s="11"/>
      <c r="N27" s="3"/>
      <c r="O27" s="3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15.75" thickBot="1">
      <c r="A28" s="191" t="s">
        <v>3</v>
      </c>
      <c r="B28" s="194">
        <v>750</v>
      </c>
      <c r="C28" s="192" t="s">
        <v>0</v>
      </c>
      <c r="D28" s="63"/>
      <c r="E28" s="189"/>
      <c r="G28" s="140" t="s">
        <v>20</v>
      </c>
      <c r="H28" s="141"/>
      <c r="I28" s="142">
        <v>0.18</v>
      </c>
      <c r="J28" s="75"/>
      <c r="K28" s="75"/>
      <c r="L28" s="4"/>
      <c r="M28" s="11"/>
      <c r="N28" s="12"/>
      <c r="O28" s="12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ht="15.75" thickBot="1">
      <c r="A29" s="191" t="s">
        <v>4</v>
      </c>
      <c r="B29" s="195">
        <v>0.7</v>
      </c>
      <c r="C29" s="63"/>
      <c r="D29" s="63"/>
      <c r="E29" s="189"/>
      <c r="G29" s="140" t="s">
        <v>21</v>
      </c>
      <c r="H29" s="141"/>
      <c r="I29" s="142">
        <v>0.18</v>
      </c>
      <c r="J29" s="75"/>
      <c r="K29" s="75"/>
      <c r="L29" s="5"/>
      <c r="M29" s="13"/>
      <c r="N29" s="14"/>
      <c r="O29" s="6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>
      <c r="A30" s="196" t="s">
        <v>5</v>
      </c>
      <c r="B30" s="197">
        <v>1.0145</v>
      </c>
      <c r="C30" s="21"/>
      <c r="D30" s="63"/>
      <c r="E30" s="63"/>
      <c r="F30" s="10"/>
      <c r="G30" s="77"/>
      <c r="H30" s="77"/>
      <c r="I30" s="9"/>
      <c r="J30" s="75"/>
      <c r="K30" s="75"/>
      <c r="L30" s="5"/>
      <c r="M30" s="13"/>
      <c r="N30" s="14"/>
      <c r="O30" s="6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>
      <c r="A31" s="193"/>
      <c r="B31" s="20"/>
      <c r="C31" s="21"/>
      <c r="D31" s="15"/>
      <c r="E31" s="15"/>
      <c r="F31" s="9"/>
      <c r="G31" s="77"/>
      <c r="H31" s="77"/>
      <c r="I31" s="9"/>
      <c r="J31" s="75"/>
      <c r="K31" s="75"/>
      <c r="L31" s="5"/>
      <c r="M31" s="13"/>
      <c r="N31" s="14"/>
      <c r="O31" s="6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ht="15.75" thickBot="1">
      <c r="A32" s="193"/>
      <c r="B32" s="21"/>
      <c r="C32" s="21"/>
      <c r="D32" s="15"/>
      <c r="E32" s="15"/>
      <c r="F32" s="9"/>
      <c r="G32" s="77"/>
      <c r="H32" s="77"/>
      <c r="I32" s="9"/>
      <c r="J32" s="75"/>
      <c r="K32" s="75"/>
      <c r="L32" s="5"/>
      <c r="M32" s="13"/>
      <c r="N32" s="14"/>
      <c r="O32" s="6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ht="16.5" customHeight="1" thickBot="1">
      <c r="A33" s="17"/>
      <c r="B33" s="202" t="s">
        <v>6</v>
      </c>
      <c r="C33" s="203"/>
      <c r="D33" s="204"/>
      <c r="E33" s="202" t="s">
        <v>7</v>
      </c>
      <c r="F33" s="203"/>
      <c r="G33" s="204"/>
      <c r="H33" s="78"/>
      <c r="I33" s="15"/>
      <c r="J33" s="76"/>
      <c r="K33" s="76"/>
      <c r="L33" s="5"/>
      <c r="M33" s="13"/>
      <c r="N33" s="14"/>
      <c r="O33" s="6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26.25" customHeight="1" thickBot="1">
      <c r="A34" s="57"/>
      <c r="B34" s="58" t="s">
        <v>8</v>
      </c>
      <c r="C34" s="59" t="s">
        <v>9</v>
      </c>
      <c r="D34" s="60" t="s">
        <v>10</v>
      </c>
      <c r="E34" s="58" t="s">
        <v>8</v>
      </c>
      <c r="F34" s="61" t="s">
        <v>11</v>
      </c>
      <c r="G34" s="138" t="s">
        <v>12</v>
      </c>
      <c r="H34" s="104" t="s">
        <v>13</v>
      </c>
      <c r="I34" s="62" t="s">
        <v>14</v>
      </c>
      <c r="J34" s="105" t="s">
        <v>15</v>
      </c>
      <c r="K34" s="105" t="s">
        <v>16</v>
      </c>
      <c r="L34" s="5"/>
      <c r="M34" s="13"/>
      <c r="N34" s="14"/>
      <c r="O34" s="6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>
      <c r="A35" s="56" t="s">
        <v>17</v>
      </c>
      <c r="B35" s="99">
        <f>+B27*B30</f>
        <v>4924890.25</v>
      </c>
      <c r="C35" s="100">
        <f>+B5</f>
        <v>7.4999999999999997E-2</v>
      </c>
      <c r="D35" s="101">
        <f>+B35*C35</f>
        <v>369366.76874999999</v>
      </c>
      <c r="E35" s="99">
        <f>+B35</f>
        <v>4924890.25</v>
      </c>
      <c r="F35" s="100">
        <f>+C5</f>
        <v>7.4999999999999997E-2</v>
      </c>
      <c r="G35" s="101">
        <f>+E35*F35</f>
        <v>369366.76874999999</v>
      </c>
      <c r="H35" s="102">
        <f>+G35-D35</f>
        <v>0</v>
      </c>
      <c r="I35" s="103">
        <f>IFERROR(+H35/D35,0)</f>
        <v>0</v>
      </c>
      <c r="J35" s="111">
        <f>IFERROR(+G35/$G$62,0)</f>
        <v>0.63796323529761334</v>
      </c>
      <c r="K35" s="108"/>
      <c r="L35" s="5"/>
      <c r="M35" s="13"/>
      <c r="N35" s="14"/>
      <c r="O35" s="6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>
      <c r="A36" s="179" t="s">
        <v>18</v>
      </c>
      <c r="B36" s="180">
        <v>0</v>
      </c>
      <c r="C36" s="72">
        <f>+B6</f>
        <v>8.7999999999999995E-2</v>
      </c>
      <c r="D36" s="23">
        <f>+B36*C36</f>
        <v>0</v>
      </c>
      <c r="E36" s="180">
        <f>+B36</f>
        <v>0</v>
      </c>
      <c r="F36" s="72">
        <f>+C6</f>
        <v>8.7999999999999995E-2</v>
      </c>
      <c r="G36" s="23">
        <f>+E36*F36</f>
        <v>0</v>
      </c>
      <c r="H36" s="126">
        <f>+G36-D36</f>
        <v>0</v>
      </c>
      <c r="I36" s="103">
        <f>IFERROR(+H36/D36,0)</f>
        <v>0</v>
      </c>
      <c r="J36" s="95">
        <f>IFERROR(+G36/$G$62,0)</f>
        <v>0</v>
      </c>
      <c r="K36" s="109"/>
      <c r="L36" s="5"/>
      <c r="M36" s="13"/>
      <c r="N36" s="14"/>
      <c r="O36" s="6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>
      <c r="A37" s="44"/>
      <c r="B37" s="85"/>
      <c r="C37" s="86"/>
      <c r="D37" s="87"/>
      <c r="E37" s="85"/>
      <c r="F37" s="86"/>
      <c r="G37" s="87"/>
      <c r="H37" s="88"/>
      <c r="I37" s="89"/>
      <c r="J37" s="112"/>
      <c r="K37" s="110"/>
      <c r="L37" s="5"/>
      <c r="M37" s="13"/>
      <c r="N37" s="14"/>
      <c r="O37" s="6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>
      <c r="A38" s="179" t="s">
        <v>19</v>
      </c>
      <c r="B38" s="180">
        <f>+B27*B30*I27</f>
        <v>3151929.7600000002</v>
      </c>
      <c r="C38" s="181">
        <f>+B7</f>
        <v>6.5000000000000002E-2</v>
      </c>
      <c r="D38" s="23">
        <f>+B38*C38</f>
        <v>204875.43440000003</v>
      </c>
      <c r="E38" s="180">
        <f>+B38</f>
        <v>3151929.7600000002</v>
      </c>
      <c r="F38" s="181">
        <f>+C7</f>
        <v>6.5000000000000002E-2</v>
      </c>
      <c r="G38" s="23">
        <f>+E38*F38</f>
        <v>204875.43440000003</v>
      </c>
      <c r="H38" s="126">
        <f>+G38-D38</f>
        <v>0</v>
      </c>
      <c r="I38" s="103">
        <f t="shared" ref="I38:I40" si="0">IFERROR(+H38/D38,0)</f>
        <v>0</v>
      </c>
      <c r="J38" s="95"/>
      <c r="K38" s="109">
        <f>IFERROR(+G38/$G$68,0)</f>
        <v>0.33559907505415221</v>
      </c>
      <c r="L38" s="5"/>
      <c r="M38" s="13"/>
      <c r="N38" s="14"/>
      <c r="O38" s="6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>
      <c r="A39" s="179" t="s">
        <v>20</v>
      </c>
      <c r="B39" s="180">
        <f>+B27*B30*I28</f>
        <v>886480.245</v>
      </c>
      <c r="C39" s="181">
        <f>+B8</f>
        <v>0.1</v>
      </c>
      <c r="D39" s="23">
        <f>+B39*C39</f>
        <v>88648.0245</v>
      </c>
      <c r="E39" s="180">
        <f>+B39</f>
        <v>886480.245</v>
      </c>
      <c r="F39" s="181">
        <f>+C8</f>
        <v>0.1</v>
      </c>
      <c r="G39" s="23">
        <f>+E39*F39</f>
        <v>88648.0245</v>
      </c>
      <c r="H39" s="126">
        <f>+G39-D39</f>
        <v>0</v>
      </c>
      <c r="I39" s="103">
        <f t="shared" si="0"/>
        <v>0</v>
      </c>
      <c r="J39" s="95"/>
      <c r="K39" s="109">
        <f>IFERROR(+G39/$G$68,0)</f>
        <v>0.14521113824458509</v>
      </c>
      <c r="L39" s="5"/>
      <c r="M39" s="13"/>
      <c r="N39" s="14"/>
      <c r="O39" s="6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>
      <c r="A40" s="179" t="s">
        <v>21</v>
      </c>
      <c r="B40" s="180">
        <f>+B27*B30*I29</f>
        <v>886480.245</v>
      </c>
      <c r="C40" s="181">
        <f>+B9</f>
        <v>0.11700000000000001</v>
      </c>
      <c r="D40" s="23">
        <f>+B40*C40</f>
        <v>103718.18866500001</v>
      </c>
      <c r="E40" s="180">
        <f>+B40</f>
        <v>886480.245</v>
      </c>
      <c r="F40" s="181">
        <f>+C9</f>
        <v>0.11700000000000001</v>
      </c>
      <c r="G40" s="23">
        <f>+E40*F40</f>
        <v>103718.18866500001</v>
      </c>
      <c r="H40" s="126">
        <f>+G40-D40</f>
        <v>0</v>
      </c>
      <c r="I40" s="103">
        <f t="shared" si="0"/>
        <v>0</v>
      </c>
      <c r="J40" s="95"/>
      <c r="K40" s="109">
        <f>IFERROR(+G40/$G$68,0)</f>
        <v>0.16989703174616455</v>
      </c>
      <c r="L40" s="5"/>
      <c r="M40" s="13"/>
      <c r="N40" s="14"/>
      <c r="O40" s="6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>
      <c r="A41" s="44"/>
      <c r="B41" s="85"/>
      <c r="C41" s="86"/>
      <c r="D41" s="87"/>
      <c r="E41" s="85"/>
      <c r="F41" s="86"/>
      <c r="G41" s="87"/>
      <c r="H41" s="88"/>
      <c r="I41" s="89"/>
      <c r="J41" s="112"/>
      <c r="K41" s="110"/>
      <c r="L41" s="5"/>
      <c r="M41" s="13"/>
      <c r="N41" s="14"/>
      <c r="O41" s="6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>
      <c r="A42" s="179" t="s">
        <v>22</v>
      </c>
      <c r="B42" s="73">
        <v>1</v>
      </c>
      <c r="C42" s="80">
        <f>+B10</f>
        <v>4430.1400000000003</v>
      </c>
      <c r="D42" s="74">
        <f>+B42*C42</f>
        <v>4430.1400000000003</v>
      </c>
      <c r="E42" s="73">
        <f>+B42</f>
        <v>1</v>
      </c>
      <c r="F42" s="80">
        <f>+C10</f>
        <v>4477.99</v>
      </c>
      <c r="G42" s="74">
        <f t="shared" ref="G42:G46" si="1">+E42*F42</f>
        <v>4477.99</v>
      </c>
      <c r="H42" s="126">
        <f>+G42-D42</f>
        <v>47.849999999999454</v>
      </c>
      <c r="I42" s="103">
        <f>IFERROR(+H42/D42,0)</f>
        <v>1.0801013060535209E-2</v>
      </c>
      <c r="J42" s="113">
        <f t="shared" ref="J42:J56" si="2">IFERROR(+G42/$G$62,0)</f>
        <v>7.7342988858966205E-3</v>
      </c>
      <c r="K42" s="109">
        <f>IFERROR(+G42/$G$68,0)</f>
        <v>7.3352342436899939E-3</v>
      </c>
      <c r="L42" s="5"/>
      <c r="M42" s="13"/>
      <c r="N42" s="14"/>
      <c r="O42" s="6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>
      <c r="A43" s="43" t="s">
        <v>23</v>
      </c>
      <c r="B43" s="83">
        <v>1</v>
      </c>
      <c r="C43" s="90">
        <f>+B12</f>
        <v>0.02</v>
      </c>
      <c r="D43" s="96">
        <f>+B43*C43</f>
        <v>0.02</v>
      </c>
      <c r="E43" s="83">
        <f>+B43</f>
        <v>1</v>
      </c>
      <c r="F43" s="90">
        <f>+C12</f>
        <v>0.02</v>
      </c>
      <c r="G43" s="96">
        <f t="shared" si="1"/>
        <v>0.02</v>
      </c>
      <c r="H43" s="98">
        <f>+G43-D43</f>
        <v>0</v>
      </c>
      <c r="I43" s="103">
        <f t="shared" ref="I43:I56" si="3">IFERROR(+H43/D43,0)</f>
        <v>0</v>
      </c>
      <c r="J43" s="114">
        <f t="shared" si="2"/>
        <v>3.4543618390825441E-8</v>
      </c>
      <c r="K43" s="109">
        <f t="shared" ref="K43:K46" si="4">IFERROR(+G43/$G$68,0)</f>
        <v>3.2761280144395117E-8</v>
      </c>
      <c r="L43" s="5"/>
      <c r="M43" s="13"/>
      <c r="N43" s="14"/>
      <c r="O43" s="6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>
      <c r="A44" s="94" t="s">
        <v>24</v>
      </c>
      <c r="B44" s="26">
        <f>+D27</f>
        <v>9500</v>
      </c>
      <c r="C44" s="27">
        <f>+B13</f>
        <v>2.1459000000000001</v>
      </c>
      <c r="D44" s="96">
        <f t="shared" ref="D44:D46" si="5">+B44*C44</f>
        <v>20386.050000000003</v>
      </c>
      <c r="E44" s="26">
        <f>+B44</f>
        <v>9500</v>
      </c>
      <c r="F44" s="27">
        <f>+C13</f>
        <v>2.1690999999999998</v>
      </c>
      <c r="G44" s="96">
        <f t="shared" si="1"/>
        <v>20606.449999999997</v>
      </c>
      <c r="H44" s="98">
        <f t="shared" ref="H44:H46" si="6">+G44-D44</f>
        <v>220.39999999999418</v>
      </c>
      <c r="I44" s="103">
        <f t="shared" si="3"/>
        <v>1.0811314599934473E-2</v>
      </c>
      <c r="J44" s="113">
        <f t="shared" si="2"/>
        <v>3.5591067259481239E-2</v>
      </c>
      <c r="K44" s="109">
        <f t="shared" si="4"/>
        <v>3.3754684061573531E-2</v>
      </c>
      <c r="L44" s="5"/>
      <c r="M44" s="13"/>
      <c r="N44" s="14"/>
      <c r="O44" s="6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>
      <c r="A45" s="94" t="s">
        <v>25</v>
      </c>
      <c r="B45" s="26">
        <f>+D27</f>
        <v>9500</v>
      </c>
      <c r="C45" s="27"/>
      <c r="D45" s="96">
        <f t="shared" si="5"/>
        <v>0</v>
      </c>
      <c r="E45" s="26">
        <f>+B45</f>
        <v>9500</v>
      </c>
      <c r="F45" s="27"/>
      <c r="G45" s="96">
        <f t="shared" si="1"/>
        <v>0</v>
      </c>
      <c r="H45" s="98">
        <f t="shared" si="6"/>
        <v>0</v>
      </c>
      <c r="I45" s="103">
        <f t="shared" si="3"/>
        <v>0</v>
      </c>
      <c r="J45" s="113">
        <f t="shared" si="2"/>
        <v>0</v>
      </c>
      <c r="K45" s="109">
        <f t="shared" si="4"/>
        <v>0</v>
      </c>
      <c r="L45" s="5"/>
      <c r="M45" s="13"/>
      <c r="N45" s="14"/>
      <c r="O45" s="6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>
      <c r="A46" s="94" t="s">
        <v>26</v>
      </c>
      <c r="B46" s="26">
        <f>+D27</f>
        <v>9500</v>
      </c>
      <c r="C46" s="27">
        <f>+B14</f>
        <v>-0.18340000000000001</v>
      </c>
      <c r="D46" s="96">
        <f t="shared" si="5"/>
        <v>-1742.3000000000002</v>
      </c>
      <c r="E46" s="26">
        <f>+B46</f>
        <v>9500</v>
      </c>
      <c r="F46" s="27">
        <f>+C14</f>
        <v>0</v>
      </c>
      <c r="G46" s="96">
        <f t="shared" si="1"/>
        <v>0</v>
      </c>
      <c r="H46" s="98">
        <f t="shared" si="6"/>
        <v>1742.3000000000002</v>
      </c>
      <c r="I46" s="103">
        <f t="shared" si="3"/>
        <v>-1</v>
      </c>
      <c r="J46" s="113">
        <f t="shared" si="2"/>
        <v>0</v>
      </c>
      <c r="K46" s="109">
        <f t="shared" si="4"/>
        <v>0</v>
      </c>
      <c r="L46" s="5"/>
      <c r="M46" s="13"/>
      <c r="N46" s="14"/>
      <c r="O46" s="6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>
      <c r="A47" s="129" t="s">
        <v>27</v>
      </c>
      <c r="B47" s="130"/>
      <c r="C47" s="97"/>
      <c r="D47" s="131">
        <f>SUM(D42:D46)</f>
        <v>23073.910000000003</v>
      </c>
      <c r="E47" s="130"/>
      <c r="F47" s="97"/>
      <c r="G47" s="131">
        <f t="shared" ref="G47:H47" si="7">SUM(G42:G46)</f>
        <v>25084.46</v>
      </c>
      <c r="H47" s="131">
        <f t="shared" si="7"/>
        <v>2010.5499999999938</v>
      </c>
      <c r="I47" s="52">
        <f t="shared" si="3"/>
        <v>8.7135210287289558E-2</v>
      </c>
      <c r="J47" s="115">
        <f t="shared" si="2"/>
        <v>4.3325400688996256E-2</v>
      </c>
      <c r="K47" s="143">
        <f>IFERROR(+G47/$G$68,0)</f>
        <v>4.1089951066543673E-2</v>
      </c>
      <c r="L47" s="7"/>
      <c r="M47" s="11"/>
      <c r="N47" s="7"/>
      <c r="O47" s="176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ht="25.5">
      <c r="A48" s="132" t="s">
        <v>28</v>
      </c>
      <c r="B48" s="133">
        <f>+D27</f>
        <v>9500</v>
      </c>
      <c r="C48" s="148">
        <f>+B16</f>
        <v>3.3069000000000002</v>
      </c>
      <c r="D48" s="133">
        <f>+B48*C48</f>
        <v>31415.550000000003</v>
      </c>
      <c r="E48" s="133">
        <f>+B48</f>
        <v>9500</v>
      </c>
      <c r="F48" s="148">
        <f>+C16</f>
        <v>3.2995000000000001</v>
      </c>
      <c r="G48" s="133">
        <f>+E48*F48</f>
        <v>31345.25</v>
      </c>
      <c r="H48" s="133">
        <f t="shared" ref="H48:H56" si="8">+G48-D48</f>
        <v>-70.30000000000291</v>
      </c>
      <c r="I48" s="134">
        <f t="shared" si="3"/>
        <v>-2.2377453203907905E-3</v>
      </c>
      <c r="J48" s="134">
        <f t="shared" si="2"/>
        <v>5.4138917718251058E-2</v>
      </c>
      <c r="K48" s="144">
        <f t="shared" ref="K48:K56" si="9">IFERROR(+G48/$G$68,0)</f>
        <v>5.1345525822305046E-2</v>
      </c>
    </row>
    <row r="49" spans="1:11" ht="25.5">
      <c r="A49" s="135" t="s">
        <v>29</v>
      </c>
      <c r="B49" s="136">
        <f>+B48</f>
        <v>9500</v>
      </c>
      <c r="C49" s="147">
        <f>+B17</f>
        <v>2.2745000000000002</v>
      </c>
      <c r="D49" s="136">
        <f>+B49*C49</f>
        <v>21607.75</v>
      </c>
      <c r="E49" s="136">
        <f>+B49</f>
        <v>9500</v>
      </c>
      <c r="F49" s="147">
        <f>+C17</f>
        <v>2.27</v>
      </c>
      <c r="G49" s="136">
        <f>+E49*F49</f>
        <v>21565</v>
      </c>
      <c r="H49" s="136">
        <f t="shared" si="8"/>
        <v>-42.75</v>
      </c>
      <c r="I49" s="137">
        <f t="shared" si="3"/>
        <v>-1.9784568036931194E-3</v>
      </c>
      <c r="J49" s="137">
        <f t="shared" si="2"/>
        <v>3.7246656529907531E-2</v>
      </c>
      <c r="K49" s="145">
        <f t="shared" si="9"/>
        <v>3.5324850315694031E-2</v>
      </c>
    </row>
    <row r="50" spans="1:11">
      <c r="A50" s="106" t="s">
        <v>30</v>
      </c>
      <c r="B50" s="107"/>
      <c r="C50" s="107"/>
      <c r="D50" s="128">
        <f>+D48+D49</f>
        <v>53023.3</v>
      </c>
      <c r="E50" s="107"/>
      <c r="F50" s="107"/>
      <c r="G50" s="128">
        <f>+G48+G49</f>
        <v>52910.25</v>
      </c>
      <c r="H50" s="128">
        <f t="shared" si="8"/>
        <v>-113.05000000000291</v>
      </c>
      <c r="I50" s="71">
        <f t="shared" si="3"/>
        <v>-2.1320815565987576E-3</v>
      </c>
      <c r="J50" s="116">
        <f t="shared" si="2"/>
        <v>9.1385574248158588E-2</v>
      </c>
      <c r="K50" s="146">
        <f t="shared" si="9"/>
        <v>8.6670376137999078E-2</v>
      </c>
    </row>
    <row r="51" spans="1:11" ht="25.5">
      <c r="A51" s="53" t="s">
        <v>31</v>
      </c>
      <c r="B51" s="97"/>
      <c r="C51" s="97"/>
      <c r="D51" s="54">
        <f>+D47+D50</f>
        <v>76097.210000000006</v>
      </c>
      <c r="E51" s="97"/>
      <c r="F51" s="97"/>
      <c r="G51" s="54">
        <f>+G47+G50</f>
        <v>77994.709999999992</v>
      </c>
      <c r="H51" s="127">
        <f t="shared" si="8"/>
        <v>1897.4999999999854</v>
      </c>
      <c r="I51" s="70">
        <f t="shared" si="3"/>
        <v>2.4935211159515379E-2</v>
      </c>
      <c r="J51" s="115">
        <f t="shared" si="2"/>
        <v>0.13471097493715484</v>
      </c>
      <c r="K51" s="143">
        <f t="shared" si="9"/>
        <v>0.12776032720454275</v>
      </c>
    </row>
    <row r="52" spans="1:11">
      <c r="A52" s="179" t="s">
        <v>32</v>
      </c>
      <c r="B52" s="180">
        <f>+B27*B30</f>
        <v>4924890.25</v>
      </c>
      <c r="C52" s="181">
        <f>+B18</f>
        <v>5.1999999999999998E-3</v>
      </c>
      <c r="D52" s="23">
        <f>+B52*C52</f>
        <v>25609.4293</v>
      </c>
      <c r="E52" s="180">
        <f>+B52</f>
        <v>4924890.25</v>
      </c>
      <c r="F52" s="181">
        <f>+C18</f>
        <v>5.1999999999999998E-3</v>
      </c>
      <c r="G52" s="23">
        <f>+E52*F52</f>
        <v>25609.4293</v>
      </c>
      <c r="H52" s="124">
        <f t="shared" si="8"/>
        <v>0</v>
      </c>
      <c r="I52" s="24">
        <f t="shared" si="3"/>
        <v>0</v>
      </c>
      <c r="J52" s="113">
        <f t="shared" si="2"/>
        <v>4.4232117647301193E-2</v>
      </c>
      <c r="K52" s="119">
        <f t="shared" si="9"/>
        <v>4.1949884381769026E-2</v>
      </c>
    </row>
    <row r="53" spans="1:11">
      <c r="A53" s="179" t="s">
        <v>33</v>
      </c>
      <c r="B53" s="180">
        <f>+B52</f>
        <v>4924890.25</v>
      </c>
      <c r="C53" s="181">
        <f>+B19</f>
        <v>1.1000000000000001E-3</v>
      </c>
      <c r="D53" s="23">
        <f>+B53*C53</f>
        <v>5417.3792750000002</v>
      </c>
      <c r="E53" s="180">
        <f>+B53</f>
        <v>4924890.25</v>
      </c>
      <c r="F53" s="181">
        <f>+C19</f>
        <v>1.1000000000000001E-3</v>
      </c>
      <c r="G53" s="23">
        <f>+E53*F53</f>
        <v>5417.3792750000002</v>
      </c>
      <c r="H53" s="124">
        <f t="shared" si="8"/>
        <v>0</v>
      </c>
      <c r="I53" s="24">
        <f t="shared" si="3"/>
        <v>0</v>
      </c>
      <c r="J53" s="113">
        <f t="shared" si="2"/>
        <v>9.3567941176983301E-3</v>
      </c>
      <c r="K53" s="119">
        <f t="shared" si="9"/>
        <v>8.8740140038357559E-3</v>
      </c>
    </row>
    <row r="54" spans="1:11" ht="25.5">
      <c r="A54" s="179" t="s">
        <v>34</v>
      </c>
      <c r="B54" s="26">
        <v>1</v>
      </c>
      <c r="C54" s="180">
        <f>+B20</f>
        <v>0.25</v>
      </c>
      <c r="D54" s="23">
        <f>+B54*C54</f>
        <v>0.25</v>
      </c>
      <c r="E54" s="26">
        <f>+B54</f>
        <v>1</v>
      </c>
      <c r="F54" s="180">
        <f>+C20</f>
        <v>0.25</v>
      </c>
      <c r="G54" s="23">
        <f>+E54*F54</f>
        <v>0.25</v>
      </c>
      <c r="H54" s="124">
        <f t="shared" si="8"/>
        <v>0</v>
      </c>
      <c r="I54" s="24">
        <f t="shared" si="3"/>
        <v>0</v>
      </c>
      <c r="J54" s="113">
        <f t="shared" si="2"/>
        <v>4.3179522988531804E-7</v>
      </c>
      <c r="K54" s="119">
        <f t="shared" si="9"/>
        <v>4.0951600180493893E-7</v>
      </c>
    </row>
    <row r="55" spans="1:11">
      <c r="A55" s="53" t="s">
        <v>35</v>
      </c>
      <c r="B55" s="97"/>
      <c r="C55" s="97"/>
      <c r="D55" s="54">
        <f>SUM(D52:D54)</f>
        <v>31027.058574999999</v>
      </c>
      <c r="E55" s="97"/>
      <c r="F55" s="97"/>
      <c r="G55" s="54">
        <f>SUM(G52:G54)</f>
        <v>31027.058574999999</v>
      </c>
      <c r="H55" s="127">
        <f t="shared" si="8"/>
        <v>0</v>
      </c>
      <c r="I55" s="55">
        <f t="shared" si="3"/>
        <v>0</v>
      </c>
      <c r="J55" s="115">
        <f t="shared" si="2"/>
        <v>5.3589343560229409E-2</v>
      </c>
      <c r="K55" s="120">
        <f t="shared" si="9"/>
        <v>5.082430790160658E-2</v>
      </c>
    </row>
    <row r="56" spans="1:11">
      <c r="A56" s="33" t="s">
        <v>36</v>
      </c>
      <c r="B56" s="180">
        <f>+B27</f>
        <v>4854500</v>
      </c>
      <c r="C56" s="29">
        <f>+B21</f>
        <v>7.0000000000000001E-3</v>
      </c>
      <c r="D56" s="23">
        <f>+B56*C56</f>
        <v>33981.5</v>
      </c>
      <c r="E56" s="180">
        <f>+B56</f>
        <v>4854500</v>
      </c>
      <c r="F56" s="29">
        <f>+C21</f>
        <v>7.0000000000000001E-3</v>
      </c>
      <c r="G56" s="23">
        <f>+E56*F56</f>
        <v>33981.5</v>
      </c>
      <c r="H56" s="124">
        <f t="shared" si="8"/>
        <v>0</v>
      </c>
      <c r="I56" s="24">
        <f t="shared" si="3"/>
        <v>0</v>
      </c>
      <c r="J56" s="117">
        <f t="shared" si="2"/>
        <v>5.8692198417391733E-2</v>
      </c>
      <c r="K56" s="121">
        <f t="shared" si="9"/>
        <v>5.5663872061338125E-2</v>
      </c>
    </row>
    <row r="57" spans="1:11">
      <c r="A57" s="46"/>
      <c r="B57" s="92"/>
      <c r="C57" s="92"/>
      <c r="D57" s="47"/>
      <c r="E57" s="92"/>
      <c r="F57" s="92"/>
      <c r="G57" s="47"/>
      <c r="H57" s="91"/>
      <c r="I57" s="48"/>
      <c r="J57" s="67"/>
      <c r="K57" s="65"/>
    </row>
    <row r="58" spans="1:11">
      <c r="A58" s="33" t="s">
        <v>37</v>
      </c>
      <c r="B58" s="84"/>
      <c r="C58" s="84"/>
      <c r="D58" s="25">
        <f>+D35+D36+D51+D55+D56</f>
        <v>510472.53732499998</v>
      </c>
      <c r="E58" s="84"/>
      <c r="F58" s="84"/>
      <c r="G58" s="25">
        <f>+G35+G36+G51+G55+G56</f>
        <v>512370.03732499998</v>
      </c>
      <c r="H58" s="124">
        <f t="shared" ref="H58:H62" si="10">+G58-D58</f>
        <v>1897.5</v>
      </c>
      <c r="I58" s="24">
        <f t="shared" ref="I58:I62" si="11">IFERROR(+H58/D58,0)</f>
        <v>3.7171441385336038E-3</v>
      </c>
      <c r="J58" s="113">
        <f>IFERROR(+G58/$G$62,0)</f>
        <v>0.88495575221238931</v>
      </c>
      <c r="K58" s="64"/>
    </row>
    <row r="59" spans="1:11">
      <c r="A59" s="45" t="s">
        <v>38</v>
      </c>
      <c r="B59" s="30"/>
      <c r="C59" s="31">
        <v>0.13</v>
      </c>
      <c r="D59" s="25">
        <f>+D58*C59</f>
        <v>66361.429852250003</v>
      </c>
      <c r="E59" s="30"/>
      <c r="F59" s="31">
        <v>0.13</v>
      </c>
      <c r="G59" s="25">
        <f>+G58*F59</f>
        <v>66608.104852250006</v>
      </c>
      <c r="H59" s="124">
        <f t="shared" si="10"/>
        <v>246.67500000000291</v>
      </c>
      <c r="I59" s="24">
        <f t="shared" si="11"/>
        <v>3.7171441385336476E-3</v>
      </c>
      <c r="J59" s="113">
        <f>IFERROR(+G59/$G$62,0)</f>
        <v>0.11504424778761063</v>
      </c>
      <c r="K59" s="64"/>
    </row>
    <row r="60" spans="1:11">
      <c r="A60" s="45" t="s">
        <v>39</v>
      </c>
      <c r="B60" s="73"/>
      <c r="C60" s="73"/>
      <c r="D60" s="124">
        <f>+D58+D59</f>
        <v>576833.96717724996</v>
      </c>
      <c r="E60" s="73"/>
      <c r="F60" s="73"/>
      <c r="G60" s="124">
        <f>+G58+G59</f>
        <v>578978.14217725</v>
      </c>
      <c r="H60" s="124">
        <f t="shared" si="10"/>
        <v>2144.1750000000466</v>
      </c>
      <c r="I60" s="24">
        <f t="shared" si="11"/>
        <v>3.7171441385336849E-3</v>
      </c>
      <c r="J60" s="113">
        <f>IFERROR(+G60/$G$62,0)</f>
        <v>1</v>
      </c>
      <c r="K60" s="64"/>
    </row>
    <row r="61" spans="1:11">
      <c r="A61" s="45" t="s">
        <v>40</v>
      </c>
      <c r="B61" s="84"/>
      <c r="C61" s="37"/>
      <c r="D61" s="123">
        <f>+D60*C61</f>
        <v>0</v>
      </c>
      <c r="E61" s="84"/>
      <c r="F61" s="37"/>
      <c r="G61" s="123">
        <f>+G60*F61</f>
        <v>0</v>
      </c>
      <c r="H61" s="124">
        <f t="shared" si="10"/>
        <v>0</v>
      </c>
      <c r="I61" s="24">
        <f t="shared" si="11"/>
        <v>0</v>
      </c>
      <c r="J61" s="113">
        <f>IFERROR(+G61/$G$62,0)</f>
        <v>0</v>
      </c>
      <c r="K61" s="64"/>
    </row>
    <row r="62" spans="1:11" ht="15.75" thickBot="1">
      <c r="A62" s="49" t="s">
        <v>41</v>
      </c>
      <c r="B62" s="93"/>
      <c r="C62" s="93"/>
      <c r="D62" s="50">
        <f>+D60+D61</f>
        <v>576833.96717724996</v>
      </c>
      <c r="E62" s="93"/>
      <c r="F62" s="93"/>
      <c r="G62" s="50">
        <f>+G60+G61</f>
        <v>578978.14217725</v>
      </c>
      <c r="H62" s="125">
        <f t="shared" si="10"/>
        <v>2144.1750000000466</v>
      </c>
      <c r="I62" s="51">
        <f t="shared" si="11"/>
        <v>3.7171441385336849E-3</v>
      </c>
      <c r="J62" s="118">
        <f>IFERROR(+G62/$G$62,0)</f>
        <v>1</v>
      </c>
      <c r="K62" s="66"/>
    </row>
    <row r="63" spans="1:11">
      <c r="A63" s="46"/>
      <c r="B63" s="92"/>
      <c r="C63" s="92"/>
      <c r="D63" s="47"/>
      <c r="E63" s="92"/>
      <c r="F63" s="92"/>
      <c r="G63" s="47"/>
      <c r="H63" s="91"/>
      <c r="I63" s="48"/>
      <c r="J63" s="67"/>
      <c r="K63" s="65"/>
    </row>
    <row r="64" spans="1:11">
      <c r="A64" s="33" t="s">
        <v>42</v>
      </c>
      <c r="B64" s="84"/>
      <c r="C64" s="84"/>
      <c r="D64" s="25">
        <f>+D38+D39+D40+D51+D55+D56</f>
        <v>538347.4161400001</v>
      </c>
      <c r="E64" s="84"/>
      <c r="F64" s="84"/>
      <c r="G64" s="25">
        <f>+G38+G39+G40+G51+G55+G56</f>
        <v>540244.9161400001</v>
      </c>
      <c r="H64" s="124">
        <f t="shared" ref="H64:H68" si="12">+G64-D64</f>
        <v>1897.5</v>
      </c>
      <c r="I64" s="24">
        <f t="shared" ref="I64:I68" si="13">IFERROR(+H64/D64,0)</f>
        <v>3.524675596300336E-3</v>
      </c>
      <c r="J64" s="24"/>
      <c r="K64" s="119">
        <f t="shared" ref="K64:K68" si="14">IFERROR(+G64/$G$68,0)</f>
        <v>0.88495575221238942</v>
      </c>
    </row>
    <row r="65" spans="1:11">
      <c r="A65" s="45" t="s">
        <v>38</v>
      </c>
      <c r="B65" s="30"/>
      <c r="C65" s="31">
        <v>0.13</v>
      </c>
      <c r="D65" s="25">
        <f>+D64*C65</f>
        <v>69985.16409820001</v>
      </c>
      <c r="E65" s="30"/>
      <c r="F65" s="31">
        <v>0.13</v>
      </c>
      <c r="G65" s="25">
        <f>+G64*F65</f>
        <v>70231.839098200013</v>
      </c>
      <c r="H65" s="124">
        <f t="shared" si="12"/>
        <v>246.67500000000291</v>
      </c>
      <c r="I65" s="24">
        <f t="shared" si="13"/>
        <v>3.5246755963003777E-3</v>
      </c>
      <c r="J65" s="24"/>
      <c r="K65" s="119">
        <f t="shared" si="14"/>
        <v>0.11504424778761063</v>
      </c>
    </row>
    <row r="66" spans="1:11">
      <c r="A66" s="45" t="s">
        <v>39</v>
      </c>
      <c r="B66" s="73"/>
      <c r="C66" s="73"/>
      <c r="D66" s="25">
        <f>+D64+D65</f>
        <v>608332.58023820014</v>
      </c>
      <c r="E66" s="73"/>
      <c r="F66" s="73"/>
      <c r="G66" s="25">
        <f>+G64+G65</f>
        <v>610476.75523820007</v>
      </c>
      <c r="H66" s="124">
        <f t="shared" si="12"/>
        <v>2144.1749999999302</v>
      </c>
      <c r="I66" s="24">
        <f t="shared" si="13"/>
        <v>3.5246755963002211E-3</v>
      </c>
      <c r="J66" s="24"/>
      <c r="K66" s="119">
        <f t="shared" si="14"/>
        <v>1</v>
      </c>
    </row>
    <row r="67" spans="1:11">
      <c r="A67" s="45" t="s">
        <v>40</v>
      </c>
      <c r="B67" s="84"/>
      <c r="C67" s="37"/>
      <c r="D67" s="123">
        <f>+D66*C67</f>
        <v>0</v>
      </c>
      <c r="E67" s="84"/>
      <c r="F67" s="37"/>
      <c r="G67" s="123">
        <f>+G66*F67</f>
        <v>0</v>
      </c>
      <c r="H67" s="124">
        <f t="shared" si="12"/>
        <v>0</v>
      </c>
      <c r="I67" s="24">
        <f t="shared" si="13"/>
        <v>0</v>
      </c>
      <c r="J67" s="24"/>
      <c r="K67" s="119">
        <f t="shared" si="14"/>
        <v>0</v>
      </c>
    </row>
    <row r="68" spans="1:11" ht="15.75" thickBot="1">
      <c r="A68" s="49" t="s">
        <v>43</v>
      </c>
      <c r="B68" s="93"/>
      <c r="C68" s="93"/>
      <c r="D68" s="50">
        <f>+D66+D67</f>
        <v>608332.58023820014</v>
      </c>
      <c r="E68" s="93"/>
      <c r="F68" s="93"/>
      <c r="G68" s="50">
        <f>+G66+G67</f>
        <v>610476.75523820007</v>
      </c>
      <c r="H68" s="125">
        <f t="shared" si="12"/>
        <v>2144.1749999999302</v>
      </c>
      <c r="I68" s="51">
        <f t="shared" si="13"/>
        <v>3.5246755963002211E-3</v>
      </c>
      <c r="J68" s="68"/>
      <c r="K68" s="122">
        <f t="shared" si="14"/>
        <v>1</v>
      </c>
    </row>
    <row r="71" spans="1:11" ht="108.75" customHeight="1">
      <c r="A71" s="200" t="s">
        <v>51</v>
      </c>
      <c r="B71" s="201"/>
      <c r="C71" s="201"/>
      <c r="D71" s="201"/>
      <c r="E71" s="201"/>
      <c r="F71" s="201"/>
      <c r="G71" s="201"/>
      <c r="H71" s="201"/>
    </row>
    <row r="72" spans="1:11">
      <c r="A72" s="162"/>
      <c r="B72" s="162"/>
      <c r="C72" s="162"/>
      <c r="D72" s="162"/>
      <c r="E72" s="162"/>
      <c r="F72" s="162"/>
      <c r="G72" s="162"/>
      <c r="H72" s="162"/>
    </row>
    <row r="73" spans="1:11">
      <c r="A73" s="162"/>
      <c r="B73" s="162"/>
      <c r="C73" s="162"/>
      <c r="D73" s="162"/>
      <c r="E73" s="162"/>
      <c r="F73" s="162"/>
      <c r="G73" s="162"/>
      <c r="H73" s="162"/>
    </row>
    <row r="74" spans="1:11">
      <c r="A74" s="162"/>
      <c r="B74" s="162"/>
      <c r="C74" s="162"/>
      <c r="D74" s="162"/>
      <c r="E74" s="162"/>
      <c r="F74" s="162"/>
      <c r="G74" s="162"/>
      <c r="H74" s="162"/>
    </row>
    <row r="75" spans="1:11">
      <c r="A75" s="162"/>
      <c r="B75" s="162"/>
      <c r="C75" s="162"/>
      <c r="D75" s="162"/>
      <c r="E75" s="162"/>
      <c r="F75" s="162"/>
      <c r="G75" s="162"/>
      <c r="H75" s="162"/>
    </row>
    <row r="76" spans="1:11">
      <c r="A76" s="162"/>
      <c r="B76" s="162"/>
      <c r="C76" s="162"/>
      <c r="D76" s="162"/>
      <c r="E76" s="162"/>
      <c r="F76" s="162"/>
      <c r="G76" s="162"/>
      <c r="H76" s="162"/>
    </row>
  </sheetData>
  <mergeCells count="5">
    <mergeCell ref="A1:J1"/>
    <mergeCell ref="A25:C25"/>
    <mergeCell ref="B33:D33"/>
    <mergeCell ref="E33:G33"/>
    <mergeCell ref="A71:H7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B76"/>
  <sheetViews>
    <sheetView topLeftCell="A38" zoomScale="90" zoomScaleNormal="90" workbookViewId="0">
      <selection activeCell="K71" sqref="K71"/>
    </sheetView>
  </sheetViews>
  <sheetFormatPr defaultRowHeight="15"/>
  <cols>
    <col min="1" max="1" width="37.42578125" style="163" customWidth="1"/>
    <col min="2" max="2" width="13.5703125" style="163" bestFit="1" customWidth="1"/>
    <col min="3" max="3" width="13.140625" style="163" customWidth="1"/>
    <col min="4" max="4" width="13.5703125" style="163" customWidth="1"/>
    <col min="5" max="5" width="13.5703125" style="163" bestFit="1" customWidth="1"/>
    <col min="6" max="6" width="13.28515625" style="163" customWidth="1"/>
    <col min="7" max="7" width="13.42578125" style="163" customWidth="1"/>
    <col min="8" max="11" width="11.140625" style="163" customWidth="1"/>
    <col min="12" max="16384" width="9.140625" style="163"/>
  </cols>
  <sheetData>
    <row r="1" spans="1:28" ht="23.25">
      <c r="A1" s="205" t="s">
        <v>72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28">
      <c r="A2" s="9"/>
      <c r="B2" s="9"/>
      <c r="C2" s="9"/>
      <c r="D2" s="9"/>
      <c r="E2" s="9"/>
      <c r="F2" s="9"/>
      <c r="G2" s="77"/>
      <c r="H2" s="77"/>
      <c r="I2" s="9"/>
      <c r="J2" s="75"/>
      <c r="K2" s="75"/>
      <c r="L2" s="9"/>
      <c r="M2" s="9"/>
      <c r="N2" s="9"/>
      <c r="O2" s="9"/>
      <c r="P2" s="9"/>
      <c r="Q2" s="9"/>
      <c r="R2" s="9"/>
      <c r="S2" s="9"/>
      <c r="T2" s="34"/>
      <c r="U2" s="9"/>
      <c r="V2" s="9"/>
      <c r="W2" s="9"/>
      <c r="X2" s="9"/>
      <c r="Y2" s="39">
        <v>1</v>
      </c>
      <c r="Z2" s="9" t="s">
        <v>0</v>
      </c>
      <c r="AA2" s="9"/>
      <c r="AB2" s="9"/>
    </row>
    <row r="3" spans="1:28" ht="15.75" thickBot="1">
      <c r="A3" s="9"/>
      <c r="B3" s="9"/>
      <c r="C3" s="9"/>
      <c r="D3" s="9"/>
      <c r="E3" s="9"/>
      <c r="F3" s="9"/>
      <c r="G3" s="77"/>
      <c r="H3" s="77"/>
      <c r="I3" s="9"/>
      <c r="J3" s="75"/>
      <c r="K3" s="75"/>
      <c r="L3" s="9"/>
      <c r="M3" s="9"/>
      <c r="N3" s="9"/>
      <c r="O3" s="9"/>
      <c r="P3" s="9"/>
      <c r="Q3" s="9"/>
      <c r="R3" s="9"/>
      <c r="S3" s="9"/>
      <c r="T3" s="34"/>
      <c r="U3" s="9"/>
      <c r="V3" s="9"/>
      <c r="W3" s="9"/>
      <c r="X3" s="9"/>
      <c r="Y3" s="39"/>
      <c r="Z3" s="9"/>
      <c r="AA3" s="9"/>
      <c r="AB3" s="9"/>
    </row>
    <row r="4" spans="1:28" ht="16.5" thickBot="1">
      <c r="A4" s="164" t="s">
        <v>45</v>
      </c>
      <c r="B4" s="165" t="s">
        <v>46</v>
      </c>
      <c r="C4" s="165" t="s">
        <v>47</v>
      </c>
      <c r="D4" s="9"/>
      <c r="F4" s="187" t="s">
        <v>52</v>
      </c>
      <c r="G4" s="77"/>
      <c r="H4" s="9"/>
      <c r="I4" s="75"/>
      <c r="J4" s="75"/>
      <c r="L4" s="9"/>
      <c r="M4" s="9"/>
      <c r="N4" s="9"/>
      <c r="O4" s="9"/>
      <c r="P4" s="9"/>
      <c r="Q4" s="9"/>
      <c r="R4" s="9"/>
      <c r="S4" s="9"/>
      <c r="T4" s="34"/>
      <c r="U4" s="9"/>
      <c r="V4" s="9"/>
      <c r="W4" s="9"/>
      <c r="X4" s="9"/>
      <c r="Y4" s="39"/>
      <c r="Z4" s="9"/>
      <c r="AA4" s="9"/>
      <c r="AB4" s="9"/>
    </row>
    <row r="5" spans="1:28">
      <c r="A5" s="166" t="s">
        <v>17</v>
      </c>
      <c r="B5" s="172">
        <v>7.4999999999999997E-2</v>
      </c>
      <c r="C5" s="172">
        <v>7.4999999999999997E-2</v>
      </c>
      <c r="D5" s="9"/>
      <c r="E5" s="9"/>
      <c r="I5" s="188">
        <v>2012</v>
      </c>
      <c r="J5" s="188">
        <v>2013</v>
      </c>
      <c r="L5" s="9"/>
      <c r="M5" s="9"/>
      <c r="N5" s="9"/>
      <c r="O5" s="9"/>
      <c r="P5" s="9"/>
      <c r="Q5" s="9"/>
      <c r="R5" s="9"/>
      <c r="S5" s="9"/>
      <c r="T5" s="34"/>
      <c r="U5" s="9"/>
      <c r="V5" s="9"/>
      <c r="W5" s="9"/>
      <c r="X5" s="9"/>
      <c r="Y5" s="39"/>
      <c r="Z5" s="9"/>
      <c r="AA5" s="9"/>
      <c r="AB5" s="9"/>
    </row>
    <row r="6" spans="1:28">
      <c r="A6" s="166" t="s">
        <v>18</v>
      </c>
      <c r="B6" s="172">
        <v>8.7999999999999995E-2</v>
      </c>
      <c r="C6" s="172">
        <v>8.7999999999999995E-2</v>
      </c>
      <c r="D6" s="9"/>
      <c r="E6" s="9"/>
      <c r="F6" s="185" t="s">
        <v>53</v>
      </c>
      <c r="L6" s="9"/>
      <c r="M6" s="9"/>
      <c r="N6" s="9"/>
      <c r="O6" s="9"/>
      <c r="P6" s="9"/>
      <c r="Q6" s="9"/>
      <c r="R6" s="9"/>
      <c r="S6" s="9"/>
      <c r="T6" s="34"/>
      <c r="U6" s="9"/>
      <c r="V6" s="9"/>
      <c r="W6" s="9"/>
      <c r="X6" s="9"/>
      <c r="Y6" s="39"/>
      <c r="Z6" s="9"/>
      <c r="AA6" s="9"/>
      <c r="AB6" s="9"/>
    </row>
    <row r="7" spans="1:28">
      <c r="A7" s="166" t="s">
        <v>19</v>
      </c>
      <c r="B7" s="172">
        <v>6.5000000000000002E-2</v>
      </c>
      <c r="C7" s="172">
        <v>6.5000000000000002E-2</v>
      </c>
      <c r="D7" s="9"/>
      <c r="E7" s="9"/>
      <c r="F7" s="163" t="s">
        <v>54</v>
      </c>
      <c r="I7" s="177">
        <v>0.02</v>
      </c>
      <c r="J7" s="177">
        <v>0.02</v>
      </c>
      <c r="L7" s="9"/>
      <c r="M7" s="9"/>
      <c r="N7" s="9"/>
      <c r="O7" s="9"/>
      <c r="P7" s="9"/>
      <c r="Q7" s="9"/>
      <c r="R7" s="9"/>
      <c r="S7" s="9"/>
      <c r="T7" s="34"/>
      <c r="U7" s="9"/>
      <c r="V7" s="9"/>
      <c r="W7" s="9"/>
      <c r="X7" s="9"/>
      <c r="Y7" s="39"/>
      <c r="Z7" s="9"/>
      <c r="AA7" s="9"/>
      <c r="AB7" s="9"/>
    </row>
    <row r="8" spans="1:28">
      <c r="A8" s="166" t="s">
        <v>20</v>
      </c>
      <c r="B8" s="172">
        <v>0.1</v>
      </c>
      <c r="C8" s="172">
        <v>0.1</v>
      </c>
      <c r="D8" s="9"/>
      <c r="E8" s="9"/>
      <c r="F8" s="163" t="s">
        <v>55</v>
      </c>
      <c r="I8" s="177">
        <v>0</v>
      </c>
      <c r="J8" s="177">
        <v>0</v>
      </c>
      <c r="L8" s="9"/>
      <c r="M8" s="9"/>
      <c r="N8" s="9"/>
      <c r="O8" s="9"/>
      <c r="P8" s="9"/>
      <c r="Q8" s="9"/>
      <c r="R8" s="9"/>
      <c r="S8" s="9"/>
      <c r="T8" s="34"/>
      <c r="U8" s="9"/>
      <c r="V8" s="9"/>
      <c r="W8" s="9"/>
      <c r="X8" s="9"/>
      <c r="Y8" s="39"/>
      <c r="Z8" s="9"/>
      <c r="AA8" s="9"/>
      <c r="AB8" s="9"/>
    </row>
    <row r="9" spans="1:28">
      <c r="A9" s="166" t="s">
        <v>21</v>
      </c>
      <c r="B9" s="172">
        <v>0.11700000000000001</v>
      </c>
      <c r="C9" s="172">
        <v>0.11700000000000001</v>
      </c>
      <c r="D9" s="9"/>
      <c r="E9" s="9"/>
      <c r="F9" s="163" t="s">
        <v>56</v>
      </c>
      <c r="J9" s="177"/>
      <c r="L9" s="9"/>
      <c r="M9" s="9"/>
      <c r="N9" s="9"/>
      <c r="O9" s="9"/>
      <c r="P9" s="9"/>
      <c r="Q9" s="9"/>
      <c r="R9" s="9"/>
      <c r="S9" s="9"/>
      <c r="T9" s="34"/>
      <c r="U9" s="9"/>
      <c r="V9" s="9"/>
      <c r="W9" s="9"/>
      <c r="X9" s="9"/>
      <c r="Y9" s="39"/>
      <c r="Z9" s="9"/>
      <c r="AA9" s="9"/>
      <c r="AB9" s="9"/>
    </row>
    <row r="10" spans="1:28">
      <c r="A10" s="166" t="s">
        <v>22</v>
      </c>
      <c r="B10" s="167">
        <v>4430.1400000000003</v>
      </c>
      <c r="C10" s="167">
        <v>4477.99</v>
      </c>
      <c r="D10" s="9"/>
      <c r="E10" s="9"/>
      <c r="F10" s="163" t="s">
        <v>57</v>
      </c>
      <c r="J10" s="177"/>
      <c r="L10" s="9"/>
      <c r="M10" s="9"/>
      <c r="N10" s="9"/>
      <c r="O10" s="9"/>
      <c r="P10" s="9"/>
      <c r="Q10" s="9"/>
      <c r="R10" s="9"/>
      <c r="S10" s="9"/>
      <c r="T10" s="34"/>
      <c r="U10" s="9"/>
      <c r="V10" s="9"/>
      <c r="W10" s="9"/>
      <c r="X10" s="9"/>
      <c r="Y10" s="39"/>
      <c r="Z10" s="9"/>
      <c r="AA10" s="9"/>
      <c r="AB10" s="9"/>
    </row>
    <row r="11" spans="1:28">
      <c r="A11" s="166" t="s">
        <v>48</v>
      </c>
      <c r="B11" s="167">
        <v>0</v>
      </c>
      <c r="C11" s="167">
        <v>0</v>
      </c>
      <c r="D11" s="9"/>
      <c r="E11" s="9"/>
      <c r="F11" s="163" t="s">
        <v>23</v>
      </c>
      <c r="I11" s="182">
        <f>SUM(I6:I10)</f>
        <v>0.02</v>
      </c>
      <c r="J11" s="182">
        <f>SUM(J6:J10)</f>
        <v>0.02</v>
      </c>
      <c r="L11" s="9"/>
      <c r="M11" s="9"/>
      <c r="N11" s="9"/>
      <c r="O11" s="9"/>
      <c r="P11" s="9"/>
      <c r="Q11" s="9"/>
      <c r="R11" s="9"/>
      <c r="S11" s="9"/>
      <c r="T11" s="34"/>
      <c r="U11" s="9"/>
      <c r="V11" s="9"/>
      <c r="W11" s="9"/>
      <c r="X11" s="9"/>
      <c r="Y11" s="39"/>
      <c r="Z11" s="9"/>
      <c r="AA11" s="9"/>
      <c r="AB11" s="9"/>
    </row>
    <row r="12" spans="1:28">
      <c r="A12" s="166" t="s">
        <v>23</v>
      </c>
      <c r="B12" s="168">
        <f>+I11</f>
        <v>0.02</v>
      </c>
      <c r="C12" s="168">
        <f>+J11</f>
        <v>0.02</v>
      </c>
      <c r="D12" s="9"/>
      <c r="E12" s="9"/>
      <c r="L12" s="9"/>
      <c r="M12" s="9"/>
      <c r="N12" s="9"/>
      <c r="O12" s="9"/>
      <c r="P12" s="9"/>
      <c r="Q12" s="9"/>
      <c r="R12" s="9"/>
      <c r="S12" s="9"/>
      <c r="T12" s="34"/>
      <c r="U12" s="9"/>
      <c r="V12" s="9"/>
      <c r="W12" s="9"/>
      <c r="X12" s="9"/>
      <c r="Y12" s="39"/>
      <c r="Z12" s="9"/>
      <c r="AA12" s="9"/>
      <c r="AB12" s="9"/>
    </row>
    <row r="13" spans="1:28">
      <c r="A13" s="169" t="s">
        <v>24</v>
      </c>
      <c r="B13" s="170">
        <v>2.1459000000000001</v>
      </c>
      <c r="C13" s="170">
        <v>2.1690999999999998</v>
      </c>
      <c r="D13" s="9"/>
      <c r="E13" s="9"/>
      <c r="F13" s="185" t="s">
        <v>58</v>
      </c>
      <c r="L13" s="9"/>
      <c r="M13" s="9"/>
      <c r="N13" s="9"/>
      <c r="O13" s="9"/>
      <c r="P13" s="9"/>
      <c r="Q13" s="9"/>
      <c r="R13" s="9"/>
      <c r="S13" s="9"/>
      <c r="T13" s="34"/>
      <c r="U13" s="9"/>
      <c r="V13" s="9"/>
      <c r="W13" s="9"/>
      <c r="X13" s="9"/>
      <c r="Y13" s="39"/>
      <c r="Z13" s="9"/>
      <c r="AA13" s="9"/>
      <c r="AB13" s="9"/>
    </row>
    <row r="14" spans="1:28">
      <c r="A14" s="166" t="s">
        <v>26</v>
      </c>
      <c r="B14" s="171">
        <f>+I22</f>
        <v>-0.18340000000000001</v>
      </c>
      <c r="C14" s="171">
        <f>+J22</f>
        <v>0</v>
      </c>
      <c r="D14" s="9"/>
      <c r="E14" s="9"/>
      <c r="F14" s="163" t="s">
        <v>59</v>
      </c>
      <c r="I14" s="183"/>
      <c r="J14" s="177">
        <v>0</v>
      </c>
      <c r="L14" s="9"/>
      <c r="M14" s="9"/>
      <c r="N14" s="9"/>
      <c r="O14" s="9"/>
      <c r="P14" s="9"/>
      <c r="Q14" s="9"/>
      <c r="R14" s="9"/>
      <c r="S14" s="9"/>
      <c r="T14" s="34"/>
      <c r="U14" s="9"/>
      <c r="V14" s="9"/>
      <c r="W14" s="9"/>
      <c r="X14" s="9"/>
      <c r="Y14" s="39"/>
      <c r="Z14" s="9"/>
      <c r="AA14" s="9"/>
      <c r="AB14" s="9"/>
    </row>
    <row r="15" spans="1:28">
      <c r="A15" s="169" t="s">
        <v>25</v>
      </c>
      <c r="B15" s="170">
        <v>0</v>
      </c>
      <c r="C15" s="170">
        <v>0</v>
      </c>
      <c r="D15" s="9"/>
      <c r="E15" s="9"/>
      <c r="F15" s="163" t="s">
        <v>60</v>
      </c>
      <c r="I15" s="183">
        <v>-0.18340000000000001</v>
      </c>
      <c r="J15" s="177">
        <v>0</v>
      </c>
      <c r="L15" s="9"/>
      <c r="M15" s="9"/>
      <c r="N15" s="9"/>
      <c r="O15" s="9"/>
      <c r="P15" s="9"/>
      <c r="Q15" s="9"/>
      <c r="R15" s="9"/>
      <c r="S15" s="9"/>
      <c r="T15" s="34"/>
      <c r="U15" s="9"/>
      <c r="V15" s="9"/>
      <c r="W15" s="9"/>
      <c r="X15" s="9"/>
      <c r="Y15" s="39"/>
      <c r="Z15" s="9"/>
      <c r="AA15" s="9"/>
      <c r="AB15" s="9"/>
    </row>
    <row r="16" spans="1:28" ht="25.5">
      <c r="A16" s="169" t="s">
        <v>49</v>
      </c>
      <c r="B16" s="171">
        <v>3.3069000000000002</v>
      </c>
      <c r="C16" s="171">
        <v>3.2995000000000001</v>
      </c>
      <c r="D16" s="9"/>
      <c r="E16" s="9"/>
      <c r="F16" s="163" t="s">
        <v>61</v>
      </c>
      <c r="I16" s="183"/>
      <c r="J16" s="177">
        <v>0</v>
      </c>
      <c r="L16" s="9"/>
      <c r="M16" s="9"/>
      <c r="N16" s="9"/>
      <c r="O16" s="9"/>
      <c r="P16" s="9"/>
      <c r="Q16" s="9"/>
      <c r="R16" s="9"/>
      <c r="S16" s="9"/>
      <c r="T16" s="34"/>
      <c r="U16" s="9"/>
      <c r="V16" s="9"/>
      <c r="W16" s="9"/>
      <c r="X16" s="9"/>
      <c r="Y16" s="39"/>
      <c r="Z16" s="9"/>
      <c r="AA16" s="9"/>
      <c r="AB16" s="9"/>
    </row>
    <row r="17" spans="1:28" ht="25.5">
      <c r="A17" s="169" t="s">
        <v>50</v>
      </c>
      <c r="B17" s="171">
        <v>2.2745000000000002</v>
      </c>
      <c r="C17" s="171">
        <v>2.27</v>
      </c>
      <c r="D17" s="9"/>
      <c r="E17" s="9"/>
      <c r="F17" s="163" t="s">
        <v>62</v>
      </c>
      <c r="I17" s="183">
        <v>0</v>
      </c>
      <c r="J17" s="177">
        <v>0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>
      <c r="A18" s="169" t="s">
        <v>32</v>
      </c>
      <c r="B18" s="172">
        <v>5.1999999999999998E-3</v>
      </c>
      <c r="C18" s="172">
        <v>5.1999999999999998E-3</v>
      </c>
      <c r="D18" s="9"/>
      <c r="E18" s="9"/>
      <c r="F18" s="163" t="s">
        <v>63</v>
      </c>
      <c r="I18" s="183">
        <v>0</v>
      </c>
      <c r="J18" s="177">
        <v>0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>
      <c r="A19" s="169" t="s">
        <v>33</v>
      </c>
      <c r="B19" s="172">
        <v>1.1000000000000001E-3</v>
      </c>
      <c r="C19" s="172">
        <v>1.1000000000000001E-3</v>
      </c>
      <c r="D19" s="9"/>
      <c r="E19" s="9"/>
      <c r="F19" s="163" t="s">
        <v>64</v>
      </c>
      <c r="I19" s="183">
        <v>0</v>
      </c>
      <c r="J19" s="183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25.5">
      <c r="A20" s="169" t="s">
        <v>34</v>
      </c>
      <c r="B20" s="168">
        <v>0.25</v>
      </c>
      <c r="C20" s="168">
        <v>0.25</v>
      </c>
      <c r="D20" s="9"/>
      <c r="E20" s="9"/>
      <c r="F20" s="163" t="s">
        <v>65</v>
      </c>
      <c r="I20" s="183">
        <v>0</v>
      </c>
      <c r="J20" s="183">
        <f>'Large User (9500 kW)'!J20</f>
        <v>0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>
      <c r="A21" s="169" t="s">
        <v>36</v>
      </c>
      <c r="B21" s="173">
        <v>7.0000000000000001E-3</v>
      </c>
      <c r="C21" s="173">
        <v>7.0000000000000001E-3</v>
      </c>
      <c r="D21" s="9"/>
      <c r="E21" s="9"/>
      <c r="F21" s="163" t="s">
        <v>66</v>
      </c>
      <c r="I21" s="183">
        <v>0</v>
      </c>
      <c r="J21" s="177">
        <v>0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ht="15.75" thickBot="1">
      <c r="A22" s="174" t="s">
        <v>5</v>
      </c>
      <c r="B22" s="175">
        <v>1.0348999999999999</v>
      </c>
      <c r="C22" s="175">
        <v>1.0348999999999999</v>
      </c>
      <c r="D22" s="9"/>
      <c r="E22" s="9"/>
      <c r="F22" s="163" t="s">
        <v>26</v>
      </c>
      <c r="I22" s="184">
        <f>SUM(I14:I21)</f>
        <v>-0.18340000000000001</v>
      </c>
      <c r="J22" s="184">
        <f>SUM(J14:J21)</f>
        <v>0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>
      <c r="A23" s="9"/>
      <c r="B23" s="9"/>
      <c r="C23" s="9"/>
      <c r="D23" s="9"/>
      <c r="E23" s="9"/>
      <c r="F23" s="9"/>
      <c r="G23" s="77"/>
      <c r="H23" s="77"/>
      <c r="I23" s="9"/>
      <c r="J23" s="75"/>
      <c r="K23" s="75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Z23" s="9"/>
      <c r="AA23" s="9"/>
      <c r="AB23" s="9"/>
    </row>
    <row r="24" spans="1:28">
      <c r="A24" s="9"/>
      <c r="B24" s="9"/>
      <c r="C24" s="9"/>
      <c r="D24" s="9"/>
      <c r="E24" s="9"/>
      <c r="F24" s="9"/>
      <c r="G24" s="77"/>
      <c r="H24" s="77"/>
      <c r="I24" s="9"/>
      <c r="J24" s="75"/>
      <c r="K24" s="75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 ht="15.75">
      <c r="A25" s="206"/>
      <c r="B25" s="206"/>
      <c r="C25" s="206"/>
      <c r="D25" s="189"/>
      <c r="E25" s="190"/>
      <c r="F25" s="40" t="s">
        <v>1</v>
      </c>
      <c r="G25" s="81"/>
      <c r="H25" s="77"/>
      <c r="I25" s="9"/>
      <c r="J25" s="75"/>
      <c r="K25" s="75"/>
      <c r="L25" s="186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15.75" thickBot="1">
      <c r="A26" s="10"/>
      <c r="B26" s="10"/>
      <c r="C26" s="10"/>
      <c r="D26" s="10"/>
      <c r="E26" s="189"/>
      <c r="G26" s="10" t="s">
        <v>44</v>
      </c>
      <c r="H26" s="10"/>
      <c r="I26" s="79"/>
      <c r="J26" s="75"/>
      <c r="K26" s="75"/>
      <c r="L26" s="11"/>
      <c r="M26" s="11"/>
      <c r="N26" s="11"/>
      <c r="O26" s="11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15.75" thickBot="1">
      <c r="A27" s="191" t="s">
        <v>2</v>
      </c>
      <c r="B27" s="82">
        <f>+D27*730*B29</f>
        <v>10220000</v>
      </c>
      <c r="C27" s="192" t="s">
        <v>0</v>
      </c>
      <c r="D27" s="194">
        <v>20000</v>
      </c>
      <c r="E27" s="189" t="s">
        <v>69</v>
      </c>
      <c r="G27" s="140" t="s">
        <v>19</v>
      </c>
      <c r="H27" s="141"/>
      <c r="I27" s="142">
        <v>0.64</v>
      </c>
      <c r="J27" s="75"/>
      <c r="K27" s="75"/>
      <c r="L27" s="2"/>
      <c r="M27" s="11"/>
      <c r="N27" s="3"/>
      <c r="O27" s="3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15.75" thickBot="1">
      <c r="A28" s="191" t="s">
        <v>3</v>
      </c>
      <c r="B28" s="194">
        <v>750</v>
      </c>
      <c r="C28" s="192" t="s">
        <v>0</v>
      </c>
      <c r="D28" s="63"/>
      <c r="E28" s="189"/>
      <c r="G28" s="140" t="s">
        <v>20</v>
      </c>
      <c r="H28" s="141"/>
      <c r="I28" s="142">
        <v>0.18</v>
      </c>
      <c r="J28" s="75"/>
      <c r="K28" s="75"/>
      <c r="L28" s="4"/>
      <c r="M28" s="11"/>
      <c r="N28" s="12"/>
      <c r="O28" s="12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ht="15.75" thickBot="1">
      <c r="A29" s="191" t="s">
        <v>4</v>
      </c>
      <c r="B29" s="195">
        <v>0.7</v>
      </c>
      <c r="C29" s="63"/>
      <c r="D29" s="63"/>
      <c r="E29" s="189"/>
      <c r="G29" s="140" t="s">
        <v>21</v>
      </c>
      <c r="H29" s="141"/>
      <c r="I29" s="142">
        <v>0.18</v>
      </c>
      <c r="J29" s="75"/>
      <c r="K29" s="75"/>
      <c r="L29" s="5"/>
      <c r="M29" s="13"/>
      <c r="N29" s="14"/>
      <c r="O29" s="6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>
      <c r="A30" s="196" t="s">
        <v>5</v>
      </c>
      <c r="B30" s="197">
        <v>1.0145</v>
      </c>
      <c r="C30" s="21"/>
      <c r="D30" s="63"/>
      <c r="E30" s="63"/>
      <c r="F30" s="10"/>
      <c r="G30" s="77"/>
      <c r="H30" s="77"/>
      <c r="I30" s="9"/>
      <c r="J30" s="75"/>
      <c r="K30" s="75"/>
      <c r="L30" s="5"/>
      <c r="M30" s="13"/>
      <c r="N30" s="14"/>
      <c r="O30" s="6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>
      <c r="A31" s="193"/>
      <c r="B31" s="20"/>
      <c r="C31" s="21"/>
      <c r="D31" s="15"/>
      <c r="E31" s="15"/>
      <c r="F31" s="9"/>
      <c r="G31" s="77"/>
      <c r="H31" s="77"/>
      <c r="I31" s="9"/>
      <c r="J31" s="75"/>
      <c r="K31" s="75"/>
      <c r="L31" s="5"/>
      <c r="M31" s="13"/>
      <c r="N31" s="14"/>
      <c r="O31" s="6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ht="15.75" thickBot="1">
      <c r="A32" s="193"/>
      <c r="B32" s="21"/>
      <c r="C32" s="21"/>
      <c r="D32" s="15"/>
      <c r="E32" s="15"/>
      <c r="F32" s="9"/>
      <c r="G32" s="77"/>
      <c r="H32" s="77"/>
      <c r="I32" s="9"/>
      <c r="J32" s="75"/>
      <c r="K32" s="75"/>
      <c r="L32" s="5"/>
      <c r="M32" s="13"/>
      <c r="N32" s="14"/>
      <c r="O32" s="6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ht="16.5" customHeight="1" thickBot="1">
      <c r="A33" s="17"/>
      <c r="B33" s="202" t="s">
        <v>6</v>
      </c>
      <c r="C33" s="203"/>
      <c r="D33" s="204"/>
      <c r="E33" s="202" t="s">
        <v>7</v>
      </c>
      <c r="F33" s="203"/>
      <c r="G33" s="204"/>
      <c r="H33" s="78"/>
      <c r="I33" s="15"/>
      <c r="J33" s="76"/>
      <c r="K33" s="76"/>
      <c r="L33" s="5"/>
      <c r="M33" s="13"/>
      <c r="N33" s="14"/>
      <c r="O33" s="6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26.25" customHeight="1" thickBot="1">
      <c r="A34" s="57"/>
      <c r="B34" s="58" t="s">
        <v>8</v>
      </c>
      <c r="C34" s="59" t="s">
        <v>9</v>
      </c>
      <c r="D34" s="60" t="s">
        <v>10</v>
      </c>
      <c r="E34" s="58" t="s">
        <v>8</v>
      </c>
      <c r="F34" s="61" t="s">
        <v>11</v>
      </c>
      <c r="G34" s="138" t="s">
        <v>12</v>
      </c>
      <c r="H34" s="104" t="s">
        <v>13</v>
      </c>
      <c r="I34" s="62" t="s">
        <v>14</v>
      </c>
      <c r="J34" s="105" t="s">
        <v>15</v>
      </c>
      <c r="K34" s="105" t="s">
        <v>16</v>
      </c>
      <c r="L34" s="5"/>
      <c r="M34" s="13"/>
      <c r="N34" s="14"/>
      <c r="O34" s="6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>
      <c r="A35" s="56" t="s">
        <v>17</v>
      </c>
      <c r="B35" s="99">
        <f>+B27*B30</f>
        <v>10368190</v>
      </c>
      <c r="C35" s="100">
        <f>+B5</f>
        <v>7.4999999999999997E-2</v>
      </c>
      <c r="D35" s="101">
        <f>+B35*C35</f>
        <v>777614.25</v>
      </c>
      <c r="E35" s="99">
        <f>+B35</f>
        <v>10368190</v>
      </c>
      <c r="F35" s="100">
        <f>+C5</f>
        <v>7.4999999999999997E-2</v>
      </c>
      <c r="G35" s="101">
        <f>+E35*F35</f>
        <v>777614.25</v>
      </c>
      <c r="H35" s="102">
        <f>+G35-D35</f>
        <v>0</v>
      </c>
      <c r="I35" s="103">
        <f>IFERROR(+H35/D35,0)</f>
        <v>0</v>
      </c>
      <c r="J35" s="111">
        <f>IFERROR(+G35/$G$62,0)</f>
        <v>0.64090411964628002</v>
      </c>
      <c r="K35" s="108"/>
      <c r="L35" s="5"/>
      <c r="M35" s="13"/>
      <c r="N35" s="14"/>
      <c r="O35" s="6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>
      <c r="A36" s="179" t="s">
        <v>18</v>
      </c>
      <c r="B36" s="180">
        <v>0</v>
      </c>
      <c r="C36" s="72">
        <f>+B6</f>
        <v>8.7999999999999995E-2</v>
      </c>
      <c r="D36" s="23">
        <f>+B36*C36</f>
        <v>0</v>
      </c>
      <c r="E36" s="180">
        <f>+B36</f>
        <v>0</v>
      </c>
      <c r="F36" s="72">
        <f>+C6</f>
        <v>8.7999999999999995E-2</v>
      </c>
      <c r="G36" s="23">
        <f>+E36*F36</f>
        <v>0</v>
      </c>
      <c r="H36" s="126">
        <f>+G36-D36</f>
        <v>0</v>
      </c>
      <c r="I36" s="103">
        <f>IFERROR(+H36/D36,0)</f>
        <v>0</v>
      </c>
      <c r="J36" s="95">
        <f>IFERROR(+G36/$G$62,0)</f>
        <v>0</v>
      </c>
      <c r="K36" s="109"/>
      <c r="L36" s="5"/>
      <c r="M36" s="13"/>
      <c r="N36" s="14"/>
      <c r="O36" s="6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>
      <c r="A37" s="44"/>
      <c r="B37" s="85"/>
      <c r="C37" s="86"/>
      <c r="D37" s="87"/>
      <c r="E37" s="85"/>
      <c r="F37" s="86"/>
      <c r="G37" s="87"/>
      <c r="H37" s="88"/>
      <c r="I37" s="89"/>
      <c r="J37" s="112"/>
      <c r="K37" s="110"/>
      <c r="L37" s="5"/>
      <c r="M37" s="13"/>
      <c r="N37" s="14"/>
      <c r="O37" s="6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>
      <c r="A38" s="179" t="s">
        <v>19</v>
      </c>
      <c r="B38" s="180">
        <f>+B27*B30*I27</f>
        <v>6635641.6000000006</v>
      </c>
      <c r="C38" s="181">
        <f>+B7</f>
        <v>6.5000000000000002E-2</v>
      </c>
      <c r="D38" s="23">
        <f>+B38*C38</f>
        <v>431316.70400000003</v>
      </c>
      <c r="E38" s="180">
        <f>+B38</f>
        <v>6635641.6000000006</v>
      </c>
      <c r="F38" s="181">
        <f>+C7</f>
        <v>6.5000000000000002E-2</v>
      </c>
      <c r="G38" s="23">
        <f>+E38*F38</f>
        <v>431316.70400000003</v>
      </c>
      <c r="H38" s="126">
        <f>+G38-D38</f>
        <v>0</v>
      </c>
      <c r="I38" s="103">
        <f t="shared" ref="I38:I40" si="0">IFERROR(+H38/D38,0)</f>
        <v>0</v>
      </c>
      <c r="J38" s="95"/>
      <c r="K38" s="109">
        <f>IFERROR(+G38/$G$68,0)</f>
        <v>0.33706594901941106</v>
      </c>
      <c r="L38" s="5"/>
      <c r="M38" s="13"/>
      <c r="N38" s="14"/>
      <c r="O38" s="6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>
      <c r="A39" s="179" t="s">
        <v>20</v>
      </c>
      <c r="B39" s="180">
        <f>+B27*B30*I28</f>
        <v>1866274.2</v>
      </c>
      <c r="C39" s="181">
        <f>+B8</f>
        <v>0.1</v>
      </c>
      <c r="D39" s="23">
        <f>+B39*C39</f>
        <v>186627.42</v>
      </c>
      <c r="E39" s="180">
        <f>+B39</f>
        <v>1866274.2</v>
      </c>
      <c r="F39" s="181">
        <f>+C8</f>
        <v>0.1</v>
      </c>
      <c r="G39" s="23">
        <f>+E39*F39</f>
        <v>186627.42</v>
      </c>
      <c r="H39" s="126">
        <f>+G39-D39</f>
        <v>0</v>
      </c>
      <c r="I39" s="103">
        <f t="shared" si="0"/>
        <v>0</v>
      </c>
      <c r="J39" s="95"/>
      <c r="K39" s="109">
        <f>IFERROR(+G39/$G$68,0)</f>
        <v>0.14584584332570671</v>
      </c>
      <c r="L39" s="5"/>
      <c r="M39" s="13"/>
      <c r="N39" s="14"/>
      <c r="O39" s="6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>
      <c r="A40" s="179" t="s">
        <v>21</v>
      </c>
      <c r="B40" s="180">
        <f>+B27*B30*I29</f>
        <v>1866274.2</v>
      </c>
      <c r="C40" s="181">
        <f>+B9</f>
        <v>0.11700000000000001</v>
      </c>
      <c r="D40" s="23">
        <f>+B40*C40</f>
        <v>218354.0814</v>
      </c>
      <c r="E40" s="180">
        <f>+B40</f>
        <v>1866274.2</v>
      </c>
      <c r="F40" s="181">
        <f>+C9</f>
        <v>0.11700000000000001</v>
      </c>
      <c r="G40" s="23">
        <f>+E40*F40</f>
        <v>218354.0814</v>
      </c>
      <c r="H40" s="126">
        <f>+G40-D40</f>
        <v>0</v>
      </c>
      <c r="I40" s="103">
        <f t="shared" si="0"/>
        <v>0</v>
      </c>
      <c r="J40" s="95"/>
      <c r="K40" s="109">
        <f>IFERROR(+G40/$G$68,0)</f>
        <v>0.17063963669107682</v>
      </c>
      <c r="L40" s="5"/>
      <c r="M40" s="13"/>
      <c r="N40" s="14"/>
      <c r="O40" s="6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>
      <c r="A41" s="44"/>
      <c r="B41" s="85"/>
      <c r="C41" s="86"/>
      <c r="D41" s="87"/>
      <c r="E41" s="85"/>
      <c r="F41" s="86"/>
      <c r="G41" s="87"/>
      <c r="H41" s="88"/>
      <c r="I41" s="89"/>
      <c r="J41" s="112"/>
      <c r="K41" s="110"/>
      <c r="L41" s="5"/>
      <c r="M41" s="13"/>
      <c r="N41" s="14"/>
      <c r="O41" s="6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>
      <c r="A42" s="179" t="s">
        <v>22</v>
      </c>
      <c r="B42" s="73">
        <v>1</v>
      </c>
      <c r="C42" s="80">
        <f>+B10</f>
        <v>4430.1400000000003</v>
      </c>
      <c r="D42" s="74">
        <f>+B42*C42</f>
        <v>4430.1400000000003</v>
      </c>
      <c r="E42" s="73">
        <f>+B42</f>
        <v>1</v>
      </c>
      <c r="F42" s="80">
        <f>+C10</f>
        <v>4477.99</v>
      </c>
      <c r="G42" s="74">
        <f t="shared" ref="G42:G46" si="1">+E42*F42</f>
        <v>4477.99</v>
      </c>
      <c r="H42" s="126">
        <f>+G42-D42</f>
        <v>47.849999999999454</v>
      </c>
      <c r="I42" s="103">
        <f>IFERROR(+H42/D42,0)</f>
        <v>1.0801013060535209E-2</v>
      </c>
      <c r="J42" s="113">
        <f t="shared" ref="J42:J56" si="2">IFERROR(+G42/$G$62,0)</f>
        <v>3.6907274252431016E-3</v>
      </c>
      <c r="K42" s="109">
        <f>IFERROR(+G42/$G$68,0)</f>
        <v>3.4994655552441399E-3</v>
      </c>
      <c r="L42" s="5"/>
      <c r="M42" s="13"/>
      <c r="N42" s="14"/>
      <c r="O42" s="6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>
      <c r="A43" s="43" t="s">
        <v>23</v>
      </c>
      <c r="B43" s="83">
        <v>1</v>
      </c>
      <c r="C43" s="90">
        <f>+B12</f>
        <v>0.02</v>
      </c>
      <c r="D43" s="96">
        <f>+B43*C43</f>
        <v>0.02</v>
      </c>
      <c r="E43" s="83">
        <f>+B43</f>
        <v>1</v>
      </c>
      <c r="F43" s="90">
        <f>+C12</f>
        <v>0.02</v>
      </c>
      <c r="G43" s="96">
        <f t="shared" si="1"/>
        <v>0.02</v>
      </c>
      <c r="H43" s="98">
        <f>+G43-D43</f>
        <v>0</v>
      </c>
      <c r="I43" s="103">
        <f t="shared" ref="I43:I56" si="3">IFERROR(+H43/D43,0)</f>
        <v>0</v>
      </c>
      <c r="J43" s="114">
        <f t="shared" si="2"/>
        <v>1.6483857379061148E-8</v>
      </c>
      <c r="K43" s="109">
        <f t="shared" ref="K43:K46" si="4">IFERROR(+G43/$G$68,0)</f>
        <v>1.5629626485294251E-8</v>
      </c>
      <c r="L43" s="5"/>
      <c r="M43" s="13"/>
      <c r="N43" s="14"/>
      <c r="O43" s="6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>
      <c r="A44" s="94" t="s">
        <v>24</v>
      </c>
      <c r="B44" s="26">
        <f>+D27</f>
        <v>20000</v>
      </c>
      <c r="C44" s="27">
        <f>+B13</f>
        <v>2.1459000000000001</v>
      </c>
      <c r="D44" s="96">
        <f t="shared" ref="D44:D46" si="5">+B44*C44</f>
        <v>42918</v>
      </c>
      <c r="E44" s="26">
        <f>+B44</f>
        <v>20000</v>
      </c>
      <c r="F44" s="27">
        <f>+C13</f>
        <v>2.1690999999999998</v>
      </c>
      <c r="G44" s="96">
        <f t="shared" si="1"/>
        <v>43381.999999999993</v>
      </c>
      <c r="H44" s="98">
        <f t="shared" ref="H44:H46" si="6">+G44-D44</f>
        <v>463.99999999999272</v>
      </c>
      <c r="I44" s="103">
        <f t="shared" si="3"/>
        <v>1.0811314599934591E-2</v>
      </c>
      <c r="J44" s="113">
        <f t="shared" si="2"/>
        <v>3.575513504092153E-2</v>
      </c>
      <c r="K44" s="109">
        <f t="shared" si="4"/>
        <v>3.3902222809251752E-2</v>
      </c>
      <c r="L44" s="5"/>
      <c r="M44" s="13"/>
      <c r="N44" s="14"/>
      <c r="O44" s="6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>
      <c r="A45" s="94" t="s">
        <v>25</v>
      </c>
      <c r="B45" s="26">
        <f>+D27</f>
        <v>20000</v>
      </c>
      <c r="C45" s="27"/>
      <c r="D45" s="96">
        <f t="shared" si="5"/>
        <v>0</v>
      </c>
      <c r="E45" s="26">
        <f>+B45</f>
        <v>20000</v>
      </c>
      <c r="F45" s="27"/>
      <c r="G45" s="96">
        <f t="shared" si="1"/>
        <v>0</v>
      </c>
      <c r="H45" s="98">
        <f t="shared" si="6"/>
        <v>0</v>
      </c>
      <c r="I45" s="103">
        <f t="shared" si="3"/>
        <v>0</v>
      </c>
      <c r="J45" s="113">
        <f t="shared" si="2"/>
        <v>0</v>
      </c>
      <c r="K45" s="109">
        <f t="shared" si="4"/>
        <v>0</v>
      </c>
      <c r="L45" s="5"/>
      <c r="M45" s="13"/>
      <c r="N45" s="14"/>
      <c r="O45" s="6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>
      <c r="A46" s="94" t="s">
        <v>26</v>
      </c>
      <c r="B46" s="26">
        <f>+D27</f>
        <v>20000</v>
      </c>
      <c r="C46" s="27">
        <f>+B14</f>
        <v>-0.18340000000000001</v>
      </c>
      <c r="D46" s="96">
        <f t="shared" si="5"/>
        <v>-3668</v>
      </c>
      <c r="E46" s="26">
        <f>+B46</f>
        <v>20000</v>
      </c>
      <c r="F46" s="27">
        <f>+C14</f>
        <v>0</v>
      </c>
      <c r="G46" s="96">
        <f t="shared" si="1"/>
        <v>0</v>
      </c>
      <c r="H46" s="98">
        <f t="shared" si="6"/>
        <v>3668</v>
      </c>
      <c r="I46" s="103">
        <f t="shared" si="3"/>
        <v>-1</v>
      </c>
      <c r="J46" s="113">
        <f t="shared" si="2"/>
        <v>0</v>
      </c>
      <c r="K46" s="109">
        <f t="shared" si="4"/>
        <v>0</v>
      </c>
      <c r="L46" s="5"/>
      <c r="M46" s="13"/>
      <c r="N46" s="14"/>
      <c r="O46" s="6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>
      <c r="A47" s="129" t="s">
        <v>27</v>
      </c>
      <c r="B47" s="130"/>
      <c r="C47" s="97"/>
      <c r="D47" s="131">
        <f>SUM(D42:D46)</f>
        <v>43680.160000000003</v>
      </c>
      <c r="E47" s="130"/>
      <c r="F47" s="97"/>
      <c r="G47" s="131">
        <f t="shared" ref="G47:H47" si="7">SUM(G42:G46)</f>
        <v>47860.009999999995</v>
      </c>
      <c r="H47" s="131">
        <f t="shared" si="7"/>
        <v>4179.8499999999922</v>
      </c>
      <c r="I47" s="52">
        <f t="shared" si="3"/>
        <v>9.569218610920821E-2</v>
      </c>
      <c r="J47" s="115">
        <f t="shared" si="2"/>
        <v>3.9445878950022016E-2</v>
      </c>
      <c r="K47" s="143">
        <f>IFERROR(+G47/$G$68,0)</f>
        <v>3.7401703994122376E-2</v>
      </c>
      <c r="L47" s="7"/>
      <c r="M47" s="11"/>
      <c r="N47" s="7"/>
      <c r="O47" s="176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ht="25.5">
      <c r="A48" s="132" t="s">
        <v>28</v>
      </c>
      <c r="B48" s="133">
        <f>+D27</f>
        <v>20000</v>
      </c>
      <c r="C48" s="148">
        <f>+B16</f>
        <v>3.3069000000000002</v>
      </c>
      <c r="D48" s="133">
        <f>+B48*C48</f>
        <v>66138</v>
      </c>
      <c r="E48" s="133">
        <f>+B48</f>
        <v>20000</v>
      </c>
      <c r="F48" s="148">
        <f>+C16</f>
        <v>3.2995000000000001</v>
      </c>
      <c r="G48" s="133">
        <f>+E48*F48</f>
        <v>65990</v>
      </c>
      <c r="H48" s="133">
        <f t="shared" ref="H48:H56" si="8">+G48-D48</f>
        <v>-148</v>
      </c>
      <c r="I48" s="134">
        <f t="shared" si="3"/>
        <v>-2.2377453203906981E-3</v>
      </c>
      <c r="J48" s="134">
        <f t="shared" si="2"/>
        <v>5.4388487422212257E-2</v>
      </c>
      <c r="K48" s="144">
        <f t="shared" ref="K48:K56" si="9">IFERROR(+G48/$G$68,0)</f>
        <v>5.1569952588228378E-2</v>
      </c>
    </row>
    <row r="49" spans="1:11" ht="25.5">
      <c r="A49" s="135" t="s">
        <v>29</v>
      </c>
      <c r="B49" s="136">
        <f>+B48</f>
        <v>20000</v>
      </c>
      <c r="C49" s="147">
        <f>+B17</f>
        <v>2.2745000000000002</v>
      </c>
      <c r="D49" s="136">
        <f>+B49*C49</f>
        <v>45490.000000000007</v>
      </c>
      <c r="E49" s="136">
        <f>+B49</f>
        <v>20000</v>
      </c>
      <c r="F49" s="147">
        <f>+C17</f>
        <v>2.27</v>
      </c>
      <c r="G49" s="136">
        <f>+E49*F49</f>
        <v>45400</v>
      </c>
      <c r="H49" s="136">
        <f t="shared" si="8"/>
        <v>-90.000000000007276</v>
      </c>
      <c r="I49" s="137">
        <f t="shared" si="3"/>
        <v>-1.978456803693279E-3</v>
      </c>
      <c r="J49" s="137">
        <f t="shared" si="2"/>
        <v>3.7418356250468805E-2</v>
      </c>
      <c r="K49" s="145">
        <f t="shared" si="9"/>
        <v>3.5479252121617948E-2</v>
      </c>
    </row>
    <row r="50" spans="1:11">
      <c r="A50" s="106" t="s">
        <v>30</v>
      </c>
      <c r="B50" s="107"/>
      <c r="C50" s="107"/>
      <c r="D50" s="128">
        <f>+D48+D49</f>
        <v>111628</v>
      </c>
      <c r="E50" s="107"/>
      <c r="F50" s="107"/>
      <c r="G50" s="128">
        <f>+G48+G49</f>
        <v>111390</v>
      </c>
      <c r="H50" s="128">
        <f t="shared" si="8"/>
        <v>-238</v>
      </c>
      <c r="I50" s="71">
        <f t="shared" si="3"/>
        <v>-2.132081556598703E-3</v>
      </c>
      <c r="J50" s="116">
        <f t="shared" si="2"/>
        <v>9.1806843672681063E-2</v>
      </c>
      <c r="K50" s="146">
        <f t="shared" si="9"/>
        <v>8.7049204709846326E-2</v>
      </c>
    </row>
    <row r="51" spans="1:11" ht="25.5">
      <c r="A51" s="53" t="s">
        <v>31</v>
      </c>
      <c r="B51" s="97"/>
      <c r="C51" s="97"/>
      <c r="D51" s="54">
        <f>+D47+D50</f>
        <v>155308.16</v>
      </c>
      <c r="E51" s="97"/>
      <c r="F51" s="97"/>
      <c r="G51" s="54">
        <f>+G47+G50</f>
        <v>159250.01</v>
      </c>
      <c r="H51" s="127">
        <f t="shared" si="8"/>
        <v>3941.8500000000058</v>
      </c>
      <c r="I51" s="70">
        <f t="shared" si="3"/>
        <v>2.5380829957679017E-2</v>
      </c>
      <c r="J51" s="115">
        <f t="shared" si="2"/>
        <v>0.1312527226227031</v>
      </c>
      <c r="K51" s="143">
        <f t="shared" si="9"/>
        <v>0.12445090870396872</v>
      </c>
    </row>
    <row r="52" spans="1:11">
      <c r="A52" s="179" t="s">
        <v>32</v>
      </c>
      <c r="B52" s="180">
        <f>+B27*B30</f>
        <v>10368190</v>
      </c>
      <c r="C52" s="181">
        <f>+B18</f>
        <v>5.1999999999999998E-3</v>
      </c>
      <c r="D52" s="23">
        <f>+B52*C52</f>
        <v>53914.587999999996</v>
      </c>
      <c r="E52" s="180">
        <f>+B52</f>
        <v>10368190</v>
      </c>
      <c r="F52" s="181">
        <f>+C18</f>
        <v>5.1999999999999998E-3</v>
      </c>
      <c r="G52" s="23">
        <f>+E52*F52</f>
        <v>53914.587999999996</v>
      </c>
      <c r="H52" s="124">
        <f t="shared" si="8"/>
        <v>0</v>
      </c>
      <c r="I52" s="24">
        <f t="shared" si="3"/>
        <v>0</v>
      </c>
      <c r="J52" s="113">
        <f t="shared" si="2"/>
        <v>4.4436018962142082E-2</v>
      </c>
      <c r="K52" s="119">
        <f t="shared" si="9"/>
        <v>4.2133243627426376E-2</v>
      </c>
    </row>
    <row r="53" spans="1:11">
      <c r="A53" s="179" t="s">
        <v>33</v>
      </c>
      <c r="B53" s="180">
        <f>+B52</f>
        <v>10368190</v>
      </c>
      <c r="C53" s="181">
        <f>+B19</f>
        <v>1.1000000000000001E-3</v>
      </c>
      <c r="D53" s="23">
        <f>+B53*C53</f>
        <v>11405.009</v>
      </c>
      <c r="E53" s="180">
        <f>+B53</f>
        <v>10368190</v>
      </c>
      <c r="F53" s="181">
        <f>+C19</f>
        <v>1.1000000000000001E-3</v>
      </c>
      <c r="G53" s="23">
        <f>+E53*F53</f>
        <v>11405.009</v>
      </c>
      <c r="H53" s="124">
        <f t="shared" si="8"/>
        <v>0</v>
      </c>
      <c r="I53" s="24">
        <f t="shared" si="3"/>
        <v>0</v>
      </c>
      <c r="J53" s="113">
        <f t="shared" si="2"/>
        <v>9.3999270881454412E-3</v>
      </c>
      <c r="K53" s="119">
        <f t="shared" si="9"/>
        <v>8.9128015365709645E-3</v>
      </c>
    </row>
    <row r="54" spans="1:11" ht="25.5">
      <c r="A54" s="179" t="s">
        <v>34</v>
      </c>
      <c r="B54" s="26">
        <v>1</v>
      </c>
      <c r="C54" s="180">
        <f>+B20</f>
        <v>0.25</v>
      </c>
      <c r="D54" s="23">
        <f>+B54*C54</f>
        <v>0.25</v>
      </c>
      <c r="E54" s="26">
        <f>+B54</f>
        <v>1</v>
      </c>
      <c r="F54" s="180">
        <f>+C20</f>
        <v>0.25</v>
      </c>
      <c r="G54" s="23">
        <f>+E54*F54</f>
        <v>0.25</v>
      </c>
      <c r="H54" s="124">
        <f t="shared" si="8"/>
        <v>0</v>
      </c>
      <c r="I54" s="24">
        <f t="shared" si="3"/>
        <v>0</v>
      </c>
      <c r="J54" s="113">
        <f t="shared" si="2"/>
        <v>2.0604821723826435E-7</v>
      </c>
      <c r="K54" s="119">
        <f t="shared" si="9"/>
        <v>1.9537033106617812E-7</v>
      </c>
    </row>
    <row r="55" spans="1:11">
      <c r="A55" s="53" t="s">
        <v>35</v>
      </c>
      <c r="B55" s="97"/>
      <c r="C55" s="97"/>
      <c r="D55" s="54">
        <f>SUM(D52:D54)</f>
        <v>65319.846999999994</v>
      </c>
      <c r="E55" s="97"/>
      <c r="F55" s="97"/>
      <c r="G55" s="54">
        <f>SUM(G52:G54)</f>
        <v>65319.846999999994</v>
      </c>
      <c r="H55" s="127">
        <f t="shared" si="8"/>
        <v>0</v>
      </c>
      <c r="I55" s="55">
        <f t="shared" si="3"/>
        <v>0</v>
      </c>
      <c r="J55" s="115">
        <f t="shared" si="2"/>
        <v>5.3836152098504758E-2</v>
      </c>
      <c r="K55" s="120">
        <f t="shared" si="9"/>
        <v>5.1046240534328401E-2</v>
      </c>
    </row>
    <row r="56" spans="1:11">
      <c r="A56" s="33" t="s">
        <v>36</v>
      </c>
      <c r="B56" s="180">
        <f>+B27</f>
        <v>10220000</v>
      </c>
      <c r="C56" s="29">
        <f>+B21</f>
        <v>7.0000000000000001E-3</v>
      </c>
      <c r="D56" s="23">
        <f>+B56*C56</f>
        <v>71540</v>
      </c>
      <c r="E56" s="180">
        <f>+B56</f>
        <v>10220000</v>
      </c>
      <c r="F56" s="29">
        <f>+C21</f>
        <v>7.0000000000000001E-3</v>
      </c>
      <c r="G56" s="23">
        <f>+E56*F56</f>
        <v>71540</v>
      </c>
      <c r="H56" s="124">
        <f t="shared" si="8"/>
        <v>0</v>
      </c>
      <c r="I56" s="24">
        <f t="shared" si="3"/>
        <v>0</v>
      </c>
      <c r="J56" s="117">
        <f t="shared" si="2"/>
        <v>5.8962757844901729E-2</v>
      </c>
      <c r="K56" s="121">
        <f t="shared" si="9"/>
        <v>5.5907173937897535E-2</v>
      </c>
    </row>
    <row r="57" spans="1:11">
      <c r="A57" s="46"/>
      <c r="B57" s="92"/>
      <c r="C57" s="92"/>
      <c r="D57" s="47"/>
      <c r="E57" s="92"/>
      <c r="F57" s="92"/>
      <c r="G57" s="47"/>
      <c r="H57" s="91"/>
      <c r="I57" s="48"/>
      <c r="J57" s="67"/>
      <c r="K57" s="65"/>
    </row>
    <row r="58" spans="1:11">
      <c r="A58" s="33" t="s">
        <v>37</v>
      </c>
      <c r="B58" s="84"/>
      <c r="C58" s="84"/>
      <c r="D58" s="25">
        <f>+D35+D36+D51+D55+D56</f>
        <v>1069782.257</v>
      </c>
      <c r="E58" s="84"/>
      <c r="F58" s="84"/>
      <c r="G58" s="25">
        <f>+G35+G36+G51+G55+G56</f>
        <v>1073724.1069999998</v>
      </c>
      <c r="H58" s="124">
        <f t="shared" ref="H58:H62" si="10">+G58-D58</f>
        <v>3941.8499999998603</v>
      </c>
      <c r="I58" s="24">
        <f t="shared" ref="I58:I62" si="11">IFERROR(+H58/D58,0)</f>
        <v>3.6847217966149725E-3</v>
      </c>
      <c r="J58" s="113">
        <f>IFERROR(+G58/$G$62,0)</f>
        <v>0.88495575221238942</v>
      </c>
      <c r="K58" s="64"/>
    </row>
    <row r="59" spans="1:11">
      <c r="A59" s="45" t="s">
        <v>38</v>
      </c>
      <c r="B59" s="30"/>
      <c r="C59" s="31">
        <v>0.13</v>
      </c>
      <c r="D59" s="25">
        <f>+D58*C59</f>
        <v>139071.69341000001</v>
      </c>
      <c r="E59" s="30"/>
      <c r="F59" s="31">
        <v>0.13</v>
      </c>
      <c r="G59" s="25">
        <f>+G58*F59</f>
        <v>139584.13390999998</v>
      </c>
      <c r="H59" s="124">
        <f t="shared" si="10"/>
        <v>512.44049999996787</v>
      </c>
      <c r="I59" s="24">
        <f t="shared" si="11"/>
        <v>3.6847217966148719E-3</v>
      </c>
      <c r="J59" s="113">
        <f>IFERROR(+G59/$G$62,0)</f>
        <v>0.11504424778761063</v>
      </c>
      <c r="K59" s="64"/>
    </row>
    <row r="60" spans="1:11">
      <c r="A60" s="45" t="s">
        <v>39</v>
      </c>
      <c r="B60" s="73"/>
      <c r="C60" s="73"/>
      <c r="D60" s="124">
        <f>+D58+D59</f>
        <v>1208853.95041</v>
      </c>
      <c r="E60" s="73"/>
      <c r="F60" s="73"/>
      <c r="G60" s="124">
        <f>+G58+G59</f>
        <v>1213308.2409099997</v>
      </c>
      <c r="H60" s="124">
        <f t="shared" si="10"/>
        <v>4454.2904999996535</v>
      </c>
      <c r="I60" s="24">
        <f t="shared" si="11"/>
        <v>3.6847217966148164E-3</v>
      </c>
      <c r="J60" s="113">
        <f>IFERROR(+G60/$G$62,0)</f>
        <v>1</v>
      </c>
      <c r="K60" s="64"/>
    </row>
    <row r="61" spans="1:11">
      <c r="A61" s="45" t="s">
        <v>40</v>
      </c>
      <c r="B61" s="84"/>
      <c r="C61" s="37"/>
      <c r="D61" s="123">
        <f>+D60*C61</f>
        <v>0</v>
      </c>
      <c r="E61" s="84"/>
      <c r="F61" s="37"/>
      <c r="G61" s="123">
        <f>+G60*F61</f>
        <v>0</v>
      </c>
      <c r="H61" s="124">
        <f t="shared" si="10"/>
        <v>0</v>
      </c>
      <c r="I61" s="24">
        <f t="shared" si="11"/>
        <v>0</v>
      </c>
      <c r="J61" s="113">
        <f>IFERROR(+G61/$G$62,0)</f>
        <v>0</v>
      </c>
      <c r="K61" s="64"/>
    </row>
    <row r="62" spans="1:11" ht="15.75" thickBot="1">
      <c r="A62" s="49" t="s">
        <v>41</v>
      </c>
      <c r="B62" s="93"/>
      <c r="C62" s="93"/>
      <c r="D62" s="50">
        <f>+D60+D61</f>
        <v>1208853.95041</v>
      </c>
      <c r="E62" s="93"/>
      <c r="F62" s="93"/>
      <c r="G62" s="50">
        <f>+G60+G61</f>
        <v>1213308.2409099997</v>
      </c>
      <c r="H62" s="125">
        <f t="shared" si="10"/>
        <v>4454.2904999996535</v>
      </c>
      <c r="I62" s="51">
        <f t="shared" si="11"/>
        <v>3.6847217966148164E-3</v>
      </c>
      <c r="J62" s="118">
        <f>IFERROR(+G62/$G$62,0)</f>
        <v>1</v>
      </c>
      <c r="K62" s="66"/>
    </row>
    <row r="63" spans="1:11">
      <c r="A63" s="46"/>
      <c r="B63" s="92"/>
      <c r="C63" s="92"/>
      <c r="D63" s="47"/>
      <c r="E63" s="92"/>
      <c r="F63" s="92"/>
      <c r="G63" s="47"/>
      <c r="H63" s="91"/>
      <c r="I63" s="48"/>
      <c r="J63" s="67"/>
      <c r="K63" s="65"/>
    </row>
    <row r="64" spans="1:11">
      <c r="A64" s="33" t="s">
        <v>42</v>
      </c>
      <c r="B64" s="84"/>
      <c r="C64" s="84"/>
      <c r="D64" s="25">
        <f>+D38+D39+D40+D51+D55+D56</f>
        <v>1128466.2124000001</v>
      </c>
      <c r="E64" s="84"/>
      <c r="F64" s="84"/>
      <c r="G64" s="25">
        <f>+G38+G39+G40+G51+G55+G56</f>
        <v>1132408.0624000002</v>
      </c>
      <c r="H64" s="124">
        <f t="shared" ref="H64:H68" si="12">+G64-D64</f>
        <v>3941.8500000000931</v>
      </c>
      <c r="I64" s="24">
        <f t="shared" ref="I64:I68" si="13">IFERROR(+H64/D64,0)</f>
        <v>3.4931041414316189E-3</v>
      </c>
      <c r="J64" s="24"/>
      <c r="K64" s="119">
        <f t="shared" ref="K64:K68" si="14">IFERROR(+G64/$G$68,0)</f>
        <v>0.88495575221238931</v>
      </c>
    </row>
    <row r="65" spans="1:11">
      <c r="A65" s="45" t="s">
        <v>38</v>
      </c>
      <c r="B65" s="30"/>
      <c r="C65" s="31">
        <v>0.13</v>
      </c>
      <c r="D65" s="25">
        <f>+D64*C65</f>
        <v>146700.60761200002</v>
      </c>
      <c r="E65" s="30"/>
      <c r="F65" s="31">
        <v>0.13</v>
      </c>
      <c r="G65" s="25">
        <f>+G64*F65</f>
        <v>147213.04811200002</v>
      </c>
      <c r="H65" s="124">
        <f t="shared" si="12"/>
        <v>512.44049999999697</v>
      </c>
      <c r="I65" s="24">
        <f t="shared" si="13"/>
        <v>3.4931041414315153E-3</v>
      </c>
      <c r="J65" s="24"/>
      <c r="K65" s="119">
        <f t="shared" si="14"/>
        <v>0.1150442477876106</v>
      </c>
    </row>
    <row r="66" spans="1:11">
      <c r="A66" s="45" t="s">
        <v>39</v>
      </c>
      <c r="B66" s="73"/>
      <c r="C66" s="73"/>
      <c r="D66" s="25">
        <f>+D64+D65</f>
        <v>1275166.8200120002</v>
      </c>
      <c r="E66" s="73"/>
      <c r="F66" s="73"/>
      <c r="G66" s="25">
        <f>+G64+G65</f>
        <v>1279621.1105120003</v>
      </c>
      <c r="H66" s="124">
        <f t="shared" si="12"/>
        <v>4454.2905000001192</v>
      </c>
      <c r="I66" s="24">
        <f t="shared" si="13"/>
        <v>3.4931041414316298E-3</v>
      </c>
      <c r="J66" s="24"/>
      <c r="K66" s="119">
        <f t="shared" si="14"/>
        <v>1</v>
      </c>
    </row>
    <row r="67" spans="1:11">
      <c r="A67" s="45" t="s">
        <v>40</v>
      </c>
      <c r="B67" s="84"/>
      <c r="C67" s="37"/>
      <c r="D67" s="123">
        <f>+D66*C67</f>
        <v>0</v>
      </c>
      <c r="E67" s="84"/>
      <c r="F67" s="37"/>
      <c r="G67" s="123">
        <f>+G66*F67</f>
        <v>0</v>
      </c>
      <c r="H67" s="124">
        <f t="shared" si="12"/>
        <v>0</v>
      </c>
      <c r="I67" s="24">
        <f t="shared" si="13"/>
        <v>0</v>
      </c>
      <c r="J67" s="24"/>
      <c r="K67" s="119">
        <f t="shared" si="14"/>
        <v>0</v>
      </c>
    </row>
    <row r="68" spans="1:11" ht="15.75" thickBot="1">
      <c r="A68" s="49" t="s">
        <v>43</v>
      </c>
      <c r="B68" s="93"/>
      <c r="C68" s="93"/>
      <c r="D68" s="50">
        <f>+D66+D67</f>
        <v>1275166.8200120002</v>
      </c>
      <c r="E68" s="93"/>
      <c r="F68" s="93"/>
      <c r="G68" s="50">
        <f>+G66+G67</f>
        <v>1279621.1105120003</v>
      </c>
      <c r="H68" s="125">
        <f t="shared" si="12"/>
        <v>4454.2905000001192</v>
      </c>
      <c r="I68" s="51">
        <f t="shared" si="13"/>
        <v>3.4931041414316298E-3</v>
      </c>
      <c r="J68" s="68"/>
      <c r="K68" s="122">
        <f t="shared" si="14"/>
        <v>1</v>
      </c>
    </row>
    <row r="71" spans="1:11" ht="108.75" customHeight="1">
      <c r="A71" s="200" t="s">
        <v>51</v>
      </c>
      <c r="B71" s="201"/>
      <c r="C71" s="201"/>
      <c r="D71" s="201"/>
      <c r="E71" s="201"/>
      <c r="F71" s="201"/>
      <c r="G71" s="201"/>
      <c r="H71" s="201"/>
    </row>
    <row r="72" spans="1:11">
      <c r="A72" s="162"/>
      <c r="B72" s="162"/>
      <c r="C72" s="162"/>
      <c r="D72" s="162"/>
      <c r="E72" s="162"/>
      <c r="F72" s="162"/>
      <c r="G72" s="162"/>
      <c r="H72" s="162"/>
    </row>
    <row r="73" spans="1:11">
      <c r="A73" s="162"/>
      <c r="B73" s="162"/>
      <c r="C73" s="162"/>
      <c r="D73" s="162"/>
      <c r="E73" s="162"/>
      <c r="F73" s="162"/>
      <c r="G73" s="162"/>
      <c r="H73" s="162"/>
    </row>
    <row r="74" spans="1:11">
      <c r="A74" s="162"/>
      <c r="B74" s="162"/>
      <c r="C74" s="162"/>
      <c r="D74" s="162"/>
      <c r="E74" s="162"/>
      <c r="F74" s="162"/>
      <c r="G74" s="162"/>
      <c r="H74" s="162"/>
    </row>
    <row r="75" spans="1:11">
      <c r="A75" s="162"/>
      <c r="B75" s="162"/>
      <c r="C75" s="162"/>
      <c r="D75" s="162"/>
      <c r="E75" s="162"/>
      <c r="F75" s="162"/>
      <c r="G75" s="162"/>
      <c r="H75" s="162"/>
    </row>
    <row r="76" spans="1:11">
      <c r="A76" s="162"/>
      <c r="B76" s="162"/>
      <c r="C76" s="162"/>
      <c r="D76" s="162"/>
      <c r="E76" s="162"/>
      <c r="F76" s="162"/>
      <c r="G76" s="162"/>
      <c r="H76" s="162"/>
    </row>
  </sheetData>
  <mergeCells count="5">
    <mergeCell ref="A1:J1"/>
    <mergeCell ref="A25:C25"/>
    <mergeCell ref="B33:D33"/>
    <mergeCell ref="E33:G33"/>
    <mergeCell ref="A71:H7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AB76"/>
  <sheetViews>
    <sheetView topLeftCell="A35" zoomScale="90" zoomScaleNormal="90" workbookViewId="0">
      <selection activeCell="J71" sqref="J71"/>
    </sheetView>
  </sheetViews>
  <sheetFormatPr defaultRowHeight="15"/>
  <cols>
    <col min="1" max="1" width="37.42578125" style="163" customWidth="1"/>
    <col min="2" max="2" width="11.28515625" style="163" bestFit="1" customWidth="1"/>
    <col min="3" max="3" width="13.140625" style="163" customWidth="1"/>
    <col min="4" max="4" width="13.5703125" style="163" customWidth="1"/>
    <col min="5" max="5" width="11.42578125" style="163" customWidth="1"/>
    <col min="6" max="6" width="13.28515625" style="163" customWidth="1"/>
    <col min="7" max="7" width="13.42578125" style="163" customWidth="1"/>
    <col min="8" max="11" width="11.140625" style="163" customWidth="1"/>
    <col min="12" max="16384" width="9.140625" style="163"/>
  </cols>
  <sheetData>
    <row r="1" spans="1:28" ht="23.25">
      <c r="A1" s="205" t="s">
        <v>73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28">
      <c r="A2" s="9"/>
      <c r="B2" s="9"/>
      <c r="C2" s="9"/>
      <c r="D2" s="9"/>
      <c r="E2" s="9"/>
      <c r="F2" s="9"/>
      <c r="G2" s="77"/>
      <c r="H2" s="77"/>
      <c r="I2" s="9"/>
      <c r="J2" s="75"/>
      <c r="K2" s="75"/>
      <c r="L2" s="9"/>
      <c r="M2" s="9"/>
      <c r="N2" s="9"/>
      <c r="O2" s="9"/>
      <c r="P2" s="9"/>
      <c r="Q2" s="9"/>
      <c r="R2" s="9"/>
      <c r="S2" s="9"/>
      <c r="T2" s="34"/>
      <c r="U2" s="9"/>
      <c r="V2" s="9"/>
      <c r="W2" s="9"/>
      <c r="X2" s="9"/>
      <c r="Y2" s="39">
        <v>1</v>
      </c>
      <c r="Z2" s="9" t="s">
        <v>0</v>
      </c>
      <c r="AA2" s="9"/>
      <c r="AB2" s="9"/>
    </row>
    <row r="3" spans="1:28" ht="15.75" thickBot="1">
      <c r="A3" s="9"/>
      <c r="B3" s="9"/>
      <c r="C3" s="9"/>
      <c r="D3" s="9"/>
      <c r="E3" s="9"/>
      <c r="F3" s="9"/>
      <c r="G3" s="77"/>
      <c r="H3" s="77"/>
      <c r="I3" s="9"/>
      <c r="J3" s="75"/>
      <c r="K3" s="75"/>
      <c r="L3" s="9"/>
      <c r="M3" s="9"/>
      <c r="N3" s="9"/>
      <c r="O3" s="9"/>
      <c r="P3" s="9"/>
      <c r="Q3" s="9"/>
      <c r="R3" s="9"/>
      <c r="S3" s="9"/>
      <c r="T3" s="34"/>
      <c r="U3" s="9"/>
      <c r="V3" s="9"/>
      <c r="W3" s="9"/>
      <c r="X3" s="9"/>
      <c r="Y3" s="39"/>
      <c r="Z3" s="9"/>
      <c r="AA3" s="9"/>
      <c r="AB3" s="9"/>
    </row>
    <row r="4" spans="1:28" ht="16.5" thickBot="1">
      <c r="A4" s="164" t="s">
        <v>45</v>
      </c>
      <c r="B4" s="165" t="s">
        <v>46</v>
      </c>
      <c r="C4" s="165" t="s">
        <v>47</v>
      </c>
      <c r="D4" s="9"/>
      <c r="F4" s="187" t="s">
        <v>52</v>
      </c>
      <c r="G4" s="77"/>
      <c r="H4" s="9"/>
      <c r="I4" s="75"/>
      <c r="J4" s="75"/>
      <c r="L4" s="9"/>
      <c r="M4" s="9"/>
      <c r="N4" s="9"/>
      <c r="O4" s="9"/>
      <c r="P4" s="9"/>
      <c r="Q4" s="9"/>
      <c r="R4" s="9"/>
      <c r="S4" s="9"/>
      <c r="T4" s="34"/>
      <c r="U4" s="9"/>
      <c r="V4" s="9"/>
      <c r="W4" s="9"/>
      <c r="X4" s="9"/>
      <c r="Y4" s="39"/>
      <c r="Z4" s="9"/>
      <c r="AA4" s="9"/>
      <c r="AB4" s="9"/>
    </row>
    <row r="5" spans="1:28">
      <c r="A5" s="166" t="s">
        <v>17</v>
      </c>
      <c r="B5" s="172">
        <v>7.4999999999999997E-2</v>
      </c>
      <c r="C5" s="172">
        <v>7.4999999999999997E-2</v>
      </c>
      <c r="D5" s="9"/>
      <c r="E5" s="9"/>
      <c r="I5" s="188">
        <v>2012</v>
      </c>
      <c r="J5" s="188">
        <v>2013</v>
      </c>
      <c r="L5" s="9"/>
      <c r="M5" s="9"/>
      <c r="N5" s="9"/>
      <c r="O5" s="9"/>
      <c r="P5" s="9"/>
      <c r="Q5" s="9"/>
      <c r="R5" s="9"/>
      <c r="S5" s="9"/>
      <c r="T5" s="34"/>
      <c r="U5" s="9"/>
      <c r="V5" s="9"/>
      <c r="W5" s="9"/>
      <c r="X5" s="9"/>
      <c r="Y5" s="39"/>
      <c r="Z5" s="9"/>
      <c r="AA5" s="9"/>
      <c r="AB5" s="9"/>
    </row>
    <row r="6" spans="1:28">
      <c r="A6" s="166" t="s">
        <v>18</v>
      </c>
      <c r="B6" s="172">
        <v>8.7999999999999995E-2</v>
      </c>
      <c r="C6" s="172">
        <v>8.7999999999999995E-2</v>
      </c>
      <c r="D6" s="9"/>
      <c r="E6" s="9"/>
      <c r="F6" s="185" t="s">
        <v>53</v>
      </c>
      <c r="L6" s="9"/>
      <c r="M6" s="9"/>
      <c r="N6" s="9"/>
      <c r="O6" s="9"/>
      <c r="P6" s="9"/>
      <c r="Q6" s="9"/>
      <c r="R6" s="9"/>
      <c r="S6" s="9"/>
      <c r="T6" s="34"/>
      <c r="U6" s="9"/>
      <c r="V6" s="9"/>
      <c r="W6" s="9"/>
      <c r="X6" s="9"/>
      <c r="Y6" s="39"/>
      <c r="Z6" s="9"/>
      <c r="AA6" s="9"/>
      <c r="AB6" s="9"/>
    </row>
    <row r="7" spans="1:28">
      <c r="A7" s="166" t="s">
        <v>19</v>
      </c>
      <c r="B7" s="172">
        <v>6.5000000000000002E-2</v>
      </c>
      <c r="C7" s="172">
        <v>6.5000000000000002E-2</v>
      </c>
      <c r="D7" s="9"/>
      <c r="E7" s="9"/>
      <c r="F7" s="163" t="s">
        <v>54</v>
      </c>
      <c r="I7" s="177"/>
      <c r="J7" s="177"/>
      <c r="L7" s="9"/>
      <c r="M7" s="9"/>
      <c r="N7" s="9"/>
      <c r="O7" s="9"/>
      <c r="P7" s="9"/>
      <c r="Q7" s="9"/>
      <c r="R7" s="9"/>
      <c r="S7" s="9"/>
      <c r="T7" s="34"/>
      <c r="U7" s="9"/>
      <c r="V7" s="9"/>
      <c r="W7" s="9"/>
      <c r="X7" s="9"/>
      <c r="Y7" s="39"/>
      <c r="Z7" s="9"/>
      <c r="AA7" s="9"/>
      <c r="AB7" s="9"/>
    </row>
    <row r="8" spans="1:28">
      <c r="A8" s="166" t="s">
        <v>20</v>
      </c>
      <c r="B8" s="172">
        <v>0.1</v>
      </c>
      <c r="C8" s="172">
        <v>0.1</v>
      </c>
      <c r="D8" s="9"/>
      <c r="E8" s="9"/>
      <c r="F8" s="163" t="s">
        <v>55</v>
      </c>
      <c r="I8" s="177"/>
      <c r="J8" s="177"/>
      <c r="L8" s="9"/>
      <c r="M8" s="9"/>
      <c r="N8" s="9"/>
      <c r="O8" s="9"/>
      <c r="P8" s="9"/>
      <c r="Q8" s="9"/>
      <c r="R8" s="9"/>
      <c r="S8" s="9"/>
      <c r="T8" s="34"/>
      <c r="U8" s="9"/>
      <c r="V8" s="9"/>
      <c r="W8" s="9"/>
      <c r="X8" s="9"/>
      <c r="Y8" s="39"/>
      <c r="Z8" s="9"/>
      <c r="AA8" s="9"/>
      <c r="AB8" s="9"/>
    </row>
    <row r="9" spans="1:28">
      <c r="A9" s="166" t="s">
        <v>21</v>
      </c>
      <c r="B9" s="172">
        <v>0.11700000000000001</v>
      </c>
      <c r="C9" s="172">
        <v>0.11700000000000001</v>
      </c>
      <c r="D9" s="9"/>
      <c r="E9" s="9"/>
      <c r="F9" s="163" t="s">
        <v>56</v>
      </c>
      <c r="J9" s="177"/>
      <c r="L9" s="9"/>
      <c r="M9" s="9"/>
      <c r="N9" s="9"/>
      <c r="O9" s="9"/>
      <c r="P9" s="9"/>
      <c r="Q9" s="9"/>
      <c r="R9" s="9"/>
      <c r="S9" s="9"/>
      <c r="T9" s="34"/>
      <c r="U9" s="9"/>
      <c r="V9" s="9"/>
      <c r="W9" s="9"/>
      <c r="X9" s="9"/>
      <c r="Y9" s="39"/>
      <c r="Z9" s="9"/>
      <c r="AA9" s="9"/>
      <c r="AB9" s="9"/>
    </row>
    <row r="10" spans="1:28">
      <c r="A10" s="166" t="s">
        <v>22</v>
      </c>
      <c r="B10" s="167">
        <v>0.94</v>
      </c>
      <c r="C10" s="167">
        <v>0.95</v>
      </c>
      <c r="D10" s="9"/>
      <c r="E10" s="9"/>
      <c r="F10" s="163" t="s">
        <v>57</v>
      </c>
      <c r="J10" s="177"/>
      <c r="L10" s="9"/>
      <c r="M10" s="9"/>
      <c r="N10" s="9"/>
      <c r="O10" s="9"/>
      <c r="P10" s="9"/>
      <c r="Q10" s="9"/>
      <c r="R10" s="9"/>
      <c r="S10" s="9"/>
      <c r="T10" s="34"/>
      <c r="U10" s="9"/>
      <c r="V10" s="9"/>
      <c r="W10" s="9"/>
      <c r="X10" s="9"/>
      <c r="Y10" s="39"/>
      <c r="Z10" s="9"/>
      <c r="AA10" s="9"/>
      <c r="AB10" s="9"/>
    </row>
    <row r="11" spans="1:28">
      <c r="A11" s="166" t="s">
        <v>48</v>
      </c>
      <c r="B11" s="167">
        <v>0</v>
      </c>
      <c r="C11" s="167">
        <v>0</v>
      </c>
      <c r="D11" s="9"/>
      <c r="E11" s="9"/>
      <c r="F11" s="163" t="s">
        <v>23</v>
      </c>
      <c r="I11" s="182">
        <f>SUM(I6:I10)</f>
        <v>0</v>
      </c>
      <c r="J11" s="182">
        <f>SUM(J6:J10)</f>
        <v>0</v>
      </c>
      <c r="L11" s="9"/>
      <c r="M11" s="9"/>
      <c r="N11" s="9"/>
      <c r="O11" s="9"/>
      <c r="P11" s="9"/>
      <c r="Q11" s="9"/>
      <c r="R11" s="9"/>
      <c r="S11" s="9"/>
      <c r="T11" s="34"/>
      <c r="U11" s="9"/>
      <c r="V11" s="9"/>
      <c r="W11" s="9"/>
      <c r="X11" s="9"/>
      <c r="Y11" s="39"/>
      <c r="Z11" s="9"/>
      <c r="AA11" s="9"/>
      <c r="AB11" s="9"/>
    </row>
    <row r="12" spans="1:28">
      <c r="A12" s="166" t="s">
        <v>23</v>
      </c>
      <c r="B12" s="168">
        <f>+I11</f>
        <v>0</v>
      </c>
      <c r="C12" s="168">
        <f>+J11</f>
        <v>0</v>
      </c>
      <c r="D12" s="9"/>
      <c r="E12" s="9"/>
      <c r="L12" s="9"/>
      <c r="M12" s="9"/>
      <c r="N12" s="9"/>
      <c r="O12" s="9"/>
      <c r="P12" s="9"/>
      <c r="Q12" s="9"/>
      <c r="R12" s="9"/>
      <c r="S12" s="9"/>
      <c r="T12" s="34"/>
      <c r="U12" s="9"/>
      <c r="V12" s="9"/>
      <c r="W12" s="9"/>
      <c r="X12" s="9"/>
      <c r="Y12" s="39"/>
      <c r="Z12" s="9"/>
      <c r="AA12" s="9"/>
      <c r="AB12" s="9"/>
    </row>
    <row r="13" spans="1:28">
      <c r="A13" s="169" t="s">
        <v>24</v>
      </c>
      <c r="B13" s="170">
        <v>1.72E-2</v>
      </c>
      <c r="C13" s="170">
        <v>1.7399999999999999E-2</v>
      </c>
      <c r="D13" s="9"/>
      <c r="E13" s="9"/>
      <c r="F13" s="185" t="s">
        <v>58</v>
      </c>
      <c r="L13" s="9"/>
      <c r="M13" s="9"/>
      <c r="N13" s="9"/>
      <c r="O13" s="9"/>
      <c r="P13" s="9"/>
      <c r="Q13" s="9"/>
      <c r="R13" s="9"/>
      <c r="S13" s="9"/>
      <c r="T13" s="34"/>
      <c r="U13" s="9"/>
      <c r="V13" s="9"/>
      <c r="W13" s="9"/>
      <c r="X13" s="9"/>
      <c r="Y13" s="39"/>
      <c r="Z13" s="9"/>
      <c r="AA13" s="9"/>
      <c r="AB13" s="9"/>
    </row>
    <row r="14" spans="1:28">
      <c r="A14" s="166" t="s">
        <v>26</v>
      </c>
      <c r="B14" s="171">
        <f>+I22</f>
        <v>-1.4E-3</v>
      </c>
      <c r="C14" s="171">
        <f>+J22</f>
        <v>0</v>
      </c>
      <c r="D14" s="9"/>
      <c r="E14" s="9"/>
      <c r="F14" s="163" t="s">
        <v>59</v>
      </c>
      <c r="I14" s="183"/>
      <c r="J14" s="177">
        <v>0</v>
      </c>
      <c r="L14" s="9"/>
      <c r="M14" s="9"/>
      <c r="N14" s="9"/>
      <c r="O14" s="9"/>
      <c r="P14" s="9"/>
      <c r="Q14" s="9"/>
      <c r="R14" s="9"/>
      <c r="S14" s="9"/>
      <c r="T14" s="34"/>
      <c r="U14" s="9"/>
      <c r="V14" s="9"/>
      <c r="W14" s="9"/>
      <c r="X14" s="9"/>
      <c r="Y14" s="39"/>
      <c r="Z14" s="9"/>
      <c r="AA14" s="9"/>
      <c r="AB14" s="9"/>
    </row>
    <row r="15" spans="1:28">
      <c r="A15" s="169" t="s">
        <v>25</v>
      </c>
      <c r="B15" s="170">
        <v>0</v>
      </c>
      <c r="C15" s="170">
        <v>0</v>
      </c>
      <c r="D15" s="9"/>
      <c r="E15" s="9"/>
      <c r="F15" s="163" t="s">
        <v>60</v>
      </c>
      <c r="I15" s="183">
        <v>-1.4E-3</v>
      </c>
      <c r="J15" s="177">
        <v>0</v>
      </c>
      <c r="L15" s="9"/>
      <c r="M15" s="9"/>
      <c r="N15" s="9"/>
      <c r="O15" s="9"/>
      <c r="P15" s="9"/>
      <c r="Q15" s="9"/>
      <c r="R15" s="9"/>
      <c r="S15" s="9"/>
      <c r="T15" s="34"/>
      <c r="U15" s="9"/>
      <c r="V15" s="9"/>
      <c r="W15" s="9"/>
      <c r="X15" s="9"/>
      <c r="Y15" s="39"/>
      <c r="Z15" s="9"/>
      <c r="AA15" s="9"/>
      <c r="AB15" s="9"/>
    </row>
    <row r="16" spans="1:28" ht="25.5">
      <c r="A16" s="169" t="s">
        <v>49</v>
      </c>
      <c r="B16" s="171">
        <v>6.7000000000000002E-3</v>
      </c>
      <c r="C16" s="171">
        <v>6.7000000000000002E-3</v>
      </c>
      <c r="D16" s="9"/>
      <c r="E16" s="9"/>
      <c r="F16" s="163" t="s">
        <v>61</v>
      </c>
      <c r="I16" s="183"/>
      <c r="J16" s="177">
        <v>0</v>
      </c>
      <c r="L16" s="9"/>
      <c r="M16" s="9"/>
      <c r="N16" s="9"/>
      <c r="O16" s="9"/>
      <c r="P16" s="9"/>
      <c r="Q16" s="9"/>
      <c r="R16" s="9"/>
      <c r="S16" s="9"/>
      <c r="T16" s="34"/>
      <c r="U16" s="9"/>
      <c r="V16" s="9"/>
      <c r="W16" s="9"/>
      <c r="X16" s="9"/>
      <c r="Y16" s="39"/>
      <c r="Z16" s="9"/>
      <c r="AA16" s="9"/>
      <c r="AB16" s="9"/>
    </row>
    <row r="17" spans="1:28" ht="25.5">
      <c r="A17" s="169" t="s">
        <v>50</v>
      </c>
      <c r="B17" s="171">
        <v>4.7000000000000002E-3</v>
      </c>
      <c r="C17" s="171">
        <v>4.7000000000000002E-3</v>
      </c>
      <c r="D17" s="9"/>
      <c r="E17" s="9"/>
      <c r="F17" s="163" t="s">
        <v>62</v>
      </c>
      <c r="I17" s="183">
        <v>0</v>
      </c>
      <c r="J17" s="177">
        <v>0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>
      <c r="A18" s="169" t="s">
        <v>32</v>
      </c>
      <c r="B18" s="172">
        <v>5.1999999999999998E-3</v>
      </c>
      <c r="C18" s="172">
        <v>5.1999999999999998E-3</v>
      </c>
      <c r="D18" s="9"/>
      <c r="E18" s="9"/>
      <c r="F18" s="163" t="s">
        <v>63</v>
      </c>
      <c r="I18" s="183">
        <v>0</v>
      </c>
      <c r="J18" s="177">
        <v>0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>
      <c r="A19" s="169" t="s">
        <v>33</v>
      </c>
      <c r="B19" s="172">
        <v>1.1000000000000001E-3</v>
      </c>
      <c r="C19" s="172">
        <v>1.1000000000000001E-3</v>
      </c>
      <c r="D19" s="9"/>
      <c r="E19" s="9"/>
      <c r="F19" s="163" t="s">
        <v>64</v>
      </c>
      <c r="I19" s="183">
        <v>0</v>
      </c>
      <c r="J19" s="183">
        <v>0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25.5">
      <c r="A20" s="169" t="s">
        <v>34</v>
      </c>
      <c r="B20" s="168">
        <v>0.25</v>
      </c>
      <c r="C20" s="168">
        <v>0.25</v>
      </c>
      <c r="D20" s="9"/>
      <c r="E20" s="9"/>
      <c r="F20" s="163" t="s">
        <v>65</v>
      </c>
      <c r="I20" s="183">
        <v>0</v>
      </c>
      <c r="J20" s="183">
        <v>0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>
      <c r="A21" s="169" t="s">
        <v>36</v>
      </c>
      <c r="B21" s="173">
        <v>7.0000000000000001E-3</v>
      </c>
      <c r="C21" s="173">
        <v>7.0000000000000001E-3</v>
      </c>
      <c r="D21" s="9"/>
      <c r="E21" s="9"/>
      <c r="F21" s="163" t="s">
        <v>66</v>
      </c>
      <c r="I21" s="183">
        <v>0</v>
      </c>
      <c r="J21" s="177">
        <v>0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ht="15.75" thickBot="1">
      <c r="A22" s="174" t="s">
        <v>5</v>
      </c>
      <c r="B22" s="175">
        <v>1.0348999999999999</v>
      </c>
      <c r="C22" s="175">
        <v>1.0348999999999999</v>
      </c>
      <c r="D22" s="9"/>
      <c r="E22" s="9"/>
      <c r="F22" s="163" t="s">
        <v>26</v>
      </c>
      <c r="I22" s="184">
        <f>SUM(I14:I21)</f>
        <v>-1.4E-3</v>
      </c>
      <c r="J22" s="184">
        <f>SUM(J14:J21)</f>
        <v>0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>
      <c r="A23" s="9"/>
      <c r="B23" s="9"/>
      <c r="C23" s="9"/>
      <c r="D23" s="9"/>
      <c r="E23" s="9"/>
      <c r="F23" s="9"/>
      <c r="G23" s="77"/>
      <c r="H23" s="77"/>
      <c r="I23" s="9"/>
      <c r="J23" s="75"/>
      <c r="K23" s="75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Z23" s="9"/>
      <c r="AA23" s="9"/>
      <c r="AB23" s="9"/>
    </row>
    <row r="24" spans="1:28">
      <c r="A24" s="9"/>
      <c r="B24" s="9"/>
      <c r="C24" s="9"/>
      <c r="D24" s="9"/>
      <c r="E24" s="9"/>
      <c r="F24" s="9"/>
      <c r="G24" s="77"/>
      <c r="H24" s="77"/>
      <c r="I24" s="9"/>
      <c r="J24" s="75"/>
      <c r="K24" s="75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>
      <c r="A25" s="9"/>
      <c r="B25" s="9"/>
      <c r="C25" s="9"/>
      <c r="D25" s="9"/>
      <c r="E25" s="9"/>
      <c r="F25" s="9"/>
      <c r="G25" s="77"/>
      <c r="H25" s="77"/>
      <c r="I25" s="9"/>
      <c r="J25" s="75"/>
      <c r="K25" s="75"/>
      <c r="L25" s="186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15.75" thickBot="1">
      <c r="A26" s="41" t="s">
        <v>75</v>
      </c>
      <c r="B26" s="194">
        <v>5</v>
      </c>
      <c r="C26" s="41"/>
      <c r="D26" s="41"/>
      <c r="E26" s="10" t="s">
        <v>44</v>
      </c>
      <c r="F26" s="10"/>
      <c r="G26" s="79"/>
      <c r="H26" s="77"/>
      <c r="I26" s="9"/>
      <c r="J26" s="75"/>
      <c r="K26" s="75"/>
      <c r="L26" s="11"/>
      <c r="M26" s="11"/>
      <c r="N26" s="11"/>
      <c r="O26" s="11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15.75" thickBot="1">
      <c r="A27" s="35" t="s">
        <v>2</v>
      </c>
      <c r="B27" s="194">
        <v>150</v>
      </c>
      <c r="C27" s="42" t="s">
        <v>0</v>
      </c>
      <c r="D27" s="82"/>
      <c r="E27" s="140" t="s">
        <v>19</v>
      </c>
      <c r="F27" s="141"/>
      <c r="G27" s="142">
        <v>0.64</v>
      </c>
      <c r="I27" s="9"/>
      <c r="J27" s="75"/>
      <c r="K27" s="75"/>
      <c r="L27" s="2"/>
      <c r="M27" s="11"/>
      <c r="N27" s="3"/>
      <c r="O27" s="3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15.75" thickBot="1">
      <c r="A28" s="35" t="s">
        <v>3</v>
      </c>
      <c r="B28" s="194">
        <v>750</v>
      </c>
      <c r="C28" s="42" t="s">
        <v>0</v>
      </c>
      <c r="D28" s="36"/>
      <c r="E28" s="140" t="s">
        <v>20</v>
      </c>
      <c r="F28" s="141"/>
      <c r="G28" s="142">
        <v>0.18</v>
      </c>
      <c r="I28" s="9"/>
      <c r="J28" s="75"/>
      <c r="K28" s="75"/>
      <c r="L28" s="4"/>
      <c r="M28" s="11"/>
      <c r="N28" s="12"/>
      <c r="O28" s="12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ht="15.75" thickBot="1">
      <c r="A29" s="35" t="s">
        <v>4</v>
      </c>
      <c r="B29" s="139"/>
      <c r="C29" s="16"/>
      <c r="D29" s="36"/>
      <c r="E29" s="140" t="s">
        <v>21</v>
      </c>
      <c r="F29" s="141"/>
      <c r="G29" s="142">
        <v>0.18</v>
      </c>
      <c r="I29" s="9"/>
      <c r="J29" s="75"/>
      <c r="K29" s="75"/>
      <c r="L29" s="5"/>
      <c r="M29" s="13"/>
      <c r="N29" s="14"/>
      <c r="O29" s="6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>
      <c r="A30" s="38" t="s">
        <v>5</v>
      </c>
      <c r="B30" s="69">
        <v>1.0348999999999999</v>
      </c>
      <c r="C30" s="21"/>
      <c r="D30" s="63"/>
      <c r="E30" s="36"/>
      <c r="F30" s="10"/>
      <c r="G30" s="77"/>
      <c r="H30" s="77"/>
      <c r="I30" s="9"/>
      <c r="J30" s="75"/>
      <c r="K30" s="75"/>
      <c r="L30" s="5"/>
      <c r="M30" s="13"/>
      <c r="N30" s="14"/>
      <c r="O30" s="6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>
      <c r="A31" s="18"/>
      <c r="B31" s="20"/>
      <c r="C31" s="21"/>
      <c r="D31" s="9"/>
      <c r="E31" s="9"/>
      <c r="F31" s="9"/>
      <c r="G31" s="77"/>
      <c r="H31" s="77"/>
      <c r="I31" s="9"/>
      <c r="J31" s="75"/>
      <c r="K31" s="75"/>
      <c r="L31" s="5"/>
      <c r="M31" s="13"/>
      <c r="N31" s="14"/>
      <c r="O31" s="6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ht="15.75" thickBot="1">
      <c r="A32" s="19"/>
      <c r="B32" s="21"/>
      <c r="C32" s="21"/>
      <c r="D32" s="9"/>
      <c r="E32" s="9"/>
      <c r="F32" s="9"/>
      <c r="G32" s="77"/>
      <c r="H32" s="77"/>
      <c r="I32" s="9"/>
      <c r="J32" s="75"/>
      <c r="K32" s="75"/>
      <c r="L32" s="5"/>
      <c r="M32" s="13"/>
      <c r="N32" s="14"/>
      <c r="O32" s="6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ht="16.5" customHeight="1" thickBot="1">
      <c r="A33" s="17"/>
      <c r="B33" s="202" t="s">
        <v>6</v>
      </c>
      <c r="C33" s="203"/>
      <c r="D33" s="204"/>
      <c r="E33" s="202" t="s">
        <v>7</v>
      </c>
      <c r="F33" s="203"/>
      <c r="G33" s="204"/>
      <c r="H33" s="78"/>
      <c r="I33" s="15"/>
      <c r="J33" s="76"/>
      <c r="K33" s="76"/>
      <c r="L33" s="5"/>
      <c r="M33" s="13"/>
      <c r="N33" s="14"/>
      <c r="O33" s="6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26.25" customHeight="1" thickBot="1">
      <c r="A34" s="57"/>
      <c r="B34" s="58" t="s">
        <v>8</v>
      </c>
      <c r="C34" s="59" t="s">
        <v>9</v>
      </c>
      <c r="D34" s="60" t="s">
        <v>10</v>
      </c>
      <c r="E34" s="58" t="s">
        <v>8</v>
      </c>
      <c r="F34" s="61" t="s">
        <v>11</v>
      </c>
      <c r="G34" s="138" t="s">
        <v>12</v>
      </c>
      <c r="H34" s="104" t="s">
        <v>13</v>
      </c>
      <c r="I34" s="62" t="s">
        <v>14</v>
      </c>
      <c r="J34" s="105" t="s">
        <v>15</v>
      </c>
      <c r="K34" s="105" t="s">
        <v>16</v>
      </c>
      <c r="L34" s="5"/>
      <c r="M34" s="13"/>
      <c r="N34" s="14"/>
      <c r="O34" s="6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>
      <c r="A35" s="56" t="s">
        <v>17</v>
      </c>
      <c r="B35" s="99">
        <f>IF(+B27&gt;B28,B28,IF(B27*B30&gt;B28,B28,B27*B30))</f>
        <v>155.23499999999999</v>
      </c>
      <c r="C35" s="100">
        <f>+B5</f>
        <v>7.4999999999999997E-2</v>
      </c>
      <c r="D35" s="101">
        <f>+B35*C35</f>
        <v>11.642624999999999</v>
      </c>
      <c r="E35" s="99">
        <f>+B35</f>
        <v>155.23499999999999</v>
      </c>
      <c r="F35" s="100">
        <f>+C5</f>
        <v>7.4999999999999997E-2</v>
      </c>
      <c r="G35" s="101">
        <f>+E35*F35</f>
        <v>11.642624999999999</v>
      </c>
      <c r="H35" s="102">
        <f>+G35-D35</f>
        <v>0</v>
      </c>
      <c r="I35" s="103">
        <f>IFERROR(+H35/D35,0)</f>
        <v>0</v>
      </c>
      <c r="J35" s="111">
        <f>IFERROR(+G35/$G$62,0)</f>
        <v>0.49665368987343828</v>
      </c>
      <c r="K35" s="108"/>
      <c r="L35" s="5"/>
      <c r="M35" s="13"/>
      <c r="N35" s="14"/>
      <c r="O35" s="6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>
      <c r="A36" s="179" t="s">
        <v>18</v>
      </c>
      <c r="B36" s="180">
        <f>IF(B27*B30&gt;600,B27*B30-B28,0)</f>
        <v>0</v>
      </c>
      <c r="C36" s="72">
        <f>+B6</f>
        <v>8.7999999999999995E-2</v>
      </c>
      <c r="D36" s="23">
        <f>+B36*C36</f>
        <v>0</v>
      </c>
      <c r="E36" s="180">
        <f>+B36</f>
        <v>0</v>
      </c>
      <c r="F36" s="72">
        <f>+C6</f>
        <v>8.7999999999999995E-2</v>
      </c>
      <c r="G36" s="23">
        <f>+E36*F36</f>
        <v>0</v>
      </c>
      <c r="H36" s="126">
        <f>+G36-D36</f>
        <v>0</v>
      </c>
      <c r="I36" s="103">
        <f>IFERROR(+H36/D36,0)</f>
        <v>0</v>
      </c>
      <c r="J36" s="95">
        <f>IFERROR(+G36/$G$62,0)</f>
        <v>0</v>
      </c>
      <c r="K36" s="109"/>
      <c r="L36" s="5"/>
      <c r="M36" s="13"/>
      <c r="N36" s="14"/>
      <c r="O36" s="6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>
      <c r="A37" s="44"/>
      <c r="B37" s="85"/>
      <c r="C37" s="86"/>
      <c r="D37" s="87"/>
      <c r="E37" s="85"/>
      <c r="F37" s="86"/>
      <c r="G37" s="87"/>
      <c r="H37" s="88"/>
      <c r="I37" s="89"/>
      <c r="J37" s="112"/>
      <c r="K37" s="110"/>
      <c r="L37" s="5"/>
      <c r="M37" s="13"/>
      <c r="N37" s="14"/>
      <c r="O37" s="6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>
      <c r="A38" s="179" t="s">
        <v>19</v>
      </c>
      <c r="B38" s="180">
        <f>+B27*B30*G27</f>
        <v>99.350399999999993</v>
      </c>
      <c r="C38" s="181">
        <f>+B7</f>
        <v>6.5000000000000002E-2</v>
      </c>
      <c r="D38" s="23">
        <f>+B38*C38</f>
        <v>6.457776</v>
      </c>
      <c r="E38" s="180">
        <f>+B38</f>
        <v>99.350399999999993</v>
      </c>
      <c r="F38" s="181">
        <f>+C7</f>
        <v>6.5000000000000002E-2</v>
      </c>
      <c r="G38" s="23">
        <f>+E38*F38</f>
        <v>6.457776</v>
      </c>
      <c r="H38" s="126">
        <f>+G38-D38</f>
        <v>0</v>
      </c>
      <c r="I38" s="103">
        <f t="shared" ref="I38:I40" si="0">IFERROR(+H38/D38,0)</f>
        <v>0</v>
      </c>
      <c r="J38" s="95"/>
      <c r="K38" s="109">
        <f>IFERROR(+G38/$G$68,0)</f>
        <v>0.26536217854839816</v>
      </c>
      <c r="L38" s="5"/>
      <c r="M38" s="13"/>
      <c r="N38" s="14"/>
      <c r="O38" s="6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>
      <c r="A39" s="179" t="s">
        <v>20</v>
      </c>
      <c r="B39" s="180">
        <f>+B27*B30*G28</f>
        <v>27.942299999999996</v>
      </c>
      <c r="C39" s="181">
        <f>+B8</f>
        <v>0.1</v>
      </c>
      <c r="D39" s="23">
        <f>+B39*C39</f>
        <v>2.7942299999999998</v>
      </c>
      <c r="E39" s="180">
        <f>+B39</f>
        <v>27.942299999999996</v>
      </c>
      <c r="F39" s="181">
        <f>+C8</f>
        <v>0.1</v>
      </c>
      <c r="G39" s="23">
        <f>+E39*F39</f>
        <v>2.7942299999999998</v>
      </c>
      <c r="H39" s="126">
        <f>+G39-D39</f>
        <v>0</v>
      </c>
      <c r="I39" s="103">
        <f t="shared" si="0"/>
        <v>0</v>
      </c>
      <c r="J39" s="95"/>
      <c r="K39" s="109">
        <f>IFERROR(+G39/$G$68,0)</f>
        <v>0.11482017341036457</v>
      </c>
      <c r="L39" s="5"/>
      <c r="M39" s="13"/>
      <c r="N39" s="14"/>
      <c r="O39" s="6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>
      <c r="A40" s="179" t="s">
        <v>21</v>
      </c>
      <c r="B40" s="180">
        <f>+B27*B30*G29</f>
        <v>27.942299999999996</v>
      </c>
      <c r="C40" s="181">
        <f>+B9</f>
        <v>0.11700000000000001</v>
      </c>
      <c r="D40" s="23">
        <f>+B40*C40</f>
        <v>3.2692490999999997</v>
      </c>
      <c r="E40" s="180">
        <f>+B40</f>
        <v>27.942299999999996</v>
      </c>
      <c r="F40" s="181">
        <f>+C9</f>
        <v>0.11700000000000001</v>
      </c>
      <c r="G40" s="23">
        <f>+E40*F40</f>
        <v>3.2692490999999997</v>
      </c>
      <c r="H40" s="126">
        <f>+G40-D40</f>
        <v>0</v>
      </c>
      <c r="I40" s="103">
        <f t="shared" si="0"/>
        <v>0</v>
      </c>
      <c r="J40" s="95"/>
      <c r="K40" s="109">
        <f>IFERROR(+G40/$G$68,0)</f>
        <v>0.13433960289012656</v>
      </c>
      <c r="L40" s="5"/>
      <c r="M40" s="13"/>
      <c r="N40" s="14"/>
      <c r="O40" s="6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>
      <c r="A41" s="44"/>
      <c r="B41" s="85"/>
      <c r="C41" s="86"/>
      <c r="D41" s="87"/>
      <c r="E41" s="85"/>
      <c r="F41" s="86"/>
      <c r="G41" s="87"/>
      <c r="H41" s="88"/>
      <c r="I41" s="89"/>
      <c r="J41" s="112"/>
      <c r="K41" s="110"/>
      <c r="L41" s="5"/>
      <c r="M41" s="13"/>
      <c r="N41" s="14"/>
      <c r="O41" s="6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>
      <c r="A42" s="179" t="s">
        <v>22</v>
      </c>
      <c r="B42" s="83">
        <f>+B26</f>
        <v>5</v>
      </c>
      <c r="C42" s="80">
        <f>+B10</f>
        <v>0.94</v>
      </c>
      <c r="D42" s="74">
        <f>+B42*C42</f>
        <v>4.6999999999999993</v>
      </c>
      <c r="E42" s="73">
        <f>+B42</f>
        <v>5</v>
      </c>
      <c r="F42" s="80">
        <f>+C10</f>
        <v>0.95</v>
      </c>
      <c r="G42" s="74">
        <f t="shared" ref="G42:G46" si="1">+E42*F42</f>
        <v>4.75</v>
      </c>
      <c r="H42" s="126">
        <f>+G42-D42</f>
        <v>5.0000000000000711E-2</v>
      </c>
      <c r="I42" s="103">
        <f>IFERROR(+H42/D42,0)</f>
        <v>1.0638297872340578E-2</v>
      </c>
      <c r="J42" s="113">
        <f t="shared" ref="J42:J56" si="2">IFERROR(+G42/$G$62,0)</f>
        <v>0.20262655774783025</v>
      </c>
      <c r="K42" s="109">
        <f>IFERROR(+G42/$G$68,0)</f>
        <v>0.19518644624788645</v>
      </c>
      <c r="L42" s="5"/>
      <c r="M42" s="13"/>
      <c r="N42" s="14"/>
      <c r="O42" s="6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>
      <c r="A43" s="43" t="s">
        <v>23</v>
      </c>
      <c r="B43" s="83">
        <f>+B26</f>
        <v>5</v>
      </c>
      <c r="C43" s="90">
        <f>+B12</f>
        <v>0</v>
      </c>
      <c r="D43" s="96">
        <f>+B43*C43</f>
        <v>0</v>
      </c>
      <c r="E43" s="83">
        <f>+B43</f>
        <v>5</v>
      </c>
      <c r="F43" s="90">
        <f>+C12</f>
        <v>0</v>
      </c>
      <c r="G43" s="96">
        <f t="shared" si="1"/>
        <v>0</v>
      </c>
      <c r="H43" s="98">
        <f>+G43-D43</f>
        <v>0</v>
      </c>
      <c r="I43" s="103">
        <f t="shared" ref="I43:I56" si="3">IFERROR(+H43/D43,0)</f>
        <v>0</v>
      </c>
      <c r="J43" s="114">
        <f t="shared" si="2"/>
        <v>0</v>
      </c>
      <c r="K43" s="109">
        <f t="shared" ref="K43:K46" si="4">IFERROR(+G43/$G$68,0)</f>
        <v>0</v>
      </c>
      <c r="L43" s="5"/>
      <c r="M43" s="13"/>
      <c r="N43" s="14"/>
      <c r="O43" s="6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>
      <c r="A44" s="94" t="s">
        <v>24</v>
      </c>
      <c r="B44" s="26">
        <f>+B27</f>
        <v>150</v>
      </c>
      <c r="C44" s="27">
        <f>+B13</f>
        <v>1.72E-2</v>
      </c>
      <c r="D44" s="96">
        <f t="shared" ref="D44:D46" si="5">+B44*C44</f>
        <v>2.58</v>
      </c>
      <c r="E44" s="26">
        <f>+B44</f>
        <v>150</v>
      </c>
      <c r="F44" s="27">
        <f>+C13</f>
        <v>1.7399999999999999E-2</v>
      </c>
      <c r="G44" s="96">
        <f t="shared" si="1"/>
        <v>2.61</v>
      </c>
      <c r="H44" s="98">
        <f t="shared" ref="H44:H46" si="6">+G44-D44</f>
        <v>2.9999999999999805E-2</v>
      </c>
      <c r="I44" s="103">
        <f t="shared" si="3"/>
        <v>1.162790697674411E-2</v>
      </c>
      <c r="J44" s="113">
        <f t="shared" si="2"/>
        <v>0.11133796120459724</v>
      </c>
      <c r="K44" s="109">
        <f t="shared" si="4"/>
        <v>0.10724981572778602</v>
      </c>
      <c r="L44" s="5"/>
      <c r="M44" s="13"/>
      <c r="N44" s="14"/>
      <c r="O44" s="6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>
      <c r="A45" s="94" t="s">
        <v>25</v>
      </c>
      <c r="B45" s="26">
        <f>+B27</f>
        <v>150</v>
      </c>
      <c r="C45" s="27"/>
      <c r="D45" s="96">
        <f t="shared" si="5"/>
        <v>0</v>
      </c>
      <c r="E45" s="26">
        <f>+B45</f>
        <v>150</v>
      </c>
      <c r="F45" s="27"/>
      <c r="G45" s="96">
        <f t="shared" si="1"/>
        <v>0</v>
      </c>
      <c r="H45" s="98">
        <f t="shared" si="6"/>
        <v>0</v>
      </c>
      <c r="I45" s="103">
        <f t="shared" si="3"/>
        <v>0</v>
      </c>
      <c r="J45" s="113">
        <f t="shared" si="2"/>
        <v>0</v>
      </c>
      <c r="K45" s="109">
        <f t="shared" si="4"/>
        <v>0</v>
      </c>
      <c r="L45" s="5"/>
      <c r="M45" s="13"/>
      <c r="N45" s="14"/>
      <c r="O45" s="6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>
      <c r="A46" s="94" t="s">
        <v>26</v>
      </c>
      <c r="B46" s="26">
        <f>+B27</f>
        <v>150</v>
      </c>
      <c r="C46" s="27">
        <f>+B14</f>
        <v>-1.4E-3</v>
      </c>
      <c r="D46" s="96">
        <f t="shared" si="5"/>
        <v>-0.21</v>
      </c>
      <c r="E46" s="26">
        <f>+B46</f>
        <v>150</v>
      </c>
      <c r="F46" s="27">
        <f>+C14</f>
        <v>0</v>
      </c>
      <c r="G46" s="96">
        <f t="shared" si="1"/>
        <v>0</v>
      </c>
      <c r="H46" s="98">
        <f t="shared" si="6"/>
        <v>0.21</v>
      </c>
      <c r="I46" s="103">
        <f t="shared" si="3"/>
        <v>-1</v>
      </c>
      <c r="J46" s="113">
        <f t="shared" si="2"/>
        <v>0</v>
      </c>
      <c r="K46" s="109">
        <f t="shared" si="4"/>
        <v>0</v>
      </c>
      <c r="L46" s="5"/>
      <c r="M46" s="13"/>
      <c r="N46" s="14"/>
      <c r="O46" s="6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>
      <c r="A47" s="129" t="s">
        <v>27</v>
      </c>
      <c r="B47" s="130"/>
      <c r="C47" s="97"/>
      <c r="D47" s="131">
        <f>SUM(D42:D46)</f>
        <v>7.0699999999999994</v>
      </c>
      <c r="E47" s="130"/>
      <c r="F47" s="97"/>
      <c r="G47" s="131">
        <f t="shared" ref="G47:H47" si="7">SUM(G42:G46)</f>
        <v>7.3599999999999994</v>
      </c>
      <c r="H47" s="131">
        <f t="shared" si="7"/>
        <v>0.29000000000000048</v>
      </c>
      <c r="I47" s="52">
        <f t="shared" si="3"/>
        <v>4.1018387553041089E-2</v>
      </c>
      <c r="J47" s="115">
        <f t="shared" si="2"/>
        <v>0.3139645189524275</v>
      </c>
      <c r="K47" s="143">
        <f>IFERROR(+G47/$G$68,0)</f>
        <v>0.30243626197567247</v>
      </c>
      <c r="L47" s="7"/>
      <c r="M47" s="11"/>
      <c r="N47" s="7"/>
      <c r="O47" s="176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ht="25.5">
      <c r="A48" s="132" t="s">
        <v>28</v>
      </c>
      <c r="B48" s="133">
        <f>+B27*B30</f>
        <v>155.23499999999999</v>
      </c>
      <c r="C48" s="148">
        <f>+B16</f>
        <v>6.7000000000000002E-3</v>
      </c>
      <c r="D48" s="133">
        <f>+B48*C48</f>
        <v>1.0400745</v>
      </c>
      <c r="E48" s="133">
        <f>+B48</f>
        <v>155.23499999999999</v>
      </c>
      <c r="F48" s="148">
        <f>+C16</f>
        <v>6.7000000000000002E-3</v>
      </c>
      <c r="G48" s="133">
        <f>+E48*F48</f>
        <v>1.0400745</v>
      </c>
      <c r="H48" s="133">
        <f t="shared" ref="H48:H56" si="8">+G48-D48</f>
        <v>0</v>
      </c>
      <c r="I48" s="134">
        <f t="shared" si="3"/>
        <v>0</v>
      </c>
      <c r="J48" s="134">
        <f t="shared" si="2"/>
        <v>4.4367729628693828E-2</v>
      </c>
      <c r="K48" s="144">
        <f t="shared" ref="K48:K56" si="9">IFERROR(+G48/$G$68,0)</f>
        <v>4.2738620102746816E-2</v>
      </c>
    </row>
    <row r="49" spans="1:11" ht="25.5">
      <c r="A49" s="135" t="s">
        <v>29</v>
      </c>
      <c r="B49" s="136">
        <f>+B48</f>
        <v>155.23499999999999</v>
      </c>
      <c r="C49" s="147">
        <f>+B17</f>
        <v>4.7000000000000002E-3</v>
      </c>
      <c r="D49" s="136">
        <f>+B49*C49</f>
        <v>0.72960449999999999</v>
      </c>
      <c r="E49" s="136">
        <f>+B49</f>
        <v>155.23499999999999</v>
      </c>
      <c r="F49" s="147">
        <f>+C17</f>
        <v>4.7000000000000002E-3</v>
      </c>
      <c r="G49" s="136">
        <f>+E49*F49</f>
        <v>0.72960449999999999</v>
      </c>
      <c r="H49" s="136">
        <f t="shared" si="8"/>
        <v>0</v>
      </c>
      <c r="I49" s="137">
        <f t="shared" si="3"/>
        <v>0</v>
      </c>
      <c r="J49" s="137">
        <f t="shared" si="2"/>
        <v>3.1123631232068804E-2</v>
      </c>
      <c r="K49" s="145">
        <f t="shared" si="9"/>
        <v>2.9980823057150753E-2</v>
      </c>
    </row>
    <row r="50" spans="1:11">
      <c r="A50" s="106" t="s">
        <v>30</v>
      </c>
      <c r="B50" s="107"/>
      <c r="C50" s="107"/>
      <c r="D50" s="128">
        <f>+D48+D49</f>
        <v>1.769679</v>
      </c>
      <c r="E50" s="107"/>
      <c r="F50" s="107"/>
      <c r="G50" s="128">
        <f>+G48+G49</f>
        <v>1.769679</v>
      </c>
      <c r="H50" s="128">
        <f t="shared" si="8"/>
        <v>0</v>
      </c>
      <c r="I50" s="71">
        <f t="shared" si="3"/>
        <v>0</v>
      </c>
      <c r="J50" s="116">
        <f t="shared" si="2"/>
        <v>7.5491360860762635E-2</v>
      </c>
      <c r="K50" s="146">
        <f t="shared" si="9"/>
        <v>7.2719443159897576E-2</v>
      </c>
    </row>
    <row r="51" spans="1:11" ht="25.5">
      <c r="A51" s="53" t="s">
        <v>31</v>
      </c>
      <c r="B51" s="97"/>
      <c r="C51" s="97"/>
      <c r="D51" s="54">
        <f>+D47+D50</f>
        <v>8.8396790000000003</v>
      </c>
      <c r="E51" s="97"/>
      <c r="F51" s="97"/>
      <c r="G51" s="54">
        <f>+G47+G50</f>
        <v>9.1296789999999994</v>
      </c>
      <c r="H51" s="127">
        <f t="shared" si="8"/>
        <v>0.28999999999999915</v>
      </c>
      <c r="I51" s="70">
        <f t="shared" si="3"/>
        <v>3.2806621145405751E-2</v>
      </c>
      <c r="J51" s="115">
        <f t="shared" si="2"/>
        <v>0.38945587981319008</v>
      </c>
      <c r="K51" s="143">
        <f t="shared" si="9"/>
        <v>0.37515570513557006</v>
      </c>
    </row>
    <row r="52" spans="1:11">
      <c r="A52" s="179" t="s">
        <v>32</v>
      </c>
      <c r="B52" s="180">
        <f>+B27*B30</f>
        <v>155.23499999999999</v>
      </c>
      <c r="C52" s="181">
        <f>+B18</f>
        <v>5.1999999999999998E-3</v>
      </c>
      <c r="D52" s="23">
        <f>+B52*C52</f>
        <v>0.80722199999999988</v>
      </c>
      <c r="E52" s="180">
        <f>+B52</f>
        <v>155.23499999999999</v>
      </c>
      <c r="F52" s="181">
        <f>+C18</f>
        <v>5.1999999999999998E-3</v>
      </c>
      <c r="G52" s="23">
        <f>+E52*F52</f>
        <v>0.80722199999999988</v>
      </c>
      <c r="H52" s="124">
        <f t="shared" si="8"/>
        <v>0</v>
      </c>
      <c r="I52" s="24">
        <f t="shared" si="3"/>
        <v>0</v>
      </c>
      <c r="J52" s="113">
        <f t="shared" si="2"/>
        <v>3.4434655831225056E-2</v>
      </c>
      <c r="K52" s="119">
        <f t="shared" si="9"/>
        <v>3.3170272318549764E-2</v>
      </c>
    </row>
    <row r="53" spans="1:11">
      <c r="A53" s="179" t="s">
        <v>33</v>
      </c>
      <c r="B53" s="180">
        <f>+B52</f>
        <v>155.23499999999999</v>
      </c>
      <c r="C53" s="181">
        <f>+B19</f>
        <v>1.1000000000000001E-3</v>
      </c>
      <c r="D53" s="23">
        <f>+B53*C53</f>
        <v>0.17075850000000001</v>
      </c>
      <c r="E53" s="180">
        <f>+B53</f>
        <v>155.23499999999999</v>
      </c>
      <c r="F53" s="181">
        <f>+C19</f>
        <v>1.1000000000000001E-3</v>
      </c>
      <c r="G53" s="23">
        <f>+E53*F53</f>
        <v>0.17075850000000001</v>
      </c>
      <c r="H53" s="124">
        <f t="shared" si="8"/>
        <v>0</v>
      </c>
      <c r="I53" s="24">
        <f t="shared" si="3"/>
        <v>0</v>
      </c>
      <c r="J53" s="113">
        <f t="shared" si="2"/>
        <v>7.2842541181437626E-3</v>
      </c>
      <c r="K53" s="119">
        <f t="shared" si="9"/>
        <v>7.0167883750778363E-3</v>
      </c>
    </row>
    <row r="54" spans="1:11" ht="25.5">
      <c r="A54" s="179" t="s">
        <v>34</v>
      </c>
      <c r="B54" s="26">
        <v>1</v>
      </c>
      <c r="C54" s="180">
        <f>+B20</f>
        <v>0.25</v>
      </c>
      <c r="D54" s="23">
        <f>+B54*C54</f>
        <v>0.25</v>
      </c>
      <c r="E54" s="26">
        <f>+B54</f>
        <v>1</v>
      </c>
      <c r="F54" s="180">
        <f>+C20</f>
        <v>0.25</v>
      </c>
      <c r="G54" s="23">
        <f>+E54*F54</f>
        <v>0.25</v>
      </c>
      <c r="H54" s="124">
        <f t="shared" si="8"/>
        <v>0</v>
      </c>
      <c r="I54" s="24">
        <f t="shared" si="3"/>
        <v>0</v>
      </c>
      <c r="J54" s="113">
        <f t="shared" si="2"/>
        <v>1.0664555670938434E-2</v>
      </c>
      <c r="K54" s="119">
        <f t="shared" si="9"/>
        <v>1.0272970855151919E-2</v>
      </c>
    </row>
    <row r="55" spans="1:11">
      <c r="A55" s="53" t="s">
        <v>35</v>
      </c>
      <c r="B55" s="97"/>
      <c r="C55" s="97"/>
      <c r="D55" s="54">
        <f>SUM(D52:D54)</f>
        <v>1.2279804999999999</v>
      </c>
      <c r="E55" s="97"/>
      <c r="F55" s="97"/>
      <c r="G55" s="54">
        <f>SUM(G52:G54)</f>
        <v>1.2279804999999999</v>
      </c>
      <c r="H55" s="127">
        <f t="shared" si="8"/>
        <v>0</v>
      </c>
      <c r="I55" s="55">
        <f t="shared" si="3"/>
        <v>0</v>
      </c>
      <c r="J55" s="115">
        <f t="shared" si="2"/>
        <v>5.2383465620307254E-2</v>
      </c>
      <c r="K55" s="120">
        <f t="shared" si="9"/>
        <v>5.0460031548779517E-2</v>
      </c>
    </row>
    <row r="56" spans="1:11">
      <c r="A56" s="33" t="s">
        <v>36</v>
      </c>
      <c r="B56" s="180">
        <f>+B27</f>
        <v>150</v>
      </c>
      <c r="C56" s="29">
        <f>+B21</f>
        <v>7.0000000000000001E-3</v>
      </c>
      <c r="D56" s="23">
        <f>+B56*C56</f>
        <v>1.05</v>
      </c>
      <c r="E56" s="180">
        <f>+B56</f>
        <v>150</v>
      </c>
      <c r="F56" s="29">
        <f>+C21</f>
        <v>7.0000000000000001E-3</v>
      </c>
      <c r="G56" s="23">
        <f>+E56*F56</f>
        <v>1.05</v>
      </c>
      <c r="H56" s="124">
        <f t="shared" si="8"/>
        <v>0</v>
      </c>
      <c r="I56" s="24">
        <f t="shared" si="3"/>
        <v>0</v>
      </c>
      <c r="J56" s="117">
        <f t="shared" si="2"/>
        <v>4.4791133817941427E-2</v>
      </c>
      <c r="K56" s="121">
        <f t="shared" si="9"/>
        <v>4.3146477591638061E-2</v>
      </c>
    </row>
    <row r="57" spans="1:11">
      <c r="A57" s="46"/>
      <c r="B57" s="92"/>
      <c r="C57" s="92"/>
      <c r="D57" s="47"/>
      <c r="E57" s="92"/>
      <c r="F57" s="92"/>
      <c r="G57" s="47"/>
      <c r="H57" s="91"/>
      <c r="I57" s="48"/>
      <c r="J57" s="67"/>
      <c r="K57" s="65"/>
    </row>
    <row r="58" spans="1:11">
      <c r="A58" s="33" t="s">
        <v>37</v>
      </c>
      <c r="B58" s="84"/>
      <c r="C58" s="84"/>
      <c r="D58" s="25">
        <f>+D35+D36+D51+D55+D56</f>
        <v>22.760284500000001</v>
      </c>
      <c r="E58" s="84"/>
      <c r="F58" s="84"/>
      <c r="G58" s="25">
        <f>+G35+G36+G51+G55+G56</f>
        <v>23.0502845</v>
      </c>
      <c r="H58" s="124">
        <f t="shared" ref="H58:H62" si="10">+G58-D58</f>
        <v>0.28999999999999915</v>
      </c>
      <c r="I58" s="24">
        <f t="shared" ref="I58:I62" si="11">IFERROR(+H58/D58,0)</f>
        <v>1.2741492752430188E-2</v>
      </c>
      <c r="J58" s="113">
        <f>IFERROR(+G58/$G$62,0)</f>
        <v>0.98328416912487715</v>
      </c>
      <c r="K58" s="64"/>
    </row>
    <row r="59" spans="1:11">
      <c r="A59" s="45" t="s">
        <v>38</v>
      </c>
      <c r="B59" s="30"/>
      <c r="C59" s="31">
        <v>0.13</v>
      </c>
      <c r="D59" s="25">
        <f>+D58*C59</f>
        <v>2.958836985</v>
      </c>
      <c r="E59" s="30"/>
      <c r="F59" s="31">
        <v>0.13</v>
      </c>
      <c r="G59" s="25">
        <f>+G58*F59</f>
        <v>2.9965369850000001</v>
      </c>
      <c r="H59" s="124">
        <f t="shared" si="10"/>
        <v>3.7700000000000067E-2</v>
      </c>
      <c r="I59" s="24">
        <f t="shared" si="11"/>
        <v>1.2741492752430248E-2</v>
      </c>
      <c r="J59" s="113">
        <f>IFERROR(+G59/$G$62,0)</f>
        <v>0.12782694198623404</v>
      </c>
      <c r="K59" s="64"/>
    </row>
    <row r="60" spans="1:11">
      <c r="A60" s="45" t="s">
        <v>39</v>
      </c>
      <c r="B60" s="73"/>
      <c r="C60" s="73"/>
      <c r="D60" s="124">
        <f>+D58+D59</f>
        <v>25.719121485000002</v>
      </c>
      <c r="E60" s="73"/>
      <c r="F60" s="73"/>
      <c r="G60" s="124">
        <f>+G58+G59</f>
        <v>26.046821484999999</v>
      </c>
      <c r="H60" s="124">
        <f t="shared" si="10"/>
        <v>0.32769999999999655</v>
      </c>
      <c r="I60" s="24">
        <f t="shared" si="11"/>
        <v>1.2741492752430091E-2</v>
      </c>
      <c r="J60" s="113">
        <f>IFERROR(+G60/$G$62,0)</f>
        <v>1.1111111111111112</v>
      </c>
      <c r="K60" s="64"/>
    </row>
    <row r="61" spans="1:11">
      <c r="A61" s="45" t="s">
        <v>40</v>
      </c>
      <c r="B61" s="84"/>
      <c r="C61" s="37">
        <v>-0.1</v>
      </c>
      <c r="D61" s="123">
        <f>+D60*C61</f>
        <v>-2.5719121485000005</v>
      </c>
      <c r="E61" s="84"/>
      <c r="F61" s="37">
        <v>-0.1</v>
      </c>
      <c r="G61" s="123">
        <f>+G60*F61</f>
        <v>-2.6046821485000002</v>
      </c>
      <c r="H61" s="124">
        <f t="shared" si="10"/>
        <v>-3.2769999999999744E-2</v>
      </c>
      <c r="I61" s="24">
        <f t="shared" si="11"/>
        <v>1.2741492752430124E-2</v>
      </c>
      <c r="J61" s="113">
        <f>IFERROR(+G61/$G$62,0)</f>
        <v>-0.11111111111111113</v>
      </c>
      <c r="K61" s="64"/>
    </row>
    <row r="62" spans="1:11" ht="15.75" thickBot="1">
      <c r="A62" s="49" t="s">
        <v>41</v>
      </c>
      <c r="B62" s="93"/>
      <c r="C62" s="93"/>
      <c r="D62" s="50">
        <f>+D60+D61</f>
        <v>23.147209336500001</v>
      </c>
      <c r="E62" s="93"/>
      <c r="F62" s="93"/>
      <c r="G62" s="50">
        <f>+G60+G61</f>
        <v>23.442139336499999</v>
      </c>
      <c r="H62" s="125">
        <f t="shared" si="10"/>
        <v>0.29492999999999725</v>
      </c>
      <c r="I62" s="51">
        <f t="shared" si="11"/>
        <v>1.2741492752430106E-2</v>
      </c>
      <c r="J62" s="118">
        <f>IFERROR(+G62/$G$62,0)</f>
        <v>1</v>
      </c>
      <c r="K62" s="66"/>
    </row>
    <row r="63" spans="1:11">
      <c r="A63" s="46"/>
      <c r="B63" s="92"/>
      <c r="C63" s="92"/>
      <c r="D63" s="47"/>
      <c r="E63" s="92"/>
      <c r="F63" s="92"/>
      <c r="G63" s="47"/>
      <c r="H63" s="91"/>
      <c r="I63" s="48"/>
      <c r="J63" s="67"/>
      <c r="K63" s="65"/>
    </row>
    <row r="64" spans="1:11">
      <c r="A64" s="33" t="s">
        <v>42</v>
      </c>
      <c r="B64" s="84"/>
      <c r="C64" s="84"/>
      <c r="D64" s="25">
        <f>+D38+D39+D40+D51+D55+D56</f>
        <v>23.638914600000003</v>
      </c>
      <c r="E64" s="84"/>
      <c r="F64" s="84"/>
      <c r="G64" s="25">
        <f>+G38+G39+G40+G51+G55+G56</f>
        <v>23.928914600000002</v>
      </c>
      <c r="H64" s="124">
        <f t="shared" ref="H64:H68" si="12">+G64-D64</f>
        <v>0.28999999999999915</v>
      </c>
      <c r="I64" s="24">
        <f t="shared" ref="I64:I68" si="13">IFERROR(+H64/D64,0)</f>
        <v>1.2267906750676238E-2</v>
      </c>
      <c r="J64" s="24"/>
      <c r="K64" s="119">
        <f t="shared" ref="K64:K68" si="14">IFERROR(+G64/$G$68,0)</f>
        <v>0.98328416912487704</v>
      </c>
    </row>
    <row r="65" spans="1:11">
      <c r="A65" s="45" t="s">
        <v>38</v>
      </c>
      <c r="B65" s="30"/>
      <c r="C65" s="31">
        <v>0.13</v>
      </c>
      <c r="D65" s="25">
        <f>+D64*C65</f>
        <v>3.0730588980000006</v>
      </c>
      <c r="E65" s="30"/>
      <c r="F65" s="31">
        <v>0.13</v>
      </c>
      <c r="G65" s="25">
        <f>+G64*F65</f>
        <v>3.1107588980000003</v>
      </c>
      <c r="H65" s="124">
        <f t="shared" si="12"/>
        <v>3.7699999999999623E-2</v>
      </c>
      <c r="I65" s="24">
        <f t="shared" si="13"/>
        <v>1.2267906750676152E-2</v>
      </c>
      <c r="J65" s="24"/>
      <c r="K65" s="119">
        <f t="shared" si="14"/>
        <v>0.12782694198623401</v>
      </c>
    </row>
    <row r="66" spans="1:11">
      <c r="A66" s="45" t="s">
        <v>39</v>
      </c>
      <c r="B66" s="73"/>
      <c r="C66" s="73"/>
      <c r="D66" s="25">
        <f>+D64+D65</f>
        <v>26.711973498000003</v>
      </c>
      <c r="E66" s="73"/>
      <c r="F66" s="73"/>
      <c r="G66" s="25">
        <f>+G64+G65</f>
        <v>27.039673498000003</v>
      </c>
      <c r="H66" s="124">
        <f t="shared" si="12"/>
        <v>0.3277000000000001</v>
      </c>
      <c r="I66" s="24">
        <f t="shared" si="13"/>
        <v>1.226790675067628E-2</v>
      </c>
      <c r="J66" s="24"/>
      <c r="K66" s="119">
        <f t="shared" si="14"/>
        <v>1.1111111111111112</v>
      </c>
    </row>
    <row r="67" spans="1:11">
      <c r="A67" s="45" t="s">
        <v>40</v>
      </c>
      <c r="B67" s="84"/>
      <c r="C67" s="37">
        <v>-0.1</v>
      </c>
      <c r="D67" s="123">
        <f>+D66*C67</f>
        <v>-2.6711973498000003</v>
      </c>
      <c r="E67" s="84"/>
      <c r="F67" s="37">
        <v>-0.1</v>
      </c>
      <c r="G67" s="123">
        <f>+G66*F67</f>
        <v>-2.7039673498000005</v>
      </c>
      <c r="H67" s="124">
        <f t="shared" si="12"/>
        <v>-3.2770000000000188E-2</v>
      </c>
      <c r="I67" s="24">
        <f t="shared" si="13"/>
        <v>1.2267906750676346E-2</v>
      </c>
      <c r="J67" s="24"/>
      <c r="K67" s="119">
        <f t="shared" si="14"/>
        <v>-0.11111111111111112</v>
      </c>
    </row>
    <row r="68" spans="1:11" ht="15.75" thickBot="1">
      <c r="A68" s="49" t="s">
        <v>43</v>
      </c>
      <c r="B68" s="93"/>
      <c r="C68" s="93"/>
      <c r="D68" s="50">
        <f>+D66+D67</f>
        <v>24.040776148200003</v>
      </c>
      <c r="E68" s="93"/>
      <c r="F68" s="93"/>
      <c r="G68" s="50">
        <f>+G66+G67</f>
        <v>24.335706148200003</v>
      </c>
      <c r="H68" s="125">
        <f t="shared" si="12"/>
        <v>0.2949300000000008</v>
      </c>
      <c r="I68" s="51">
        <f t="shared" si="13"/>
        <v>1.226790675067631E-2</v>
      </c>
      <c r="J68" s="68"/>
      <c r="K68" s="122">
        <f t="shared" si="14"/>
        <v>1</v>
      </c>
    </row>
    <row r="71" spans="1:11" ht="108.75" customHeight="1">
      <c r="A71" s="200" t="s">
        <v>51</v>
      </c>
      <c r="B71" s="201"/>
      <c r="C71" s="201"/>
      <c r="D71" s="201"/>
      <c r="E71" s="201"/>
      <c r="F71" s="201"/>
      <c r="G71" s="201"/>
      <c r="H71" s="201"/>
    </row>
    <row r="72" spans="1:11">
      <c r="A72" s="162"/>
      <c r="B72" s="162"/>
      <c r="C72" s="162"/>
      <c r="D72" s="162"/>
      <c r="E72" s="162"/>
      <c r="F72" s="162"/>
      <c r="G72" s="162"/>
      <c r="H72" s="162"/>
    </row>
    <row r="73" spans="1:11">
      <c r="A73" s="162"/>
      <c r="B73" s="162"/>
      <c r="C73" s="162"/>
      <c r="D73" s="162"/>
      <c r="E73" s="162"/>
      <c r="F73" s="162"/>
      <c r="G73" s="162"/>
      <c r="H73" s="162"/>
    </row>
    <row r="74" spans="1:11">
      <c r="A74" s="162"/>
      <c r="B74" s="162"/>
      <c r="C74" s="162"/>
      <c r="D74" s="162"/>
      <c r="E74" s="162"/>
      <c r="F74" s="162"/>
      <c r="G74" s="162"/>
      <c r="H74" s="162"/>
    </row>
    <row r="75" spans="1:11">
      <c r="A75" s="162"/>
      <c r="B75" s="162"/>
      <c r="C75" s="162"/>
      <c r="D75" s="162"/>
      <c r="E75" s="162"/>
      <c r="F75" s="162"/>
      <c r="G75" s="162"/>
      <c r="H75" s="162"/>
    </row>
    <row r="76" spans="1:11">
      <c r="A76" s="162"/>
      <c r="B76" s="162"/>
      <c r="C76" s="162"/>
      <c r="D76" s="162"/>
      <c r="E76" s="162"/>
      <c r="F76" s="162"/>
      <c r="G76" s="162"/>
      <c r="H76" s="162"/>
    </row>
  </sheetData>
  <mergeCells count="4">
    <mergeCell ref="A1:J1"/>
    <mergeCell ref="B33:D33"/>
    <mergeCell ref="E33:G33"/>
    <mergeCell ref="A71:H7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76"/>
  <sheetViews>
    <sheetView topLeftCell="A44" zoomScale="90" zoomScaleNormal="90" workbookViewId="0">
      <selection activeCell="A33" sqref="A33:K68"/>
    </sheetView>
  </sheetViews>
  <sheetFormatPr defaultRowHeight="15"/>
  <cols>
    <col min="1" max="1" width="37.42578125" style="163" customWidth="1"/>
    <col min="2" max="2" width="11.28515625" style="163" bestFit="1" customWidth="1"/>
    <col min="3" max="3" width="13.140625" style="163" customWidth="1"/>
    <col min="4" max="4" width="13.5703125" style="163" customWidth="1"/>
    <col min="5" max="5" width="11.42578125" style="163" customWidth="1"/>
    <col min="6" max="6" width="13.28515625" style="163" customWidth="1"/>
    <col min="7" max="7" width="13.42578125" style="163" customWidth="1"/>
    <col min="8" max="11" width="11.140625" style="163" customWidth="1"/>
    <col min="12" max="16384" width="9.140625" style="163"/>
  </cols>
  <sheetData>
    <row r="1" spans="1:28" ht="23.25">
      <c r="A1" s="205" t="s">
        <v>67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28">
      <c r="A2" s="9"/>
      <c r="B2" s="9"/>
      <c r="C2" s="9"/>
      <c r="D2" s="9"/>
      <c r="E2" s="9"/>
      <c r="F2" s="9"/>
      <c r="G2" s="77"/>
      <c r="H2" s="77"/>
      <c r="I2" s="9"/>
      <c r="J2" s="75"/>
      <c r="K2" s="75"/>
      <c r="L2" s="9"/>
      <c r="M2" s="9"/>
      <c r="N2" s="9"/>
      <c r="O2" s="9"/>
      <c r="P2" s="9"/>
      <c r="Q2" s="9"/>
      <c r="R2" s="9"/>
      <c r="S2" s="9"/>
      <c r="T2" s="34"/>
      <c r="U2" s="9"/>
      <c r="V2" s="9"/>
      <c r="W2" s="9"/>
      <c r="X2" s="9"/>
      <c r="Y2" s="39">
        <v>1</v>
      </c>
      <c r="Z2" s="9" t="s">
        <v>0</v>
      </c>
      <c r="AA2" s="9"/>
      <c r="AB2" s="9"/>
    </row>
    <row r="3" spans="1:28" ht="15.75" thickBot="1">
      <c r="A3" s="9"/>
      <c r="B3" s="9"/>
      <c r="C3" s="9"/>
      <c r="D3" s="9"/>
      <c r="E3" s="9"/>
      <c r="F3" s="9"/>
      <c r="G3" s="77"/>
      <c r="H3" s="77"/>
      <c r="I3" s="9"/>
      <c r="J3" s="75"/>
      <c r="K3" s="75"/>
      <c r="L3" s="9"/>
      <c r="M3" s="9"/>
      <c r="N3" s="9"/>
      <c r="O3" s="9"/>
      <c r="P3" s="9"/>
      <c r="Q3" s="9"/>
      <c r="R3" s="9"/>
      <c r="S3" s="9"/>
      <c r="T3" s="34"/>
      <c r="U3" s="9"/>
      <c r="V3" s="9"/>
      <c r="W3" s="9"/>
      <c r="X3" s="9"/>
      <c r="Y3" s="39"/>
      <c r="Z3" s="9"/>
      <c r="AA3" s="9"/>
      <c r="AB3" s="9"/>
    </row>
    <row r="4" spans="1:28" ht="15.75" thickBot="1">
      <c r="A4" s="164" t="s">
        <v>45</v>
      </c>
      <c r="B4" s="165" t="s">
        <v>46</v>
      </c>
      <c r="C4" s="165" t="s">
        <v>47</v>
      </c>
      <c r="D4" s="9"/>
      <c r="F4" s="9" t="s">
        <v>52</v>
      </c>
      <c r="G4" s="77"/>
      <c r="H4" s="9"/>
      <c r="I4" s="75"/>
      <c r="J4" s="75"/>
      <c r="L4" s="9"/>
      <c r="M4" s="9"/>
      <c r="N4" s="9"/>
      <c r="O4" s="9"/>
      <c r="P4" s="9"/>
      <c r="Q4" s="9"/>
      <c r="R4" s="9"/>
      <c r="S4" s="9"/>
      <c r="T4" s="34"/>
      <c r="U4" s="9"/>
      <c r="V4" s="9"/>
      <c r="W4" s="9"/>
      <c r="X4" s="9"/>
      <c r="Y4" s="39"/>
      <c r="Z4" s="9"/>
      <c r="AA4" s="9"/>
      <c r="AB4" s="9"/>
    </row>
    <row r="5" spans="1:28">
      <c r="A5" s="166" t="s">
        <v>17</v>
      </c>
      <c r="B5" s="172">
        <v>7.4999999999999997E-2</v>
      </c>
      <c r="C5" s="172">
        <v>7.4999999999999997E-2</v>
      </c>
      <c r="D5" s="9"/>
      <c r="E5" s="9"/>
      <c r="I5" s="178">
        <v>2012</v>
      </c>
      <c r="J5" s="178">
        <v>2013</v>
      </c>
      <c r="L5" s="9"/>
      <c r="M5" s="9"/>
      <c r="N5" s="9"/>
      <c r="O5" s="9"/>
      <c r="P5" s="9"/>
      <c r="Q5" s="9"/>
      <c r="R5" s="9"/>
      <c r="S5" s="9"/>
      <c r="T5" s="34"/>
      <c r="U5" s="9"/>
      <c r="V5" s="9"/>
      <c r="W5" s="9"/>
      <c r="X5" s="9"/>
      <c r="Y5" s="39"/>
      <c r="Z5" s="9"/>
      <c r="AA5" s="9"/>
      <c r="AB5" s="9"/>
    </row>
    <row r="6" spans="1:28">
      <c r="A6" s="166" t="s">
        <v>18</v>
      </c>
      <c r="B6" s="172">
        <v>8.7999999999999995E-2</v>
      </c>
      <c r="C6" s="172">
        <v>8.7999999999999995E-2</v>
      </c>
      <c r="D6" s="9"/>
      <c r="E6" s="9"/>
      <c r="F6" s="185" t="s">
        <v>53</v>
      </c>
      <c r="L6" s="9"/>
      <c r="M6" s="9"/>
      <c r="N6" s="9"/>
      <c r="O6" s="9"/>
      <c r="P6" s="9"/>
      <c r="Q6" s="9"/>
      <c r="R6" s="9"/>
      <c r="S6" s="9"/>
      <c r="T6" s="34"/>
      <c r="U6" s="9"/>
      <c r="V6" s="9"/>
      <c r="W6" s="9"/>
      <c r="X6" s="9"/>
      <c r="Y6" s="39"/>
      <c r="Z6" s="9"/>
      <c r="AA6" s="9"/>
      <c r="AB6" s="9"/>
    </row>
    <row r="7" spans="1:28">
      <c r="A7" s="166" t="s">
        <v>19</v>
      </c>
      <c r="B7" s="172">
        <v>6.5000000000000002E-2</v>
      </c>
      <c r="C7" s="172">
        <v>6.5000000000000002E-2</v>
      </c>
      <c r="D7" s="9"/>
      <c r="E7" s="9"/>
      <c r="F7" s="163" t="s">
        <v>54</v>
      </c>
      <c r="I7" s="177">
        <v>0.02</v>
      </c>
      <c r="J7" s="177">
        <v>0.02</v>
      </c>
      <c r="L7" s="9"/>
      <c r="M7" s="9"/>
      <c r="N7" s="9"/>
      <c r="O7" s="9"/>
      <c r="P7" s="9"/>
      <c r="Q7" s="9"/>
      <c r="R7" s="9"/>
      <c r="S7" s="9"/>
      <c r="T7" s="34"/>
      <c r="U7" s="9"/>
      <c r="V7" s="9"/>
      <c r="W7" s="9"/>
      <c r="X7" s="9"/>
      <c r="Y7" s="39"/>
      <c r="Z7" s="9"/>
      <c r="AA7" s="9"/>
      <c r="AB7" s="9"/>
    </row>
    <row r="8" spans="1:28">
      <c r="A8" s="166" t="s">
        <v>20</v>
      </c>
      <c r="B8" s="172">
        <v>0.1</v>
      </c>
      <c r="C8" s="172">
        <v>0.1</v>
      </c>
      <c r="D8" s="9"/>
      <c r="E8" s="9"/>
      <c r="F8" s="163" t="s">
        <v>55</v>
      </c>
      <c r="I8" s="177">
        <v>0.7</v>
      </c>
      <c r="J8" s="177">
        <v>0</v>
      </c>
      <c r="L8" s="9"/>
      <c r="M8" s="9"/>
      <c r="N8" s="9"/>
      <c r="O8" s="9"/>
      <c r="P8" s="9"/>
      <c r="Q8" s="9"/>
      <c r="R8" s="9"/>
      <c r="S8" s="9"/>
      <c r="T8" s="34"/>
      <c r="U8" s="9"/>
      <c r="V8" s="9"/>
      <c r="W8" s="9"/>
      <c r="X8" s="9"/>
      <c r="Y8" s="39"/>
      <c r="Z8" s="9"/>
      <c r="AA8" s="9"/>
      <c r="AB8" s="9"/>
    </row>
    <row r="9" spans="1:28">
      <c r="A9" s="166" t="s">
        <v>21</v>
      </c>
      <c r="B9" s="172">
        <v>0.11700000000000001</v>
      </c>
      <c r="C9" s="172">
        <v>0.11700000000000001</v>
      </c>
      <c r="D9" s="9"/>
      <c r="E9" s="9"/>
      <c r="F9" s="163" t="s">
        <v>56</v>
      </c>
      <c r="J9" s="177"/>
      <c r="L9" s="9"/>
      <c r="M9" s="9"/>
      <c r="N9" s="9"/>
      <c r="O9" s="9"/>
      <c r="P9" s="9"/>
      <c r="Q9" s="9"/>
      <c r="R9" s="9"/>
      <c r="S9" s="9"/>
      <c r="T9" s="34"/>
      <c r="U9" s="9"/>
      <c r="V9" s="9"/>
      <c r="W9" s="9"/>
      <c r="X9" s="9"/>
      <c r="Y9" s="39"/>
      <c r="Z9" s="9"/>
      <c r="AA9" s="9"/>
      <c r="AB9" s="9"/>
    </row>
    <row r="10" spans="1:28">
      <c r="A10" s="166" t="s">
        <v>22</v>
      </c>
      <c r="B10" s="167">
        <v>9.83</v>
      </c>
      <c r="C10" s="167">
        <v>9.94</v>
      </c>
      <c r="D10" s="9"/>
      <c r="E10" s="9"/>
      <c r="F10" s="163" t="s">
        <v>57</v>
      </c>
      <c r="J10" s="177"/>
      <c r="L10" s="9"/>
      <c r="M10" s="9"/>
      <c r="N10" s="9"/>
      <c r="O10" s="9"/>
      <c r="P10" s="9"/>
      <c r="Q10" s="9"/>
      <c r="R10" s="9"/>
      <c r="S10" s="9"/>
      <c r="T10" s="34"/>
      <c r="U10" s="9"/>
      <c r="V10" s="9"/>
      <c r="W10" s="9"/>
      <c r="X10" s="9"/>
      <c r="Y10" s="39"/>
      <c r="Z10" s="9"/>
      <c r="AA10" s="9"/>
      <c r="AB10" s="9"/>
    </row>
    <row r="11" spans="1:28">
      <c r="A11" s="166" t="s">
        <v>48</v>
      </c>
      <c r="B11" s="167">
        <v>0</v>
      </c>
      <c r="C11" s="167">
        <v>0</v>
      </c>
      <c r="D11" s="9"/>
      <c r="E11" s="9"/>
      <c r="F11" s="163" t="s">
        <v>23</v>
      </c>
      <c r="I11" s="182">
        <f>SUM(I6:I10)</f>
        <v>0.72</v>
      </c>
      <c r="J11" s="182">
        <f>SUM(J6:J10)</f>
        <v>0.02</v>
      </c>
      <c r="L11" s="9"/>
      <c r="M11" s="9"/>
      <c r="N11" s="9"/>
      <c r="O11" s="9"/>
      <c r="P11" s="9"/>
      <c r="Q11" s="9"/>
      <c r="R11" s="9"/>
      <c r="S11" s="9"/>
      <c r="T11" s="34"/>
      <c r="U11" s="9"/>
      <c r="V11" s="9"/>
      <c r="W11" s="9"/>
      <c r="X11" s="9"/>
      <c r="Y11" s="39"/>
      <c r="Z11" s="9"/>
      <c r="AA11" s="9"/>
      <c r="AB11" s="9"/>
    </row>
    <row r="12" spans="1:28">
      <c r="A12" s="166" t="s">
        <v>23</v>
      </c>
      <c r="B12" s="168">
        <f>+I11</f>
        <v>0.72</v>
      </c>
      <c r="C12" s="168">
        <f>+J11</f>
        <v>0.02</v>
      </c>
      <c r="D12" s="9"/>
      <c r="E12" s="9"/>
      <c r="L12" s="9"/>
      <c r="M12" s="9"/>
      <c r="N12" s="9"/>
      <c r="O12" s="9"/>
      <c r="P12" s="9"/>
      <c r="Q12" s="9"/>
      <c r="R12" s="9"/>
      <c r="S12" s="9"/>
      <c r="T12" s="34"/>
      <c r="U12" s="9"/>
      <c r="V12" s="9"/>
      <c r="W12" s="9"/>
      <c r="X12" s="9"/>
      <c r="Y12" s="39"/>
      <c r="Z12" s="9"/>
      <c r="AA12" s="9"/>
      <c r="AB12" s="9"/>
    </row>
    <row r="13" spans="1:28">
      <c r="A13" s="169" t="s">
        <v>24</v>
      </c>
      <c r="B13" s="170">
        <v>1.43E-2</v>
      </c>
      <c r="C13" s="170">
        <v>1.4500000000000001E-2</v>
      </c>
      <c r="D13" s="9"/>
      <c r="E13" s="9"/>
      <c r="F13" s="185" t="s">
        <v>58</v>
      </c>
      <c r="L13" s="9"/>
      <c r="M13" s="9"/>
      <c r="N13" s="9"/>
      <c r="O13" s="9"/>
      <c r="P13" s="9"/>
      <c r="Q13" s="9"/>
      <c r="R13" s="9"/>
      <c r="S13" s="9"/>
      <c r="T13" s="34"/>
      <c r="U13" s="9"/>
      <c r="V13" s="9"/>
      <c r="W13" s="9"/>
      <c r="X13" s="9"/>
      <c r="Y13" s="39"/>
      <c r="Z13" s="9"/>
      <c r="AA13" s="9"/>
      <c r="AB13" s="9"/>
    </row>
    <row r="14" spans="1:28">
      <c r="A14" s="166" t="s">
        <v>26</v>
      </c>
      <c r="B14" s="171">
        <f>+I22</f>
        <v>-6.0000000000000006E-4</v>
      </c>
      <c r="C14" s="171">
        <f>J22</f>
        <v>1E-4</v>
      </c>
      <c r="D14" s="9"/>
      <c r="E14" s="9"/>
      <c r="F14" s="163" t="s">
        <v>59</v>
      </c>
      <c r="I14" s="183"/>
      <c r="J14" s="177">
        <v>0</v>
      </c>
      <c r="L14" s="9"/>
      <c r="M14" s="9"/>
      <c r="N14" s="9"/>
      <c r="O14" s="9"/>
      <c r="P14" s="9"/>
      <c r="Q14" s="9"/>
      <c r="R14" s="9"/>
      <c r="S14" s="9"/>
      <c r="T14" s="34"/>
      <c r="U14" s="9"/>
      <c r="V14" s="9"/>
      <c r="W14" s="9"/>
      <c r="X14" s="9"/>
      <c r="Y14" s="39"/>
      <c r="Z14" s="9"/>
      <c r="AA14" s="9"/>
      <c r="AB14" s="9"/>
    </row>
    <row r="15" spans="1:28">
      <c r="A15" s="169" t="s">
        <v>25</v>
      </c>
      <c r="B15" s="170">
        <v>0</v>
      </c>
      <c r="C15" s="170">
        <v>0</v>
      </c>
      <c r="D15" s="9"/>
      <c r="E15" s="9"/>
      <c r="F15" s="163" t="s">
        <v>60</v>
      </c>
      <c r="I15" s="183">
        <v>-1.9E-3</v>
      </c>
      <c r="J15" s="177">
        <v>0</v>
      </c>
      <c r="L15" s="9"/>
      <c r="M15" s="9"/>
      <c r="N15" s="9"/>
      <c r="O15" s="9"/>
      <c r="P15" s="9"/>
      <c r="Q15" s="9"/>
      <c r="R15" s="9"/>
      <c r="S15" s="9"/>
      <c r="T15" s="34"/>
      <c r="U15" s="9"/>
      <c r="V15" s="9"/>
      <c r="W15" s="9"/>
      <c r="X15" s="9"/>
      <c r="Y15" s="39"/>
      <c r="Z15" s="9"/>
      <c r="AA15" s="9"/>
      <c r="AB15" s="9"/>
    </row>
    <row r="16" spans="1:28" ht="25.5">
      <c r="A16" s="169" t="s">
        <v>49</v>
      </c>
      <c r="B16" s="171">
        <v>7.4999999999999997E-3</v>
      </c>
      <c r="C16" s="171">
        <v>7.4999999999999997E-3</v>
      </c>
      <c r="D16" s="9"/>
      <c r="E16" s="9"/>
      <c r="F16" s="163" t="s">
        <v>61</v>
      </c>
      <c r="I16" s="183">
        <v>0</v>
      </c>
      <c r="J16" s="177">
        <v>0</v>
      </c>
      <c r="L16" s="9"/>
      <c r="M16" s="9"/>
      <c r="N16" s="9"/>
      <c r="O16" s="9"/>
      <c r="P16" s="9"/>
      <c r="Q16" s="9"/>
      <c r="R16" s="9"/>
      <c r="S16" s="9"/>
      <c r="T16" s="34"/>
      <c r="U16" s="9"/>
      <c r="V16" s="9"/>
      <c r="W16" s="9"/>
      <c r="X16" s="9"/>
      <c r="Y16" s="39"/>
      <c r="Z16" s="9"/>
      <c r="AA16" s="9"/>
      <c r="AB16" s="9"/>
    </row>
    <row r="17" spans="1:28" ht="25.5">
      <c r="A17" s="169" t="s">
        <v>50</v>
      </c>
      <c r="B17" s="171">
        <v>5.4999999999999997E-3</v>
      </c>
      <c r="C17" s="171">
        <v>5.4999999999999997E-3</v>
      </c>
      <c r="D17" s="9"/>
      <c r="E17" s="9"/>
      <c r="F17" s="163" t="s">
        <v>62</v>
      </c>
      <c r="I17" s="183">
        <v>1.1999999999999999E-3</v>
      </c>
      <c r="J17" s="177">
        <v>0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>
      <c r="A18" s="169" t="s">
        <v>32</v>
      </c>
      <c r="B18" s="172">
        <v>5.1999999999999998E-3</v>
      </c>
      <c r="C18" s="172">
        <v>5.1999999999999998E-3</v>
      </c>
      <c r="D18" s="9"/>
      <c r="E18" s="9"/>
      <c r="F18" s="163" t="s">
        <v>63</v>
      </c>
      <c r="I18" s="183">
        <v>1E-4</v>
      </c>
      <c r="J18" s="177">
        <v>0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>
      <c r="A19" s="169" t="s">
        <v>33</v>
      </c>
      <c r="B19" s="172">
        <v>1.1000000000000001E-3</v>
      </c>
      <c r="C19" s="172">
        <v>1.1000000000000001E-3</v>
      </c>
      <c r="D19" s="9"/>
      <c r="E19" s="9"/>
      <c r="F19" s="163" t="s">
        <v>64</v>
      </c>
      <c r="I19" s="183">
        <v>0</v>
      </c>
      <c r="J19" s="183">
        <f>'Residential (100 kWh)'!J19</f>
        <v>1E-4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25.5">
      <c r="A20" s="169" t="s">
        <v>34</v>
      </c>
      <c r="B20" s="168">
        <v>0.25</v>
      </c>
      <c r="C20" s="168">
        <v>0.25</v>
      </c>
      <c r="D20" s="9"/>
      <c r="E20" s="9"/>
      <c r="F20" s="163" t="s">
        <v>65</v>
      </c>
      <c r="I20" s="183">
        <v>0</v>
      </c>
      <c r="J20" s="183">
        <f>'Residential (100 kWh)'!J20</f>
        <v>0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>
      <c r="A21" s="169" t="s">
        <v>36</v>
      </c>
      <c r="B21" s="173">
        <v>7.0000000000000001E-3</v>
      </c>
      <c r="C21" s="173">
        <v>7.0000000000000001E-3</v>
      </c>
      <c r="D21" s="9"/>
      <c r="E21" s="9"/>
      <c r="F21" s="163" t="s">
        <v>66</v>
      </c>
      <c r="I21" s="183">
        <v>0</v>
      </c>
      <c r="J21" s="177">
        <v>0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ht="15.75" thickBot="1">
      <c r="A22" s="174" t="s">
        <v>5</v>
      </c>
      <c r="B22" s="175">
        <v>1.0348999999999999</v>
      </c>
      <c r="C22" s="175">
        <v>1.0348999999999999</v>
      </c>
      <c r="D22" s="9"/>
      <c r="E22" s="9"/>
      <c r="F22" s="163" t="s">
        <v>26</v>
      </c>
      <c r="I22" s="184">
        <f>SUM(I14:I21)</f>
        <v>-6.0000000000000006E-4</v>
      </c>
      <c r="J22" s="184">
        <f>SUM(J14:J21)</f>
        <v>1E-4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>
      <c r="A23" s="9"/>
      <c r="B23" s="9"/>
      <c r="C23" s="9"/>
      <c r="D23" s="9"/>
      <c r="E23" s="9"/>
      <c r="F23" s="9"/>
      <c r="G23" s="77"/>
      <c r="H23" s="77"/>
      <c r="I23" s="9"/>
      <c r="J23" s="75"/>
      <c r="K23" s="75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Z23" s="9"/>
      <c r="AA23" s="9"/>
      <c r="AB23" s="9"/>
    </row>
    <row r="24" spans="1:28">
      <c r="A24" s="9"/>
      <c r="B24" s="9"/>
      <c r="C24" s="9"/>
      <c r="D24" s="9"/>
      <c r="E24" s="9"/>
      <c r="F24" s="9"/>
      <c r="G24" s="77"/>
      <c r="H24" s="77"/>
      <c r="I24" s="9"/>
      <c r="J24" s="75"/>
      <c r="K24" s="75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>
      <c r="A25" s="9"/>
      <c r="B25" s="9"/>
      <c r="C25" s="9"/>
      <c r="D25" s="9"/>
      <c r="E25" s="9"/>
      <c r="F25" s="9"/>
      <c r="G25" s="77"/>
      <c r="H25" s="77"/>
      <c r="I25" s="9"/>
      <c r="J25" s="75"/>
      <c r="K25" s="75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15.75" thickBot="1">
      <c r="A26" s="41"/>
      <c r="B26" s="41"/>
      <c r="C26" s="41"/>
      <c r="D26" s="41"/>
      <c r="E26" s="10" t="s">
        <v>44</v>
      </c>
      <c r="F26" s="10"/>
      <c r="G26" s="79"/>
      <c r="H26" s="77"/>
      <c r="I26" s="9"/>
      <c r="J26" s="75"/>
      <c r="K26" s="75"/>
      <c r="L26" s="11"/>
      <c r="M26" s="11"/>
      <c r="N26" s="11"/>
      <c r="O26" s="11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15.75" thickBot="1">
      <c r="A27" s="35" t="s">
        <v>2</v>
      </c>
      <c r="B27" s="194">
        <v>250</v>
      </c>
      <c r="C27" s="42" t="s">
        <v>0</v>
      </c>
      <c r="D27" s="82"/>
      <c r="E27" s="140" t="s">
        <v>19</v>
      </c>
      <c r="F27" s="141"/>
      <c r="G27" s="142">
        <v>0.64</v>
      </c>
      <c r="I27" s="9"/>
      <c r="J27" s="75"/>
      <c r="K27" s="75"/>
      <c r="L27" s="2"/>
      <c r="M27" s="11"/>
      <c r="N27" s="3"/>
      <c r="O27" s="3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15.75" thickBot="1">
      <c r="A28" s="35" t="s">
        <v>3</v>
      </c>
      <c r="B28" s="194">
        <v>1000</v>
      </c>
      <c r="C28" s="42" t="s">
        <v>0</v>
      </c>
      <c r="D28" s="36"/>
      <c r="E28" s="140" t="s">
        <v>20</v>
      </c>
      <c r="F28" s="141"/>
      <c r="G28" s="142">
        <v>0.18</v>
      </c>
      <c r="I28" s="9"/>
      <c r="J28" s="75"/>
      <c r="K28" s="75"/>
      <c r="L28" s="4"/>
      <c r="M28" s="11"/>
      <c r="N28" s="12"/>
      <c r="O28" s="12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ht="15.75" thickBot="1">
      <c r="A29" s="35" t="s">
        <v>4</v>
      </c>
      <c r="B29" s="139"/>
      <c r="C29" s="16"/>
      <c r="D29" s="36"/>
      <c r="E29" s="140" t="s">
        <v>21</v>
      </c>
      <c r="F29" s="141"/>
      <c r="G29" s="142">
        <v>0.18</v>
      </c>
      <c r="I29" s="9"/>
      <c r="J29" s="75"/>
      <c r="K29" s="75"/>
      <c r="L29" s="5"/>
      <c r="M29" s="13"/>
      <c r="N29" s="14"/>
      <c r="O29" s="6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>
      <c r="A30" s="38" t="s">
        <v>5</v>
      </c>
      <c r="B30" s="69">
        <v>1.0348999999999999</v>
      </c>
      <c r="C30" s="21"/>
      <c r="D30" s="63"/>
      <c r="E30" s="36"/>
      <c r="F30" s="10"/>
      <c r="G30" s="77"/>
      <c r="H30" s="77"/>
      <c r="I30" s="9"/>
      <c r="J30" s="75"/>
      <c r="K30" s="75"/>
      <c r="L30" s="5"/>
      <c r="M30" s="13"/>
      <c r="N30" s="14"/>
      <c r="O30" s="6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>
      <c r="A31" s="18"/>
      <c r="B31" s="20"/>
      <c r="C31" s="21"/>
      <c r="D31" s="9"/>
      <c r="E31" s="9"/>
      <c r="F31" s="9"/>
      <c r="G31" s="77"/>
      <c r="H31" s="77"/>
      <c r="I31" s="9"/>
      <c r="J31" s="75"/>
      <c r="K31" s="75"/>
      <c r="L31" s="5"/>
      <c r="M31" s="13"/>
      <c r="N31" s="14"/>
      <c r="O31" s="6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ht="15.75" thickBot="1">
      <c r="A32" s="19"/>
      <c r="B32" s="21"/>
      <c r="C32" s="21"/>
      <c r="D32" s="9"/>
      <c r="E32" s="9"/>
      <c r="F32" s="9"/>
      <c r="G32" s="77"/>
      <c r="H32" s="77"/>
      <c r="I32" s="9"/>
      <c r="J32" s="75"/>
      <c r="K32" s="75"/>
      <c r="L32" s="5"/>
      <c r="M32" s="13"/>
      <c r="N32" s="14"/>
      <c r="O32" s="6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ht="16.5" customHeight="1" thickBot="1">
      <c r="A33" s="17"/>
      <c r="B33" s="202" t="s">
        <v>6</v>
      </c>
      <c r="C33" s="203"/>
      <c r="D33" s="204"/>
      <c r="E33" s="202" t="s">
        <v>7</v>
      </c>
      <c r="F33" s="203"/>
      <c r="G33" s="204"/>
      <c r="H33" s="78"/>
      <c r="I33" s="15"/>
      <c r="J33" s="76"/>
      <c r="K33" s="76"/>
      <c r="L33" s="5"/>
      <c r="M33" s="13"/>
      <c r="N33" s="14"/>
      <c r="O33" s="6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26.25" customHeight="1" thickBot="1">
      <c r="A34" s="57"/>
      <c r="B34" s="58" t="s">
        <v>8</v>
      </c>
      <c r="C34" s="59" t="s">
        <v>9</v>
      </c>
      <c r="D34" s="60" t="s">
        <v>10</v>
      </c>
      <c r="E34" s="58" t="s">
        <v>8</v>
      </c>
      <c r="F34" s="61" t="s">
        <v>11</v>
      </c>
      <c r="G34" s="138" t="s">
        <v>12</v>
      </c>
      <c r="H34" s="104" t="s">
        <v>13</v>
      </c>
      <c r="I34" s="62" t="s">
        <v>14</v>
      </c>
      <c r="J34" s="105" t="s">
        <v>15</v>
      </c>
      <c r="K34" s="105" t="s">
        <v>16</v>
      </c>
      <c r="L34" s="5"/>
      <c r="M34" s="13"/>
      <c r="N34" s="14"/>
      <c r="O34" s="6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>
      <c r="A35" s="56" t="s">
        <v>17</v>
      </c>
      <c r="B35" s="99">
        <f>IF(+B27&gt;B28,B28,IF(B27*B30&gt;B28,B28,B27*B30))</f>
        <v>258.72499999999997</v>
      </c>
      <c r="C35" s="100">
        <f>+B5</f>
        <v>7.4999999999999997E-2</v>
      </c>
      <c r="D35" s="101">
        <f>+B35*C35</f>
        <v>19.404374999999998</v>
      </c>
      <c r="E35" s="99">
        <f>+B35</f>
        <v>258.72499999999997</v>
      </c>
      <c r="F35" s="100">
        <f>+C5</f>
        <v>7.4999999999999997E-2</v>
      </c>
      <c r="G35" s="101">
        <f>+E35*F35</f>
        <v>19.404374999999998</v>
      </c>
      <c r="H35" s="102">
        <f>+G35-D35</f>
        <v>0</v>
      </c>
      <c r="I35" s="103">
        <f>IFERROR(+H35/D35,0)</f>
        <v>0</v>
      </c>
      <c r="J35" s="111">
        <f>IFERROR(+G35/$G$62,0)</f>
        <v>0.4769077592060727</v>
      </c>
      <c r="K35" s="108"/>
      <c r="L35" s="5"/>
      <c r="M35" s="13"/>
      <c r="N35" s="14"/>
      <c r="O35" s="6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>
      <c r="A36" s="179" t="s">
        <v>18</v>
      </c>
      <c r="B36" s="180">
        <f>IF(B27*B30&gt;B28,B27*B30-B28,0)</f>
        <v>0</v>
      </c>
      <c r="C36" s="72">
        <f>+B6</f>
        <v>8.7999999999999995E-2</v>
      </c>
      <c r="D36" s="23">
        <f>+B36*C36</f>
        <v>0</v>
      </c>
      <c r="E36" s="180">
        <f>+B36</f>
        <v>0</v>
      </c>
      <c r="F36" s="72">
        <f>+C6</f>
        <v>8.7999999999999995E-2</v>
      </c>
      <c r="G36" s="23">
        <f>+E36*F36</f>
        <v>0</v>
      </c>
      <c r="H36" s="126">
        <f>+G36-D36</f>
        <v>0</v>
      </c>
      <c r="I36" s="103">
        <f>IFERROR(+H36/D36,0)</f>
        <v>0</v>
      </c>
      <c r="J36" s="95">
        <f>IFERROR(+G36/$G$62,0)</f>
        <v>0</v>
      </c>
      <c r="K36" s="109"/>
      <c r="L36" s="5"/>
      <c r="M36" s="13"/>
      <c r="N36" s="14"/>
      <c r="O36" s="6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>
      <c r="A37" s="44"/>
      <c r="B37" s="85"/>
      <c r="C37" s="86"/>
      <c r="D37" s="87"/>
      <c r="E37" s="85"/>
      <c r="F37" s="86"/>
      <c r="G37" s="87"/>
      <c r="H37" s="88"/>
      <c r="I37" s="89"/>
      <c r="J37" s="112"/>
      <c r="K37" s="110"/>
      <c r="L37" s="5"/>
      <c r="M37" s="13"/>
      <c r="N37" s="14"/>
      <c r="O37" s="6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>
      <c r="A38" s="179" t="s">
        <v>19</v>
      </c>
      <c r="B38" s="180">
        <f>+B27*B30*G27</f>
        <v>165.58399999999997</v>
      </c>
      <c r="C38" s="181">
        <f>+B7</f>
        <v>6.5000000000000002E-2</v>
      </c>
      <c r="D38" s="23">
        <f>+B38*C38</f>
        <v>10.762959999999998</v>
      </c>
      <c r="E38" s="180">
        <f>+B38</f>
        <v>165.58399999999997</v>
      </c>
      <c r="F38" s="181">
        <f>+C7</f>
        <v>6.5000000000000002E-2</v>
      </c>
      <c r="G38" s="23">
        <f>+E38*F38</f>
        <v>10.762959999999998</v>
      </c>
      <c r="H38" s="126">
        <f>+G38-D38</f>
        <v>0</v>
      </c>
      <c r="I38" s="103">
        <f t="shared" ref="I38:I40" si="0">IFERROR(+H38/D38,0)</f>
        <v>0</v>
      </c>
      <c r="J38" s="95"/>
      <c r="K38" s="109">
        <f>IFERROR(+G38/$G$68,0)</f>
        <v>0.25518445331963335</v>
      </c>
      <c r="L38" s="5"/>
      <c r="M38" s="13"/>
      <c r="N38" s="14"/>
      <c r="O38" s="6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>
      <c r="A39" s="179" t="s">
        <v>20</v>
      </c>
      <c r="B39" s="180">
        <f>+B27*B30*G28</f>
        <v>46.570499999999996</v>
      </c>
      <c r="C39" s="181">
        <f>+B8</f>
        <v>0.1</v>
      </c>
      <c r="D39" s="23">
        <f>+B39*C39</f>
        <v>4.6570499999999999</v>
      </c>
      <c r="E39" s="180">
        <f>+B39</f>
        <v>46.570499999999996</v>
      </c>
      <c r="F39" s="181">
        <f>+C8</f>
        <v>0.1</v>
      </c>
      <c r="G39" s="23">
        <f>+E39*F39</f>
        <v>4.6570499999999999</v>
      </c>
      <c r="H39" s="126">
        <f>+G39-D39</f>
        <v>0</v>
      </c>
      <c r="I39" s="103">
        <f t="shared" si="0"/>
        <v>0</v>
      </c>
      <c r="J39" s="95"/>
      <c r="K39" s="109">
        <f>IFERROR(+G39/$G$68,0)</f>
        <v>0.11041634999407213</v>
      </c>
      <c r="L39" s="5"/>
      <c r="M39" s="13"/>
      <c r="N39" s="14"/>
      <c r="O39" s="6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>
      <c r="A40" s="179" t="s">
        <v>21</v>
      </c>
      <c r="B40" s="180">
        <f>+B27*B30*G29</f>
        <v>46.570499999999996</v>
      </c>
      <c r="C40" s="181">
        <f>+B9</f>
        <v>0.11700000000000001</v>
      </c>
      <c r="D40" s="23">
        <f>+B40*C40</f>
        <v>5.4487484999999998</v>
      </c>
      <c r="E40" s="180">
        <f>+B40</f>
        <v>46.570499999999996</v>
      </c>
      <c r="F40" s="181">
        <f>+C9</f>
        <v>0.11700000000000001</v>
      </c>
      <c r="G40" s="23">
        <f>+E40*F40</f>
        <v>5.4487484999999998</v>
      </c>
      <c r="H40" s="126">
        <f>+G40-D40</f>
        <v>0</v>
      </c>
      <c r="I40" s="103">
        <f t="shared" si="0"/>
        <v>0</v>
      </c>
      <c r="J40" s="95"/>
      <c r="K40" s="109">
        <f>IFERROR(+G40/$G$68,0)</f>
        <v>0.12918712949306441</v>
      </c>
      <c r="L40" s="5"/>
      <c r="M40" s="13"/>
      <c r="N40" s="14"/>
      <c r="O40" s="6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>
      <c r="A41" s="44"/>
      <c r="B41" s="85"/>
      <c r="C41" s="86"/>
      <c r="D41" s="87"/>
      <c r="E41" s="85"/>
      <c r="F41" s="86"/>
      <c r="G41" s="87"/>
      <c r="H41" s="88"/>
      <c r="I41" s="89"/>
      <c r="J41" s="112"/>
      <c r="K41" s="110"/>
      <c r="L41" s="5"/>
      <c r="M41" s="13"/>
      <c r="N41" s="14"/>
      <c r="O41" s="6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>
      <c r="A42" s="179" t="s">
        <v>22</v>
      </c>
      <c r="B42" s="73">
        <v>1</v>
      </c>
      <c r="C42" s="80">
        <f>+B10</f>
        <v>9.83</v>
      </c>
      <c r="D42" s="74">
        <f>+B42*C42</f>
        <v>9.83</v>
      </c>
      <c r="E42" s="73">
        <f>+B42</f>
        <v>1</v>
      </c>
      <c r="F42" s="80">
        <f>+C10</f>
        <v>9.94</v>
      </c>
      <c r="G42" s="74">
        <f t="shared" ref="G42:G46" si="1">+E42*F42</f>
        <v>9.94</v>
      </c>
      <c r="H42" s="126">
        <f>+G42-D42</f>
        <v>0.10999999999999943</v>
      </c>
      <c r="I42" s="103">
        <f>IFERROR(+H42/D42,0)</f>
        <v>1.1190233977619474E-2</v>
      </c>
      <c r="J42" s="113">
        <f t="shared" ref="J42:J56" si="2">IFERROR(+G42/$G$62,0)</f>
        <v>0.24429867627833221</v>
      </c>
      <c r="K42" s="109">
        <f>IFERROR(+G42/$G$68,0)</f>
        <v>0.23567247913187039</v>
      </c>
      <c r="L42" s="5"/>
      <c r="M42" s="13"/>
      <c r="N42" s="14"/>
      <c r="O42" s="6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>
      <c r="A43" s="43" t="s">
        <v>23</v>
      </c>
      <c r="B43" s="83">
        <v>1</v>
      </c>
      <c r="C43" s="90">
        <f>+B12</f>
        <v>0.72</v>
      </c>
      <c r="D43" s="96">
        <f>+B43*C43</f>
        <v>0.72</v>
      </c>
      <c r="E43" s="83">
        <f>+B43</f>
        <v>1</v>
      </c>
      <c r="F43" s="90">
        <f>+C12</f>
        <v>0.02</v>
      </c>
      <c r="G43" s="96">
        <f t="shared" si="1"/>
        <v>0.02</v>
      </c>
      <c r="H43" s="98">
        <f>+G43-D43</f>
        <v>-0.7</v>
      </c>
      <c r="I43" s="103">
        <f t="shared" ref="I43:I56" si="3">IFERROR(+H43/D43,0)</f>
        <v>-0.97222222222222221</v>
      </c>
      <c r="J43" s="114">
        <f t="shared" si="2"/>
        <v>4.9154663235076912E-4</v>
      </c>
      <c r="K43" s="109">
        <f t="shared" ref="K43:K46" si="4">IFERROR(+G43/$G$68,0)</f>
        <v>4.7419009885688208E-4</v>
      </c>
      <c r="L43" s="5"/>
      <c r="M43" s="13"/>
      <c r="N43" s="14"/>
      <c r="O43" s="6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>
      <c r="A44" s="94" t="s">
        <v>24</v>
      </c>
      <c r="B44" s="26">
        <f>+B27</f>
        <v>250</v>
      </c>
      <c r="C44" s="27">
        <f>+B13</f>
        <v>1.43E-2</v>
      </c>
      <c r="D44" s="96">
        <f t="shared" ref="D44:D46" si="5">+B44*C44</f>
        <v>3.5750000000000002</v>
      </c>
      <c r="E44" s="26">
        <f>+B44</f>
        <v>250</v>
      </c>
      <c r="F44" s="27">
        <f>+C13</f>
        <v>1.4500000000000001E-2</v>
      </c>
      <c r="G44" s="96">
        <f t="shared" si="1"/>
        <v>3.625</v>
      </c>
      <c r="H44" s="98">
        <f t="shared" ref="H44:H46" si="6">+G44-D44</f>
        <v>4.9999999999999822E-2</v>
      </c>
      <c r="I44" s="103">
        <f t="shared" si="3"/>
        <v>1.3986013986013936E-2</v>
      </c>
      <c r="J44" s="113">
        <f t="shared" si="2"/>
        <v>8.9092827113576897E-2</v>
      </c>
      <c r="K44" s="109">
        <f t="shared" si="4"/>
        <v>8.5946955417809875E-2</v>
      </c>
      <c r="L44" s="5"/>
      <c r="M44" s="13"/>
      <c r="N44" s="14"/>
      <c r="O44" s="6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>
      <c r="A45" s="94" t="s">
        <v>25</v>
      </c>
      <c r="B45" s="26">
        <f>+B27</f>
        <v>250</v>
      </c>
      <c r="C45" s="27"/>
      <c r="D45" s="96">
        <f t="shared" si="5"/>
        <v>0</v>
      </c>
      <c r="E45" s="26">
        <f>+B45</f>
        <v>250</v>
      </c>
      <c r="F45" s="27"/>
      <c r="G45" s="96">
        <f t="shared" si="1"/>
        <v>0</v>
      </c>
      <c r="H45" s="98">
        <f t="shared" si="6"/>
        <v>0</v>
      </c>
      <c r="I45" s="103">
        <f t="shared" si="3"/>
        <v>0</v>
      </c>
      <c r="J45" s="113">
        <f t="shared" si="2"/>
        <v>0</v>
      </c>
      <c r="K45" s="109">
        <f t="shared" si="4"/>
        <v>0</v>
      </c>
      <c r="L45" s="5"/>
      <c r="M45" s="13"/>
      <c r="N45" s="14"/>
      <c r="O45" s="6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>
      <c r="A46" s="94" t="s">
        <v>26</v>
      </c>
      <c r="B46" s="26">
        <f>+B27</f>
        <v>250</v>
      </c>
      <c r="C46" s="27">
        <f>+B14</f>
        <v>-6.0000000000000006E-4</v>
      </c>
      <c r="D46" s="96">
        <f t="shared" si="5"/>
        <v>-0.15000000000000002</v>
      </c>
      <c r="E46" s="26">
        <f>+B46</f>
        <v>250</v>
      </c>
      <c r="F46" s="27">
        <f>+C14</f>
        <v>1E-4</v>
      </c>
      <c r="G46" s="96">
        <f t="shared" si="1"/>
        <v>2.5000000000000001E-2</v>
      </c>
      <c r="H46" s="98">
        <f t="shared" si="6"/>
        <v>0.17500000000000002</v>
      </c>
      <c r="I46" s="103">
        <f t="shared" si="3"/>
        <v>-1.1666666666666665</v>
      </c>
      <c r="J46" s="113">
        <f t="shared" si="2"/>
        <v>6.1443329043846143E-4</v>
      </c>
      <c r="K46" s="109">
        <f t="shared" si="4"/>
        <v>5.927376235711026E-4</v>
      </c>
      <c r="L46" s="5"/>
      <c r="M46" s="13"/>
      <c r="N46" s="14"/>
      <c r="O46" s="6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>
      <c r="A47" s="129" t="s">
        <v>27</v>
      </c>
      <c r="B47" s="130"/>
      <c r="C47" s="97"/>
      <c r="D47" s="131">
        <f>SUM(D42:D46)</f>
        <v>13.975</v>
      </c>
      <c r="E47" s="130"/>
      <c r="F47" s="97"/>
      <c r="G47" s="131">
        <f t="shared" ref="G47:H47" si="7">SUM(G42:G46)</f>
        <v>13.61</v>
      </c>
      <c r="H47" s="131">
        <f t="shared" si="7"/>
        <v>-0.36500000000000066</v>
      </c>
      <c r="I47" s="52">
        <f t="shared" si="3"/>
        <v>-2.6118067978533142E-2</v>
      </c>
      <c r="J47" s="115">
        <f t="shared" si="2"/>
        <v>0.33449748331469836</v>
      </c>
      <c r="K47" s="143">
        <f>IFERROR(+G47/$G$68,0)</f>
        <v>0.32268636227210823</v>
      </c>
      <c r="L47" s="7"/>
      <c r="M47" s="11"/>
      <c r="N47" s="7"/>
      <c r="O47" s="176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ht="25.5">
      <c r="A48" s="132" t="s">
        <v>28</v>
      </c>
      <c r="B48" s="133">
        <f>+B27*B30</f>
        <v>258.72499999999997</v>
      </c>
      <c r="C48" s="148">
        <f>+B16</f>
        <v>7.4999999999999997E-3</v>
      </c>
      <c r="D48" s="133">
        <f>+B48*C48</f>
        <v>1.9404374999999996</v>
      </c>
      <c r="E48" s="133">
        <f>+B48</f>
        <v>258.72499999999997</v>
      </c>
      <c r="F48" s="148">
        <f>+C16</f>
        <v>7.4999999999999997E-3</v>
      </c>
      <c r="G48" s="133">
        <f>+E48*F48</f>
        <v>1.9404374999999996</v>
      </c>
      <c r="H48" s="133">
        <f t="shared" ref="H48:H56" si="8">+G48-D48</f>
        <v>0</v>
      </c>
      <c r="I48" s="134">
        <f t="shared" si="3"/>
        <v>0</v>
      </c>
      <c r="J48" s="134">
        <f t="shared" si="2"/>
        <v>4.7690775920607262E-2</v>
      </c>
      <c r="K48" s="144">
        <f t="shared" ref="K48:K56" si="9">IFERROR(+G48/$G$68,0)</f>
        <v>4.6006812497530046E-2</v>
      </c>
    </row>
    <row r="49" spans="1:11" ht="25.5">
      <c r="A49" s="135" t="s">
        <v>29</v>
      </c>
      <c r="B49" s="136">
        <f>+B48</f>
        <v>258.72499999999997</v>
      </c>
      <c r="C49" s="147">
        <f>+B17</f>
        <v>5.4999999999999997E-3</v>
      </c>
      <c r="D49" s="136">
        <f>+B49*C49</f>
        <v>1.4229874999999996</v>
      </c>
      <c r="E49" s="136">
        <f>+B49</f>
        <v>258.72499999999997</v>
      </c>
      <c r="F49" s="147">
        <f>+C17</f>
        <v>5.4999999999999997E-3</v>
      </c>
      <c r="G49" s="136">
        <f>+E49*F49</f>
        <v>1.4229874999999996</v>
      </c>
      <c r="H49" s="136">
        <f t="shared" si="8"/>
        <v>0</v>
      </c>
      <c r="I49" s="137">
        <f t="shared" si="3"/>
        <v>0</v>
      </c>
      <c r="J49" s="137">
        <f t="shared" si="2"/>
        <v>3.4973235675111992E-2</v>
      </c>
      <c r="K49" s="145">
        <f t="shared" si="9"/>
        <v>3.3738329164855363E-2</v>
      </c>
    </row>
    <row r="50" spans="1:11">
      <c r="A50" s="106" t="s">
        <v>30</v>
      </c>
      <c r="B50" s="107"/>
      <c r="C50" s="107"/>
      <c r="D50" s="128">
        <f>+D48+D49</f>
        <v>3.3634249999999994</v>
      </c>
      <c r="E50" s="107"/>
      <c r="F50" s="107"/>
      <c r="G50" s="128">
        <f>+G48+G49</f>
        <v>3.3634249999999994</v>
      </c>
      <c r="H50" s="128">
        <f t="shared" si="8"/>
        <v>0</v>
      </c>
      <c r="I50" s="71">
        <f t="shared" si="3"/>
        <v>0</v>
      </c>
      <c r="J50" s="116">
        <f t="shared" si="2"/>
        <v>8.2664011595719261E-2</v>
      </c>
      <c r="K50" s="146">
        <f t="shared" si="9"/>
        <v>7.9745141662385416E-2</v>
      </c>
    </row>
    <row r="51" spans="1:11" ht="25.5">
      <c r="A51" s="53" t="s">
        <v>31</v>
      </c>
      <c r="B51" s="97"/>
      <c r="C51" s="97"/>
      <c r="D51" s="54">
        <f>+D47+D50</f>
        <v>17.338425000000001</v>
      </c>
      <c r="E51" s="97"/>
      <c r="F51" s="97"/>
      <c r="G51" s="54">
        <f>+G47+G50</f>
        <v>16.973424999999999</v>
      </c>
      <c r="H51" s="127">
        <f t="shared" si="8"/>
        <v>-0.36500000000000199</v>
      </c>
      <c r="I51" s="70">
        <f t="shared" si="3"/>
        <v>-2.1051508427091963E-2</v>
      </c>
      <c r="J51" s="115">
        <f t="shared" si="2"/>
        <v>0.4171614949104176</v>
      </c>
      <c r="K51" s="143">
        <f t="shared" si="9"/>
        <v>0.40243150393449367</v>
      </c>
    </row>
    <row r="52" spans="1:11">
      <c r="A52" s="179" t="s">
        <v>32</v>
      </c>
      <c r="B52" s="180">
        <f>+B27*B30</f>
        <v>258.72499999999997</v>
      </c>
      <c r="C52" s="181">
        <f>+B18</f>
        <v>5.1999999999999998E-3</v>
      </c>
      <c r="D52" s="23">
        <f>+B52*C52</f>
        <v>1.3453699999999997</v>
      </c>
      <c r="E52" s="180">
        <f>+B52</f>
        <v>258.72499999999997</v>
      </c>
      <c r="F52" s="181">
        <f>+C18</f>
        <v>5.1999999999999998E-3</v>
      </c>
      <c r="G52" s="23">
        <f>+E52*F52</f>
        <v>1.3453699999999997</v>
      </c>
      <c r="H52" s="124">
        <f t="shared" si="8"/>
        <v>0</v>
      </c>
      <c r="I52" s="24">
        <f t="shared" si="3"/>
        <v>0</v>
      </c>
      <c r="J52" s="113">
        <f t="shared" si="2"/>
        <v>3.3065604638287706E-2</v>
      </c>
      <c r="K52" s="119">
        <f t="shared" si="9"/>
        <v>3.1898056664954169E-2</v>
      </c>
    </row>
    <row r="53" spans="1:11">
      <c r="A53" s="179" t="s">
        <v>33</v>
      </c>
      <c r="B53" s="180">
        <f>+B52</f>
        <v>258.72499999999997</v>
      </c>
      <c r="C53" s="181">
        <f>+B19</f>
        <v>1.1000000000000001E-3</v>
      </c>
      <c r="D53" s="23">
        <f>+B53*C53</f>
        <v>0.2845975</v>
      </c>
      <c r="E53" s="180">
        <f>+B53</f>
        <v>258.72499999999997</v>
      </c>
      <c r="F53" s="181">
        <f>+C19</f>
        <v>1.1000000000000001E-3</v>
      </c>
      <c r="G53" s="23">
        <f>+E53*F53</f>
        <v>0.2845975</v>
      </c>
      <c r="H53" s="124">
        <f t="shared" si="8"/>
        <v>0</v>
      </c>
      <c r="I53" s="24">
        <f t="shared" si="3"/>
        <v>0</v>
      </c>
      <c r="J53" s="113">
        <f t="shared" si="2"/>
        <v>6.9946471350224E-3</v>
      </c>
      <c r="K53" s="119">
        <f t="shared" si="9"/>
        <v>6.7476658329710748E-3</v>
      </c>
    </row>
    <row r="54" spans="1:11" ht="25.5">
      <c r="A54" s="179" t="s">
        <v>34</v>
      </c>
      <c r="B54" s="26">
        <v>1</v>
      </c>
      <c r="C54" s="180">
        <f>+B20</f>
        <v>0.25</v>
      </c>
      <c r="D54" s="23">
        <f>+B54*C54</f>
        <v>0.25</v>
      </c>
      <c r="E54" s="26">
        <f>+B54</f>
        <v>1</v>
      </c>
      <c r="F54" s="180">
        <f>+C20</f>
        <v>0.25</v>
      </c>
      <c r="G54" s="23">
        <f>+E54*F54</f>
        <v>0.25</v>
      </c>
      <c r="H54" s="124">
        <f t="shared" si="8"/>
        <v>0</v>
      </c>
      <c r="I54" s="24">
        <f t="shared" si="3"/>
        <v>0</v>
      </c>
      <c r="J54" s="113">
        <f t="shared" si="2"/>
        <v>6.1443329043846138E-3</v>
      </c>
      <c r="K54" s="119">
        <f t="shared" si="9"/>
        <v>5.927376235711026E-3</v>
      </c>
    </row>
    <row r="55" spans="1:11">
      <c r="A55" s="53" t="s">
        <v>35</v>
      </c>
      <c r="B55" s="97"/>
      <c r="C55" s="97"/>
      <c r="D55" s="54">
        <f>SUM(D52:D54)</f>
        <v>1.8799674999999998</v>
      </c>
      <c r="E55" s="97"/>
      <c r="F55" s="97"/>
      <c r="G55" s="54">
        <f>SUM(G52:G54)</f>
        <v>1.8799674999999998</v>
      </c>
      <c r="H55" s="127">
        <f t="shared" si="8"/>
        <v>0</v>
      </c>
      <c r="I55" s="55">
        <f t="shared" si="3"/>
        <v>0</v>
      </c>
      <c r="J55" s="115">
        <f t="shared" si="2"/>
        <v>4.620458467769472E-2</v>
      </c>
      <c r="K55" s="120">
        <f t="shared" si="9"/>
        <v>4.4573098733636268E-2</v>
      </c>
    </row>
    <row r="56" spans="1:11">
      <c r="A56" s="33" t="s">
        <v>36</v>
      </c>
      <c r="B56" s="180">
        <f>+B27</f>
        <v>250</v>
      </c>
      <c r="C56" s="29">
        <f>+B21</f>
        <v>7.0000000000000001E-3</v>
      </c>
      <c r="D56" s="23">
        <f>+B56*C56</f>
        <v>1.75</v>
      </c>
      <c r="E56" s="180">
        <f>+B56</f>
        <v>250</v>
      </c>
      <c r="F56" s="29">
        <f>+C21</f>
        <v>7.0000000000000001E-3</v>
      </c>
      <c r="G56" s="23">
        <f>+E56*F56</f>
        <v>1.75</v>
      </c>
      <c r="H56" s="124">
        <f t="shared" si="8"/>
        <v>0</v>
      </c>
      <c r="I56" s="24">
        <f t="shared" si="3"/>
        <v>0</v>
      </c>
      <c r="J56" s="117">
        <f t="shared" si="2"/>
        <v>4.3010330330692292E-2</v>
      </c>
      <c r="K56" s="121">
        <f t="shared" si="9"/>
        <v>4.1491633649977183E-2</v>
      </c>
    </row>
    <row r="57" spans="1:11">
      <c r="A57" s="46"/>
      <c r="B57" s="92"/>
      <c r="C57" s="92"/>
      <c r="D57" s="47"/>
      <c r="E57" s="92"/>
      <c r="F57" s="92"/>
      <c r="G57" s="47"/>
      <c r="H57" s="91"/>
      <c r="I57" s="48"/>
      <c r="J57" s="67"/>
      <c r="K57" s="65"/>
    </row>
    <row r="58" spans="1:11">
      <c r="A58" s="33" t="s">
        <v>37</v>
      </c>
      <c r="B58" s="84"/>
      <c r="C58" s="84"/>
      <c r="D58" s="25">
        <f>+D35+D36+D51+D55+D56</f>
        <v>40.372767500000002</v>
      </c>
      <c r="E58" s="84"/>
      <c r="F58" s="84"/>
      <c r="G58" s="25">
        <f>+G35+G36+G51+G55+G56</f>
        <v>40.007767499999993</v>
      </c>
      <c r="H58" s="124">
        <f t="shared" ref="H58:H62" si="10">+G58-D58</f>
        <v>-0.36500000000000909</v>
      </c>
      <c r="I58" s="24">
        <f t="shared" ref="I58:I62" si="11">IFERROR(+H58/D58,0)</f>
        <v>-9.0407475781790064E-3</v>
      </c>
      <c r="J58" s="113">
        <f>IFERROR(+G58/$G$62,0)</f>
        <v>0.98328416912487715</v>
      </c>
      <c r="K58" s="64"/>
    </row>
    <row r="59" spans="1:11">
      <c r="A59" s="45" t="s">
        <v>38</v>
      </c>
      <c r="B59" s="30"/>
      <c r="C59" s="31">
        <v>0.13</v>
      </c>
      <c r="D59" s="25">
        <f>+D58*C59</f>
        <v>5.2484597750000006</v>
      </c>
      <c r="E59" s="30"/>
      <c r="F59" s="31">
        <v>0.13</v>
      </c>
      <c r="G59" s="25">
        <f>+G58*F59</f>
        <v>5.2010097749999993</v>
      </c>
      <c r="H59" s="124">
        <f t="shared" si="10"/>
        <v>-4.7450000000001324E-2</v>
      </c>
      <c r="I59" s="24">
        <f t="shared" si="11"/>
        <v>-9.0407475781790324E-3</v>
      </c>
      <c r="J59" s="113">
        <f>IFERROR(+G59/$G$62,0)</f>
        <v>0.12782694198623404</v>
      </c>
      <c r="K59" s="64"/>
    </row>
    <row r="60" spans="1:11">
      <c r="A60" s="45" t="s">
        <v>39</v>
      </c>
      <c r="B60" s="73"/>
      <c r="C60" s="73"/>
      <c r="D60" s="124">
        <f>+D58+D59</f>
        <v>45.621227275000003</v>
      </c>
      <c r="E60" s="73"/>
      <c r="F60" s="73"/>
      <c r="G60" s="124">
        <f>+G58+G59</f>
        <v>45.208777274999989</v>
      </c>
      <c r="H60" s="124">
        <f t="shared" si="10"/>
        <v>-0.41245000000001397</v>
      </c>
      <c r="I60" s="24">
        <f t="shared" si="11"/>
        <v>-9.0407475781790862E-3</v>
      </c>
      <c r="J60" s="113">
        <f>IFERROR(+G60/$G$62,0)</f>
        <v>1.1111111111111112</v>
      </c>
      <c r="K60" s="64"/>
    </row>
    <row r="61" spans="1:11">
      <c r="A61" s="45" t="s">
        <v>40</v>
      </c>
      <c r="B61" s="84"/>
      <c r="C61" s="37">
        <v>-0.1</v>
      </c>
      <c r="D61" s="123">
        <f>+D60*C61</f>
        <v>-4.5621227275000003</v>
      </c>
      <c r="E61" s="84"/>
      <c r="F61" s="37">
        <v>-0.1</v>
      </c>
      <c r="G61" s="123">
        <f>+G60*F61</f>
        <v>-4.5208777274999994</v>
      </c>
      <c r="H61" s="124">
        <f t="shared" si="10"/>
        <v>4.1245000000000864E-2</v>
      </c>
      <c r="I61" s="24">
        <f t="shared" si="11"/>
        <v>-9.04074757817897E-3</v>
      </c>
      <c r="J61" s="113">
        <f>IFERROR(+G61/$G$62,0)</f>
        <v>-0.11111111111111113</v>
      </c>
      <c r="K61" s="64"/>
    </row>
    <row r="62" spans="1:11" ht="15.75" thickBot="1">
      <c r="A62" s="49" t="s">
        <v>41</v>
      </c>
      <c r="B62" s="93"/>
      <c r="C62" s="93"/>
      <c r="D62" s="50">
        <f>+D60+D61</f>
        <v>41.059104547499999</v>
      </c>
      <c r="E62" s="93"/>
      <c r="F62" s="93"/>
      <c r="G62" s="50">
        <f>+G60+G61</f>
        <v>40.687899547499988</v>
      </c>
      <c r="H62" s="125">
        <f t="shared" si="10"/>
        <v>-0.37120500000001044</v>
      </c>
      <c r="I62" s="51">
        <f t="shared" si="11"/>
        <v>-9.0407475781790359E-3</v>
      </c>
      <c r="J62" s="118">
        <f>IFERROR(+G62/$G$62,0)</f>
        <v>1</v>
      </c>
      <c r="K62" s="66"/>
    </row>
    <row r="63" spans="1:11">
      <c r="A63" s="46"/>
      <c r="B63" s="92"/>
      <c r="C63" s="92"/>
      <c r="D63" s="47"/>
      <c r="E63" s="92"/>
      <c r="F63" s="92"/>
      <c r="G63" s="47"/>
      <c r="H63" s="91"/>
      <c r="I63" s="48"/>
      <c r="J63" s="67"/>
      <c r="K63" s="65"/>
    </row>
    <row r="64" spans="1:11">
      <c r="A64" s="33" t="s">
        <v>42</v>
      </c>
      <c r="B64" s="84"/>
      <c r="C64" s="84"/>
      <c r="D64" s="25">
        <f>+D38+D39+D40+D51+D55+D56</f>
        <v>41.837150999999999</v>
      </c>
      <c r="E64" s="84"/>
      <c r="F64" s="84"/>
      <c r="G64" s="25">
        <f>+G38+G39+G40+G51+G55+G56</f>
        <v>41.472150999999997</v>
      </c>
      <c r="H64" s="124">
        <f t="shared" ref="H64:H68" si="12">+G64-D64</f>
        <v>-0.36500000000000199</v>
      </c>
      <c r="I64" s="24">
        <f t="shared" ref="I64:I68" si="13">IFERROR(+H64/D64,0)</f>
        <v>-8.7243034306997147E-3</v>
      </c>
      <c r="J64" s="24"/>
      <c r="K64" s="119">
        <f t="shared" ref="K64:K68" si="14">IFERROR(+G64/$G$68,0)</f>
        <v>0.98328416912487704</v>
      </c>
    </row>
    <row r="65" spans="1:11">
      <c r="A65" s="45" t="s">
        <v>38</v>
      </c>
      <c r="B65" s="30"/>
      <c r="C65" s="31">
        <v>0.13</v>
      </c>
      <c r="D65" s="25">
        <f>+D64*C65</f>
        <v>5.4388296299999999</v>
      </c>
      <c r="E65" s="30"/>
      <c r="F65" s="31">
        <v>0.13</v>
      </c>
      <c r="G65" s="25">
        <f>+G64*F65</f>
        <v>5.3913796299999994</v>
      </c>
      <c r="H65" s="124">
        <f t="shared" si="12"/>
        <v>-4.7450000000000436E-2</v>
      </c>
      <c r="I65" s="24">
        <f t="shared" si="13"/>
        <v>-8.7243034306997477E-3</v>
      </c>
      <c r="J65" s="24"/>
      <c r="K65" s="119">
        <f t="shared" si="14"/>
        <v>0.12782694198623401</v>
      </c>
    </row>
    <row r="66" spans="1:11">
      <c r="A66" s="45" t="s">
        <v>39</v>
      </c>
      <c r="B66" s="73"/>
      <c r="C66" s="73"/>
      <c r="D66" s="25">
        <f>+D64+D65</f>
        <v>47.275980629999999</v>
      </c>
      <c r="E66" s="73"/>
      <c r="F66" s="73"/>
      <c r="G66" s="25">
        <f>+G64+G65</f>
        <v>46.86353063</v>
      </c>
      <c r="H66" s="124">
        <f t="shared" si="12"/>
        <v>-0.41244999999999976</v>
      </c>
      <c r="I66" s="24">
        <f t="shared" si="13"/>
        <v>-8.7243034306996627E-3</v>
      </c>
      <c r="J66" s="24"/>
      <c r="K66" s="119">
        <f t="shared" si="14"/>
        <v>1.1111111111111112</v>
      </c>
    </row>
    <row r="67" spans="1:11">
      <c r="A67" s="45" t="s">
        <v>40</v>
      </c>
      <c r="B67" s="84"/>
      <c r="C67" s="37">
        <v>-0.1</v>
      </c>
      <c r="D67" s="123">
        <f>+D66*C67</f>
        <v>-4.7275980630000003</v>
      </c>
      <c r="E67" s="84"/>
      <c r="F67" s="37">
        <v>-0.1</v>
      </c>
      <c r="G67" s="123">
        <f>+G66*F67</f>
        <v>-4.6863530630000003</v>
      </c>
      <c r="H67" s="124">
        <f t="shared" si="12"/>
        <v>4.1244999999999976E-2</v>
      </c>
      <c r="I67" s="24">
        <f t="shared" si="13"/>
        <v>-8.7243034306996609E-3</v>
      </c>
      <c r="J67" s="24"/>
      <c r="K67" s="119">
        <f t="shared" si="14"/>
        <v>-0.11111111111111112</v>
      </c>
    </row>
    <row r="68" spans="1:11" ht="15.75" thickBot="1">
      <c r="A68" s="49" t="s">
        <v>43</v>
      </c>
      <c r="B68" s="93"/>
      <c r="C68" s="93"/>
      <c r="D68" s="50">
        <f>+D66+D67</f>
        <v>42.548382566999997</v>
      </c>
      <c r="E68" s="93"/>
      <c r="F68" s="93"/>
      <c r="G68" s="50">
        <f>+G66+G67</f>
        <v>42.177177567000001</v>
      </c>
      <c r="H68" s="125">
        <f t="shared" si="12"/>
        <v>-0.37120499999999623</v>
      </c>
      <c r="I68" s="51">
        <f t="shared" si="13"/>
        <v>-8.7243034306995794E-3</v>
      </c>
      <c r="J68" s="68"/>
      <c r="K68" s="122">
        <f t="shared" si="14"/>
        <v>1</v>
      </c>
    </row>
    <row r="71" spans="1:11" ht="108.75" customHeight="1">
      <c r="A71" s="200" t="s">
        <v>51</v>
      </c>
      <c r="B71" s="201"/>
      <c r="C71" s="201"/>
      <c r="D71" s="201"/>
      <c r="E71" s="201"/>
      <c r="F71" s="201"/>
      <c r="G71" s="201"/>
      <c r="H71" s="201"/>
    </row>
    <row r="72" spans="1:11">
      <c r="A72" s="162"/>
      <c r="B72" s="162"/>
      <c r="C72" s="162"/>
      <c r="D72" s="162"/>
      <c r="E72" s="162"/>
      <c r="F72" s="162"/>
      <c r="G72" s="162"/>
      <c r="H72" s="162"/>
    </row>
    <row r="73" spans="1:11">
      <c r="A73" s="162"/>
      <c r="B73" s="162"/>
      <c r="C73" s="162"/>
      <c r="D73" s="162"/>
      <c r="E73" s="162"/>
      <c r="F73" s="162"/>
      <c r="G73" s="162"/>
      <c r="H73" s="162"/>
    </row>
    <row r="74" spans="1:11">
      <c r="A74" s="162"/>
      <c r="B74" s="162"/>
      <c r="C74" s="162"/>
      <c r="D74" s="162"/>
      <c r="E74" s="162"/>
      <c r="F74" s="162"/>
      <c r="G74" s="162"/>
      <c r="H74" s="162"/>
    </row>
    <row r="75" spans="1:11">
      <c r="A75" s="162"/>
      <c r="B75" s="162"/>
      <c r="C75" s="162"/>
      <c r="D75" s="162"/>
      <c r="E75" s="162"/>
      <c r="F75" s="162"/>
      <c r="G75" s="162"/>
      <c r="H75" s="162"/>
    </row>
    <row r="76" spans="1:11">
      <c r="A76" s="162"/>
      <c r="B76" s="162"/>
      <c r="C76" s="162"/>
      <c r="D76" s="162"/>
      <c r="E76" s="162"/>
      <c r="F76" s="162"/>
      <c r="G76" s="162"/>
      <c r="H76" s="162"/>
    </row>
  </sheetData>
  <mergeCells count="4">
    <mergeCell ref="A1:J1"/>
    <mergeCell ref="B33:D33"/>
    <mergeCell ref="E33:G33"/>
    <mergeCell ref="A71:H7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AB76"/>
  <sheetViews>
    <sheetView topLeftCell="A38" zoomScale="90" zoomScaleNormal="90" workbookViewId="0">
      <selection activeCell="I71" sqref="I71"/>
    </sheetView>
  </sheetViews>
  <sheetFormatPr defaultRowHeight="15"/>
  <cols>
    <col min="1" max="1" width="37.42578125" style="163" customWidth="1"/>
    <col min="2" max="2" width="11.28515625" style="163" bestFit="1" customWidth="1"/>
    <col min="3" max="3" width="13.140625" style="163" customWidth="1"/>
    <col min="4" max="4" width="13.5703125" style="163" customWidth="1"/>
    <col min="5" max="5" width="11.42578125" style="163" customWidth="1"/>
    <col min="6" max="6" width="13.28515625" style="163" customWidth="1"/>
    <col min="7" max="7" width="13.42578125" style="163" customWidth="1"/>
    <col min="8" max="11" width="11.140625" style="163" customWidth="1"/>
    <col min="12" max="16384" width="9.140625" style="163"/>
  </cols>
  <sheetData>
    <row r="1" spans="1:28" ht="23.25">
      <c r="A1" s="205" t="s">
        <v>73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28">
      <c r="A2" s="9"/>
      <c r="B2" s="9"/>
      <c r="C2" s="9"/>
      <c r="D2" s="9"/>
      <c r="E2" s="9"/>
      <c r="F2" s="9"/>
      <c r="G2" s="77"/>
      <c r="H2" s="77"/>
      <c r="I2" s="9"/>
      <c r="J2" s="75"/>
      <c r="K2" s="75"/>
      <c r="L2" s="9"/>
      <c r="M2" s="9"/>
      <c r="N2" s="9"/>
      <c r="O2" s="9"/>
      <c r="P2" s="9"/>
      <c r="Q2" s="9"/>
      <c r="R2" s="9"/>
      <c r="S2" s="9"/>
      <c r="T2" s="34"/>
      <c r="U2" s="9"/>
      <c r="V2" s="9"/>
      <c r="W2" s="9"/>
      <c r="X2" s="9"/>
      <c r="Y2" s="39">
        <v>1</v>
      </c>
      <c r="Z2" s="9" t="s">
        <v>0</v>
      </c>
      <c r="AA2" s="9"/>
      <c r="AB2" s="9"/>
    </row>
    <row r="3" spans="1:28" ht="15.75" thickBot="1">
      <c r="A3" s="9"/>
      <c r="B3" s="9"/>
      <c r="C3" s="9"/>
      <c r="D3" s="9"/>
      <c r="E3" s="9"/>
      <c r="F3" s="9"/>
      <c r="G3" s="77"/>
      <c r="H3" s="77"/>
      <c r="I3" s="9"/>
      <c r="J3" s="75"/>
      <c r="K3" s="75"/>
      <c r="L3" s="9"/>
      <c r="M3" s="9"/>
      <c r="N3" s="9"/>
      <c r="O3" s="9"/>
      <c r="P3" s="9"/>
      <c r="Q3" s="9"/>
      <c r="R3" s="9"/>
      <c r="S3" s="9"/>
      <c r="T3" s="34"/>
      <c r="U3" s="9"/>
      <c r="V3" s="9"/>
      <c r="W3" s="9"/>
      <c r="X3" s="9"/>
      <c r="Y3" s="39"/>
      <c r="Z3" s="9"/>
      <c r="AA3" s="9"/>
      <c r="AB3" s="9"/>
    </row>
    <row r="4" spans="1:28" ht="16.5" thickBot="1">
      <c r="A4" s="164" t="s">
        <v>45</v>
      </c>
      <c r="B4" s="165" t="s">
        <v>46</v>
      </c>
      <c r="C4" s="165" t="s">
        <v>47</v>
      </c>
      <c r="D4" s="9"/>
      <c r="F4" s="187" t="s">
        <v>52</v>
      </c>
      <c r="G4" s="77"/>
      <c r="H4" s="9"/>
      <c r="I4" s="75"/>
      <c r="J4" s="75"/>
      <c r="L4" s="9"/>
      <c r="M4" s="9"/>
      <c r="N4" s="9"/>
      <c r="O4" s="9"/>
      <c r="P4" s="9"/>
      <c r="Q4" s="9"/>
      <c r="R4" s="9"/>
      <c r="S4" s="9"/>
      <c r="T4" s="34"/>
      <c r="U4" s="9"/>
      <c r="V4" s="9"/>
      <c r="W4" s="9"/>
      <c r="X4" s="9"/>
      <c r="Y4" s="39"/>
      <c r="Z4" s="9"/>
      <c r="AA4" s="9"/>
      <c r="AB4" s="9"/>
    </row>
    <row r="5" spans="1:28">
      <c r="A5" s="166" t="s">
        <v>17</v>
      </c>
      <c r="B5" s="172">
        <v>7.4999999999999997E-2</v>
      </c>
      <c r="C5" s="172">
        <v>7.4999999999999997E-2</v>
      </c>
      <c r="D5" s="9"/>
      <c r="E5" s="9"/>
      <c r="I5" s="188">
        <v>2012</v>
      </c>
      <c r="J5" s="188">
        <v>2013</v>
      </c>
      <c r="L5" s="9"/>
      <c r="M5" s="9"/>
      <c r="N5" s="9"/>
      <c r="O5" s="9"/>
      <c r="P5" s="9"/>
      <c r="Q5" s="9"/>
      <c r="R5" s="9"/>
      <c r="S5" s="9"/>
      <c r="T5" s="34"/>
      <c r="U5" s="9"/>
      <c r="V5" s="9"/>
      <c r="W5" s="9"/>
      <c r="X5" s="9"/>
      <c r="Y5" s="39"/>
      <c r="Z5" s="9"/>
      <c r="AA5" s="9"/>
      <c r="AB5" s="9"/>
    </row>
    <row r="6" spans="1:28">
      <c r="A6" s="166" t="s">
        <v>18</v>
      </c>
      <c r="B6" s="172">
        <v>8.7999999999999995E-2</v>
      </c>
      <c r="C6" s="172">
        <v>8.7999999999999995E-2</v>
      </c>
      <c r="D6" s="9"/>
      <c r="E6" s="9"/>
      <c r="F6" s="185" t="s">
        <v>53</v>
      </c>
      <c r="L6" s="9"/>
      <c r="M6" s="9"/>
      <c r="N6" s="9"/>
      <c r="O6" s="9"/>
      <c r="P6" s="9"/>
      <c r="Q6" s="9"/>
      <c r="R6" s="9"/>
      <c r="S6" s="9"/>
      <c r="T6" s="34"/>
      <c r="U6" s="9"/>
      <c r="V6" s="9"/>
      <c r="W6" s="9"/>
      <c r="X6" s="9"/>
      <c r="Y6" s="39"/>
      <c r="Z6" s="9"/>
      <c r="AA6" s="9"/>
      <c r="AB6" s="9"/>
    </row>
    <row r="7" spans="1:28">
      <c r="A7" s="166" t="s">
        <v>19</v>
      </c>
      <c r="B7" s="172">
        <v>6.5000000000000002E-2</v>
      </c>
      <c r="C7" s="172">
        <v>6.5000000000000002E-2</v>
      </c>
      <c r="D7" s="9"/>
      <c r="E7" s="9"/>
      <c r="F7" s="163" t="s">
        <v>54</v>
      </c>
      <c r="I7" s="177"/>
      <c r="J7" s="177"/>
      <c r="L7" s="9"/>
      <c r="M7" s="9"/>
      <c r="N7" s="9"/>
      <c r="O7" s="9"/>
      <c r="P7" s="9"/>
      <c r="Q7" s="9"/>
      <c r="R7" s="9"/>
      <c r="S7" s="9"/>
      <c r="T7" s="34"/>
      <c r="U7" s="9"/>
      <c r="V7" s="9"/>
      <c r="W7" s="9"/>
      <c r="X7" s="9"/>
      <c r="Y7" s="39"/>
      <c r="Z7" s="9"/>
      <c r="AA7" s="9"/>
      <c r="AB7" s="9"/>
    </row>
    <row r="8" spans="1:28">
      <c r="A8" s="166" t="s">
        <v>20</v>
      </c>
      <c r="B8" s="172">
        <v>0.1</v>
      </c>
      <c r="C8" s="172">
        <v>0.1</v>
      </c>
      <c r="D8" s="9"/>
      <c r="E8" s="9"/>
      <c r="F8" s="163" t="s">
        <v>55</v>
      </c>
      <c r="I8" s="177"/>
      <c r="J8" s="177"/>
      <c r="L8" s="9"/>
      <c r="M8" s="9"/>
      <c r="N8" s="9"/>
      <c r="O8" s="9"/>
      <c r="P8" s="9"/>
      <c r="Q8" s="9"/>
      <c r="R8" s="9"/>
      <c r="S8" s="9"/>
      <c r="T8" s="34"/>
      <c r="U8" s="9"/>
      <c r="V8" s="9"/>
      <c r="W8" s="9"/>
      <c r="X8" s="9"/>
      <c r="Y8" s="39"/>
      <c r="Z8" s="9"/>
      <c r="AA8" s="9"/>
      <c r="AB8" s="9"/>
    </row>
    <row r="9" spans="1:28">
      <c r="A9" s="166" t="s">
        <v>21</v>
      </c>
      <c r="B9" s="172">
        <v>0.11700000000000001</v>
      </c>
      <c r="C9" s="172">
        <v>0.11700000000000001</v>
      </c>
      <c r="D9" s="9"/>
      <c r="E9" s="9"/>
      <c r="F9" s="163" t="s">
        <v>56</v>
      </c>
      <c r="J9" s="177"/>
      <c r="L9" s="9"/>
      <c r="M9" s="9"/>
      <c r="N9" s="9"/>
      <c r="O9" s="9"/>
      <c r="P9" s="9"/>
      <c r="Q9" s="9"/>
      <c r="R9" s="9"/>
      <c r="S9" s="9"/>
      <c r="T9" s="34"/>
      <c r="U9" s="9"/>
      <c r="V9" s="9"/>
      <c r="W9" s="9"/>
      <c r="X9" s="9"/>
      <c r="Y9" s="39"/>
      <c r="Z9" s="9"/>
      <c r="AA9" s="9"/>
      <c r="AB9" s="9"/>
    </row>
    <row r="10" spans="1:28">
      <c r="A10" s="166" t="s">
        <v>22</v>
      </c>
      <c r="B10" s="167">
        <v>0.94</v>
      </c>
      <c r="C10" s="167">
        <v>0.95</v>
      </c>
      <c r="D10" s="9"/>
      <c r="E10" s="9"/>
      <c r="F10" s="163" t="s">
        <v>57</v>
      </c>
      <c r="J10" s="177"/>
      <c r="L10" s="9"/>
      <c r="M10" s="9"/>
      <c r="N10" s="9"/>
      <c r="O10" s="9"/>
      <c r="P10" s="9"/>
      <c r="Q10" s="9"/>
      <c r="R10" s="9"/>
      <c r="S10" s="9"/>
      <c r="T10" s="34"/>
      <c r="U10" s="9"/>
      <c r="V10" s="9"/>
      <c r="W10" s="9"/>
      <c r="X10" s="9"/>
      <c r="Y10" s="39"/>
      <c r="Z10" s="9"/>
      <c r="AA10" s="9"/>
      <c r="AB10" s="9"/>
    </row>
    <row r="11" spans="1:28">
      <c r="A11" s="166" t="s">
        <v>48</v>
      </c>
      <c r="B11" s="167">
        <v>0</v>
      </c>
      <c r="C11" s="167">
        <v>0</v>
      </c>
      <c r="D11" s="9"/>
      <c r="E11" s="9"/>
      <c r="F11" s="163" t="s">
        <v>23</v>
      </c>
      <c r="I11" s="182">
        <f>SUM(I6:I10)</f>
        <v>0</v>
      </c>
      <c r="J11" s="182">
        <f>SUM(J6:J10)</f>
        <v>0</v>
      </c>
      <c r="L11" s="9"/>
      <c r="M11" s="9"/>
      <c r="N11" s="9"/>
      <c r="O11" s="9"/>
      <c r="P11" s="9"/>
      <c r="Q11" s="9"/>
      <c r="R11" s="9"/>
      <c r="S11" s="9"/>
      <c r="T11" s="34"/>
      <c r="U11" s="9"/>
      <c r="V11" s="9"/>
      <c r="W11" s="9"/>
      <c r="X11" s="9"/>
      <c r="Y11" s="39"/>
      <c r="Z11" s="9"/>
      <c r="AA11" s="9"/>
      <c r="AB11" s="9"/>
    </row>
    <row r="12" spans="1:28">
      <c r="A12" s="166" t="s">
        <v>23</v>
      </c>
      <c r="B12" s="168">
        <f>+I11</f>
        <v>0</v>
      </c>
      <c r="C12" s="168">
        <f>+J11</f>
        <v>0</v>
      </c>
      <c r="D12" s="9"/>
      <c r="E12" s="9"/>
      <c r="L12" s="9"/>
      <c r="M12" s="9"/>
      <c r="N12" s="9"/>
      <c r="O12" s="9"/>
      <c r="P12" s="9"/>
      <c r="Q12" s="9"/>
      <c r="R12" s="9"/>
      <c r="S12" s="9"/>
      <c r="T12" s="34"/>
      <c r="U12" s="9"/>
      <c r="V12" s="9"/>
      <c r="W12" s="9"/>
      <c r="X12" s="9"/>
      <c r="Y12" s="39"/>
      <c r="Z12" s="9"/>
      <c r="AA12" s="9"/>
      <c r="AB12" s="9"/>
    </row>
    <row r="13" spans="1:28">
      <c r="A13" s="169" t="s">
        <v>24</v>
      </c>
      <c r="B13" s="170">
        <v>1.72E-2</v>
      </c>
      <c r="C13" s="170">
        <v>1.7399999999999999E-2</v>
      </c>
      <c r="D13" s="9"/>
      <c r="E13" s="9"/>
      <c r="F13" s="185" t="s">
        <v>58</v>
      </c>
      <c r="L13" s="9"/>
      <c r="M13" s="9"/>
      <c r="N13" s="9"/>
      <c r="O13" s="9"/>
      <c r="P13" s="9"/>
      <c r="Q13" s="9"/>
      <c r="R13" s="9"/>
      <c r="S13" s="9"/>
      <c r="T13" s="34"/>
      <c r="U13" s="9"/>
      <c r="V13" s="9"/>
      <c r="W13" s="9"/>
      <c r="X13" s="9"/>
      <c r="Y13" s="39"/>
      <c r="Z13" s="9"/>
      <c r="AA13" s="9"/>
      <c r="AB13" s="9"/>
    </row>
    <row r="14" spans="1:28">
      <c r="A14" s="166" t="s">
        <v>26</v>
      </c>
      <c r="B14" s="171">
        <f>+I22</f>
        <v>-1.4E-3</v>
      </c>
      <c r="C14" s="171">
        <f>+J22</f>
        <v>0</v>
      </c>
      <c r="D14" s="9"/>
      <c r="E14" s="9"/>
      <c r="F14" s="163" t="s">
        <v>59</v>
      </c>
      <c r="I14" s="183"/>
      <c r="J14" s="177">
        <v>0</v>
      </c>
      <c r="L14" s="9"/>
      <c r="M14" s="9"/>
      <c r="N14" s="9"/>
      <c r="O14" s="9"/>
      <c r="P14" s="9"/>
      <c r="Q14" s="9"/>
      <c r="R14" s="9"/>
      <c r="S14" s="9"/>
      <c r="T14" s="34"/>
      <c r="U14" s="9"/>
      <c r="V14" s="9"/>
      <c r="W14" s="9"/>
      <c r="X14" s="9"/>
      <c r="Y14" s="39"/>
      <c r="Z14" s="9"/>
      <c r="AA14" s="9"/>
      <c r="AB14" s="9"/>
    </row>
    <row r="15" spans="1:28">
      <c r="A15" s="169" t="s">
        <v>25</v>
      </c>
      <c r="B15" s="170">
        <v>0</v>
      </c>
      <c r="C15" s="170">
        <v>0</v>
      </c>
      <c r="D15" s="9"/>
      <c r="E15" s="9"/>
      <c r="F15" s="163" t="s">
        <v>60</v>
      </c>
      <c r="I15" s="183">
        <v>-1.4E-3</v>
      </c>
      <c r="J15" s="177">
        <v>0</v>
      </c>
      <c r="L15" s="9"/>
      <c r="M15" s="9"/>
      <c r="N15" s="9"/>
      <c r="O15" s="9"/>
      <c r="P15" s="9"/>
      <c r="Q15" s="9"/>
      <c r="R15" s="9"/>
      <c r="S15" s="9"/>
      <c r="T15" s="34"/>
      <c r="U15" s="9"/>
      <c r="V15" s="9"/>
      <c r="W15" s="9"/>
      <c r="X15" s="9"/>
      <c r="Y15" s="39"/>
      <c r="Z15" s="9"/>
      <c r="AA15" s="9"/>
      <c r="AB15" s="9"/>
    </row>
    <row r="16" spans="1:28" ht="25.5">
      <c r="A16" s="169" t="s">
        <v>49</v>
      </c>
      <c r="B16" s="171">
        <v>6.7000000000000002E-3</v>
      </c>
      <c r="C16" s="171">
        <v>6.7000000000000002E-3</v>
      </c>
      <c r="D16" s="9"/>
      <c r="E16" s="9"/>
      <c r="F16" s="163" t="s">
        <v>61</v>
      </c>
      <c r="I16" s="183"/>
      <c r="J16" s="177">
        <v>0</v>
      </c>
      <c r="L16" s="9"/>
      <c r="M16" s="9"/>
      <c r="N16" s="9"/>
      <c r="O16" s="9"/>
      <c r="P16" s="9"/>
      <c r="Q16" s="9"/>
      <c r="R16" s="9"/>
      <c r="S16" s="9"/>
      <c r="T16" s="34"/>
      <c r="U16" s="9"/>
      <c r="V16" s="9"/>
      <c r="W16" s="9"/>
      <c r="X16" s="9"/>
      <c r="Y16" s="39"/>
      <c r="Z16" s="9"/>
      <c r="AA16" s="9"/>
      <c r="AB16" s="9"/>
    </row>
    <row r="17" spans="1:28" ht="25.5">
      <c r="A17" s="169" t="s">
        <v>50</v>
      </c>
      <c r="B17" s="171">
        <v>4.7000000000000002E-3</v>
      </c>
      <c r="C17" s="171">
        <v>4.7000000000000002E-3</v>
      </c>
      <c r="D17" s="9"/>
      <c r="E17" s="9"/>
      <c r="F17" s="163" t="s">
        <v>62</v>
      </c>
      <c r="I17" s="183">
        <v>0</v>
      </c>
      <c r="J17" s="177">
        <v>0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>
      <c r="A18" s="169" t="s">
        <v>32</v>
      </c>
      <c r="B18" s="172">
        <v>5.1999999999999998E-3</v>
      </c>
      <c r="C18" s="172">
        <v>5.1999999999999998E-3</v>
      </c>
      <c r="D18" s="9"/>
      <c r="E18" s="9"/>
      <c r="F18" s="163" t="s">
        <v>63</v>
      </c>
      <c r="I18" s="183">
        <v>0</v>
      </c>
      <c r="J18" s="177">
        <v>0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>
      <c r="A19" s="169" t="s">
        <v>33</v>
      </c>
      <c r="B19" s="172">
        <v>1.1000000000000001E-3</v>
      </c>
      <c r="C19" s="172">
        <v>1.1000000000000001E-3</v>
      </c>
      <c r="D19" s="9"/>
      <c r="E19" s="9"/>
      <c r="F19" s="163" t="s">
        <v>64</v>
      </c>
      <c r="I19" s="183">
        <v>0</v>
      </c>
      <c r="J19" s="183">
        <v>0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25.5">
      <c r="A20" s="169" t="s">
        <v>34</v>
      </c>
      <c r="B20" s="168">
        <v>0.25</v>
      </c>
      <c r="C20" s="168">
        <v>0.25</v>
      </c>
      <c r="D20" s="9"/>
      <c r="E20" s="9"/>
      <c r="F20" s="163" t="s">
        <v>65</v>
      </c>
      <c r="I20" s="183">
        <v>0</v>
      </c>
      <c r="J20" s="183">
        <f>'USL (150 kWh)'!J20</f>
        <v>0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>
      <c r="A21" s="169" t="s">
        <v>36</v>
      </c>
      <c r="B21" s="173">
        <v>7.0000000000000001E-3</v>
      </c>
      <c r="C21" s="173">
        <v>7.0000000000000001E-3</v>
      </c>
      <c r="D21" s="9"/>
      <c r="E21" s="9"/>
      <c r="F21" s="163" t="s">
        <v>66</v>
      </c>
      <c r="I21" s="183">
        <v>0</v>
      </c>
      <c r="J21" s="177">
        <v>0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ht="15.75" thickBot="1">
      <c r="A22" s="174" t="s">
        <v>5</v>
      </c>
      <c r="B22" s="175">
        <v>1.0348999999999999</v>
      </c>
      <c r="C22" s="175">
        <v>1.0348999999999999</v>
      </c>
      <c r="D22" s="9"/>
      <c r="E22" s="9"/>
      <c r="F22" s="163" t="s">
        <v>26</v>
      </c>
      <c r="I22" s="184">
        <f>SUM(I14:I21)</f>
        <v>-1.4E-3</v>
      </c>
      <c r="J22" s="184">
        <f>SUM(J14:J21)</f>
        <v>0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>
      <c r="A23" s="9"/>
      <c r="B23" s="9"/>
      <c r="C23" s="9"/>
      <c r="D23" s="9"/>
      <c r="E23" s="9"/>
      <c r="F23" s="9"/>
      <c r="G23" s="77"/>
      <c r="H23" s="77"/>
      <c r="I23" s="9"/>
      <c r="J23" s="75"/>
      <c r="K23" s="75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Z23" s="9"/>
      <c r="AA23" s="9"/>
      <c r="AB23" s="9"/>
    </row>
    <row r="24" spans="1:28">
      <c r="A24" s="9"/>
      <c r="B24" s="9"/>
      <c r="C24" s="9"/>
      <c r="D24" s="9"/>
      <c r="E24" s="9"/>
      <c r="F24" s="9"/>
      <c r="G24" s="77"/>
      <c r="H24" s="77"/>
      <c r="I24" s="9"/>
      <c r="J24" s="75"/>
      <c r="K24" s="75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>
      <c r="A25" s="9"/>
      <c r="B25" s="9"/>
      <c r="C25" s="9"/>
      <c r="D25" s="9"/>
      <c r="E25" s="9"/>
      <c r="F25" s="9"/>
      <c r="G25" s="77"/>
      <c r="H25" s="77"/>
      <c r="I25" s="9"/>
      <c r="J25" s="75"/>
      <c r="K25" s="75"/>
      <c r="L25" s="186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15.75" thickBot="1">
      <c r="A26" s="41" t="s">
        <v>75</v>
      </c>
      <c r="B26" s="194">
        <v>300</v>
      </c>
      <c r="C26" s="41"/>
      <c r="D26" s="41"/>
      <c r="E26" s="10" t="s">
        <v>44</v>
      </c>
      <c r="F26" s="10"/>
      <c r="G26" s="79"/>
      <c r="H26" s="77"/>
      <c r="I26" s="9"/>
      <c r="J26" s="75"/>
      <c r="K26" s="75"/>
      <c r="L26" s="11"/>
      <c r="M26" s="11"/>
      <c r="N26" s="11"/>
      <c r="O26" s="11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15.75" thickBot="1">
      <c r="A27" s="35" t="s">
        <v>2</v>
      </c>
      <c r="B27" s="194">
        <v>1500</v>
      </c>
      <c r="C27" s="42" t="s">
        <v>0</v>
      </c>
      <c r="D27" s="82"/>
      <c r="E27" s="140" t="s">
        <v>19</v>
      </c>
      <c r="F27" s="141"/>
      <c r="G27" s="142">
        <v>0.64</v>
      </c>
      <c r="I27" s="9"/>
      <c r="J27" s="75"/>
      <c r="K27" s="75"/>
      <c r="L27" s="2"/>
      <c r="M27" s="11"/>
      <c r="N27" s="3"/>
      <c r="O27" s="3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15.75" thickBot="1">
      <c r="A28" s="35" t="s">
        <v>3</v>
      </c>
      <c r="B28" s="194">
        <v>750</v>
      </c>
      <c r="C28" s="42" t="s">
        <v>0</v>
      </c>
      <c r="D28" s="36"/>
      <c r="E28" s="140" t="s">
        <v>20</v>
      </c>
      <c r="F28" s="141"/>
      <c r="G28" s="142">
        <v>0.18</v>
      </c>
      <c r="I28" s="9"/>
      <c r="J28" s="75"/>
      <c r="K28" s="75"/>
      <c r="L28" s="4"/>
      <c r="M28" s="11"/>
      <c r="N28" s="12"/>
      <c r="O28" s="12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ht="15.75" thickBot="1">
      <c r="A29" s="35" t="s">
        <v>4</v>
      </c>
      <c r="B29" s="139"/>
      <c r="C29" s="16"/>
      <c r="D29" s="36"/>
      <c r="E29" s="140" t="s">
        <v>21</v>
      </c>
      <c r="F29" s="141"/>
      <c r="G29" s="142">
        <v>0.18</v>
      </c>
      <c r="I29" s="9"/>
      <c r="J29" s="75"/>
      <c r="K29" s="75"/>
      <c r="L29" s="5"/>
      <c r="M29" s="13"/>
      <c r="N29" s="14"/>
      <c r="O29" s="6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>
      <c r="A30" s="38" t="s">
        <v>5</v>
      </c>
      <c r="B30" s="69">
        <v>1.0348999999999999</v>
      </c>
      <c r="C30" s="21"/>
      <c r="D30" s="63"/>
      <c r="E30" s="36"/>
      <c r="F30" s="10"/>
      <c r="G30" s="77"/>
      <c r="H30" s="77"/>
      <c r="I30" s="9"/>
      <c r="J30" s="75"/>
      <c r="K30" s="75"/>
      <c r="L30" s="5"/>
      <c r="M30" s="13"/>
      <c r="N30" s="14"/>
      <c r="O30" s="6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>
      <c r="A31" s="18"/>
      <c r="B31" s="20"/>
      <c r="C31" s="21"/>
      <c r="D31" s="9"/>
      <c r="E31" s="9"/>
      <c r="F31" s="9"/>
      <c r="G31" s="77"/>
      <c r="H31" s="77"/>
      <c r="I31" s="9"/>
      <c r="J31" s="75"/>
      <c r="K31" s="75"/>
      <c r="L31" s="5"/>
      <c r="M31" s="13"/>
      <c r="N31" s="14"/>
      <c r="O31" s="6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ht="15.75" thickBot="1">
      <c r="A32" s="19"/>
      <c r="B32" s="21"/>
      <c r="C32" s="21"/>
      <c r="D32" s="9"/>
      <c r="E32" s="9"/>
      <c r="F32" s="9"/>
      <c r="G32" s="77"/>
      <c r="H32" s="77"/>
      <c r="I32" s="9"/>
      <c r="J32" s="75"/>
      <c r="K32" s="75"/>
      <c r="L32" s="5"/>
      <c r="M32" s="13"/>
      <c r="N32" s="14"/>
      <c r="O32" s="6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ht="16.5" customHeight="1" thickBot="1">
      <c r="A33" s="17"/>
      <c r="B33" s="202" t="s">
        <v>6</v>
      </c>
      <c r="C33" s="203"/>
      <c r="D33" s="204"/>
      <c r="E33" s="202" t="s">
        <v>7</v>
      </c>
      <c r="F33" s="203"/>
      <c r="G33" s="204"/>
      <c r="H33" s="78"/>
      <c r="I33" s="15"/>
      <c r="J33" s="76"/>
      <c r="K33" s="76"/>
      <c r="L33" s="5"/>
      <c r="M33" s="13"/>
      <c r="N33" s="14"/>
      <c r="O33" s="6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26.25" customHeight="1" thickBot="1">
      <c r="A34" s="57"/>
      <c r="B34" s="58" t="s">
        <v>8</v>
      </c>
      <c r="C34" s="59" t="s">
        <v>9</v>
      </c>
      <c r="D34" s="60" t="s">
        <v>10</v>
      </c>
      <c r="E34" s="58" t="s">
        <v>8</v>
      </c>
      <c r="F34" s="61" t="s">
        <v>11</v>
      </c>
      <c r="G34" s="138" t="s">
        <v>12</v>
      </c>
      <c r="H34" s="104" t="s">
        <v>13</v>
      </c>
      <c r="I34" s="62" t="s">
        <v>14</v>
      </c>
      <c r="J34" s="105" t="s">
        <v>15</v>
      </c>
      <c r="K34" s="105" t="s">
        <v>16</v>
      </c>
      <c r="L34" s="5"/>
      <c r="M34" s="13"/>
      <c r="N34" s="14"/>
      <c r="O34" s="6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>
      <c r="A35" s="56" t="s">
        <v>17</v>
      </c>
      <c r="B35" s="99">
        <f>IF(+B27&gt;B28,B28,IF(B27*B30&gt;B28,B28,B27*B30))</f>
        <v>750</v>
      </c>
      <c r="C35" s="100">
        <f>+B5</f>
        <v>7.4999999999999997E-2</v>
      </c>
      <c r="D35" s="101">
        <f>+B35*C35</f>
        <v>56.25</v>
      </c>
      <c r="E35" s="99">
        <f>+B35</f>
        <v>750</v>
      </c>
      <c r="F35" s="100">
        <f>+C5</f>
        <v>7.4999999999999997E-2</v>
      </c>
      <c r="G35" s="101">
        <f>+E35*F35</f>
        <v>56.25</v>
      </c>
      <c r="H35" s="102">
        <f>+G35-D35</f>
        <v>0</v>
      </c>
      <c r="I35" s="103">
        <f>IFERROR(+H35/D35,0)</f>
        <v>0</v>
      </c>
      <c r="J35" s="111">
        <f>IFERROR(+G35/$G$62,0)</f>
        <v>0.11615216971871591</v>
      </c>
      <c r="K35" s="108"/>
      <c r="L35" s="5"/>
      <c r="M35" s="13"/>
      <c r="N35" s="14"/>
      <c r="O35" s="6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>
      <c r="A36" s="179" t="s">
        <v>18</v>
      </c>
      <c r="B36" s="180">
        <f>IF(B27*B30&gt;B28,B27*B30-B28,0)</f>
        <v>802.34999999999991</v>
      </c>
      <c r="C36" s="72">
        <f>+B6</f>
        <v>8.7999999999999995E-2</v>
      </c>
      <c r="D36" s="23">
        <f>+B36*C36</f>
        <v>70.606799999999993</v>
      </c>
      <c r="E36" s="180">
        <f>+B36</f>
        <v>802.34999999999991</v>
      </c>
      <c r="F36" s="72">
        <f>+C6</f>
        <v>8.7999999999999995E-2</v>
      </c>
      <c r="G36" s="23">
        <f>+E36*F36</f>
        <v>70.606799999999993</v>
      </c>
      <c r="H36" s="126">
        <f>+G36-D36</f>
        <v>0</v>
      </c>
      <c r="I36" s="103">
        <f>IFERROR(+H36/D36,0)</f>
        <v>0</v>
      </c>
      <c r="J36" s="95">
        <f>IFERROR(+G36/$G$62,0)</f>
        <v>0.14579792030036318</v>
      </c>
      <c r="K36" s="109"/>
      <c r="L36" s="5"/>
      <c r="M36" s="13"/>
      <c r="N36" s="14"/>
      <c r="O36" s="6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>
      <c r="A37" s="44"/>
      <c r="B37" s="85"/>
      <c r="C37" s="86"/>
      <c r="D37" s="87"/>
      <c r="E37" s="85"/>
      <c r="F37" s="86"/>
      <c r="G37" s="87"/>
      <c r="H37" s="88"/>
      <c r="I37" s="89"/>
      <c r="J37" s="112"/>
      <c r="K37" s="110"/>
      <c r="L37" s="5"/>
      <c r="M37" s="13"/>
      <c r="N37" s="14"/>
      <c r="O37" s="6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>
      <c r="A38" s="179" t="s">
        <v>19</v>
      </c>
      <c r="B38" s="180">
        <f>+B27*B30*G27</f>
        <v>993.50400000000002</v>
      </c>
      <c r="C38" s="181">
        <f>+B7</f>
        <v>6.5000000000000002E-2</v>
      </c>
      <c r="D38" s="23">
        <f>+B38*C38</f>
        <v>64.577759999999998</v>
      </c>
      <c r="E38" s="180">
        <f>+B38</f>
        <v>993.50400000000002</v>
      </c>
      <c r="F38" s="181">
        <f>+C7</f>
        <v>6.5000000000000002E-2</v>
      </c>
      <c r="G38" s="23">
        <f>+E38*F38</f>
        <v>64.577759999999998</v>
      </c>
      <c r="H38" s="126">
        <f>+G38-D38</f>
        <v>0</v>
      </c>
      <c r="I38" s="103">
        <f t="shared" ref="I38:I40" si="0">IFERROR(+H38/D38,0)</f>
        <v>0</v>
      </c>
      <c r="J38" s="95"/>
      <c r="K38" s="109">
        <f>IFERROR(+G38/$G$68,0)</f>
        <v>0.13381043401959025</v>
      </c>
      <c r="L38" s="5"/>
      <c r="M38" s="13"/>
      <c r="N38" s="14"/>
      <c r="O38" s="6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>
      <c r="A39" s="179" t="s">
        <v>20</v>
      </c>
      <c r="B39" s="180">
        <f>+B27*B30*G28</f>
        <v>279.42299999999994</v>
      </c>
      <c r="C39" s="181">
        <f>+B8</f>
        <v>0.1</v>
      </c>
      <c r="D39" s="23">
        <f>+B39*C39</f>
        <v>27.942299999999996</v>
      </c>
      <c r="E39" s="180">
        <f>+B39</f>
        <v>279.42299999999994</v>
      </c>
      <c r="F39" s="181">
        <f>+C8</f>
        <v>0.1</v>
      </c>
      <c r="G39" s="23">
        <f>+E39*F39</f>
        <v>27.942299999999996</v>
      </c>
      <c r="H39" s="126">
        <f>+G39-D39</f>
        <v>0</v>
      </c>
      <c r="I39" s="103">
        <f t="shared" si="0"/>
        <v>0</v>
      </c>
      <c r="J39" s="95"/>
      <c r="K39" s="109">
        <f>IFERROR(+G39/$G$68,0)</f>
        <v>5.7898745489245777E-2</v>
      </c>
      <c r="L39" s="5"/>
      <c r="M39" s="13"/>
      <c r="N39" s="14"/>
      <c r="O39" s="6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>
      <c r="A40" s="179" t="s">
        <v>21</v>
      </c>
      <c r="B40" s="180">
        <f>+B27*B30*G29</f>
        <v>279.42299999999994</v>
      </c>
      <c r="C40" s="181">
        <f>+B9</f>
        <v>0.11700000000000001</v>
      </c>
      <c r="D40" s="23">
        <f>+B40*C40</f>
        <v>32.692490999999997</v>
      </c>
      <c r="E40" s="180">
        <f>+B40</f>
        <v>279.42299999999994</v>
      </c>
      <c r="F40" s="181">
        <f>+C9</f>
        <v>0.11700000000000001</v>
      </c>
      <c r="G40" s="23">
        <f>+E40*F40</f>
        <v>32.692490999999997</v>
      </c>
      <c r="H40" s="126">
        <f>+G40-D40</f>
        <v>0</v>
      </c>
      <c r="I40" s="103">
        <f t="shared" si="0"/>
        <v>0</v>
      </c>
      <c r="J40" s="95"/>
      <c r="K40" s="109">
        <f>IFERROR(+G40/$G$68,0)</f>
        <v>6.7741532222417564E-2</v>
      </c>
      <c r="L40" s="5"/>
      <c r="M40" s="13"/>
      <c r="N40" s="14"/>
      <c r="O40" s="6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>
      <c r="A41" s="44"/>
      <c r="B41" s="85"/>
      <c r="C41" s="86"/>
      <c r="D41" s="87"/>
      <c r="E41" s="85"/>
      <c r="F41" s="86"/>
      <c r="G41" s="87"/>
      <c r="H41" s="88"/>
      <c r="I41" s="89"/>
      <c r="J41" s="112"/>
      <c r="K41" s="110"/>
      <c r="L41" s="5"/>
      <c r="M41" s="13"/>
      <c r="N41" s="14"/>
      <c r="O41" s="6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>
      <c r="A42" s="179" t="s">
        <v>22</v>
      </c>
      <c r="B42" s="83">
        <f>+B26</f>
        <v>300</v>
      </c>
      <c r="C42" s="80">
        <f>+B10</f>
        <v>0.94</v>
      </c>
      <c r="D42" s="74">
        <f>+B42*C42</f>
        <v>282</v>
      </c>
      <c r="E42" s="73">
        <f>+B42</f>
        <v>300</v>
      </c>
      <c r="F42" s="80">
        <f>+C10</f>
        <v>0.95</v>
      </c>
      <c r="G42" s="74">
        <f t="shared" ref="G42:G46" si="1">+E42*F42</f>
        <v>285</v>
      </c>
      <c r="H42" s="126">
        <f>+G42-D42</f>
        <v>3</v>
      </c>
      <c r="I42" s="103">
        <f>IFERROR(+H42/D42,0)</f>
        <v>1.0638297872340425E-2</v>
      </c>
      <c r="J42" s="113">
        <f t="shared" ref="J42:J56" si="2">IFERROR(+G42/$G$62,0)</f>
        <v>0.58850432657482721</v>
      </c>
      <c r="K42" s="109">
        <f>IFERROR(+G42/$G$68,0)</f>
        <v>0.59054345792705143</v>
      </c>
      <c r="L42" s="5"/>
      <c r="M42" s="13"/>
      <c r="N42" s="14"/>
      <c r="O42" s="6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>
      <c r="A43" s="43" t="s">
        <v>23</v>
      </c>
      <c r="B43" s="83">
        <f>+B26</f>
        <v>300</v>
      </c>
      <c r="C43" s="90">
        <f>+B12</f>
        <v>0</v>
      </c>
      <c r="D43" s="96">
        <f>+B43*C43</f>
        <v>0</v>
      </c>
      <c r="E43" s="83">
        <f>+B43</f>
        <v>300</v>
      </c>
      <c r="F43" s="90">
        <f>+C12</f>
        <v>0</v>
      </c>
      <c r="G43" s="96">
        <f t="shared" si="1"/>
        <v>0</v>
      </c>
      <c r="H43" s="98">
        <f>+G43-D43</f>
        <v>0</v>
      </c>
      <c r="I43" s="103">
        <f t="shared" ref="I43:I56" si="3">IFERROR(+H43/D43,0)</f>
        <v>0</v>
      </c>
      <c r="J43" s="114">
        <f t="shared" si="2"/>
        <v>0</v>
      </c>
      <c r="K43" s="109">
        <f t="shared" ref="K43:K46" si="4">IFERROR(+G43/$G$68,0)</f>
        <v>0</v>
      </c>
      <c r="L43" s="5"/>
      <c r="M43" s="13"/>
      <c r="N43" s="14"/>
      <c r="O43" s="6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>
      <c r="A44" s="94" t="s">
        <v>24</v>
      </c>
      <c r="B44" s="26">
        <f>+B27</f>
        <v>1500</v>
      </c>
      <c r="C44" s="27">
        <f>+B13</f>
        <v>1.72E-2</v>
      </c>
      <c r="D44" s="96">
        <f t="shared" ref="D44:D46" si="5">+B44*C44</f>
        <v>25.8</v>
      </c>
      <c r="E44" s="26">
        <f>+B44</f>
        <v>1500</v>
      </c>
      <c r="F44" s="27">
        <f>+C13</f>
        <v>1.7399999999999999E-2</v>
      </c>
      <c r="G44" s="96">
        <f t="shared" si="1"/>
        <v>26.099999999999998</v>
      </c>
      <c r="H44" s="98">
        <f t="shared" ref="H44:H46" si="6">+G44-D44</f>
        <v>0.29999999999999716</v>
      </c>
      <c r="I44" s="103">
        <f t="shared" si="3"/>
        <v>1.1627906976744075E-2</v>
      </c>
      <c r="J44" s="113">
        <f t="shared" si="2"/>
        <v>5.3894606749484174E-2</v>
      </c>
      <c r="K44" s="109">
        <f t="shared" si="4"/>
        <v>5.4081348252266813E-2</v>
      </c>
      <c r="L44" s="5"/>
      <c r="M44" s="13"/>
      <c r="N44" s="14"/>
      <c r="O44" s="6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>
      <c r="A45" s="94" t="s">
        <v>25</v>
      </c>
      <c r="B45" s="26">
        <f>+B27</f>
        <v>1500</v>
      </c>
      <c r="C45" s="27"/>
      <c r="D45" s="96">
        <f t="shared" si="5"/>
        <v>0</v>
      </c>
      <c r="E45" s="26">
        <f>+B45</f>
        <v>1500</v>
      </c>
      <c r="F45" s="27"/>
      <c r="G45" s="96">
        <f t="shared" si="1"/>
        <v>0</v>
      </c>
      <c r="H45" s="98">
        <f t="shared" si="6"/>
        <v>0</v>
      </c>
      <c r="I45" s="103">
        <f t="shared" si="3"/>
        <v>0</v>
      </c>
      <c r="J45" s="113">
        <f t="shared" si="2"/>
        <v>0</v>
      </c>
      <c r="K45" s="109">
        <f t="shared" si="4"/>
        <v>0</v>
      </c>
      <c r="L45" s="5"/>
      <c r="M45" s="13"/>
      <c r="N45" s="14"/>
      <c r="O45" s="6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>
      <c r="A46" s="94" t="s">
        <v>26</v>
      </c>
      <c r="B46" s="26">
        <f>+B27</f>
        <v>1500</v>
      </c>
      <c r="C46" s="27">
        <f>+B14</f>
        <v>-1.4E-3</v>
      </c>
      <c r="D46" s="96">
        <f t="shared" si="5"/>
        <v>-2.1</v>
      </c>
      <c r="E46" s="26">
        <f>+B46</f>
        <v>1500</v>
      </c>
      <c r="F46" s="27">
        <f>+C14</f>
        <v>0</v>
      </c>
      <c r="G46" s="96">
        <f t="shared" si="1"/>
        <v>0</v>
      </c>
      <c r="H46" s="98">
        <f t="shared" si="6"/>
        <v>2.1</v>
      </c>
      <c r="I46" s="103">
        <f t="shared" si="3"/>
        <v>-1</v>
      </c>
      <c r="J46" s="113">
        <f t="shared" si="2"/>
        <v>0</v>
      </c>
      <c r="K46" s="109">
        <f t="shared" si="4"/>
        <v>0</v>
      </c>
      <c r="L46" s="5"/>
      <c r="M46" s="13"/>
      <c r="N46" s="14"/>
      <c r="O46" s="6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>
      <c r="A47" s="129" t="s">
        <v>27</v>
      </c>
      <c r="B47" s="130"/>
      <c r="C47" s="97"/>
      <c r="D47" s="131">
        <f>SUM(D42:D46)</f>
        <v>305.7</v>
      </c>
      <c r="E47" s="130"/>
      <c r="F47" s="97"/>
      <c r="G47" s="131">
        <f t="shared" ref="G47:H47" si="7">SUM(G42:G46)</f>
        <v>311.10000000000002</v>
      </c>
      <c r="H47" s="131">
        <f t="shared" si="7"/>
        <v>5.3999999999999968</v>
      </c>
      <c r="I47" s="52">
        <f t="shared" si="3"/>
        <v>1.7664376840039245E-2</v>
      </c>
      <c r="J47" s="115">
        <f t="shared" si="2"/>
        <v>0.64239893332431142</v>
      </c>
      <c r="K47" s="143">
        <f>IFERROR(+G47/$G$68,0)</f>
        <v>0.64462480617931828</v>
      </c>
      <c r="L47" s="7"/>
      <c r="M47" s="11"/>
      <c r="N47" s="7"/>
      <c r="O47" s="176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ht="25.5">
      <c r="A48" s="132" t="s">
        <v>28</v>
      </c>
      <c r="B48" s="133">
        <f>+B27*B30</f>
        <v>1552.35</v>
      </c>
      <c r="C48" s="148">
        <f>+B16</f>
        <v>6.7000000000000002E-3</v>
      </c>
      <c r="D48" s="133">
        <f>+B48*C48</f>
        <v>10.400745000000001</v>
      </c>
      <c r="E48" s="133">
        <f>+B48</f>
        <v>1552.35</v>
      </c>
      <c r="F48" s="148">
        <f>+C16</f>
        <v>6.7000000000000002E-3</v>
      </c>
      <c r="G48" s="133">
        <f>+E48*F48</f>
        <v>10.400745000000001</v>
      </c>
      <c r="H48" s="133">
        <f t="shared" ref="H48:H56" si="8">+G48-D48</f>
        <v>0</v>
      </c>
      <c r="I48" s="134">
        <f t="shared" si="3"/>
        <v>0</v>
      </c>
      <c r="J48" s="134">
        <f t="shared" si="2"/>
        <v>2.147678397228597E-2</v>
      </c>
      <c r="K48" s="144">
        <f t="shared" ref="K48:K56" si="9">IFERROR(+G48/$G$68,0)</f>
        <v>2.1551199709885935E-2</v>
      </c>
    </row>
    <row r="49" spans="1:11" ht="25.5">
      <c r="A49" s="135" t="s">
        <v>29</v>
      </c>
      <c r="B49" s="136">
        <f>+B48</f>
        <v>1552.35</v>
      </c>
      <c r="C49" s="147">
        <f>+B17</f>
        <v>4.7000000000000002E-3</v>
      </c>
      <c r="D49" s="136">
        <f>+B49*C49</f>
        <v>7.2960449999999994</v>
      </c>
      <c r="E49" s="136">
        <f>+B49</f>
        <v>1552.35</v>
      </c>
      <c r="F49" s="147">
        <f>+C17</f>
        <v>4.7000000000000002E-3</v>
      </c>
      <c r="G49" s="136">
        <f>+E49*F49</f>
        <v>7.2960449999999994</v>
      </c>
      <c r="H49" s="136">
        <f t="shared" si="8"/>
        <v>0</v>
      </c>
      <c r="I49" s="137">
        <f t="shared" si="3"/>
        <v>0</v>
      </c>
      <c r="J49" s="137">
        <f t="shared" si="2"/>
        <v>1.506580368205135E-2</v>
      </c>
      <c r="K49" s="145">
        <f t="shared" si="9"/>
        <v>1.5118005766636399E-2</v>
      </c>
    </row>
    <row r="50" spans="1:11">
      <c r="A50" s="106" t="s">
        <v>30</v>
      </c>
      <c r="B50" s="107"/>
      <c r="C50" s="107"/>
      <c r="D50" s="128">
        <f>+D48+D49</f>
        <v>17.69679</v>
      </c>
      <c r="E50" s="107"/>
      <c r="F50" s="107"/>
      <c r="G50" s="128">
        <f>+G48+G49</f>
        <v>17.69679</v>
      </c>
      <c r="H50" s="128">
        <f t="shared" si="8"/>
        <v>0</v>
      </c>
      <c r="I50" s="71">
        <f t="shared" si="3"/>
        <v>0</v>
      </c>
      <c r="J50" s="116">
        <f t="shared" si="2"/>
        <v>3.6542587654337322E-2</v>
      </c>
      <c r="K50" s="146">
        <f t="shared" si="9"/>
        <v>3.6669205476522332E-2</v>
      </c>
    </row>
    <row r="51" spans="1:11" ht="25.5">
      <c r="A51" s="53" t="s">
        <v>31</v>
      </c>
      <c r="B51" s="97"/>
      <c r="C51" s="97"/>
      <c r="D51" s="54">
        <f>+D47+D50</f>
        <v>323.39679000000001</v>
      </c>
      <c r="E51" s="97"/>
      <c r="F51" s="97"/>
      <c r="G51" s="54">
        <f>+G47+G50</f>
        <v>328.79679000000004</v>
      </c>
      <c r="H51" s="127">
        <f t="shared" si="8"/>
        <v>5.4000000000000341</v>
      </c>
      <c r="I51" s="70">
        <f t="shared" si="3"/>
        <v>1.6697753864532899E-2</v>
      </c>
      <c r="J51" s="115">
        <f t="shared" si="2"/>
        <v>0.67894152097864879</v>
      </c>
      <c r="K51" s="143">
        <f t="shared" si="9"/>
        <v>0.68129401165584069</v>
      </c>
    </row>
    <row r="52" spans="1:11">
      <c r="A52" s="179" t="s">
        <v>32</v>
      </c>
      <c r="B52" s="180">
        <f>+B27*B30</f>
        <v>1552.35</v>
      </c>
      <c r="C52" s="181">
        <f>+B18</f>
        <v>5.1999999999999998E-3</v>
      </c>
      <c r="D52" s="23">
        <f>+B52*C52</f>
        <v>8.0722199999999997</v>
      </c>
      <c r="E52" s="180">
        <f>+B52</f>
        <v>1552.35</v>
      </c>
      <c r="F52" s="181">
        <f>+C18</f>
        <v>5.1999999999999998E-3</v>
      </c>
      <c r="G52" s="23">
        <f>+E52*F52</f>
        <v>8.0722199999999997</v>
      </c>
      <c r="H52" s="124">
        <f t="shared" si="8"/>
        <v>0</v>
      </c>
      <c r="I52" s="24">
        <f t="shared" si="3"/>
        <v>0</v>
      </c>
      <c r="J52" s="113">
        <f t="shared" si="2"/>
        <v>1.6668548754610005E-2</v>
      </c>
      <c r="K52" s="119">
        <f t="shared" si="9"/>
        <v>1.6726304252448781E-2</v>
      </c>
    </row>
    <row r="53" spans="1:11">
      <c r="A53" s="179" t="s">
        <v>33</v>
      </c>
      <c r="B53" s="180">
        <f>+B52</f>
        <v>1552.35</v>
      </c>
      <c r="C53" s="181">
        <f>+B19</f>
        <v>1.1000000000000001E-3</v>
      </c>
      <c r="D53" s="23">
        <f>+B53*C53</f>
        <v>1.7075849999999999</v>
      </c>
      <c r="E53" s="180">
        <f>+B53</f>
        <v>1552.35</v>
      </c>
      <c r="F53" s="181">
        <f>+C19</f>
        <v>1.1000000000000001E-3</v>
      </c>
      <c r="G53" s="23">
        <f>+E53*F53</f>
        <v>1.7075849999999999</v>
      </c>
      <c r="H53" s="124">
        <f t="shared" si="8"/>
        <v>0</v>
      </c>
      <c r="I53" s="24">
        <f t="shared" si="3"/>
        <v>0</v>
      </c>
      <c r="J53" s="113">
        <f t="shared" si="2"/>
        <v>3.5260391596290395E-3</v>
      </c>
      <c r="K53" s="119">
        <f t="shared" si="9"/>
        <v>3.5382566687872422E-3</v>
      </c>
    </row>
    <row r="54" spans="1:11" ht="25.5">
      <c r="A54" s="179" t="s">
        <v>34</v>
      </c>
      <c r="B54" s="26">
        <v>1</v>
      </c>
      <c r="C54" s="180">
        <f>+B20</f>
        <v>0.25</v>
      </c>
      <c r="D54" s="23">
        <f>+B54*C54</f>
        <v>0.25</v>
      </c>
      <c r="E54" s="26">
        <f>+B54</f>
        <v>1</v>
      </c>
      <c r="F54" s="180">
        <f>+C20</f>
        <v>0.25</v>
      </c>
      <c r="G54" s="23">
        <f>+E54*F54</f>
        <v>0.25</v>
      </c>
      <c r="H54" s="124">
        <f t="shared" si="8"/>
        <v>0</v>
      </c>
      <c r="I54" s="24">
        <f t="shared" si="3"/>
        <v>0</v>
      </c>
      <c r="J54" s="113">
        <f t="shared" si="2"/>
        <v>5.1623186541651506E-4</v>
      </c>
      <c r="K54" s="119">
        <f t="shared" si="9"/>
        <v>5.1802057712899249E-4</v>
      </c>
    </row>
    <row r="55" spans="1:11">
      <c r="A55" s="53" t="s">
        <v>35</v>
      </c>
      <c r="B55" s="97"/>
      <c r="C55" s="97"/>
      <c r="D55" s="54">
        <f>SUM(D52:D54)</f>
        <v>10.029805</v>
      </c>
      <c r="E55" s="97"/>
      <c r="F55" s="97"/>
      <c r="G55" s="54">
        <f>SUM(G52:G54)</f>
        <v>10.029805</v>
      </c>
      <c r="H55" s="127">
        <f t="shared" si="8"/>
        <v>0</v>
      </c>
      <c r="I55" s="55">
        <f t="shared" si="3"/>
        <v>0</v>
      </c>
      <c r="J55" s="115">
        <f t="shared" si="2"/>
        <v>2.0710819779655561E-2</v>
      </c>
      <c r="K55" s="120">
        <f t="shared" si="9"/>
        <v>2.0782581498365017E-2</v>
      </c>
    </row>
    <row r="56" spans="1:11">
      <c r="A56" s="33" t="s">
        <v>36</v>
      </c>
      <c r="B56" s="180">
        <f>+B27</f>
        <v>1500</v>
      </c>
      <c r="C56" s="29">
        <f>+B21</f>
        <v>7.0000000000000001E-3</v>
      </c>
      <c r="D56" s="23">
        <f>+B56*C56</f>
        <v>10.5</v>
      </c>
      <c r="E56" s="180">
        <f>+B56</f>
        <v>1500</v>
      </c>
      <c r="F56" s="29">
        <f>+C21</f>
        <v>7.0000000000000001E-3</v>
      </c>
      <c r="G56" s="23">
        <f>+E56*F56</f>
        <v>10.5</v>
      </c>
      <c r="H56" s="124">
        <f t="shared" si="8"/>
        <v>0</v>
      </c>
      <c r="I56" s="24">
        <f t="shared" si="3"/>
        <v>0</v>
      </c>
      <c r="J56" s="117">
        <f t="shared" si="2"/>
        <v>2.1681738347493634E-2</v>
      </c>
      <c r="K56" s="121">
        <f t="shared" si="9"/>
        <v>2.1756864239417684E-2</v>
      </c>
    </row>
    <row r="57" spans="1:11">
      <c r="A57" s="46"/>
      <c r="B57" s="92"/>
      <c r="C57" s="92"/>
      <c r="D57" s="47"/>
      <c r="E57" s="92"/>
      <c r="F57" s="92"/>
      <c r="G57" s="47"/>
      <c r="H57" s="91"/>
      <c r="I57" s="48"/>
      <c r="J57" s="67"/>
      <c r="K57" s="65"/>
    </row>
    <row r="58" spans="1:11">
      <c r="A58" s="33" t="s">
        <v>37</v>
      </c>
      <c r="B58" s="84"/>
      <c r="C58" s="84"/>
      <c r="D58" s="25">
        <f>+D35+D36+D51+D55+D56</f>
        <v>470.78339500000004</v>
      </c>
      <c r="E58" s="84"/>
      <c r="F58" s="84"/>
      <c r="G58" s="25">
        <f>+G35+G36+G51+G55+G56</f>
        <v>476.18339500000002</v>
      </c>
      <c r="H58" s="124">
        <f t="shared" ref="H58:H62" si="10">+G58-D58</f>
        <v>5.3999999999999773</v>
      </c>
      <c r="I58" s="24">
        <f t="shared" ref="I58:I62" si="11">IFERROR(+H58/D58,0)</f>
        <v>1.1470243125291147E-2</v>
      </c>
      <c r="J58" s="113">
        <f>IFERROR(+G58/$G$62,0)</f>
        <v>0.98328416912487704</v>
      </c>
      <c r="K58" s="64"/>
    </row>
    <row r="59" spans="1:11">
      <c r="A59" s="45" t="s">
        <v>38</v>
      </c>
      <c r="B59" s="30"/>
      <c r="C59" s="31">
        <v>0.13</v>
      </c>
      <c r="D59" s="25">
        <f>+D58*C59</f>
        <v>61.201841350000009</v>
      </c>
      <c r="E59" s="30"/>
      <c r="F59" s="31">
        <v>0.13</v>
      </c>
      <c r="G59" s="25">
        <f>+G58*F59</f>
        <v>61.903841350000008</v>
      </c>
      <c r="H59" s="124">
        <f t="shared" si="10"/>
        <v>0.70199999999999818</v>
      </c>
      <c r="I59" s="24">
        <f t="shared" si="11"/>
        <v>1.1470243125291166E-2</v>
      </c>
      <c r="J59" s="113">
        <f>IFERROR(+G59/$G$62,0)</f>
        <v>0.12782694198623404</v>
      </c>
      <c r="K59" s="64"/>
    </row>
    <row r="60" spans="1:11">
      <c r="A60" s="45" t="s">
        <v>39</v>
      </c>
      <c r="B60" s="73"/>
      <c r="C60" s="73"/>
      <c r="D60" s="124">
        <f>+D58+D59</f>
        <v>531.98523635000004</v>
      </c>
      <c r="E60" s="73"/>
      <c r="F60" s="73"/>
      <c r="G60" s="124">
        <f>+G58+G59</f>
        <v>538.08723635000001</v>
      </c>
      <c r="H60" s="124">
        <f t="shared" si="10"/>
        <v>6.1019999999999754</v>
      </c>
      <c r="I60" s="24">
        <f t="shared" si="11"/>
        <v>1.147024312529115E-2</v>
      </c>
      <c r="J60" s="113">
        <f>IFERROR(+G60/$G$62,0)</f>
        <v>1.1111111111111112</v>
      </c>
      <c r="K60" s="64"/>
    </row>
    <row r="61" spans="1:11">
      <c r="A61" s="45" t="s">
        <v>40</v>
      </c>
      <c r="B61" s="84"/>
      <c r="C61" s="37">
        <v>-0.1</v>
      </c>
      <c r="D61" s="123">
        <f>+D60*C61</f>
        <v>-53.198523635000008</v>
      </c>
      <c r="E61" s="84"/>
      <c r="F61" s="37">
        <v>-0.1</v>
      </c>
      <c r="G61" s="123">
        <f>+G60*F61</f>
        <v>-53.808723635000007</v>
      </c>
      <c r="H61" s="124">
        <f t="shared" si="10"/>
        <v>-0.61019999999999897</v>
      </c>
      <c r="I61" s="24">
        <f t="shared" si="11"/>
        <v>1.1470243125291176E-2</v>
      </c>
      <c r="J61" s="113">
        <f>IFERROR(+G61/$G$62,0)</f>
        <v>-0.11111111111111112</v>
      </c>
      <c r="K61" s="64"/>
    </row>
    <row r="62" spans="1:11" ht="15.75" thickBot="1">
      <c r="A62" s="49" t="s">
        <v>41</v>
      </c>
      <c r="B62" s="93"/>
      <c r="C62" s="93"/>
      <c r="D62" s="50">
        <f>+D60+D61</f>
        <v>478.78671271500002</v>
      </c>
      <c r="E62" s="93"/>
      <c r="F62" s="93"/>
      <c r="G62" s="50">
        <f>+G60+G61</f>
        <v>484.27851271500003</v>
      </c>
      <c r="H62" s="125">
        <f t="shared" si="10"/>
        <v>5.491800000000012</v>
      </c>
      <c r="I62" s="51">
        <f t="shared" si="11"/>
        <v>1.1470243125291222E-2</v>
      </c>
      <c r="J62" s="118">
        <f>IFERROR(+G62/$G$62,0)</f>
        <v>1</v>
      </c>
      <c r="K62" s="66"/>
    </row>
    <row r="63" spans="1:11">
      <c r="A63" s="46"/>
      <c r="B63" s="92"/>
      <c r="C63" s="92"/>
      <c r="D63" s="47"/>
      <c r="E63" s="92"/>
      <c r="F63" s="92"/>
      <c r="G63" s="47"/>
      <c r="H63" s="91"/>
      <c r="I63" s="48"/>
      <c r="J63" s="67"/>
      <c r="K63" s="65"/>
    </row>
    <row r="64" spans="1:11">
      <c r="A64" s="33" t="s">
        <v>42</v>
      </c>
      <c r="B64" s="84"/>
      <c r="C64" s="84"/>
      <c r="D64" s="25">
        <f>+D38+D39+D40+D51+D55+D56</f>
        <v>469.13914599999998</v>
      </c>
      <c r="E64" s="84"/>
      <c r="F64" s="84"/>
      <c r="G64" s="25">
        <f>+G38+G39+G40+G51+G55+G56</f>
        <v>474.53914600000007</v>
      </c>
      <c r="H64" s="124">
        <f t="shared" ref="H64:H68" si="12">+G64-D64</f>
        <v>5.4000000000000909</v>
      </c>
      <c r="I64" s="24">
        <f t="shared" ref="I64:I68" si="13">IFERROR(+H64/D64,0)</f>
        <v>1.1510444280853278E-2</v>
      </c>
      <c r="J64" s="24"/>
      <c r="K64" s="119">
        <f t="shared" ref="K64:K68" si="14">IFERROR(+G64/$G$68,0)</f>
        <v>0.98328416912487704</v>
      </c>
    </row>
    <row r="65" spans="1:11">
      <c r="A65" s="45" t="s">
        <v>38</v>
      </c>
      <c r="B65" s="30"/>
      <c r="C65" s="31">
        <v>0.13</v>
      </c>
      <c r="D65" s="25">
        <f>+D64*C65</f>
        <v>60.988088980000001</v>
      </c>
      <c r="E65" s="30"/>
      <c r="F65" s="31">
        <v>0.13</v>
      </c>
      <c r="G65" s="25">
        <f>+G64*F65</f>
        <v>61.690088980000013</v>
      </c>
      <c r="H65" s="124">
        <f t="shared" si="12"/>
        <v>0.70200000000001239</v>
      </c>
      <c r="I65" s="24">
        <f t="shared" si="13"/>
        <v>1.1510444280853287E-2</v>
      </c>
      <c r="J65" s="24"/>
      <c r="K65" s="119">
        <f t="shared" si="14"/>
        <v>0.12782694198623404</v>
      </c>
    </row>
    <row r="66" spans="1:11">
      <c r="A66" s="45" t="s">
        <v>39</v>
      </c>
      <c r="B66" s="73"/>
      <c r="C66" s="73"/>
      <c r="D66" s="25">
        <f>+D64+D65</f>
        <v>530.12723498000003</v>
      </c>
      <c r="E66" s="73"/>
      <c r="F66" s="73"/>
      <c r="G66" s="25">
        <f>+G64+G65</f>
        <v>536.22923498000011</v>
      </c>
      <c r="H66" s="124">
        <f t="shared" si="12"/>
        <v>6.1020000000000891</v>
      </c>
      <c r="I66" s="24">
        <f t="shared" si="13"/>
        <v>1.1510444280853252E-2</v>
      </c>
      <c r="J66" s="24"/>
      <c r="K66" s="119">
        <f t="shared" si="14"/>
        <v>1.1111111111111112</v>
      </c>
    </row>
    <row r="67" spans="1:11">
      <c r="A67" s="45" t="s">
        <v>40</v>
      </c>
      <c r="B67" s="84"/>
      <c r="C67" s="37">
        <v>-0.1</v>
      </c>
      <c r="D67" s="123">
        <f>+D66*C67</f>
        <v>-53.012723498000007</v>
      </c>
      <c r="E67" s="84"/>
      <c r="F67" s="37">
        <v>-0.1</v>
      </c>
      <c r="G67" s="123">
        <f>+G66*F67</f>
        <v>-53.622923498000013</v>
      </c>
      <c r="H67" s="124">
        <f t="shared" si="12"/>
        <v>-0.61020000000000607</v>
      </c>
      <c r="I67" s="24">
        <f t="shared" si="13"/>
        <v>1.1510444280853196E-2</v>
      </c>
      <c r="J67" s="24"/>
      <c r="K67" s="119">
        <f t="shared" si="14"/>
        <v>-0.11111111111111112</v>
      </c>
    </row>
    <row r="68" spans="1:11" ht="15.75" thickBot="1">
      <c r="A68" s="49" t="s">
        <v>43</v>
      </c>
      <c r="B68" s="93"/>
      <c r="C68" s="93"/>
      <c r="D68" s="50">
        <f>+D66+D67</f>
        <v>477.11451148200001</v>
      </c>
      <c r="E68" s="93"/>
      <c r="F68" s="93"/>
      <c r="G68" s="50">
        <f>+G66+G67</f>
        <v>482.60631148200008</v>
      </c>
      <c r="H68" s="125">
        <f t="shared" si="12"/>
        <v>5.4918000000000688</v>
      </c>
      <c r="I68" s="51">
        <f t="shared" si="13"/>
        <v>1.1510444280853228E-2</v>
      </c>
      <c r="J68" s="68"/>
      <c r="K68" s="122">
        <f t="shared" si="14"/>
        <v>1</v>
      </c>
    </row>
    <row r="71" spans="1:11" ht="108.75" customHeight="1">
      <c r="A71" s="200" t="s">
        <v>51</v>
      </c>
      <c r="B71" s="201"/>
      <c r="C71" s="201"/>
      <c r="D71" s="201"/>
      <c r="E71" s="201"/>
      <c r="F71" s="201"/>
      <c r="G71" s="201"/>
      <c r="H71" s="201"/>
    </row>
    <row r="72" spans="1:11">
      <c r="A72" s="162"/>
      <c r="B72" s="162"/>
      <c r="C72" s="162"/>
      <c r="D72" s="162"/>
      <c r="E72" s="162"/>
      <c r="F72" s="162"/>
      <c r="G72" s="162"/>
      <c r="H72" s="162"/>
    </row>
    <row r="73" spans="1:11">
      <c r="A73" s="162"/>
      <c r="B73" s="162"/>
      <c r="C73" s="162"/>
      <c r="D73" s="162"/>
      <c r="E73" s="162"/>
      <c r="F73" s="162"/>
      <c r="G73" s="162"/>
      <c r="H73" s="162"/>
    </row>
    <row r="74" spans="1:11">
      <c r="A74" s="162"/>
      <c r="B74" s="162"/>
      <c r="C74" s="162"/>
      <c r="D74" s="162"/>
      <c r="E74" s="162"/>
      <c r="F74" s="162"/>
      <c r="G74" s="162"/>
      <c r="H74" s="162"/>
    </row>
    <row r="75" spans="1:11">
      <c r="A75" s="162"/>
      <c r="B75" s="162"/>
      <c r="C75" s="162"/>
      <c r="D75" s="162"/>
      <c r="E75" s="162"/>
      <c r="F75" s="162"/>
      <c r="G75" s="162"/>
      <c r="H75" s="162"/>
    </row>
    <row r="76" spans="1:11">
      <c r="A76" s="162"/>
      <c r="B76" s="162"/>
      <c r="C76" s="162"/>
      <c r="D76" s="162"/>
      <c r="E76" s="162"/>
      <c r="F76" s="162"/>
      <c r="G76" s="162"/>
      <c r="H76" s="162"/>
    </row>
  </sheetData>
  <mergeCells count="4">
    <mergeCell ref="A1:J1"/>
    <mergeCell ref="B33:D33"/>
    <mergeCell ref="E33:G33"/>
    <mergeCell ref="A71:H7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B76"/>
  <sheetViews>
    <sheetView topLeftCell="A35" zoomScale="90" zoomScaleNormal="90" workbookViewId="0">
      <selection activeCell="A33" sqref="A33:K68"/>
    </sheetView>
  </sheetViews>
  <sheetFormatPr defaultRowHeight="15"/>
  <cols>
    <col min="1" max="1" width="37.42578125" style="163" customWidth="1"/>
    <col min="2" max="2" width="12.42578125" style="163" bestFit="1" customWidth="1"/>
    <col min="3" max="3" width="13.140625" style="163" customWidth="1"/>
    <col min="4" max="4" width="13.5703125" style="163" customWidth="1"/>
    <col min="5" max="5" width="12.42578125" style="163" bestFit="1" customWidth="1"/>
    <col min="6" max="6" width="13.28515625" style="163" customWidth="1"/>
    <col min="7" max="7" width="14.7109375" style="163" customWidth="1"/>
    <col min="8" max="11" width="11.140625" style="163" customWidth="1"/>
    <col min="12" max="16384" width="9.140625" style="163"/>
  </cols>
  <sheetData>
    <row r="1" spans="1:28" ht="23.25">
      <c r="A1" s="205" t="s">
        <v>74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28">
      <c r="A2" s="9"/>
      <c r="B2" s="9"/>
      <c r="C2" s="9"/>
      <c r="D2" s="9"/>
      <c r="E2" s="9"/>
      <c r="F2" s="9"/>
      <c r="G2" s="77"/>
      <c r="H2" s="77"/>
      <c r="I2" s="9"/>
      <c r="J2" s="75"/>
      <c r="K2" s="75"/>
      <c r="L2" s="9"/>
      <c r="M2" s="9"/>
      <c r="N2" s="9"/>
      <c r="O2" s="9"/>
      <c r="P2" s="9"/>
      <c r="Q2" s="9"/>
      <c r="R2" s="9"/>
      <c r="S2" s="9"/>
      <c r="T2" s="34"/>
      <c r="U2" s="9"/>
      <c r="V2" s="9"/>
      <c r="W2" s="9"/>
      <c r="X2" s="9"/>
      <c r="Y2" s="39">
        <v>1</v>
      </c>
      <c r="Z2" s="9" t="s">
        <v>0</v>
      </c>
      <c r="AA2" s="9"/>
      <c r="AB2" s="9"/>
    </row>
    <row r="3" spans="1:28" ht="15.75" thickBot="1">
      <c r="A3" s="9"/>
      <c r="B3" s="9"/>
      <c r="C3" s="9"/>
      <c r="D3" s="9"/>
      <c r="E3" s="9"/>
      <c r="F3" s="9"/>
      <c r="G3" s="77"/>
      <c r="H3" s="77"/>
      <c r="I3" s="9"/>
      <c r="J3" s="75"/>
      <c r="K3" s="75"/>
      <c r="L3" s="9"/>
      <c r="M3" s="9"/>
      <c r="N3" s="9"/>
      <c r="O3" s="9"/>
      <c r="P3" s="9"/>
      <c r="Q3" s="9"/>
      <c r="R3" s="9"/>
      <c r="S3" s="9"/>
      <c r="T3" s="34"/>
      <c r="U3" s="9"/>
      <c r="V3" s="9"/>
      <c r="W3" s="9"/>
      <c r="X3" s="9"/>
      <c r="Y3" s="39"/>
      <c r="Z3" s="9"/>
      <c r="AA3" s="9"/>
      <c r="AB3" s="9"/>
    </row>
    <row r="4" spans="1:28" ht="16.5" thickBot="1">
      <c r="A4" s="164" t="s">
        <v>45</v>
      </c>
      <c r="B4" s="165" t="s">
        <v>46</v>
      </c>
      <c r="C4" s="165" t="s">
        <v>47</v>
      </c>
      <c r="D4" s="9"/>
      <c r="F4" s="187" t="s">
        <v>52</v>
      </c>
      <c r="G4" s="77"/>
      <c r="H4" s="9"/>
      <c r="I4" s="75"/>
      <c r="J4" s="75"/>
      <c r="L4" s="9"/>
      <c r="M4" s="9"/>
      <c r="N4" s="9"/>
      <c r="O4" s="9"/>
      <c r="P4" s="9"/>
      <c r="Q4" s="9"/>
      <c r="R4" s="9"/>
      <c r="S4" s="9"/>
      <c r="T4" s="34"/>
      <c r="U4" s="9"/>
      <c r="V4" s="9"/>
      <c r="W4" s="9"/>
      <c r="X4" s="9"/>
      <c r="Y4" s="39"/>
      <c r="Z4" s="9"/>
      <c r="AA4" s="9"/>
      <c r="AB4" s="9"/>
    </row>
    <row r="5" spans="1:28">
      <c r="A5" s="166" t="s">
        <v>17</v>
      </c>
      <c r="B5" s="172">
        <v>7.4999999999999997E-2</v>
      </c>
      <c r="C5" s="172">
        <v>7.4999999999999997E-2</v>
      </c>
      <c r="D5" s="9"/>
      <c r="E5" s="9"/>
      <c r="I5" s="188">
        <v>2012</v>
      </c>
      <c r="J5" s="188">
        <v>2013</v>
      </c>
      <c r="L5" s="9"/>
      <c r="M5" s="9"/>
      <c r="N5" s="9"/>
      <c r="O5" s="9"/>
      <c r="P5" s="9"/>
      <c r="Q5" s="9"/>
      <c r="R5" s="9"/>
      <c r="S5" s="9"/>
      <c r="T5" s="34"/>
      <c r="U5" s="9"/>
      <c r="V5" s="9"/>
      <c r="W5" s="9"/>
      <c r="X5" s="9"/>
      <c r="Y5" s="39"/>
      <c r="Z5" s="9"/>
      <c r="AA5" s="9"/>
      <c r="AB5" s="9"/>
    </row>
    <row r="6" spans="1:28">
      <c r="A6" s="166" t="s">
        <v>18</v>
      </c>
      <c r="B6" s="172">
        <v>8.7999999999999995E-2</v>
      </c>
      <c r="C6" s="172">
        <v>8.7999999999999995E-2</v>
      </c>
      <c r="D6" s="9"/>
      <c r="E6" s="9"/>
      <c r="F6" s="185" t="s">
        <v>53</v>
      </c>
      <c r="L6" s="9"/>
      <c r="M6" s="9"/>
      <c r="N6" s="9"/>
      <c r="O6" s="9"/>
      <c r="P6" s="9"/>
      <c r="Q6" s="9"/>
      <c r="R6" s="9"/>
      <c r="S6" s="9"/>
      <c r="T6" s="34"/>
      <c r="U6" s="9"/>
      <c r="V6" s="9"/>
      <c r="W6" s="9"/>
      <c r="X6" s="9"/>
      <c r="Y6" s="39"/>
      <c r="Z6" s="9"/>
      <c r="AA6" s="9"/>
      <c r="AB6" s="9"/>
    </row>
    <row r="7" spans="1:28">
      <c r="A7" s="166" t="s">
        <v>19</v>
      </c>
      <c r="B7" s="172">
        <v>6.5000000000000002E-2</v>
      </c>
      <c r="C7" s="172">
        <v>6.5000000000000002E-2</v>
      </c>
      <c r="D7" s="9"/>
      <c r="E7" s="9"/>
      <c r="F7" s="163" t="s">
        <v>54</v>
      </c>
      <c r="I7" s="177">
        <v>0</v>
      </c>
      <c r="J7" s="177">
        <v>0</v>
      </c>
      <c r="L7" s="9"/>
      <c r="M7" s="9"/>
      <c r="N7" s="9"/>
      <c r="O7" s="9"/>
      <c r="P7" s="9"/>
      <c r="Q7" s="9"/>
      <c r="R7" s="9"/>
      <c r="S7" s="9"/>
      <c r="T7" s="34"/>
      <c r="U7" s="9"/>
      <c r="V7" s="9"/>
      <c r="W7" s="9"/>
      <c r="X7" s="9"/>
      <c r="Y7" s="39"/>
      <c r="Z7" s="9"/>
      <c r="AA7" s="9"/>
      <c r="AB7" s="9"/>
    </row>
    <row r="8" spans="1:28">
      <c r="A8" s="166" t="s">
        <v>20</v>
      </c>
      <c r="B8" s="172">
        <v>0.1</v>
      </c>
      <c r="C8" s="172">
        <v>0.1</v>
      </c>
      <c r="D8" s="9"/>
      <c r="E8" s="9"/>
      <c r="F8" s="163" t="s">
        <v>55</v>
      </c>
      <c r="I8" s="177">
        <v>0</v>
      </c>
      <c r="J8" s="177">
        <v>0</v>
      </c>
      <c r="L8" s="9"/>
      <c r="M8" s="9"/>
      <c r="N8" s="9"/>
      <c r="O8" s="9"/>
      <c r="P8" s="9"/>
      <c r="Q8" s="9"/>
      <c r="R8" s="9"/>
      <c r="S8" s="9"/>
      <c r="T8" s="34"/>
      <c r="U8" s="9"/>
      <c r="V8" s="9"/>
      <c r="W8" s="9"/>
      <c r="X8" s="9"/>
      <c r="Y8" s="39"/>
      <c r="Z8" s="9"/>
      <c r="AA8" s="9"/>
      <c r="AB8" s="9"/>
    </row>
    <row r="9" spans="1:28">
      <c r="A9" s="166" t="s">
        <v>21</v>
      </c>
      <c r="B9" s="172">
        <v>0.11700000000000001</v>
      </c>
      <c r="C9" s="172">
        <v>0.11700000000000001</v>
      </c>
      <c r="D9" s="9"/>
      <c r="E9" s="9"/>
      <c r="F9" s="163" t="s">
        <v>56</v>
      </c>
      <c r="J9" s="177"/>
      <c r="L9" s="9"/>
      <c r="M9" s="9"/>
      <c r="N9" s="9"/>
      <c r="O9" s="9"/>
      <c r="P9" s="9"/>
      <c r="Q9" s="9"/>
      <c r="R9" s="9"/>
      <c r="S9" s="9"/>
      <c r="T9" s="34"/>
      <c r="U9" s="9"/>
      <c r="V9" s="9"/>
      <c r="W9" s="9"/>
      <c r="X9" s="9"/>
      <c r="Y9" s="39"/>
      <c r="Z9" s="9"/>
      <c r="AA9" s="9"/>
      <c r="AB9" s="9"/>
    </row>
    <row r="10" spans="1:28">
      <c r="A10" s="166" t="s">
        <v>22</v>
      </c>
      <c r="B10" s="167">
        <v>0.82</v>
      </c>
      <c r="C10" s="167">
        <v>0.83</v>
      </c>
      <c r="D10" s="9"/>
      <c r="E10" s="9"/>
      <c r="F10" s="163" t="s">
        <v>57</v>
      </c>
      <c r="J10" s="177"/>
      <c r="L10" s="9"/>
      <c r="M10" s="9"/>
      <c r="N10" s="9"/>
      <c r="O10" s="9"/>
      <c r="P10" s="9"/>
      <c r="Q10" s="9"/>
      <c r="R10" s="9"/>
      <c r="S10" s="9"/>
      <c r="T10" s="34"/>
      <c r="U10" s="9"/>
      <c r="V10" s="9"/>
      <c r="W10" s="9"/>
      <c r="X10" s="9"/>
      <c r="Y10" s="39"/>
      <c r="Z10" s="9"/>
      <c r="AA10" s="9"/>
      <c r="AB10" s="9"/>
    </row>
    <row r="11" spans="1:28">
      <c r="A11" s="166" t="s">
        <v>48</v>
      </c>
      <c r="B11" s="167">
        <v>0</v>
      </c>
      <c r="C11" s="167">
        <v>0</v>
      </c>
      <c r="D11" s="9"/>
      <c r="E11" s="9"/>
      <c r="F11" s="163" t="s">
        <v>23</v>
      </c>
      <c r="I11" s="182">
        <f>SUM(I6:I10)</f>
        <v>0</v>
      </c>
      <c r="J11" s="182">
        <f>SUM(J6:J10)</f>
        <v>0</v>
      </c>
      <c r="L11" s="9"/>
      <c r="M11" s="9"/>
      <c r="N11" s="9"/>
      <c r="O11" s="9"/>
      <c r="P11" s="9"/>
      <c r="Q11" s="9"/>
      <c r="R11" s="9"/>
      <c r="S11" s="9"/>
      <c r="T11" s="34"/>
      <c r="U11" s="9"/>
      <c r="V11" s="9"/>
      <c r="W11" s="9"/>
      <c r="X11" s="9"/>
      <c r="Y11" s="39"/>
      <c r="Z11" s="9"/>
      <c r="AA11" s="9"/>
      <c r="AB11" s="9"/>
    </row>
    <row r="12" spans="1:28">
      <c r="A12" s="166" t="s">
        <v>23</v>
      </c>
      <c r="B12" s="168">
        <f>+I11</f>
        <v>0</v>
      </c>
      <c r="C12" s="168">
        <f>+J11</f>
        <v>0</v>
      </c>
      <c r="D12" s="9"/>
      <c r="E12" s="9"/>
      <c r="L12" s="9"/>
      <c r="M12" s="9"/>
      <c r="N12" s="9"/>
      <c r="O12" s="9"/>
      <c r="P12" s="9"/>
      <c r="Q12" s="9"/>
      <c r="R12" s="9"/>
      <c r="S12" s="9"/>
      <c r="T12" s="34"/>
      <c r="U12" s="9"/>
      <c r="V12" s="9"/>
      <c r="W12" s="9"/>
      <c r="X12" s="9"/>
      <c r="Y12" s="39"/>
      <c r="Z12" s="9"/>
      <c r="AA12" s="9"/>
      <c r="AB12" s="9"/>
    </row>
    <row r="13" spans="1:28">
      <c r="A13" s="169" t="s">
        <v>24</v>
      </c>
      <c r="B13" s="170">
        <v>8.5206999999999997</v>
      </c>
      <c r="C13" s="170">
        <v>8.6127000000000002</v>
      </c>
      <c r="D13" s="9"/>
      <c r="E13" s="9"/>
      <c r="F13" s="185" t="s">
        <v>58</v>
      </c>
      <c r="L13" s="9"/>
      <c r="M13" s="9"/>
      <c r="N13" s="9"/>
      <c r="O13" s="9"/>
      <c r="P13" s="9"/>
      <c r="Q13" s="9"/>
      <c r="R13" s="9"/>
      <c r="S13" s="9"/>
      <c r="T13" s="34"/>
      <c r="U13" s="9"/>
      <c r="V13" s="9"/>
      <c r="W13" s="9"/>
      <c r="X13" s="9"/>
      <c r="Y13" s="39"/>
      <c r="Z13" s="9"/>
      <c r="AA13" s="9"/>
      <c r="AB13" s="9"/>
    </row>
    <row r="14" spans="1:28">
      <c r="A14" s="166" t="s">
        <v>26</v>
      </c>
      <c r="B14" s="171">
        <f>+I22</f>
        <v>-0.49730000000000002</v>
      </c>
      <c r="C14" s="171">
        <f>+J22</f>
        <v>0</v>
      </c>
      <c r="D14" s="9"/>
      <c r="E14" s="9"/>
      <c r="F14" s="163" t="s">
        <v>59</v>
      </c>
      <c r="I14" s="183"/>
      <c r="J14" s="177">
        <v>0</v>
      </c>
      <c r="L14" s="9"/>
      <c r="M14" s="9"/>
      <c r="N14" s="9"/>
      <c r="O14" s="9"/>
      <c r="P14" s="9"/>
      <c r="Q14" s="9"/>
      <c r="R14" s="9"/>
      <c r="S14" s="9"/>
      <c r="T14" s="34"/>
      <c r="U14" s="9"/>
      <c r="V14" s="9"/>
      <c r="W14" s="9"/>
      <c r="X14" s="9"/>
      <c r="Y14" s="39"/>
      <c r="Z14" s="9"/>
      <c r="AA14" s="9"/>
      <c r="AB14" s="9"/>
    </row>
    <row r="15" spans="1:28">
      <c r="A15" s="169" t="s">
        <v>25</v>
      </c>
      <c r="B15" s="170">
        <v>0</v>
      </c>
      <c r="C15" s="170">
        <v>0</v>
      </c>
      <c r="D15" s="9"/>
      <c r="E15" s="9"/>
      <c r="F15" s="163" t="s">
        <v>60</v>
      </c>
      <c r="I15" s="183">
        <v>-0.49730000000000002</v>
      </c>
      <c r="J15" s="177">
        <v>0</v>
      </c>
      <c r="L15" s="9"/>
      <c r="M15" s="9"/>
      <c r="N15" s="9"/>
      <c r="O15" s="9"/>
      <c r="P15" s="9"/>
      <c r="Q15" s="9"/>
      <c r="R15" s="9"/>
      <c r="S15" s="9"/>
      <c r="T15" s="34"/>
      <c r="U15" s="9"/>
      <c r="V15" s="9"/>
      <c r="W15" s="9"/>
      <c r="X15" s="9"/>
      <c r="Y15" s="39"/>
      <c r="Z15" s="9"/>
      <c r="AA15" s="9"/>
      <c r="AB15" s="9"/>
    </row>
    <row r="16" spans="1:28" ht="25.5">
      <c r="A16" s="169" t="s">
        <v>49</v>
      </c>
      <c r="B16" s="171">
        <v>2.1692999999999998</v>
      </c>
      <c r="C16" s="171">
        <v>2.1644999999999999</v>
      </c>
      <c r="D16" s="9"/>
      <c r="E16" s="9"/>
      <c r="F16" s="163" t="s">
        <v>61</v>
      </c>
      <c r="I16" s="183"/>
      <c r="J16" s="177">
        <v>0</v>
      </c>
      <c r="L16" s="9"/>
      <c r="M16" s="9"/>
      <c r="N16" s="9"/>
      <c r="O16" s="9"/>
      <c r="P16" s="9"/>
      <c r="Q16" s="9"/>
      <c r="R16" s="9"/>
      <c r="S16" s="9"/>
      <c r="T16" s="34"/>
      <c r="U16" s="9"/>
      <c r="V16" s="9"/>
      <c r="W16" s="9"/>
      <c r="X16" s="9"/>
      <c r="Y16" s="39"/>
      <c r="Z16" s="9"/>
      <c r="AA16" s="9"/>
      <c r="AB16" s="9"/>
    </row>
    <row r="17" spans="1:28" ht="25.5">
      <c r="A17" s="169" t="s">
        <v>50</v>
      </c>
      <c r="B17" s="171">
        <v>1.5241</v>
      </c>
      <c r="C17" s="171">
        <v>1.5210999999999999</v>
      </c>
      <c r="D17" s="9"/>
      <c r="E17" s="9"/>
      <c r="F17" s="163" t="s">
        <v>62</v>
      </c>
      <c r="I17" s="183">
        <v>0</v>
      </c>
      <c r="J17" s="177">
        <v>0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>
      <c r="A18" s="169" t="s">
        <v>32</v>
      </c>
      <c r="B18" s="172">
        <v>5.1999999999999998E-3</v>
      </c>
      <c r="C18" s="172">
        <v>5.1999999999999998E-3</v>
      </c>
      <c r="D18" s="9"/>
      <c r="E18" s="9"/>
      <c r="F18" s="163" t="s">
        <v>63</v>
      </c>
      <c r="I18" s="183">
        <v>0</v>
      </c>
      <c r="J18" s="177">
        <v>0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>
      <c r="A19" s="169" t="s">
        <v>33</v>
      </c>
      <c r="B19" s="172">
        <v>1.1000000000000001E-3</v>
      </c>
      <c r="C19" s="172">
        <v>1.1000000000000001E-3</v>
      </c>
      <c r="D19" s="9"/>
      <c r="E19" s="9"/>
      <c r="F19" s="163" t="s">
        <v>64</v>
      </c>
      <c r="I19" s="183">
        <v>0</v>
      </c>
      <c r="J19" s="183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25.5">
      <c r="A20" s="169" t="s">
        <v>34</v>
      </c>
      <c r="B20" s="168">
        <v>0.25</v>
      </c>
      <c r="C20" s="168">
        <v>0.25</v>
      </c>
      <c r="D20" s="9"/>
      <c r="E20" s="9"/>
      <c r="F20" s="163" t="s">
        <v>65</v>
      </c>
      <c r="I20" s="183">
        <v>0</v>
      </c>
      <c r="J20" s="183">
        <v>0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>
      <c r="A21" s="169" t="s">
        <v>36</v>
      </c>
      <c r="B21" s="173">
        <v>7.0000000000000001E-3</v>
      </c>
      <c r="C21" s="173">
        <v>7.0000000000000001E-3</v>
      </c>
      <c r="D21" s="9"/>
      <c r="E21" s="9"/>
      <c r="F21" s="163" t="s">
        <v>66</v>
      </c>
      <c r="I21" s="183">
        <v>0</v>
      </c>
      <c r="J21" s="177">
        <v>0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ht="15.75" thickBot="1">
      <c r="A22" s="174" t="s">
        <v>5</v>
      </c>
      <c r="B22" s="175">
        <v>1.0348999999999999</v>
      </c>
      <c r="C22" s="175">
        <v>1.0348999999999999</v>
      </c>
      <c r="D22" s="9"/>
      <c r="E22" s="9"/>
      <c r="F22" s="163" t="s">
        <v>26</v>
      </c>
      <c r="I22" s="184">
        <f>SUM(I14:I21)</f>
        <v>-0.49730000000000002</v>
      </c>
      <c r="J22" s="184">
        <f>SUM(J14:J21)</f>
        <v>0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>
      <c r="A23" s="9"/>
      <c r="B23" s="9"/>
      <c r="C23" s="9"/>
      <c r="D23" s="9"/>
      <c r="E23" s="9"/>
      <c r="F23" s="9"/>
      <c r="G23" s="77"/>
      <c r="H23" s="77"/>
      <c r="I23" s="9"/>
      <c r="J23" s="75"/>
      <c r="K23" s="75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Z23" s="9"/>
      <c r="AA23" s="9"/>
      <c r="AB23" s="9"/>
    </row>
    <row r="24" spans="1:28">
      <c r="A24" s="9"/>
      <c r="B24" s="9"/>
      <c r="C24" s="9"/>
      <c r="D24" s="9"/>
      <c r="E24" s="9"/>
      <c r="F24" s="9"/>
      <c r="G24" s="77"/>
      <c r="H24" s="77"/>
      <c r="I24" s="9"/>
      <c r="J24" s="75"/>
      <c r="K24" s="75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 ht="15.75">
      <c r="A25" s="206"/>
      <c r="B25" s="206"/>
      <c r="C25" s="206"/>
      <c r="D25" s="189"/>
      <c r="E25" s="190"/>
      <c r="F25" s="40" t="s">
        <v>1</v>
      </c>
      <c r="G25" s="81"/>
      <c r="H25" s="77"/>
      <c r="I25" s="9"/>
      <c r="J25" s="75"/>
      <c r="K25" s="75"/>
      <c r="L25" s="186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15.75" thickBot="1">
      <c r="A26" s="10" t="s">
        <v>75</v>
      </c>
      <c r="B26" s="198">
        <v>5.53</v>
      </c>
      <c r="C26" s="10"/>
      <c r="D26" s="10"/>
      <c r="E26" s="189"/>
      <c r="G26" s="10" t="s">
        <v>44</v>
      </c>
      <c r="H26" s="10"/>
      <c r="I26" s="79"/>
      <c r="J26" s="75"/>
      <c r="K26" s="75"/>
      <c r="L26" s="11"/>
      <c r="M26" s="11"/>
      <c r="N26" s="11"/>
      <c r="O26" s="11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15.75" thickBot="1">
      <c r="A27" s="191" t="s">
        <v>2</v>
      </c>
      <c r="B27" s="82">
        <f>+D27*730*B29</f>
        <v>365</v>
      </c>
      <c r="C27" s="192" t="s">
        <v>0</v>
      </c>
      <c r="D27" s="198">
        <v>1</v>
      </c>
      <c r="E27" s="189" t="s">
        <v>69</v>
      </c>
      <c r="G27" s="140" t="s">
        <v>19</v>
      </c>
      <c r="H27" s="141"/>
      <c r="I27" s="142">
        <v>0.64</v>
      </c>
      <c r="J27" s="75"/>
      <c r="K27" s="75"/>
      <c r="L27" s="2"/>
      <c r="M27" s="11"/>
      <c r="N27" s="3"/>
      <c r="O27" s="3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15.75" thickBot="1">
      <c r="A28" s="191" t="s">
        <v>3</v>
      </c>
      <c r="B28" s="194">
        <v>750</v>
      </c>
      <c r="C28" s="192" t="s">
        <v>0</v>
      </c>
      <c r="D28" s="63"/>
      <c r="E28" s="189"/>
      <c r="G28" s="140" t="s">
        <v>20</v>
      </c>
      <c r="H28" s="141"/>
      <c r="I28" s="142">
        <v>0.18</v>
      </c>
      <c r="J28" s="75"/>
      <c r="K28" s="75"/>
      <c r="L28" s="4"/>
      <c r="M28" s="11"/>
      <c r="N28" s="12"/>
      <c r="O28" s="12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ht="15.75" thickBot="1">
      <c r="A29" s="191" t="s">
        <v>4</v>
      </c>
      <c r="B29" s="195">
        <v>0.5</v>
      </c>
      <c r="C29" s="63"/>
      <c r="D29" s="63"/>
      <c r="E29" s="189"/>
      <c r="G29" s="140" t="s">
        <v>21</v>
      </c>
      <c r="H29" s="141"/>
      <c r="I29" s="142">
        <v>0.18</v>
      </c>
      <c r="J29" s="75"/>
      <c r="K29" s="75"/>
      <c r="L29" s="5"/>
      <c r="M29" s="13"/>
      <c r="N29" s="14"/>
      <c r="O29" s="6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>
      <c r="A30" s="196" t="s">
        <v>5</v>
      </c>
      <c r="B30" s="197">
        <v>1.0348999999999999</v>
      </c>
      <c r="C30" s="21"/>
      <c r="D30" s="63"/>
      <c r="E30" s="63"/>
      <c r="F30" s="10"/>
      <c r="G30" s="77"/>
      <c r="H30" s="77"/>
      <c r="I30" s="9"/>
      <c r="J30" s="75"/>
      <c r="K30" s="75"/>
      <c r="L30" s="5"/>
      <c r="M30" s="13"/>
      <c r="N30" s="14"/>
      <c r="O30" s="6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>
      <c r="A31" s="193"/>
      <c r="B31" s="20"/>
      <c r="C31" s="21"/>
      <c r="D31" s="15"/>
      <c r="E31" s="15"/>
      <c r="F31" s="9"/>
      <c r="G31" s="77"/>
      <c r="H31" s="77"/>
      <c r="I31" s="9"/>
      <c r="J31" s="75"/>
      <c r="K31" s="75"/>
      <c r="L31" s="5"/>
      <c r="M31" s="13"/>
      <c r="N31" s="14"/>
      <c r="O31" s="6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ht="15.75" thickBot="1">
      <c r="A32" s="193"/>
      <c r="B32" s="21"/>
      <c r="C32" s="21"/>
      <c r="D32" s="15"/>
      <c r="E32" s="15"/>
      <c r="F32" s="9"/>
      <c r="G32" s="77"/>
      <c r="H32" s="77"/>
      <c r="I32" s="9"/>
      <c r="J32" s="75"/>
      <c r="K32" s="75"/>
      <c r="L32" s="5"/>
      <c r="M32" s="13"/>
      <c r="N32" s="14"/>
      <c r="O32" s="6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ht="16.5" customHeight="1" thickBot="1">
      <c r="A33" s="17"/>
      <c r="B33" s="202" t="s">
        <v>6</v>
      </c>
      <c r="C33" s="203"/>
      <c r="D33" s="204"/>
      <c r="E33" s="202" t="s">
        <v>7</v>
      </c>
      <c r="F33" s="203"/>
      <c r="G33" s="204"/>
      <c r="H33" s="78"/>
      <c r="I33" s="15"/>
      <c r="J33" s="76"/>
      <c r="K33" s="76"/>
      <c r="L33" s="5"/>
      <c r="M33" s="13"/>
      <c r="N33" s="14"/>
      <c r="O33" s="6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26.25" customHeight="1" thickBot="1">
      <c r="A34" s="57"/>
      <c r="B34" s="58" t="s">
        <v>8</v>
      </c>
      <c r="C34" s="59" t="s">
        <v>9</v>
      </c>
      <c r="D34" s="60" t="s">
        <v>10</v>
      </c>
      <c r="E34" s="58" t="s">
        <v>8</v>
      </c>
      <c r="F34" s="61" t="s">
        <v>11</v>
      </c>
      <c r="G34" s="138" t="s">
        <v>12</v>
      </c>
      <c r="H34" s="104" t="s">
        <v>13</v>
      </c>
      <c r="I34" s="62" t="s">
        <v>14</v>
      </c>
      <c r="J34" s="105" t="s">
        <v>15</v>
      </c>
      <c r="K34" s="105" t="s">
        <v>16</v>
      </c>
      <c r="L34" s="5"/>
      <c r="M34" s="13"/>
      <c r="N34" s="14"/>
      <c r="O34" s="6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>
      <c r="A35" s="56" t="s">
        <v>17</v>
      </c>
      <c r="B35" s="99">
        <f>+B27*B30</f>
        <v>377.73849999999999</v>
      </c>
      <c r="C35" s="100">
        <f>+B5</f>
        <v>7.4999999999999997E-2</v>
      </c>
      <c r="D35" s="101">
        <f>+B35*C35</f>
        <v>28.330387499999997</v>
      </c>
      <c r="E35" s="99">
        <f>+B35</f>
        <v>377.73849999999999</v>
      </c>
      <c r="F35" s="100">
        <f>+C5</f>
        <v>7.4999999999999997E-2</v>
      </c>
      <c r="G35" s="101">
        <f>+E35*F35</f>
        <v>28.330387499999997</v>
      </c>
      <c r="H35" s="102">
        <f>+G35-D35</f>
        <v>0</v>
      </c>
      <c r="I35" s="103">
        <f>IFERROR(+H35/D35,0)</f>
        <v>0</v>
      </c>
      <c r="J35" s="111">
        <f>IFERROR(+G35/$G$62,0)</f>
        <v>0.49741027788357789</v>
      </c>
      <c r="K35" s="108"/>
      <c r="L35" s="5"/>
      <c r="M35" s="13"/>
      <c r="N35" s="14"/>
      <c r="O35" s="6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>
      <c r="A36" s="179" t="s">
        <v>18</v>
      </c>
      <c r="B36" s="180">
        <v>0</v>
      </c>
      <c r="C36" s="72">
        <f>+B6</f>
        <v>8.7999999999999995E-2</v>
      </c>
      <c r="D36" s="23">
        <f>+B36*C36</f>
        <v>0</v>
      </c>
      <c r="E36" s="180">
        <f>+B36</f>
        <v>0</v>
      </c>
      <c r="F36" s="72">
        <f>+C6</f>
        <v>8.7999999999999995E-2</v>
      </c>
      <c r="G36" s="23">
        <f>+E36*F36</f>
        <v>0</v>
      </c>
      <c r="H36" s="126">
        <f>+G36-D36</f>
        <v>0</v>
      </c>
      <c r="I36" s="103">
        <f>IFERROR(+H36/D36,0)</f>
        <v>0</v>
      </c>
      <c r="J36" s="95">
        <f>IFERROR(+G36/$G$62,0)</f>
        <v>0</v>
      </c>
      <c r="K36" s="109"/>
      <c r="L36" s="5"/>
      <c r="M36" s="13"/>
      <c r="N36" s="14"/>
      <c r="O36" s="6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>
      <c r="A37" s="44"/>
      <c r="B37" s="85"/>
      <c r="C37" s="86"/>
      <c r="D37" s="87"/>
      <c r="E37" s="85"/>
      <c r="F37" s="86"/>
      <c r="G37" s="87"/>
      <c r="H37" s="88"/>
      <c r="I37" s="89"/>
      <c r="J37" s="112"/>
      <c r="K37" s="110"/>
      <c r="L37" s="5"/>
      <c r="M37" s="13"/>
      <c r="N37" s="14"/>
      <c r="O37" s="6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>
      <c r="A38" s="179" t="s">
        <v>19</v>
      </c>
      <c r="B38" s="180">
        <f>+B27*B30*I27</f>
        <v>241.75263999999999</v>
      </c>
      <c r="C38" s="181">
        <f>+B7</f>
        <v>6.5000000000000002E-2</v>
      </c>
      <c r="D38" s="23">
        <f>+B38*C38</f>
        <v>15.713921599999999</v>
      </c>
      <c r="E38" s="180">
        <f>+B38</f>
        <v>241.75263999999999</v>
      </c>
      <c r="F38" s="181">
        <f>+C7</f>
        <v>6.5000000000000002E-2</v>
      </c>
      <c r="G38" s="23">
        <f>+E38*F38</f>
        <v>15.713921599999999</v>
      </c>
      <c r="H38" s="126">
        <f>+G38-D38</f>
        <v>0</v>
      </c>
      <c r="I38" s="103">
        <f t="shared" ref="I38:I40" si="0">IFERROR(+H38/D38,0)</f>
        <v>0</v>
      </c>
      <c r="J38" s="95"/>
      <c r="K38" s="109">
        <f>IFERROR(+G38/$G$68,0)</f>
        <v>0.26467016867710869</v>
      </c>
      <c r="L38" s="5"/>
      <c r="M38" s="13"/>
      <c r="N38" s="14"/>
      <c r="O38" s="6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>
      <c r="A39" s="179" t="s">
        <v>20</v>
      </c>
      <c r="B39" s="180">
        <f>+B27*B30*I28</f>
        <v>67.992930000000001</v>
      </c>
      <c r="C39" s="181">
        <f>+B8</f>
        <v>0.1</v>
      </c>
      <c r="D39" s="23">
        <f>+B39*C39</f>
        <v>6.7992930000000005</v>
      </c>
      <c r="E39" s="180">
        <f>+B39</f>
        <v>67.992930000000001</v>
      </c>
      <c r="F39" s="181">
        <f>+C8</f>
        <v>0.1</v>
      </c>
      <c r="G39" s="23">
        <f>+E39*F39</f>
        <v>6.7992930000000005</v>
      </c>
      <c r="H39" s="126">
        <f>+G39-D39</f>
        <v>0</v>
      </c>
      <c r="I39" s="103">
        <f t="shared" si="0"/>
        <v>0</v>
      </c>
      <c r="J39" s="95"/>
      <c r="K39" s="109">
        <f>IFERROR(+G39/$G$68,0)</f>
        <v>0.11452074606221051</v>
      </c>
      <c r="L39" s="5"/>
      <c r="M39" s="13"/>
      <c r="N39" s="14"/>
      <c r="O39" s="6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>
      <c r="A40" s="179" t="s">
        <v>21</v>
      </c>
      <c r="B40" s="180">
        <f>+B27*B30*I29</f>
        <v>67.992930000000001</v>
      </c>
      <c r="C40" s="181">
        <f>+B9</f>
        <v>0.11700000000000001</v>
      </c>
      <c r="D40" s="23">
        <f>+B40*C40</f>
        <v>7.9551728100000005</v>
      </c>
      <c r="E40" s="180">
        <f>+B40</f>
        <v>67.992930000000001</v>
      </c>
      <c r="F40" s="181">
        <f>+C9</f>
        <v>0.11700000000000001</v>
      </c>
      <c r="G40" s="23">
        <f>+E40*F40</f>
        <v>7.9551728100000005</v>
      </c>
      <c r="H40" s="126">
        <f>+G40-D40</f>
        <v>0</v>
      </c>
      <c r="I40" s="103">
        <f t="shared" si="0"/>
        <v>0</v>
      </c>
      <c r="J40" s="95"/>
      <c r="K40" s="109">
        <f>IFERROR(+G40/$G$68,0)</f>
        <v>0.13398927289278631</v>
      </c>
      <c r="L40" s="5"/>
      <c r="M40" s="13"/>
      <c r="N40" s="14"/>
      <c r="O40" s="6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>
      <c r="A41" s="44"/>
      <c r="B41" s="85"/>
      <c r="C41" s="86"/>
      <c r="D41" s="87"/>
      <c r="E41" s="85"/>
      <c r="F41" s="86"/>
      <c r="G41" s="87"/>
      <c r="H41" s="88"/>
      <c r="I41" s="89"/>
      <c r="J41" s="112"/>
      <c r="K41" s="110"/>
      <c r="L41" s="5"/>
      <c r="M41" s="13"/>
      <c r="N41" s="14"/>
      <c r="O41" s="6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>
      <c r="A42" s="179" t="s">
        <v>22</v>
      </c>
      <c r="B42" s="83">
        <f>+B26</f>
        <v>5.53</v>
      </c>
      <c r="C42" s="80">
        <f>+B10</f>
        <v>0.82</v>
      </c>
      <c r="D42" s="74">
        <f>+B42*C42</f>
        <v>4.5346000000000002</v>
      </c>
      <c r="E42" s="73">
        <f>+B42</f>
        <v>5.53</v>
      </c>
      <c r="F42" s="80">
        <f>+C10</f>
        <v>0.83</v>
      </c>
      <c r="G42" s="74">
        <f t="shared" ref="G42:G46" si="1">+E42*F42</f>
        <v>4.5899000000000001</v>
      </c>
      <c r="H42" s="126">
        <f>+G42-D42</f>
        <v>5.5299999999999905E-2</v>
      </c>
      <c r="I42" s="103">
        <f>IFERROR(+H42/D42,0)</f>
        <v>1.219512195121949E-2</v>
      </c>
      <c r="J42" s="113">
        <f t="shared" ref="J42:J56" si="2">IFERROR(+G42/$G$62,0)</f>
        <v>8.0587088138410895E-2</v>
      </c>
      <c r="K42" s="109">
        <f>IFERROR(+G42/$G$68,0)</f>
        <v>7.7307857206762531E-2</v>
      </c>
      <c r="L42" s="5"/>
      <c r="M42" s="13"/>
      <c r="N42" s="14"/>
      <c r="O42" s="6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>
      <c r="A43" s="43" t="s">
        <v>23</v>
      </c>
      <c r="B43" s="83">
        <f>+B26</f>
        <v>5.53</v>
      </c>
      <c r="C43" s="90">
        <f>+B12</f>
        <v>0</v>
      </c>
      <c r="D43" s="96">
        <f>+B43*C43</f>
        <v>0</v>
      </c>
      <c r="E43" s="83">
        <f>+B43</f>
        <v>5.53</v>
      </c>
      <c r="F43" s="90">
        <f>+C12</f>
        <v>0</v>
      </c>
      <c r="G43" s="96">
        <f t="shared" si="1"/>
        <v>0</v>
      </c>
      <c r="H43" s="98">
        <f>+G43-D43</f>
        <v>0</v>
      </c>
      <c r="I43" s="103">
        <f t="shared" ref="I43:I56" si="3">IFERROR(+H43/D43,0)</f>
        <v>0</v>
      </c>
      <c r="J43" s="114">
        <f t="shared" si="2"/>
        <v>0</v>
      </c>
      <c r="K43" s="109">
        <f t="shared" ref="K43:K46" si="4">IFERROR(+G43/$G$68,0)</f>
        <v>0</v>
      </c>
      <c r="L43" s="5"/>
      <c r="M43" s="13"/>
      <c r="N43" s="14"/>
      <c r="O43" s="6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>
      <c r="A44" s="94" t="s">
        <v>24</v>
      </c>
      <c r="B44" s="26">
        <f>+D27</f>
        <v>1</v>
      </c>
      <c r="C44" s="27">
        <f>+B13</f>
        <v>8.5206999999999997</v>
      </c>
      <c r="D44" s="96">
        <f t="shared" ref="D44:D46" si="5">+B44*C44</f>
        <v>8.5206999999999997</v>
      </c>
      <c r="E44" s="26">
        <f>+B44</f>
        <v>1</v>
      </c>
      <c r="F44" s="27">
        <f>+C13</f>
        <v>8.6127000000000002</v>
      </c>
      <c r="G44" s="96">
        <f t="shared" si="1"/>
        <v>8.6127000000000002</v>
      </c>
      <c r="H44" s="98">
        <f t="shared" ref="H44:H46" si="6">+G44-D44</f>
        <v>9.2000000000000526E-2</v>
      </c>
      <c r="I44" s="103">
        <f t="shared" si="3"/>
        <v>1.0797234968958012E-2</v>
      </c>
      <c r="J44" s="113">
        <f t="shared" si="2"/>
        <v>0.15121732804847415</v>
      </c>
      <c r="K44" s="109">
        <f t="shared" si="4"/>
        <v>0.14506402792319736</v>
      </c>
      <c r="L44" s="5"/>
      <c r="M44" s="13"/>
      <c r="N44" s="14"/>
      <c r="O44" s="6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>
      <c r="A45" s="94" t="s">
        <v>25</v>
      </c>
      <c r="B45" s="26">
        <f>+D27</f>
        <v>1</v>
      </c>
      <c r="C45" s="27"/>
      <c r="D45" s="96">
        <f t="shared" si="5"/>
        <v>0</v>
      </c>
      <c r="E45" s="26">
        <f>+B45</f>
        <v>1</v>
      </c>
      <c r="F45" s="27"/>
      <c r="G45" s="96">
        <f t="shared" si="1"/>
        <v>0</v>
      </c>
      <c r="H45" s="98">
        <f t="shared" si="6"/>
        <v>0</v>
      </c>
      <c r="I45" s="103">
        <f t="shared" si="3"/>
        <v>0</v>
      </c>
      <c r="J45" s="113">
        <f t="shared" si="2"/>
        <v>0</v>
      </c>
      <c r="K45" s="109">
        <f t="shared" si="4"/>
        <v>0</v>
      </c>
      <c r="L45" s="5"/>
      <c r="M45" s="13"/>
      <c r="N45" s="14"/>
      <c r="O45" s="6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>
      <c r="A46" s="94" t="s">
        <v>26</v>
      </c>
      <c r="B46" s="26">
        <f>+D27</f>
        <v>1</v>
      </c>
      <c r="C46" s="27">
        <f>+B14</f>
        <v>-0.49730000000000002</v>
      </c>
      <c r="D46" s="96">
        <f t="shared" si="5"/>
        <v>-0.49730000000000002</v>
      </c>
      <c r="E46" s="26">
        <f>+B46</f>
        <v>1</v>
      </c>
      <c r="F46" s="27">
        <f>+C14</f>
        <v>0</v>
      </c>
      <c r="G46" s="96">
        <f t="shared" si="1"/>
        <v>0</v>
      </c>
      <c r="H46" s="98">
        <f t="shared" si="6"/>
        <v>0.49730000000000002</v>
      </c>
      <c r="I46" s="103">
        <f t="shared" si="3"/>
        <v>-1</v>
      </c>
      <c r="J46" s="113">
        <f t="shared" si="2"/>
        <v>0</v>
      </c>
      <c r="K46" s="109">
        <f t="shared" si="4"/>
        <v>0</v>
      </c>
      <c r="L46" s="5"/>
      <c r="M46" s="13"/>
      <c r="N46" s="14"/>
      <c r="O46" s="6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>
      <c r="A47" s="129" t="s">
        <v>27</v>
      </c>
      <c r="B47" s="130"/>
      <c r="C47" s="97"/>
      <c r="D47" s="131">
        <f>SUM(D42:D46)</f>
        <v>12.558</v>
      </c>
      <c r="E47" s="130"/>
      <c r="F47" s="97"/>
      <c r="G47" s="131">
        <f t="shared" ref="G47:H47" si="7">SUM(G42:G46)</f>
        <v>13.2026</v>
      </c>
      <c r="H47" s="131">
        <f t="shared" si="7"/>
        <v>0.64460000000000051</v>
      </c>
      <c r="I47" s="52">
        <f t="shared" si="3"/>
        <v>5.1329829590699198E-2</v>
      </c>
      <c r="J47" s="115">
        <f t="shared" si="2"/>
        <v>0.23180441618688508</v>
      </c>
      <c r="K47" s="143">
        <f>IFERROR(+G47/$G$68,0)</f>
        <v>0.2223718851299599</v>
      </c>
      <c r="L47" s="7"/>
      <c r="M47" s="11"/>
      <c r="N47" s="7"/>
      <c r="O47" s="176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ht="25.5">
      <c r="A48" s="132" t="s">
        <v>28</v>
      </c>
      <c r="B48" s="133">
        <f>+D27</f>
        <v>1</v>
      </c>
      <c r="C48" s="148">
        <f>+B16</f>
        <v>2.1692999999999998</v>
      </c>
      <c r="D48" s="133">
        <f>+B48*C48</f>
        <v>2.1692999999999998</v>
      </c>
      <c r="E48" s="133">
        <f>+B48</f>
        <v>1</v>
      </c>
      <c r="F48" s="148">
        <f>+C16</f>
        <v>2.1644999999999999</v>
      </c>
      <c r="G48" s="133">
        <f>+E48*F48</f>
        <v>2.1644999999999999</v>
      </c>
      <c r="H48" s="133">
        <f t="shared" ref="H48:H56" si="8">+G48-D48</f>
        <v>-4.7999999999999154E-3</v>
      </c>
      <c r="I48" s="134">
        <f t="shared" si="3"/>
        <v>-2.2126953395104022E-3</v>
      </c>
      <c r="J48" s="134">
        <f t="shared" si="2"/>
        <v>3.8003170499485914E-2</v>
      </c>
      <c r="K48" s="144">
        <f t="shared" ref="K48:K56" si="9">IFERROR(+G48/$G$68,0)</f>
        <v>3.6456754378970668E-2</v>
      </c>
    </row>
    <row r="49" spans="1:11" ht="25.5">
      <c r="A49" s="135" t="s">
        <v>29</v>
      </c>
      <c r="B49" s="136">
        <f>+B48</f>
        <v>1</v>
      </c>
      <c r="C49" s="147">
        <f>+B17</f>
        <v>1.5241</v>
      </c>
      <c r="D49" s="136">
        <f>+B49*C49</f>
        <v>1.5241</v>
      </c>
      <c r="E49" s="136">
        <f>+B49</f>
        <v>1</v>
      </c>
      <c r="F49" s="147">
        <f>+C17</f>
        <v>1.5210999999999999</v>
      </c>
      <c r="G49" s="136">
        <f>+E49*F49</f>
        <v>1.5210999999999999</v>
      </c>
      <c r="H49" s="136">
        <f t="shared" si="8"/>
        <v>-3.0000000000001137E-3</v>
      </c>
      <c r="I49" s="137">
        <f t="shared" si="3"/>
        <v>-1.9683747785579119E-3</v>
      </c>
      <c r="J49" s="137">
        <f t="shared" si="2"/>
        <v>2.6706686369493193E-2</v>
      </c>
      <c r="K49" s="145">
        <f t="shared" si="9"/>
        <v>2.5619944137607892E-2</v>
      </c>
    </row>
    <row r="50" spans="1:11">
      <c r="A50" s="106" t="s">
        <v>30</v>
      </c>
      <c r="B50" s="107"/>
      <c r="C50" s="107"/>
      <c r="D50" s="128">
        <f>+D48+D49</f>
        <v>3.6933999999999996</v>
      </c>
      <c r="E50" s="107"/>
      <c r="F50" s="107"/>
      <c r="G50" s="128">
        <f>+G48+G49</f>
        <v>3.6856</v>
      </c>
      <c r="H50" s="128">
        <f t="shared" si="8"/>
        <v>-7.799999999999585E-3</v>
      </c>
      <c r="I50" s="71">
        <f t="shared" si="3"/>
        <v>-2.111875236908969E-3</v>
      </c>
      <c r="J50" s="116">
        <f t="shared" si="2"/>
        <v>6.4709856868979107E-2</v>
      </c>
      <c r="K50" s="146">
        <f t="shared" si="9"/>
        <v>6.2076698516578564E-2</v>
      </c>
    </row>
    <row r="51" spans="1:11" ht="25.5">
      <c r="A51" s="53" t="s">
        <v>31</v>
      </c>
      <c r="B51" s="97"/>
      <c r="C51" s="97"/>
      <c r="D51" s="54">
        <f>+D47+D50</f>
        <v>16.2514</v>
      </c>
      <c r="E51" s="97"/>
      <c r="F51" s="97"/>
      <c r="G51" s="54">
        <f>+G47+G50</f>
        <v>16.888200000000001</v>
      </c>
      <c r="H51" s="127">
        <f t="shared" si="8"/>
        <v>0.63680000000000092</v>
      </c>
      <c r="I51" s="70">
        <f t="shared" si="3"/>
        <v>3.9184316428123173E-2</v>
      </c>
      <c r="J51" s="115">
        <f t="shared" si="2"/>
        <v>0.2965142730558642</v>
      </c>
      <c r="K51" s="143">
        <f t="shared" si="9"/>
        <v>0.28444858364653847</v>
      </c>
    </row>
    <row r="52" spans="1:11">
      <c r="A52" s="179" t="s">
        <v>32</v>
      </c>
      <c r="B52" s="180">
        <f>+B27*B30</f>
        <v>377.73849999999999</v>
      </c>
      <c r="C52" s="181">
        <f>+B18</f>
        <v>5.1999999999999998E-3</v>
      </c>
      <c r="D52" s="23">
        <f>+B52*C52</f>
        <v>1.9642401999999999</v>
      </c>
      <c r="E52" s="180">
        <f>+B52</f>
        <v>377.73849999999999</v>
      </c>
      <c r="F52" s="181">
        <f>+C18</f>
        <v>5.1999999999999998E-3</v>
      </c>
      <c r="G52" s="23">
        <f>+E52*F52</f>
        <v>1.9642401999999999</v>
      </c>
      <c r="H52" s="124">
        <f t="shared" si="8"/>
        <v>0</v>
      </c>
      <c r="I52" s="24">
        <f t="shared" si="3"/>
        <v>0</v>
      </c>
      <c r="J52" s="113">
        <f t="shared" si="2"/>
        <v>3.4487112599928066E-2</v>
      </c>
      <c r="K52" s="119">
        <f t="shared" si="9"/>
        <v>3.3083771084638586E-2</v>
      </c>
    </row>
    <row r="53" spans="1:11">
      <c r="A53" s="179" t="s">
        <v>33</v>
      </c>
      <c r="B53" s="180">
        <f>+B52</f>
        <v>377.73849999999999</v>
      </c>
      <c r="C53" s="181">
        <f>+B19</f>
        <v>1.1000000000000001E-3</v>
      </c>
      <c r="D53" s="23">
        <f>+B53*C53</f>
        <v>0.41551235000000003</v>
      </c>
      <c r="E53" s="180">
        <f>+B53</f>
        <v>377.73849999999999</v>
      </c>
      <c r="F53" s="181">
        <f>+C19</f>
        <v>1.1000000000000001E-3</v>
      </c>
      <c r="G53" s="23">
        <f>+E53*F53</f>
        <v>0.41551235000000003</v>
      </c>
      <c r="H53" s="124">
        <f t="shared" si="8"/>
        <v>0</v>
      </c>
      <c r="I53" s="24">
        <f t="shared" si="3"/>
        <v>0</v>
      </c>
      <c r="J53" s="113">
        <f t="shared" si="2"/>
        <v>7.2953507422924774E-3</v>
      </c>
      <c r="K53" s="119">
        <f t="shared" si="9"/>
        <v>6.9984900371350871E-3</v>
      </c>
    </row>
    <row r="54" spans="1:11" ht="25.5">
      <c r="A54" s="179" t="s">
        <v>34</v>
      </c>
      <c r="B54" s="26">
        <v>1</v>
      </c>
      <c r="C54" s="180">
        <f>+B20</f>
        <v>0.25</v>
      </c>
      <c r="D54" s="23">
        <f>+B54*C54</f>
        <v>0.25</v>
      </c>
      <c r="E54" s="26">
        <f>+B54</f>
        <v>1</v>
      </c>
      <c r="F54" s="180">
        <f>+C20</f>
        <v>0.25</v>
      </c>
      <c r="G54" s="23">
        <f>+E54*F54</f>
        <v>0.25</v>
      </c>
      <c r="H54" s="124">
        <f t="shared" si="8"/>
        <v>0</v>
      </c>
      <c r="I54" s="24">
        <f t="shared" si="3"/>
        <v>0</v>
      </c>
      <c r="J54" s="113">
        <f t="shared" si="2"/>
        <v>4.3893705820612049E-3</v>
      </c>
      <c r="K54" s="119">
        <f t="shared" si="9"/>
        <v>4.2107593415304538E-3</v>
      </c>
    </row>
    <row r="55" spans="1:11">
      <c r="A55" s="53" t="s">
        <v>35</v>
      </c>
      <c r="B55" s="97"/>
      <c r="C55" s="97"/>
      <c r="D55" s="54">
        <f>SUM(D52:D54)</f>
        <v>2.6297525500000001</v>
      </c>
      <c r="E55" s="97"/>
      <c r="F55" s="97"/>
      <c r="G55" s="54">
        <f>SUM(G52:G54)</f>
        <v>2.6297525500000001</v>
      </c>
      <c r="H55" s="127">
        <f t="shared" si="8"/>
        <v>0</v>
      </c>
      <c r="I55" s="55">
        <f t="shared" si="3"/>
        <v>0</v>
      </c>
      <c r="J55" s="115">
        <f t="shared" si="2"/>
        <v>4.6171833924281751E-2</v>
      </c>
      <c r="K55" s="120">
        <f t="shared" si="9"/>
        <v>4.4293020463304134E-2</v>
      </c>
    </row>
    <row r="56" spans="1:11">
      <c r="A56" s="33" t="s">
        <v>36</v>
      </c>
      <c r="B56" s="180">
        <f>+B27</f>
        <v>365</v>
      </c>
      <c r="C56" s="29">
        <f>+B21</f>
        <v>7.0000000000000001E-3</v>
      </c>
      <c r="D56" s="23">
        <f>+B56*C56</f>
        <v>2.5550000000000002</v>
      </c>
      <c r="E56" s="180">
        <f>+B56</f>
        <v>365</v>
      </c>
      <c r="F56" s="29">
        <f>+C21</f>
        <v>7.0000000000000001E-3</v>
      </c>
      <c r="G56" s="23">
        <f>+E56*F56</f>
        <v>2.5550000000000002</v>
      </c>
      <c r="H56" s="124">
        <f t="shared" si="8"/>
        <v>0</v>
      </c>
      <c r="I56" s="24">
        <f t="shared" si="3"/>
        <v>0</v>
      </c>
      <c r="J56" s="117">
        <f t="shared" si="2"/>
        <v>4.4859367348665517E-2</v>
      </c>
      <c r="K56" s="121">
        <f t="shared" si="9"/>
        <v>4.3033960470441245E-2</v>
      </c>
    </row>
    <row r="57" spans="1:11">
      <c r="A57" s="46"/>
      <c r="B57" s="92"/>
      <c r="C57" s="92"/>
      <c r="D57" s="47"/>
      <c r="E57" s="92"/>
      <c r="F57" s="92"/>
      <c r="G57" s="47"/>
      <c r="H57" s="91"/>
      <c r="I57" s="48"/>
      <c r="J57" s="67"/>
      <c r="K57" s="65"/>
    </row>
    <row r="58" spans="1:11">
      <c r="A58" s="33" t="s">
        <v>37</v>
      </c>
      <c r="B58" s="84"/>
      <c r="C58" s="84"/>
      <c r="D58" s="25">
        <f>+D35+D36+D51+D55+D56</f>
        <v>49.766540049999996</v>
      </c>
      <c r="E58" s="84"/>
      <c r="F58" s="84"/>
      <c r="G58" s="25">
        <f>+G35+G36+G51+G55+G56</f>
        <v>50.403340049999997</v>
      </c>
      <c r="H58" s="124">
        <f t="shared" ref="H58:H62" si="10">+G58-D58</f>
        <v>0.63680000000000092</v>
      </c>
      <c r="I58" s="24">
        <f t="shared" ref="I58:I62" si="11">IFERROR(+H58/D58,0)</f>
        <v>1.2795745883885311E-2</v>
      </c>
      <c r="J58" s="113">
        <f>IFERROR(+G58/$G$62,0)</f>
        <v>0.88495575221238931</v>
      </c>
      <c r="K58" s="64"/>
    </row>
    <row r="59" spans="1:11">
      <c r="A59" s="45" t="s">
        <v>38</v>
      </c>
      <c r="B59" s="30"/>
      <c r="C59" s="31">
        <v>0.13</v>
      </c>
      <c r="D59" s="25">
        <f>+D58*C59</f>
        <v>6.4696502064999999</v>
      </c>
      <c r="E59" s="30"/>
      <c r="F59" s="31">
        <v>0.13</v>
      </c>
      <c r="G59" s="25">
        <f>+G58*F59</f>
        <v>6.5524342065000001</v>
      </c>
      <c r="H59" s="124">
        <f t="shared" si="10"/>
        <v>8.2784000000000191E-2</v>
      </c>
      <c r="I59" s="24">
        <f t="shared" si="11"/>
        <v>1.2795745883885322E-2</v>
      </c>
      <c r="J59" s="113">
        <f>IFERROR(+G59/$G$62,0)</f>
        <v>0.11504424778761062</v>
      </c>
      <c r="K59" s="64"/>
    </row>
    <row r="60" spans="1:11">
      <c r="A60" s="45" t="s">
        <v>39</v>
      </c>
      <c r="B60" s="73"/>
      <c r="C60" s="73"/>
      <c r="D60" s="124">
        <f>+D58+D59</f>
        <v>56.236190256499995</v>
      </c>
      <c r="E60" s="73"/>
      <c r="F60" s="73"/>
      <c r="G60" s="124">
        <f>+G58+G59</f>
        <v>56.9557742565</v>
      </c>
      <c r="H60" s="124">
        <f t="shared" si="10"/>
        <v>0.71958400000000466</v>
      </c>
      <c r="I60" s="24">
        <f t="shared" si="11"/>
        <v>1.2795745883885375E-2</v>
      </c>
      <c r="J60" s="113">
        <f>IFERROR(+G60/$G$62,0)</f>
        <v>1</v>
      </c>
      <c r="K60" s="64"/>
    </row>
    <row r="61" spans="1:11">
      <c r="A61" s="45" t="s">
        <v>40</v>
      </c>
      <c r="B61" s="84"/>
      <c r="C61" s="37"/>
      <c r="D61" s="123">
        <f>+D60*C61</f>
        <v>0</v>
      </c>
      <c r="E61" s="84"/>
      <c r="F61" s="37"/>
      <c r="G61" s="123">
        <f>+G60*F61</f>
        <v>0</v>
      </c>
      <c r="H61" s="124">
        <f t="shared" si="10"/>
        <v>0</v>
      </c>
      <c r="I61" s="24">
        <f t="shared" si="11"/>
        <v>0</v>
      </c>
      <c r="J61" s="113">
        <f>IFERROR(+G61/$G$62,0)</f>
        <v>0</v>
      </c>
      <c r="K61" s="64"/>
    </row>
    <row r="62" spans="1:11" ht="15.75" thickBot="1">
      <c r="A62" s="49" t="s">
        <v>41</v>
      </c>
      <c r="B62" s="93"/>
      <c r="C62" s="93"/>
      <c r="D62" s="50">
        <f>+D60+D61</f>
        <v>56.236190256499995</v>
      </c>
      <c r="E62" s="93"/>
      <c r="F62" s="93"/>
      <c r="G62" s="50">
        <f>+G60+G61</f>
        <v>56.9557742565</v>
      </c>
      <c r="H62" s="125">
        <f t="shared" si="10"/>
        <v>0.71958400000000466</v>
      </c>
      <c r="I62" s="51">
        <f t="shared" si="11"/>
        <v>1.2795745883885375E-2</v>
      </c>
      <c r="J62" s="118">
        <f>IFERROR(+G62/$G$62,0)</f>
        <v>1</v>
      </c>
      <c r="K62" s="66"/>
    </row>
    <row r="63" spans="1:11">
      <c r="A63" s="46"/>
      <c r="B63" s="92"/>
      <c r="C63" s="92"/>
      <c r="D63" s="47"/>
      <c r="E63" s="92"/>
      <c r="F63" s="92"/>
      <c r="G63" s="47"/>
      <c r="H63" s="91"/>
      <c r="I63" s="48"/>
      <c r="J63" s="67"/>
      <c r="K63" s="65"/>
    </row>
    <row r="64" spans="1:11">
      <c r="A64" s="33" t="s">
        <v>42</v>
      </c>
      <c r="B64" s="84"/>
      <c r="C64" s="84"/>
      <c r="D64" s="25">
        <f>+D38+D39+D40+D51+D55+D56</f>
        <v>51.904539959999994</v>
      </c>
      <c r="E64" s="84"/>
      <c r="F64" s="84"/>
      <c r="G64" s="25">
        <f>+G38+G39+G40+G51+G55+G56</f>
        <v>52.541339960000002</v>
      </c>
      <c r="H64" s="124">
        <f t="shared" ref="H64:H68" si="12">+G64-D64</f>
        <v>0.63680000000000803</v>
      </c>
      <c r="I64" s="24">
        <f t="shared" ref="I64:I68" si="13">IFERROR(+H64/D64,0)</f>
        <v>1.2268676314071084E-2</v>
      </c>
      <c r="J64" s="24"/>
      <c r="K64" s="119">
        <f t="shared" ref="K64:K68" si="14">IFERROR(+G64/$G$68,0)</f>
        <v>0.88495575221238942</v>
      </c>
    </row>
    <row r="65" spans="1:11">
      <c r="A65" s="45" t="s">
        <v>38</v>
      </c>
      <c r="B65" s="30"/>
      <c r="C65" s="31">
        <v>0.13</v>
      </c>
      <c r="D65" s="25">
        <f>+D64*C65</f>
        <v>6.747590194799999</v>
      </c>
      <c r="E65" s="30"/>
      <c r="F65" s="31">
        <v>0.13</v>
      </c>
      <c r="G65" s="25">
        <f>+G64*F65</f>
        <v>6.8303741948000001</v>
      </c>
      <c r="H65" s="124">
        <f t="shared" si="12"/>
        <v>8.2784000000001079E-2</v>
      </c>
      <c r="I65" s="24">
        <f t="shared" si="13"/>
        <v>1.226867631407109E-2</v>
      </c>
      <c r="J65" s="24"/>
      <c r="K65" s="119">
        <f t="shared" si="14"/>
        <v>0.11504424778761062</v>
      </c>
    </row>
    <row r="66" spans="1:11">
      <c r="A66" s="45" t="s">
        <v>39</v>
      </c>
      <c r="B66" s="73"/>
      <c r="C66" s="73"/>
      <c r="D66" s="25">
        <f>+D64+D65</f>
        <v>58.652130154799991</v>
      </c>
      <c r="E66" s="73"/>
      <c r="F66" s="73"/>
      <c r="G66" s="25">
        <f>+G64+G65</f>
        <v>59.371714154800003</v>
      </c>
      <c r="H66" s="124">
        <f t="shared" si="12"/>
        <v>0.71958400000001177</v>
      </c>
      <c r="I66" s="24">
        <f t="shared" si="13"/>
        <v>1.2268676314071131E-2</v>
      </c>
      <c r="J66" s="24"/>
      <c r="K66" s="119">
        <f t="shared" si="14"/>
        <v>1</v>
      </c>
    </row>
    <row r="67" spans="1:11">
      <c r="A67" s="45" t="s">
        <v>40</v>
      </c>
      <c r="B67" s="84"/>
      <c r="C67" s="37"/>
      <c r="D67" s="123">
        <f>+D66*C67</f>
        <v>0</v>
      </c>
      <c r="E67" s="84"/>
      <c r="F67" s="37"/>
      <c r="G67" s="123">
        <f>+G66*F67</f>
        <v>0</v>
      </c>
      <c r="H67" s="124">
        <f t="shared" si="12"/>
        <v>0</v>
      </c>
      <c r="I67" s="24">
        <f t="shared" si="13"/>
        <v>0</v>
      </c>
      <c r="J67" s="24"/>
      <c r="K67" s="119">
        <f t="shared" si="14"/>
        <v>0</v>
      </c>
    </row>
    <row r="68" spans="1:11" ht="15.75" thickBot="1">
      <c r="A68" s="49" t="s">
        <v>43</v>
      </c>
      <c r="B68" s="93"/>
      <c r="C68" s="93"/>
      <c r="D68" s="50">
        <f>+D66+D67</f>
        <v>58.652130154799991</v>
      </c>
      <c r="E68" s="93"/>
      <c r="F68" s="93"/>
      <c r="G68" s="50">
        <f>+G66+G67</f>
        <v>59.371714154800003</v>
      </c>
      <c r="H68" s="125">
        <f t="shared" si="12"/>
        <v>0.71958400000001177</v>
      </c>
      <c r="I68" s="51">
        <f t="shared" si="13"/>
        <v>1.2268676314071131E-2</v>
      </c>
      <c r="J68" s="68"/>
      <c r="K68" s="122">
        <f t="shared" si="14"/>
        <v>1</v>
      </c>
    </row>
    <row r="71" spans="1:11" ht="108.75" customHeight="1">
      <c r="A71" s="200" t="s">
        <v>51</v>
      </c>
      <c r="B71" s="201"/>
      <c r="C71" s="201"/>
      <c r="D71" s="201"/>
      <c r="E71" s="201"/>
      <c r="F71" s="201"/>
      <c r="G71" s="201"/>
      <c r="H71" s="201"/>
    </row>
    <row r="72" spans="1:11">
      <c r="A72" s="162"/>
      <c r="B72" s="162"/>
      <c r="C72" s="162"/>
      <c r="D72" s="162"/>
      <c r="E72" s="162"/>
      <c r="F72" s="162"/>
      <c r="G72" s="162"/>
      <c r="H72" s="162"/>
    </row>
    <row r="73" spans="1:11">
      <c r="A73" s="162"/>
      <c r="B73" s="162"/>
      <c r="C73" s="162"/>
      <c r="D73" s="162"/>
      <c r="E73" s="162"/>
      <c r="F73" s="162"/>
      <c r="G73" s="162"/>
      <c r="H73" s="162"/>
    </row>
    <row r="74" spans="1:11">
      <c r="A74" s="162"/>
      <c r="B74" s="162"/>
      <c r="C74" s="162"/>
      <c r="D74" s="162"/>
      <c r="E74" s="162"/>
      <c r="F74" s="162"/>
      <c r="G74" s="162"/>
      <c r="H74" s="162"/>
    </row>
    <row r="75" spans="1:11">
      <c r="A75" s="162"/>
      <c r="B75" s="162"/>
      <c r="C75" s="162"/>
      <c r="D75" s="162"/>
      <c r="E75" s="162"/>
      <c r="F75" s="162"/>
      <c r="G75" s="162"/>
      <c r="H75" s="162"/>
    </row>
    <row r="76" spans="1:11">
      <c r="A76" s="162"/>
      <c r="B76" s="162"/>
      <c r="C76" s="162"/>
      <c r="D76" s="162"/>
      <c r="E76" s="162"/>
      <c r="F76" s="162"/>
      <c r="G76" s="162"/>
      <c r="H76" s="162"/>
    </row>
  </sheetData>
  <mergeCells count="5">
    <mergeCell ref="A1:J1"/>
    <mergeCell ref="A25:C25"/>
    <mergeCell ref="B33:D33"/>
    <mergeCell ref="E33:G33"/>
    <mergeCell ref="A71:H7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AB76"/>
  <sheetViews>
    <sheetView topLeftCell="A41" zoomScale="90" zoomScaleNormal="90" workbookViewId="0">
      <selection activeCell="J74" sqref="J74"/>
    </sheetView>
  </sheetViews>
  <sheetFormatPr defaultRowHeight="15"/>
  <cols>
    <col min="1" max="1" width="37.42578125" style="163" customWidth="1"/>
    <col min="2" max="2" width="12.42578125" style="163" bestFit="1" customWidth="1"/>
    <col min="3" max="3" width="13.140625" style="163" customWidth="1"/>
    <col min="4" max="4" width="13.5703125" style="163" customWidth="1"/>
    <col min="5" max="5" width="12.42578125" style="163" bestFit="1" customWidth="1"/>
    <col min="6" max="6" width="13.28515625" style="163" customWidth="1"/>
    <col min="7" max="7" width="14.7109375" style="163" customWidth="1"/>
    <col min="8" max="11" width="11.140625" style="163" customWidth="1"/>
    <col min="12" max="16384" width="9.140625" style="163"/>
  </cols>
  <sheetData>
    <row r="1" spans="1:28" ht="23.25">
      <c r="A1" s="205" t="s">
        <v>74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28">
      <c r="A2" s="9"/>
      <c r="B2" s="9"/>
      <c r="C2" s="9"/>
      <c r="D2" s="9"/>
      <c r="E2" s="9"/>
      <c r="F2" s="9"/>
      <c r="G2" s="77"/>
      <c r="H2" s="77"/>
      <c r="I2" s="9"/>
      <c r="J2" s="75"/>
      <c r="K2" s="75"/>
      <c r="L2" s="9"/>
      <c r="M2" s="9"/>
      <c r="N2" s="9"/>
      <c r="O2" s="9"/>
      <c r="P2" s="9"/>
      <c r="Q2" s="9"/>
      <c r="R2" s="9"/>
      <c r="S2" s="9"/>
      <c r="T2" s="34"/>
      <c r="U2" s="9"/>
      <c r="V2" s="9"/>
      <c r="W2" s="9"/>
      <c r="X2" s="9"/>
      <c r="Y2" s="39">
        <v>1</v>
      </c>
      <c r="Z2" s="9" t="s">
        <v>0</v>
      </c>
      <c r="AA2" s="9"/>
      <c r="AB2" s="9"/>
    </row>
    <row r="3" spans="1:28" ht="15.75" thickBot="1">
      <c r="A3" s="9"/>
      <c r="B3" s="9"/>
      <c r="C3" s="9"/>
      <c r="D3" s="9"/>
      <c r="E3" s="9"/>
      <c r="F3" s="9"/>
      <c r="G3" s="77"/>
      <c r="H3" s="77"/>
      <c r="I3" s="9"/>
      <c r="J3" s="75"/>
      <c r="K3" s="75"/>
      <c r="L3" s="9"/>
      <c r="M3" s="9"/>
      <c r="N3" s="9"/>
      <c r="O3" s="9"/>
      <c r="P3" s="9"/>
      <c r="Q3" s="9"/>
      <c r="R3" s="9"/>
      <c r="S3" s="9"/>
      <c r="T3" s="34"/>
      <c r="U3" s="9"/>
      <c r="V3" s="9"/>
      <c r="W3" s="9"/>
      <c r="X3" s="9"/>
      <c r="Y3" s="39"/>
      <c r="Z3" s="9"/>
      <c r="AA3" s="9"/>
      <c r="AB3" s="9"/>
    </row>
    <row r="4" spans="1:28" ht="16.5" thickBot="1">
      <c r="A4" s="164" t="s">
        <v>45</v>
      </c>
      <c r="B4" s="165" t="s">
        <v>46</v>
      </c>
      <c r="C4" s="165" t="s">
        <v>47</v>
      </c>
      <c r="D4" s="9"/>
      <c r="F4" s="187" t="s">
        <v>52</v>
      </c>
      <c r="G4" s="77"/>
      <c r="H4" s="9"/>
      <c r="I4" s="75"/>
      <c r="J4" s="75"/>
      <c r="L4" s="9"/>
      <c r="M4" s="9"/>
      <c r="N4" s="9"/>
      <c r="O4" s="9"/>
      <c r="P4" s="9"/>
      <c r="Q4" s="9"/>
      <c r="R4" s="9"/>
      <c r="S4" s="9"/>
      <c r="T4" s="34"/>
      <c r="U4" s="9"/>
      <c r="V4" s="9"/>
      <c r="W4" s="9"/>
      <c r="X4" s="9"/>
      <c r="Y4" s="39"/>
      <c r="Z4" s="9"/>
      <c r="AA4" s="9"/>
      <c r="AB4" s="9"/>
    </row>
    <row r="5" spans="1:28">
      <c r="A5" s="166" t="s">
        <v>17</v>
      </c>
      <c r="B5" s="172">
        <v>7.4999999999999997E-2</v>
      </c>
      <c r="C5" s="172">
        <v>7.4999999999999997E-2</v>
      </c>
      <c r="D5" s="9"/>
      <c r="E5" s="9"/>
      <c r="I5" s="188">
        <v>2012</v>
      </c>
      <c r="J5" s="188">
        <v>2013</v>
      </c>
      <c r="L5" s="9"/>
      <c r="M5" s="9"/>
      <c r="N5" s="9"/>
      <c r="O5" s="9"/>
      <c r="P5" s="9"/>
      <c r="Q5" s="9"/>
      <c r="R5" s="9"/>
      <c r="S5" s="9"/>
      <c r="T5" s="34"/>
      <c r="U5" s="9"/>
      <c r="V5" s="9"/>
      <c r="W5" s="9"/>
      <c r="X5" s="9"/>
      <c r="Y5" s="39"/>
      <c r="Z5" s="9"/>
      <c r="AA5" s="9"/>
      <c r="AB5" s="9"/>
    </row>
    <row r="6" spans="1:28">
      <c r="A6" s="166" t="s">
        <v>18</v>
      </c>
      <c r="B6" s="172">
        <v>8.7999999999999995E-2</v>
      </c>
      <c r="C6" s="172">
        <v>8.7999999999999995E-2</v>
      </c>
      <c r="D6" s="9"/>
      <c r="E6" s="9"/>
      <c r="F6" s="185" t="s">
        <v>53</v>
      </c>
      <c r="L6" s="9"/>
      <c r="M6" s="9"/>
      <c r="N6" s="9"/>
      <c r="O6" s="9"/>
      <c r="P6" s="9"/>
      <c r="Q6" s="9"/>
      <c r="R6" s="9"/>
      <c r="S6" s="9"/>
      <c r="T6" s="34"/>
      <c r="U6" s="9"/>
      <c r="V6" s="9"/>
      <c r="W6" s="9"/>
      <c r="X6" s="9"/>
      <c r="Y6" s="39"/>
      <c r="Z6" s="9"/>
      <c r="AA6" s="9"/>
      <c r="AB6" s="9"/>
    </row>
    <row r="7" spans="1:28">
      <c r="A7" s="166" t="s">
        <v>19</v>
      </c>
      <c r="B7" s="172">
        <v>6.5000000000000002E-2</v>
      </c>
      <c r="C7" s="172">
        <v>6.5000000000000002E-2</v>
      </c>
      <c r="D7" s="9"/>
      <c r="E7" s="9"/>
      <c r="F7" s="163" t="s">
        <v>54</v>
      </c>
      <c r="I7" s="177">
        <v>0</v>
      </c>
      <c r="J7" s="177">
        <v>0</v>
      </c>
      <c r="L7" s="9"/>
      <c r="M7" s="9"/>
      <c r="N7" s="9"/>
      <c r="O7" s="9"/>
      <c r="P7" s="9"/>
      <c r="Q7" s="9"/>
      <c r="R7" s="9"/>
      <c r="S7" s="9"/>
      <c r="T7" s="34"/>
      <c r="U7" s="9"/>
      <c r="V7" s="9"/>
      <c r="W7" s="9"/>
      <c r="X7" s="9"/>
      <c r="Y7" s="39"/>
      <c r="Z7" s="9"/>
      <c r="AA7" s="9"/>
      <c r="AB7" s="9"/>
    </row>
    <row r="8" spans="1:28">
      <c r="A8" s="166" t="s">
        <v>20</v>
      </c>
      <c r="B8" s="172">
        <v>0.1</v>
      </c>
      <c r="C8" s="172">
        <v>0.1</v>
      </c>
      <c r="D8" s="9"/>
      <c r="E8" s="9"/>
      <c r="F8" s="163" t="s">
        <v>55</v>
      </c>
      <c r="I8" s="177">
        <v>0</v>
      </c>
      <c r="J8" s="177">
        <v>0</v>
      </c>
      <c r="L8" s="9"/>
      <c r="M8" s="9"/>
      <c r="N8" s="9"/>
      <c r="O8" s="9"/>
      <c r="P8" s="9"/>
      <c r="Q8" s="9"/>
      <c r="R8" s="9"/>
      <c r="S8" s="9"/>
      <c r="T8" s="34"/>
      <c r="U8" s="9"/>
      <c r="V8" s="9"/>
      <c r="W8" s="9"/>
      <c r="X8" s="9"/>
      <c r="Y8" s="39"/>
      <c r="Z8" s="9"/>
      <c r="AA8" s="9"/>
      <c r="AB8" s="9"/>
    </row>
    <row r="9" spans="1:28">
      <c r="A9" s="166" t="s">
        <v>21</v>
      </c>
      <c r="B9" s="172">
        <v>0.11700000000000001</v>
      </c>
      <c r="C9" s="172">
        <v>0.11700000000000001</v>
      </c>
      <c r="D9" s="9"/>
      <c r="E9" s="9"/>
      <c r="F9" s="163" t="s">
        <v>56</v>
      </c>
      <c r="J9" s="177"/>
      <c r="L9" s="9"/>
      <c r="M9" s="9"/>
      <c r="N9" s="9"/>
      <c r="O9" s="9"/>
      <c r="P9" s="9"/>
      <c r="Q9" s="9"/>
      <c r="R9" s="9"/>
      <c r="S9" s="9"/>
      <c r="T9" s="34"/>
      <c r="U9" s="9"/>
      <c r="V9" s="9"/>
      <c r="W9" s="9"/>
      <c r="X9" s="9"/>
      <c r="Y9" s="39"/>
      <c r="Z9" s="9"/>
      <c r="AA9" s="9"/>
      <c r="AB9" s="9"/>
    </row>
    <row r="10" spans="1:28">
      <c r="A10" s="166" t="s">
        <v>22</v>
      </c>
      <c r="B10" s="167">
        <v>0.82</v>
      </c>
      <c r="C10" s="167">
        <v>0.83</v>
      </c>
      <c r="D10" s="9"/>
      <c r="E10" s="9"/>
      <c r="F10" s="163" t="s">
        <v>57</v>
      </c>
      <c r="J10" s="177"/>
      <c r="L10" s="9"/>
      <c r="M10" s="9"/>
      <c r="N10" s="9"/>
      <c r="O10" s="9"/>
      <c r="P10" s="9"/>
      <c r="Q10" s="9"/>
      <c r="R10" s="9"/>
      <c r="S10" s="9"/>
      <c r="T10" s="34"/>
      <c r="U10" s="9"/>
      <c r="V10" s="9"/>
      <c r="W10" s="9"/>
      <c r="X10" s="9"/>
      <c r="Y10" s="39"/>
      <c r="Z10" s="9"/>
      <c r="AA10" s="9"/>
      <c r="AB10" s="9"/>
    </row>
    <row r="11" spans="1:28">
      <c r="A11" s="166" t="s">
        <v>48</v>
      </c>
      <c r="B11" s="167">
        <v>0</v>
      </c>
      <c r="C11" s="167">
        <v>0</v>
      </c>
      <c r="D11" s="9"/>
      <c r="E11" s="9"/>
      <c r="F11" s="163" t="s">
        <v>23</v>
      </c>
      <c r="I11" s="182">
        <f>SUM(I6:I10)</f>
        <v>0</v>
      </c>
      <c r="J11" s="182">
        <f>SUM(J6:J10)</f>
        <v>0</v>
      </c>
      <c r="L11" s="9"/>
      <c r="M11" s="9"/>
      <c r="N11" s="9"/>
      <c r="O11" s="9"/>
      <c r="P11" s="9"/>
      <c r="Q11" s="9"/>
      <c r="R11" s="9"/>
      <c r="S11" s="9"/>
      <c r="T11" s="34"/>
      <c r="U11" s="9"/>
      <c r="V11" s="9"/>
      <c r="W11" s="9"/>
      <c r="X11" s="9"/>
      <c r="Y11" s="39"/>
      <c r="Z11" s="9"/>
      <c r="AA11" s="9"/>
      <c r="AB11" s="9"/>
    </row>
    <row r="12" spans="1:28">
      <c r="A12" s="166" t="s">
        <v>23</v>
      </c>
      <c r="B12" s="168">
        <f>+I11</f>
        <v>0</v>
      </c>
      <c r="C12" s="168">
        <f>+J11</f>
        <v>0</v>
      </c>
      <c r="D12" s="9"/>
      <c r="E12" s="9"/>
      <c r="L12" s="9"/>
      <c r="M12" s="9"/>
      <c r="N12" s="9"/>
      <c r="O12" s="9"/>
      <c r="P12" s="9"/>
      <c r="Q12" s="9"/>
      <c r="R12" s="9"/>
      <c r="S12" s="9"/>
      <c r="T12" s="34"/>
      <c r="U12" s="9"/>
      <c r="V12" s="9"/>
      <c r="W12" s="9"/>
      <c r="X12" s="9"/>
      <c r="Y12" s="39"/>
      <c r="Z12" s="9"/>
      <c r="AA12" s="9"/>
      <c r="AB12" s="9"/>
    </row>
    <row r="13" spans="1:28">
      <c r="A13" s="169" t="s">
        <v>24</v>
      </c>
      <c r="B13" s="170">
        <v>8.5206999999999997</v>
      </c>
      <c r="C13" s="170">
        <v>8.6127000000000002</v>
      </c>
      <c r="D13" s="9"/>
      <c r="E13" s="9"/>
      <c r="F13" s="185" t="s">
        <v>58</v>
      </c>
      <c r="L13" s="9"/>
      <c r="M13" s="9"/>
      <c r="N13" s="9"/>
      <c r="O13" s="9"/>
      <c r="P13" s="9"/>
      <c r="Q13" s="9"/>
      <c r="R13" s="9"/>
      <c r="S13" s="9"/>
      <c r="T13" s="34"/>
      <c r="U13" s="9"/>
      <c r="V13" s="9"/>
      <c r="W13" s="9"/>
      <c r="X13" s="9"/>
      <c r="Y13" s="39"/>
      <c r="Z13" s="9"/>
      <c r="AA13" s="9"/>
      <c r="AB13" s="9"/>
    </row>
    <row r="14" spans="1:28">
      <c r="A14" s="166" t="s">
        <v>26</v>
      </c>
      <c r="B14" s="171">
        <f>+I22</f>
        <v>-0.49730000000000002</v>
      </c>
      <c r="C14" s="171">
        <f>+J22</f>
        <v>0</v>
      </c>
      <c r="D14" s="9"/>
      <c r="E14" s="9"/>
      <c r="F14" s="163" t="s">
        <v>59</v>
      </c>
      <c r="I14" s="183"/>
      <c r="J14" s="177">
        <v>0</v>
      </c>
      <c r="L14" s="9"/>
      <c r="M14" s="9"/>
      <c r="N14" s="9"/>
      <c r="O14" s="9"/>
      <c r="P14" s="9"/>
      <c r="Q14" s="9"/>
      <c r="R14" s="9"/>
      <c r="S14" s="9"/>
      <c r="T14" s="34"/>
      <c r="U14" s="9"/>
      <c r="V14" s="9"/>
      <c r="W14" s="9"/>
      <c r="X14" s="9"/>
      <c r="Y14" s="39"/>
      <c r="Z14" s="9"/>
      <c r="AA14" s="9"/>
      <c r="AB14" s="9"/>
    </row>
    <row r="15" spans="1:28">
      <c r="A15" s="169" t="s">
        <v>25</v>
      </c>
      <c r="B15" s="170">
        <v>0</v>
      </c>
      <c r="C15" s="170">
        <v>0</v>
      </c>
      <c r="D15" s="9"/>
      <c r="E15" s="9"/>
      <c r="F15" s="163" t="s">
        <v>60</v>
      </c>
      <c r="I15" s="183">
        <v>-0.49730000000000002</v>
      </c>
      <c r="J15" s="177">
        <v>0</v>
      </c>
      <c r="L15" s="9"/>
      <c r="M15" s="9"/>
      <c r="N15" s="9"/>
      <c r="O15" s="9"/>
      <c r="P15" s="9"/>
      <c r="Q15" s="9"/>
      <c r="R15" s="9"/>
      <c r="S15" s="9"/>
      <c r="T15" s="34"/>
      <c r="U15" s="9"/>
      <c r="V15" s="9"/>
      <c r="W15" s="9"/>
      <c r="X15" s="9"/>
      <c r="Y15" s="39"/>
      <c r="Z15" s="9"/>
      <c r="AA15" s="9"/>
      <c r="AB15" s="9"/>
    </row>
    <row r="16" spans="1:28" ht="25.5">
      <c r="A16" s="169" t="s">
        <v>49</v>
      </c>
      <c r="B16" s="171">
        <v>2.1692999999999998</v>
      </c>
      <c r="C16" s="171">
        <v>2.1644999999999999</v>
      </c>
      <c r="D16" s="9"/>
      <c r="E16" s="9"/>
      <c r="F16" s="163" t="s">
        <v>61</v>
      </c>
      <c r="I16" s="183"/>
      <c r="J16" s="177">
        <v>0</v>
      </c>
      <c r="L16" s="9"/>
      <c r="M16" s="9"/>
      <c r="N16" s="9"/>
      <c r="O16" s="9"/>
      <c r="P16" s="9"/>
      <c r="Q16" s="9"/>
      <c r="R16" s="9"/>
      <c r="S16" s="9"/>
      <c r="T16" s="34"/>
      <c r="U16" s="9"/>
      <c r="V16" s="9"/>
      <c r="W16" s="9"/>
      <c r="X16" s="9"/>
      <c r="Y16" s="39"/>
      <c r="Z16" s="9"/>
      <c r="AA16" s="9"/>
      <c r="AB16" s="9"/>
    </row>
    <row r="17" spans="1:28" ht="25.5">
      <c r="A17" s="169" t="s">
        <v>50</v>
      </c>
      <c r="B17" s="171">
        <v>1.5241</v>
      </c>
      <c r="C17" s="171">
        <v>1.5210999999999999</v>
      </c>
      <c r="D17" s="9"/>
      <c r="E17" s="9"/>
      <c r="F17" s="163" t="s">
        <v>62</v>
      </c>
      <c r="I17" s="183">
        <v>0</v>
      </c>
      <c r="J17" s="177">
        <v>0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>
      <c r="A18" s="169" t="s">
        <v>32</v>
      </c>
      <c r="B18" s="172">
        <v>5.1999999999999998E-3</v>
      </c>
      <c r="C18" s="172">
        <v>5.1999999999999998E-3</v>
      </c>
      <c r="D18" s="9"/>
      <c r="E18" s="9"/>
      <c r="F18" s="163" t="s">
        <v>63</v>
      </c>
      <c r="I18" s="183">
        <v>0</v>
      </c>
      <c r="J18" s="177">
        <v>0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>
      <c r="A19" s="169" t="s">
        <v>33</v>
      </c>
      <c r="B19" s="172">
        <v>1.1000000000000001E-3</v>
      </c>
      <c r="C19" s="172">
        <v>1.1000000000000001E-3</v>
      </c>
      <c r="D19" s="9"/>
      <c r="E19" s="9"/>
      <c r="F19" s="163" t="s">
        <v>64</v>
      </c>
      <c r="I19" s="183">
        <v>0</v>
      </c>
      <c r="J19" s="183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25.5">
      <c r="A20" s="169" t="s">
        <v>34</v>
      </c>
      <c r="B20" s="168">
        <v>0.25</v>
      </c>
      <c r="C20" s="168">
        <v>0.25</v>
      </c>
      <c r="D20" s="9"/>
      <c r="E20" s="9"/>
      <c r="F20" s="163" t="s">
        <v>65</v>
      </c>
      <c r="I20" s="183">
        <v>0</v>
      </c>
      <c r="J20" s="183">
        <f>'Street Lighting (1 kW)'!J20</f>
        <v>0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>
      <c r="A21" s="169" t="s">
        <v>36</v>
      </c>
      <c r="B21" s="173">
        <v>7.0000000000000001E-3</v>
      </c>
      <c r="C21" s="173">
        <v>7.0000000000000001E-3</v>
      </c>
      <c r="D21" s="9"/>
      <c r="E21" s="9"/>
      <c r="F21" s="163" t="s">
        <v>66</v>
      </c>
      <c r="I21" s="183">
        <v>0</v>
      </c>
      <c r="J21" s="177">
        <v>0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ht="15.75" thickBot="1">
      <c r="A22" s="174" t="s">
        <v>5</v>
      </c>
      <c r="B22" s="175">
        <v>1.0348999999999999</v>
      </c>
      <c r="C22" s="175">
        <v>1.0348999999999999</v>
      </c>
      <c r="D22" s="9"/>
      <c r="E22" s="9"/>
      <c r="F22" s="163" t="s">
        <v>26</v>
      </c>
      <c r="I22" s="184">
        <f>SUM(I14:I21)</f>
        <v>-0.49730000000000002</v>
      </c>
      <c r="J22" s="184">
        <f>SUM(J14:J21)</f>
        <v>0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>
      <c r="A23" s="9"/>
      <c r="B23" s="9"/>
      <c r="C23" s="9"/>
      <c r="D23" s="9"/>
      <c r="E23" s="9"/>
      <c r="F23" s="9"/>
      <c r="G23" s="77"/>
      <c r="H23" s="77"/>
      <c r="I23" s="9"/>
      <c r="J23" s="75"/>
      <c r="K23" s="75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Z23" s="9"/>
      <c r="AA23" s="9"/>
      <c r="AB23" s="9"/>
    </row>
    <row r="24" spans="1:28">
      <c r="A24" s="9"/>
      <c r="B24" s="9"/>
      <c r="C24" s="9"/>
      <c r="D24" s="9"/>
      <c r="E24" s="9"/>
      <c r="F24" s="9"/>
      <c r="G24" s="77"/>
      <c r="H24" s="77"/>
      <c r="I24" s="9"/>
      <c r="J24" s="75"/>
      <c r="K24" s="75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 ht="15.75">
      <c r="A25" s="206"/>
      <c r="B25" s="206"/>
      <c r="C25" s="206"/>
      <c r="D25" s="189"/>
      <c r="E25" s="190"/>
      <c r="F25" s="40" t="s">
        <v>1</v>
      </c>
      <c r="G25" s="81"/>
      <c r="H25" s="77"/>
      <c r="I25" s="9"/>
      <c r="J25" s="75"/>
      <c r="K25" s="75"/>
      <c r="L25" s="186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15.75" thickBot="1">
      <c r="A26" s="10" t="s">
        <v>75</v>
      </c>
      <c r="B26" s="194">
        <v>21000</v>
      </c>
      <c r="C26" s="10"/>
      <c r="D26" s="10"/>
      <c r="E26" s="189"/>
      <c r="G26" s="10" t="s">
        <v>44</v>
      </c>
      <c r="H26" s="10"/>
      <c r="I26" s="79"/>
      <c r="J26" s="75"/>
      <c r="K26" s="75"/>
      <c r="L26" s="11"/>
      <c r="M26" s="11"/>
      <c r="N26" s="11"/>
      <c r="O26" s="11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15.75" thickBot="1">
      <c r="A27" s="191" t="s">
        <v>2</v>
      </c>
      <c r="B27" s="82">
        <f>+D27*730*B29</f>
        <v>1387000</v>
      </c>
      <c r="C27" s="192" t="s">
        <v>0</v>
      </c>
      <c r="D27" s="194">
        <v>3800</v>
      </c>
      <c r="E27" s="189" t="s">
        <v>69</v>
      </c>
      <c r="G27" s="140" t="s">
        <v>19</v>
      </c>
      <c r="H27" s="141"/>
      <c r="I27" s="142">
        <v>0.64</v>
      </c>
      <c r="J27" s="75"/>
      <c r="K27" s="75"/>
      <c r="L27" s="2"/>
      <c r="M27" s="11"/>
      <c r="N27" s="3"/>
      <c r="O27" s="3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15.75" thickBot="1">
      <c r="A28" s="191" t="s">
        <v>3</v>
      </c>
      <c r="B28" s="194">
        <v>750</v>
      </c>
      <c r="C28" s="192" t="s">
        <v>0</v>
      </c>
      <c r="D28" s="63"/>
      <c r="E28" s="189"/>
      <c r="G28" s="140" t="s">
        <v>20</v>
      </c>
      <c r="H28" s="141"/>
      <c r="I28" s="142">
        <v>0.18</v>
      </c>
      <c r="J28" s="75"/>
      <c r="K28" s="75"/>
      <c r="L28" s="4"/>
      <c r="M28" s="11"/>
      <c r="N28" s="12"/>
      <c r="O28" s="12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ht="15.75" thickBot="1">
      <c r="A29" s="191" t="s">
        <v>4</v>
      </c>
      <c r="B29" s="195">
        <v>0.5</v>
      </c>
      <c r="C29" s="63"/>
      <c r="D29" s="63"/>
      <c r="E29" s="189"/>
      <c r="G29" s="140" t="s">
        <v>21</v>
      </c>
      <c r="H29" s="141"/>
      <c r="I29" s="142">
        <v>0.18</v>
      </c>
      <c r="J29" s="75"/>
      <c r="K29" s="75"/>
      <c r="L29" s="5"/>
      <c r="M29" s="13"/>
      <c r="N29" s="14"/>
      <c r="O29" s="6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>
      <c r="A30" s="196" t="s">
        <v>5</v>
      </c>
      <c r="B30" s="197">
        <v>1.0348999999999999</v>
      </c>
      <c r="C30" s="21"/>
      <c r="D30" s="199">
        <f>+B26/D27</f>
        <v>5.5263157894736841</v>
      </c>
      <c r="E30" s="63"/>
      <c r="F30" s="10"/>
      <c r="G30" s="77"/>
      <c r="H30" s="77"/>
      <c r="I30" s="9"/>
      <c r="J30" s="75"/>
      <c r="K30" s="75"/>
      <c r="L30" s="5"/>
      <c r="M30" s="13"/>
      <c r="N30" s="14"/>
      <c r="O30" s="6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>
      <c r="A31" s="193"/>
      <c r="B31" s="20"/>
      <c r="C31" s="21"/>
      <c r="D31" s="15"/>
      <c r="E31" s="15"/>
      <c r="F31" s="9"/>
      <c r="G31" s="77"/>
      <c r="H31" s="77"/>
      <c r="I31" s="9"/>
      <c r="J31" s="75"/>
      <c r="K31" s="75"/>
      <c r="L31" s="5"/>
      <c r="M31" s="13"/>
      <c r="N31" s="14"/>
      <c r="O31" s="6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ht="15.75" thickBot="1">
      <c r="A32" s="193"/>
      <c r="B32" s="21"/>
      <c r="C32" s="21"/>
      <c r="D32" s="15"/>
      <c r="E32" s="15"/>
      <c r="F32" s="9"/>
      <c r="G32" s="77"/>
      <c r="H32" s="77"/>
      <c r="I32" s="9"/>
      <c r="J32" s="75"/>
      <c r="K32" s="75"/>
      <c r="L32" s="5"/>
      <c r="M32" s="13"/>
      <c r="N32" s="14"/>
      <c r="O32" s="6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ht="16.5" customHeight="1" thickBot="1">
      <c r="A33" s="17"/>
      <c r="B33" s="202" t="s">
        <v>6</v>
      </c>
      <c r="C33" s="203"/>
      <c r="D33" s="204"/>
      <c r="E33" s="202" t="s">
        <v>7</v>
      </c>
      <c r="F33" s="203"/>
      <c r="G33" s="204"/>
      <c r="H33" s="78"/>
      <c r="I33" s="15"/>
      <c r="J33" s="76"/>
      <c r="K33" s="76"/>
      <c r="L33" s="5"/>
      <c r="M33" s="13"/>
      <c r="N33" s="14"/>
      <c r="O33" s="6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26.25" customHeight="1" thickBot="1">
      <c r="A34" s="57"/>
      <c r="B34" s="58" t="s">
        <v>8</v>
      </c>
      <c r="C34" s="59" t="s">
        <v>9</v>
      </c>
      <c r="D34" s="60" t="s">
        <v>10</v>
      </c>
      <c r="E34" s="58" t="s">
        <v>8</v>
      </c>
      <c r="F34" s="61" t="s">
        <v>11</v>
      </c>
      <c r="G34" s="138" t="s">
        <v>12</v>
      </c>
      <c r="H34" s="104" t="s">
        <v>13</v>
      </c>
      <c r="I34" s="62" t="s">
        <v>14</v>
      </c>
      <c r="J34" s="105" t="s">
        <v>15</v>
      </c>
      <c r="K34" s="105" t="s">
        <v>16</v>
      </c>
      <c r="L34" s="5"/>
      <c r="M34" s="13"/>
      <c r="N34" s="14"/>
      <c r="O34" s="6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>
      <c r="A35" s="56" t="s">
        <v>17</v>
      </c>
      <c r="B35" s="99">
        <f>+B27*B30</f>
        <v>1435406.2999999998</v>
      </c>
      <c r="C35" s="100">
        <f>+B5</f>
        <v>7.4999999999999997E-2</v>
      </c>
      <c r="D35" s="101">
        <f>+B35*C35</f>
        <v>107655.47249999999</v>
      </c>
      <c r="E35" s="99">
        <f>+B35</f>
        <v>1435406.2999999998</v>
      </c>
      <c r="F35" s="100">
        <f>+C5</f>
        <v>7.4999999999999997E-2</v>
      </c>
      <c r="G35" s="101">
        <f>+E35*F35</f>
        <v>107655.47249999999</v>
      </c>
      <c r="H35" s="102">
        <f>+G35-D35</f>
        <v>0</v>
      </c>
      <c r="I35" s="103">
        <f>IFERROR(+H35/D35,0)</f>
        <v>0</v>
      </c>
      <c r="J35" s="111">
        <f>IFERROR(+G35/$G$62,0)</f>
        <v>0.49991955007287503</v>
      </c>
      <c r="K35" s="108"/>
      <c r="L35" s="5"/>
      <c r="M35" s="13"/>
      <c r="N35" s="14"/>
      <c r="O35" s="6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>
      <c r="A36" s="179" t="s">
        <v>18</v>
      </c>
      <c r="B36" s="180">
        <v>0</v>
      </c>
      <c r="C36" s="72">
        <f>+B6</f>
        <v>8.7999999999999995E-2</v>
      </c>
      <c r="D36" s="23">
        <f>+B36*C36</f>
        <v>0</v>
      </c>
      <c r="E36" s="180">
        <f>+B36</f>
        <v>0</v>
      </c>
      <c r="F36" s="72">
        <f>+C6</f>
        <v>8.7999999999999995E-2</v>
      </c>
      <c r="G36" s="23">
        <f>+E36*F36</f>
        <v>0</v>
      </c>
      <c r="H36" s="126">
        <f>+G36-D36</f>
        <v>0</v>
      </c>
      <c r="I36" s="103">
        <f>IFERROR(+H36/D36,0)</f>
        <v>0</v>
      </c>
      <c r="J36" s="95">
        <f>IFERROR(+G36/$G$62,0)</f>
        <v>0</v>
      </c>
      <c r="K36" s="109"/>
      <c r="L36" s="5"/>
      <c r="M36" s="13"/>
      <c r="N36" s="14"/>
      <c r="O36" s="6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>
      <c r="A37" s="44"/>
      <c r="B37" s="85"/>
      <c r="C37" s="86"/>
      <c r="D37" s="87"/>
      <c r="E37" s="85"/>
      <c r="F37" s="86"/>
      <c r="G37" s="87"/>
      <c r="H37" s="88"/>
      <c r="I37" s="89"/>
      <c r="J37" s="112"/>
      <c r="K37" s="110"/>
      <c r="L37" s="5"/>
      <c r="M37" s="13"/>
      <c r="N37" s="14"/>
      <c r="O37" s="6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>
      <c r="A38" s="179" t="s">
        <v>19</v>
      </c>
      <c r="B38" s="180">
        <f>+B27*B30*I27</f>
        <v>918660.03199999989</v>
      </c>
      <c r="C38" s="181">
        <f>+B7</f>
        <v>6.5000000000000002E-2</v>
      </c>
      <c r="D38" s="23">
        <f>+B38*C38</f>
        <v>59712.902079999993</v>
      </c>
      <c r="E38" s="180">
        <f>+B38</f>
        <v>918660.03199999989</v>
      </c>
      <c r="F38" s="181">
        <f>+C7</f>
        <v>6.5000000000000002E-2</v>
      </c>
      <c r="G38" s="23">
        <f>+E38*F38</f>
        <v>59712.902079999993</v>
      </c>
      <c r="H38" s="126">
        <f>+G38-D38</f>
        <v>0</v>
      </c>
      <c r="I38" s="103">
        <f t="shared" ref="I38:I40" si="0">IFERROR(+H38/D38,0)</f>
        <v>0</v>
      </c>
      <c r="J38" s="95"/>
      <c r="K38" s="109">
        <f>IFERROR(+G38/$G$68,0)</f>
        <v>0.26595074964631432</v>
      </c>
      <c r="L38" s="5"/>
      <c r="M38" s="13"/>
      <c r="N38" s="14"/>
      <c r="O38" s="6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>
      <c r="A39" s="179" t="s">
        <v>20</v>
      </c>
      <c r="B39" s="180">
        <f>+B27*B30*I28</f>
        <v>258373.13399999996</v>
      </c>
      <c r="C39" s="181">
        <f>+B8</f>
        <v>0.1</v>
      </c>
      <c r="D39" s="23">
        <f>+B39*C39</f>
        <v>25837.313399999999</v>
      </c>
      <c r="E39" s="180">
        <f>+B39</f>
        <v>258373.13399999996</v>
      </c>
      <c r="F39" s="181">
        <f>+C8</f>
        <v>0.1</v>
      </c>
      <c r="G39" s="23">
        <f>+E39*F39</f>
        <v>25837.313399999999</v>
      </c>
      <c r="H39" s="126">
        <f>+G39-D39</f>
        <v>0</v>
      </c>
      <c r="I39" s="103">
        <f t="shared" si="0"/>
        <v>0</v>
      </c>
      <c r="J39" s="95"/>
      <c r="K39" s="109">
        <f>IFERROR(+G39/$G$68,0)</f>
        <v>0.11507484359696293</v>
      </c>
      <c r="L39" s="5"/>
      <c r="M39" s="13"/>
      <c r="N39" s="14"/>
      <c r="O39" s="6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>
      <c r="A40" s="179" t="s">
        <v>21</v>
      </c>
      <c r="B40" s="180">
        <f>+B27*B30*I29</f>
        <v>258373.13399999996</v>
      </c>
      <c r="C40" s="181">
        <f>+B9</f>
        <v>0.11700000000000001</v>
      </c>
      <c r="D40" s="23">
        <f>+B40*C40</f>
        <v>30229.656677999996</v>
      </c>
      <c r="E40" s="180">
        <f>+B40</f>
        <v>258373.13399999996</v>
      </c>
      <c r="F40" s="181">
        <f>+C9</f>
        <v>0.11700000000000001</v>
      </c>
      <c r="G40" s="23">
        <f>+E40*F40</f>
        <v>30229.656677999996</v>
      </c>
      <c r="H40" s="126">
        <f>+G40-D40</f>
        <v>0</v>
      </c>
      <c r="I40" s="103">
        <f t="shared" si="0"/>
        <v>0</v>
      </c>
      <c r="J40" s="95"/>
      <c r="K40" s="109">
        <f>IFERROR(+G40/$G$68,0)</f>
        <v>0.13463756700844662</v>
      </c>
      <c r="L40" s="5"/>
      <c r="M40" s="13"/>
      <c r="N40" s="14"/>
      <c r="O40" s="6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>
      <c r="A41" s="44"/>
      <c r="B41" s="85"/>
      <c r="C41" s="86"/>
      <c r="D41" s="87"/>
      <c r="E41" s="85"/>
      <c r="F41" s="86"/>
      <c r="G41" s="87"/>
      <c r="H41" s="88"/>
      <c r="I41" s="89"/>
      <c r="J41" s="112"/>
      <c r="K41" s="110"/>
      <c r="L41" s="5"/>
      <c r="M41" s="13"/>
      <c r="N41" s="14"/>
      <c r="O41" s="6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>
      <c r="A42" s="179" t="s">
        <v>22</v>
      </c>
      <c r="B42" s="83">
        <f>+B26</f>
        <v>21000</v>
      </c>
      <c r="C42" s="80">
        <f>+B10</f>
        <v>0.82</v>
      </c>
      <c r="D42" s="74">
        <f>+B42*C42</f>
        <v>17220</v>
      </c>
      <c r="E42" s="73">
        <f>+B42</f>
        <v>21000</v>
      </c>
      <c r="F42" s="80">
        <f>+C10</f>
        <v>0.83</v>
      </c>
      <c r="G42" s="74">
        <f t="shared" ref="G42:G46" si="1">+E42*F42</f>
        <v>17430</v>
      </c>
      <c r="H42" s="126">
        <f>+G42-D42</f>
        <v>210</v>
      </c>
      <c r="I42" s="103">
        <f>IFERROR(+H42/D42,0)</f>
        <v>1.2195121951219513E-2</v>
      </c>
      <c r="J42" s="113">
        <f t="shared" ref="J42:J56" si="2">IFERROR(+G42/$G$62,0)</f>
        <v>8.0939663868645526E-2</v>
      </c>
      <c r="K42" s="109">
        <f>IFERROR(+G42/$G$68,0)</f>
        <v>7.7630150350502927E-2</v>
      </c>
      <c r="L42" s="5"/>
      <c r="M42" s="13"/>
      <c r="N42" s="14"/>
      <c r="O42" s="6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>
      <c r="A43" s="43" t="s">
        <v>23</v>
      </c>
      <c r="B43" s="83">
        <f>+B26</f>
        <v>21000</v>
      </c>
      <c r="C43" s="90">
        <f>+B12</f>
        <v>0</v>
      </c>
      <c r="D43" s="96">
        <f>+B43*C43</f>
        <v>0</v>
      </c>
      <c r="E43" s="83">
        <f>+B43</f>
        <v>21000</v>
      </c>
      <c r="F43" s="90">
        <f>+C12</f>
        <v>0</v>
      </c>
      <c r="G43" s="96">
        <f t="shared" si="1"/>
        <v>0</v>
      </c>
      <c r="H43" s="98">
        <f>+G43-D43</f>
        <v>0</v>
      </c>
      <c r="I43" s="103">
        <f t="shared" ref="I43:I56" si="3">IFERROR(+H43/D43,0)</f>
        <v>0</v>
      </c>
      <c r="J43" s="114">
        <f t="shared" si="2"/>
        <v>0</v>
      </c>
      <c r="K43" s="109">
        <f t="shared" ref="K43:K46" si="4">IFERROR(+G43/$G$68,0)</f>
        <v>0</v>
      </c>
      <c r="L43" s="5"/>
      <c r="M43" s="13"/>
      <c r="N43" s="14"/>
      <c r="O43" s="6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>
      <c r="A44" s="94" t="s">
        <v>24</v>
      </c>
      <c r="B44" s="26">
        <f>+D27</f>
        <v>3800</v>
      </c>
      <c r="C44" s="27">
        <f>+B13</f>
        <v>8.5206999999999997</v>
      </c>
      <c r="D44" s="96">
        <f t="shared" ref="D44:D46" si="5">+B44*C44</f>
        <v>32378.66</v>
      </c>
      <c r="E44" s="26">
        <f>+B44</f>
        <v>3800</v>
      </c>
      <c r="F44" s="27">
        <f>+C13</f>
        <v>8.6127000000000002</v>
      </c>
      <c r="G44" s="96">
        <f t="shared" si="1"/>
        <v>32728.260000000002</v>
      </c>
      <c r="H44" s="98">
        <f t="shared" ref="H44:H46" si="6">+G44-D44</f>
        <v>349.60000000000218</v>
      </c>
      <c r="I44" s="103">
        <f t="shared" si="3"/>
        <v>1.0797234968958017E-2</v>
      </c>
      <c r="J44" s="113">
        <f t="shared" si="2"/>
        <v>0.15198017001753511</v>
      </c>
      <c r="K44" s="109">
        <f t="shared" si="4"/>
        <v>0.14576590616812113</v>
      </c>
      <c r="L44" s="5"/>
      <c r="M44" s="13"/>
      <c r="N44" s="14"/>
      <c r="O44" s="6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>
      <c r="A45" s="94" t="s">
        <v>25</v>
      </c>
      <c r="B45" s="26">
        <f>+D27</f>
        <v>3800</v>
      </c>
      <c r="C45" s="27"/>
      <c r="D45" s="96">
        <f t="shared" si="5"/>
        <v>0</v>
      </c>
      <c r="E45" s="26">
        <f>+B45</f>
        <v>3800</v>
      </c>
      <c r="F45" s="27"/>
      <c r="G45" s="96">
        <f t="shared" si="1"/>
        <v>0</v>
      </c>
      <c r="H45" s="98">
        <f t="shared" si="6"/>
        <v>0</v>
      </c>
      <c r="I45" s="103">
        <f t="shared" si="3"/>
        <v>0</v>
      </c>
      <c r="J45" s="113">
        <f t="shared" si="2"/>
        <v>0</v>
      </c>
      <c r="K45" s="109">
        <f t="shared" si="4"/>
        <v>0</v>
      </c>
      <c r="L45" s="5"/>
      <c r="M45" s="13"/>
      <c r="N45" s="14"/>
      <c r="O45" s="6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>
      <c r="A46" s="94" t="s">
        <v>26</v>
      </c>
      <c r="B46" s="26">
        <f>+D27</f>
        <v>3800</v>
      </c>
      <c r="C46" s="27">
        <f>+B14</f>
        <v>-0.49730000000000002</v>
      </c>
      <c r="D46" s="96">
        <f t="shared" si="5"/>
        <v>-1889.74</v>
      </c>
      <c r="E46" s="26">
        <f>+B46</f>
        <v>3800</v>
      </c>
      <c r="F46" s="27">
        <f>+C14</f>
        <v>0</v>
      </c>
      <c r="G46" s="96">
        <f t="shared" si="1"/>
        <v>0</v>
      </c>
      <c r="H46" s="98">
        <f t="shared" si="6"/>
        <v>1889.74</v>
      </c>
      <c r="I46" s="103">
        <f t="shared" si="3"/>
        <v>-1</v>
      </c>
      <c r="J46" s="113">
        <f t="shared" si="2"/>
        <v>0</v>
      </c>
      <c r="K46" s="109">
        <f t="shared" si="4"/>
        <v>0</v>
      </c>
      <c r="L46" s="5"/>
      <c r="M46" s="13"/>
      <c r="N46" s="14"/>
      <c r="O46" s="6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>
      <c r="A47" s="129" t="s">
        <v>27</v>
      </c>
      <c r="B47" s="130"/>
      <c r="C47" s="97"/>
      <c r="D47" s="131">
        <f>SUM(D42:D46)</f>
        <v>47708.920000000006</v>
      </c>
      <c r="E47" s="130"/>
      <c r="F47" s="97"/>
      <c r="G47" s="131">
        <f t="shared" ref="G47:H47" si="7">SUM(G42:G46)</f>
        <v>50158.26</v>
      </c>
      <c r="H47" s="131">
        <f t="shared" si="7"/>
        <v>2449.340000000002</v>
      </c>
      <c r="I47" s="52">
        <f t="shared" si="3"/>
        <v>5.1339246413458987E-2</v>
      </c>
      <c r="J47" s="115">
        <f t="shared" si="2"/>
        <v>0.23291983388618065</v>
      </c>
      <c r="K47" s="143">
        <f>IFERROR(+G47/$G$68,0)</f>
        <v>0.22339605651862404</v>
      </c>
      <c r="L47" s="7"/>
      <c r="M47" s="11"/>
      <c r="N47" s="7"/>
      <c r="O47" s="176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ht="25.5">
      <c r="A48" s="132" t="s">
        <v>28</v>
      </c>
      <c r="B48" s="133">
        <f>+D27</f>
        <v>3800</v>
      </c>
      <c r="C48" s="148">
        <f>+B16</f>
        <v>2.1692999999999998</v>
      </c>
      <c r="D48" s="133">
        <f>+B48*C48</f>
        <v>8243.3399999999983</v>
      </c>
      <c r="E48" s="133">
        <f>+B48</f>
        <v>3800</v>
      </c>
      <c r="F48" s="148">
        <f>+C16</f>
        <v>2.1644999999999999</v>
      </c>
      <c r="G48" s="133">
        <f>+E48*F48</f>
        <v>8225.1</v>
      </c>
      <c r="H48" s="133">
        <f t="shared" ref="H48:H56" si="8">+G48-D48</f>
        <v>-18.239999999997963</v>
      </c>
      <c r="I48" s="134">
        <f t="shared" si="3"/>
        <v>-2.2126953395101945E-3</v>
      </c>
      <c r="J48" s="134">
        <f t="shared" si="2"/>
        <v>3.8194884066895946E-2</v>
      </c>
      <c r="K48" s="144">
        <f t="shared" ref="K48:K56" si="9">IFERROR(+G48/$G$68,0)</f>
        <v>3.6633146853007552E-2</v>
      </c>
    </row>
    <row r="49" spans="1:11" ht="25.5">
      <c r="A49" s="135" t="s">
        <v>29</v>
      </c>
      <c r="B49" s="136">
        <f>+B48</f>
        <v>3800</v>
      </c>
      <c r="C49" s="147">
        <f>+B17</f>
        <v>1.5241</v>
      </c>
      <c r="D49" s="136">
        <f>+B49*C49</f>
        <v>5791.58</v>
      </c>
      <c r="E49" s="136">
        <f>+B49</f>
        <v>3800</v>
      </c>
      <c r="F49" s="147">
        <f>+C17</f>
        <v>1.5210999999999999</v>
      </c>
      <c r="G49" s="136">
        <f>+E49*F49</f>
        <v>5780.1799999999994</v>
      </c>
      <c r="H49" s="136">
        <f t="shared" si="8"/>
        <v>-11.400000000000546</v>
      </c>
      <c r="I49" s="137">
        <f t="shared" si="3"/>
        <v>-1.9683747785579318E-3</v>
      </c>
      <c r="J49" s="137">
        <f t="shared" si="2"/>
        <v>2.6841412868632671E-2</v>
      </c>
      <c r="K49" s="145">
        <f t="shared" si="9"/>
        <v>2.5743903755190475E-2</v>
      </c>
    </row>
    <row r="50" spans="1:11">
      <c r="A50" s="106" t="s">
        <v>30</v>
      </c>
      <c r="B50" s="107"/>
      <c r="C50" s="107"/>
      <c r="D50" s="128">
        <f>+D48+D49</f>
        <v>14034.919999999998</v>
      </c>
      <c r="E50" s="107"/>
      <c r="F50" s="107"/>
      <c r="G50" s="128">
        <f>+G48+G49</f>
        <v>14005.279999999999</v>
      </c>
      <c r="H50" s="128">
        <f t="shared" si="8"/>
        <v>-29.639999999999418</v>
      </c>
      <c r="I50" s="71">
        <f t="shared" si="3"/>
        <v>-2.1118752369090397E-3</v>
      </c>
      <c r="J50" s="116">
        <f t="shared" si="2"/>
        <v>6.503629693552862E-2</v>
      </c>
      <c r="K50" s="146">
        <f t="shared" si="9"/>
        <v>6.2377050608198023E-2</v>
      </c>
    </row>
    <row r="51" spans="1:11" ht="25.5">
      <c r="A51" s="53" t="s">
        <v>31</v>
      </c>
      <c r="B51" s="97"/>
      <c r="C51" s="97"/>
      <c r="D51" s="54">
        <f>+D47+D50</f>
        <v>61743.840000000004</v>
      </c>
      <c r="E51" s="97"/>
      <c r="F51" s="97"/>
      <c r="G51" s="54">
        <f>+G47+G50</f>
        <v>64163.54</v>
      </c>
      <c r="H51" s="127">
        <f t="shared" si="8"/>
        <v>2419.6999999999971</v>
      </c>
      <c r="I51" s="70">
        <f t="shared" si="3"/>
        <v>3.9189334514989627E-2</v>
      </c>
      <c r="J51" s="115">
        <f t="shared" si="2"/>
        <v>0.29795613082170924</v>
      </c>
      <c r="K51" s="143">
        <f t="shared" si="9"/>
        <v>0.28577310712682208</v>
      </c>
    </row>
    <row r="52" spans="1:11">
      <c r="A52" s="179" t="s">
        <v>32</v>
      </c>
      <c r="B52" s="180">
        <f>+B27*B30</f>
        <v>1435406.2999999998</v>
      </c>
      <c r="C52" s="181">
        <f>+B18</f>
        <v>5.1999999999999998E-3</v>
      </c>
      <c r="D52" s="23">
        <f>+B52*C52</f>
        <v>7464.1127599999991</v>
      </c>
      <c r="E52" s="180">
        <f>+B52</f>
        <v>1435406.2999999998</v>
      </c>
      <c r="F52" s="181">
        <f>+C18</f>
        <v>5.1999999999999998E-3</v>
      </c>
      <c r="G52" s="23">
        <f>+E52*F52</f>
        <v>7464.1127599999991</v>
      </c>
      <c r="H52" s="124">
        <f t="shared" si="8"/>
        <v>0</v>
      </c>
      <c r="I52" s="24">
        <f t="shared" si="3"/>
        <v>0</v>
      </c>
      <c r="J52" s="113">
        <f t="shared" si="2"/>
        <v>3.466108880505267E-2</v>
      </c>
      <c r="K52" s="119">
        <f t="shared" si="9"/>
        <v>3.324384370578929E-2</v>
      </c>
    </row>
    <row r="53" spans="1:11">
      <c r="A53" s="179" t="s">
        <v>33</v>
      </c>
      <c r="B53" s="180">
        <f>+B52</f>
        <v>1435406.2999999998</v>
      </c>
      <c r="C53" s="181">
        <f>+B19</f>
        <v>1.1000000000000001E-3</v>
      </c>
      <c r="D53" s="23">
        <f>+B53*C53</f>
        <v>1578.9469299999998</v>
      </c>
      <c r="E53" s="180">
        <f>+B53</f>
        <v>1435406.2999999998</v>
      </c>
      <c r="F53" s="181">
        <f>+C19</f>
        <v>1.1000000000000001E-3</v>
      </c>
      <c r="G53" s="23">
        <f>+E53*F53</f>
        <v>1578.9469299999998</v>
      </c>
      <c r="H53" s="124">
        <f t="shared" si="8"/>
        <v>0</v>
      </c>
      <c r="I53" s="24">
        <f t="shared" si="3"/>
        <v>0</v>
      </c>
      <c r="J53" s="113">
        <f t="shared" si="2"/>
        <v>7.3321534010688336E-3</v>
      </c>
      <c r="K53" s="119">
        <f t="shared" si="9"/>
        <v>7.0323515531477343E-3</v>
      </c>
    </row>
    <row r="54" spans="1:11" ht="25.5">
      <c r="A54" s="179" t="s">
        <v>34</v>
      </c>
      <c r="B54" s="26">
        <v>1</v>
      </c>
      <c r="C54" s="180">
        <f>+B20</f>
        <v>0.25</v>
      </c>
      <c r="D54" s="23">
        <f>+B54*C54</f>
        <v>0.25</v>
      </c>
      <c r="E54" s="26">
        <f>+B54</f>
        <v>1</v>
      </c>
      <c r="F54" s="180">
        <f>+C20</f>
        <v>0.25</v>
      </c>
      <c r="G54" s="23">
        <f>+E54*F54</f>
        <v>0.25</v>
      </c>
      <c r="H54" s="124">
        <f t="shared" si="8"/>
        <v>0</v>
      </c>
      <c r="I54" s="24">
        <f t="shared" si="3"/>
        <v>0</v>
      </c>
      <c r="J54" s="113">
        <f t="shared" si="2"/>
        <v>1.1609246108526324E-6</v>
      </c>
      <c r="K54" s="119">
        <f t="shared" si="9"/>
        <v>1.1134559717513329E-6</v>
      </c>
    </row>
    <row r="55" spans="1:11">
      <c r="A55" s="53" t="s">
        <v>35</v>
      </c>
      <c r="B55" s="97"/>
      <c r="C55" s="97"/>
      <c r="D55" s="54">
        <f>SUM(D52:D54)</f>
        <v>9043.3096899999982</v>
      </c>
      <c r="E55" s="97"/>
      <c r="F55" s="97"/>
      <c r="G55" s="54">
        <f>SUM(G52:G54)</f>
        <v>9043.3096899999982</v>
      </c>
      <c r="H55" s="127">
        <f t="shared" si="8"/>
        <v>0</v>
      </c>
      <c r="I55" s="55">
        <f t="shared" si="3"/>
        <v>0</v>
      </c>
      <c r="J55" s="115">
        <f t="shared" si="2"/>
        <v>4.1994403130732348E-2</v>
      </c>
      <c r="K55" s="120">
        <f t="shared" si="9"/>
        <v>4.0277308714908769E-2</v>
      </c>
    </row>
    <row r="56" spans="1:11">
      <c r="A56" s="33" t="s">
        <v>36</v>
      </c>
      <c r="B56" s="180">
        <f>+B27</f>
        <v>1387000</v>
      </c>
      <c r="C56" s="29">
        <f>+B21</f>
        <v>7.0000000000000001E-3</v>
      </c>
      <c r="D56" s="23">
        <f>+B56*C56</f>
        <v>9709</v>
      </c>
      <c r="E56" s="180">
        <f>+B56</f>
        <v>1387000</v>
      </c>
      <c r="F56" s="29">
        <f>+C21</f>
        <v>7.0000000000000001E-3</v>
      </c>
      <c r="G56" s="23">
        <f>+E56*F56</f>
        <v>9709</v>
      </c>
      <c r="H56" s="124">
        <f t="shared" si="8"/>
        <v>0</v>
      </c>
      <c r="I56" s="24">
        <f t="shared" si="3"/>
        <v>0</v>
      </c>
      <c r="J56" s="117">
        <f t="shared" si="2"/>
        <v>4.5085668187072832E-2</v>
      </c>
      <c r="K56" s="121">
        <f t="shared" si="9"/>
        <v>4.3242176118934765E-2</v>
      </c>
    </row>
    <row r="57" spans="1:11">
      <c r="A57" s="46"/>
      <c r="B57" s="92"/>
      <c r="C57" s="92"/>
      <c r="D57" s="47"/>
      <c r="E57" s="92"/>
      <c r="F57" s="92"/>
      <c r="G57" s="47"/>
      <c r="H57" s="91"/>
      <c r="I57" s="48"/>
      <c r="J57" s="67"/>
      <c r="K57" s="65"/>
    </row>
    <row r="58" spans="1:11">
      <c r="A58" s="33" t="s">
        <v>37</v>
      </c>
      <c r="B58" s="84"/>
      <c r="C58" s="84"/>
      <c r="D58" s="25">
        <f>+D35+D36+D51+D55+D56</f>
        <v>188151.62218999999</v>
      </c>
      <c r="E58" s="84"/>
      <c r="F58" s="84"/>
      <c r="G58" s="25">
        <f>+G35+G36+G51+G55+G56</f>
        <v>190571.32218999998</v>
      </c>
      <c r="H58" s="124">
        <f t="shared" ref="H58:H62" si="10">+G58-D58</f>
        <v>2419.6999999999825</v>
      </c>
      <c r="I58" s="24">
        <f t="shared" ref="I58:I62" si="11">IFERROR(+H58/D58,0)</f>
        <v>1.2860372777208967E-2</v>
      </c>
      <c r="J58" s="113">
        <f>IFERROR(+G58/$G$62,0)</f>
        <v>0.88495575221238942</v>
      </c>
      <c r="K58" s="64"/>
    </row>
    <row r="59" spans="1:11">
      <c r="A59" s="45" t="s">
        <v>38</v>
      </c>
      <c r="B59" s="30"/>
      <c r="C59" s="31">
        <v>0.13</v>
      </c>
      <c r="D59" s="25">
        <f>+D58*C59</f>
        <v>24459.710884700002</v>
      </c>
      <c r="E59" s="30"/>
      <c r="F59" s="31">
        <v>0.13</v>
      </c>
      <c r="G59" s="25">
        <f>+G58*F59</f>
        <v>24774.2718847</v>
      </c>
      <c r="H59" s="124">
        <f t="shared" si="10"/>
        <v>314.56099999999788</v>
      </c>
      <c r="I59" s="24">
        <f t="shared" si="11"/>
        <v>1.2860372777208971E-2</v>
      </c>
      <c r="J59" s="113">
        <f>IFERROR(+G59/$G$62,0)</f>
        <v>0.11504424778761063</v>
      </c>
      <c r="K59" s="64"/>
    </row>
    <row r="60" spans="1:11">
      <c r="A60" s="45" t="s">
        <v>39</v>
      </c>
      <c r="B60" s="73"/>
      <c r="C60" s="73"/>
      <c r="D60" s="124">
        <f>+D58+D59</f>
        <v>212611.3330747</v>
      </c>
      <c r="E60" s="73"/>
      <c r="F60" s="73"/>
      <c r="G60" s="124">
        <f>+G58+G59</f>
        <v>215345.59407469997</v>
      </c>
      <c r="H60" s="124">
        <f t="shared" si="10"/>
        <v>2734.2609999999695</v>
      </c>
      <c r="I60" s="24">
        <f t="shared" si="11"/>
        <v>1.2860372777208915E-2</v>
      </c>
      <c r="J60" s="113">
        <f>IFERROR(+G60/$G$62,0)</f>
        <v>1</v>
      </c>
      <c r="K60" s="64"/>
    </row>
    <row r="61" spans="1:11">
      <c r="A61" s="45" t="s">
        <v>40</v>
      </c>
      <c r="B61" s="84"/>
      <c r="C61" s="37"/>
      <c r="D61" s="123">
        <f>+D60*C61</f>
        <v>0</v>
      </c>
      <c r="E61" s="84"/>
      <c r="F61" s="37"/>
      <c r="G61" s="123">
        <f>+G60*F61</f>
        <v>0</v>
      </c>
      <c r="H61" s="124">
        <f t="shared" si="10"/>
        <v>0</v>
      </c>
      <c r="I61" s="24">
        <f t="shared" si="11"/>
        <v>0</v>
      </c>
      <c r="J61" s="113">
        <f>IFERROR(+G61/$G$62,0)</f>
        <v>0</v>
      </c>
      <c r="K61" s="64"/>
    </row>
    <row r="62" spans="1:11" ht="15.75" thickBot="1">
      <c r="A62" s="49" t="s">
        <v>41</v>
      </c>
      <c r="B62" s="93"/>
      <c r="C62" s="93"/>
      <c r="D62" s="50">
        <f>+D60+D61</f>
        <v>212611.3330747</v>
      </c>
      <c r="E62" s="93"/>
      <c r="F62" s="93"/>
      <c r="G62" s="50">
        <f>+G60+G61</f>
        <v>215345.59407469997</v>
      </c>
      <c r="H62" s="125">
        <f t="shared" si="10"/>
        <v>2734.2609999999695</v>
      </c>
      <c r="I62" s="51">
        <f t="shared" si="11"/>
        <v>1.2860372777208915E-2</v>
      </c>
      <c r="J62" s="118">
        <f>IFERROR(+G62/$G$62,0)</f>
        <v>1</v>
      </c>
      <c r="K62" s="66"/>
    </row>
    <row r="63" spans="1:11">
      <c r="A63" s="46"/>
      <c r="B63" s="92"/>
      <c r="C63" s="92"/>
      <c r="D63" s="47"/>
      <c r="E63" s="92"/>
      <c r="F63" s="92"/>
      <c r="G63" s="47"/>
      <c r="H63" s="91"/>
      <c r="I63" s="48"/>
      <c r="J63" s="67"/>
      <c r="K63" s="65"/>
    </row>
    <row r="64" spans="1:11">
      <c r="A64" s="33" t="s">
        <v>42</v>
      </c>
      <c r="B64" s="84"/>
      <c r="C64" s="84"/>
      <c r="D64" s="25">
        <f>+D38+D39+D40+D51+D55+D56</f>
        <v>196276.02184799997</v>
      </c>
      <c r="E64" s="84"/>
      <c r="F64" s="84"/>
      <c r="G64" s="25">
        <f>+G38+G39+G40+G51+G55+G56</f>
        <v>198695.72184799999</v>
      </c>
      <c r="H64" s="124">
        <f t="shared" ref="H64:H68" si="12">+G64-D64</f>
        <v>2419.7000000000116</v>
      </c>
      <c r="I64" s="24">
        <f t="shared" ref="I64:I68" si="13">IFERROR(+H64/D64,0)</f>
        <v>1.2328046886307259E-2</v>
      </c>
      <c r="J64" s="24"/>
      <c r="K64" s="119">
        <f t="shared" ref="K64:K68" si="14">IFERROR(+G64/$G$68,0)</f>
        <v>0.88495575221238942</v>
      </c>
    </row>
    <row r="65" spans="1:11">
      <c r="A65" s="45" t="s">
        <v>38</v>
      </c>
      <c r="B65" s="30"/>
      <c r="C65" s="31">
        <v>0.13</v>
      </c>
      <c r="D65" s="25">
        <f>+D64*C65</f>
        <v>25515.882840239996</v>
      </c>
      <c r="E65" s="30"/>
      <c r="F65" s="31">
        <v>0.13</v>
      </c>
      <c r="G65" s="25">
        <f>+G64*F65</f>
        <v>25830.443840239997</v>
      </c>
      <c r="H65" s="124">
        <f t="shared" si="12"/>
        <v>314.56100000000151</v>
      </c>
      <c r="I65" s="24">
        <f t="shared" si="13"/>
        <v>1.2328046886307259E-2</v>
      </c>
      <c r="J65" s="24"/>
      <c r="K65" s="119">
        <f t="shared" si="14"/>
        <v>0.11504424778761062</v>
      </c>
    </row>
    <row r="66" spans="1:11">
      <c r="A66" s="45" t="s">
        <v>39</v>
      </c>
      <c r="B66" s="73"/>
      <c r="C66" s="73"/>
      <c r="D66" s="25">
        <f>+D64+D65</f>
        <v>221791.90468823997</v>
      </c>
      <c r="E66" s="73"/>
      <c r="F66" s="73"/>
      <c r="G66" s="25">
        <f>+G64+G65</f>
        <v>224526.16568823997</v>
      </c>
      <c r="H66" s="124">
        <f t="shared" si="12"/>
        <v>2734.2609999999986</v>
      </c>
      <c r="I66" s="24">
        <f t="shared" si="13"/>
        <v>1.2328046886307193E-2</v>
      </c>
      <c r="J66" s="24"/>
      <c r="K66" s="119">
        <f t="shared" si="14"/>
        <v>1</v>
      </c>
    </row>
    <row r="67" spans="1:11">
      <c r="A67" s="45" t="s">
        <v>40</v>
      </c>
      <c r="B67" s="84"/>
      <c r="C67" s="37"/>
      <c r="D67" s="123">
        <f>+D66*C67</f>
        <v>0</v>
      </c>
      <c r="E67" s="84"/>
      <c r="F67" s="37"/>
      <c r="G67" s="123">
        <f>+G66*F67</f>
        <v>0</v>
      </c>
      <c r="H67" s="124">
        <f t="shared" si="12"/>
        <v>0</v>
      </c>
      <c r="I67" s="24">
        <f t="shared" si="13"/>
        <v>0</v>
      </c>
      <c r="J67" s="24"/>
      <c r="K67" s="119">
        <f t="shared" si="14"/>
        <v>0</v>
      </c>
    </row>
    <row r="68" spans="1:11" ht="15.75" thickBot="1">
      <c r="A68" s="49" t="s">
        <v>43</v>
      </c>
      <c r="B68" s="93"/>
      <c r="C68" s="93"/>
      <c r="D68" s="50">
        <f>+D66+D67</f>
        <v>221791.90468823997</v>
      </c>
      <c r="E68" s="93"/>
      <c r="F68" s="93"/>
      <c r="G68" s="50">
        <f>+G66+G67</f>
        <v>224526.16568823997</v>
      </c>
      <c r="H68" s="125">
        <f t="shared" si="12"/>
        <v>2734.2609999999986</v>
      </c>
      <c r="I68" s="51">
        <f t="shared" si="13"/>
        <v>1.2328046886307193E-2</v>
      </c>
      <c r="J68" s="68"/>
      <c r="K68" s="122">
        <f t="shared" si="14"/>
        <v>1</v>
      </c>
    </row>
    <row r="71" spans="1:11" ht="108.75" customHeight="1">
      <c r="A71" s="200" t="s">
        <v>51</v>
      </c>
      <c r="B71" s="201"/>
      <c r="C71" s="201"/>
      <c r="D71" s="201"/>
      <c r="E71" s="201"/>
      <c r="F71" s="201"/>
      <c r="G71" s="201"/>
      <c r="H71" s="201"/>
    </row>
    <row r="72" spans="1:11">
      <c r="A72" s="162"/>
      <c r="B72" s="162"/>
      <c r="C72" s="162"/>
      <c r="D72" s="162"/>
      <c r="E72" s="162"/>
      <c r="F72" s="162"/>
      <c r="G72" s="162"/>
      <c r="H72" s="162"/>
    </row>
    <row r="73" spans="1:11">
      <c r="A73" s="162"/>
      <c r="B73" s="162"/>
      <c r="C73" s="162"/>
      <c r="D73" s="162"/>
      <c r="E73" s="162"/>
      <c r="F73" s="162"/>
      <c r="G73" s="162"/>
      <c r="H73" s="162"/>
    </row>
    <row r="74" spans="1:11">
      <c r="A74" s="162"/>
      <c r="B74" s="162"/>
      <c r="C74" s="162"/>
      <c r="D74" s="162"/>
      <c r="E74" s="162"/>
      <c r="F74" s="162"/>
      <c r="G74" s="162"/>
      <c r="H74" s="162"/>
    </row>
    <row r="75" spans="1:11">
      <c r="A75" s="162"/>
      <c r="B75" s="162"/>
      <c r="C75" s="162"/>
      <c r="D75" s="162"/>
      <c r="E75" s="162"/>
      <c r="F75" s="162"/>
      <c r="G75" s="162"/>
      <c r="H75" s="162"/>
    </row>
    <row r="76" spans="1:11">
      <c r="A76" s="162"/>
      <c r="B76" s="162"/>
      <c r="C76" s="162"/>
      <c r="D76" s="162"/>
      <c r="E76" s="162"/>
      <c r="F76" s="162"/>
      <c r="G76" s="162"/>
      <c r="H76" s="162"/>
    </row>
  </sheetData>
  <mergeCells count="5">
    <mergeCell ref="A1:J1"/>
    <mergeCell ref="A25:C25"/>
    <mergeCell ref="B33:D33"/>
    <mergeCell ref="E33:G33"/>
    <mergeCell ref="A71:H7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76"/>
  <sheetViews>
    <sheetView topLeftCell="A31" zoomScale="90" zoomScaleNormal="90" workbookViewId="0">
      <selection activeCell="A33" sqref="A33:K68"/>
    </sheetView>
  </sheetViews>
  <sheetFormatPr defaultRowHeight="15"/>
  <cols>
    <col min="1" max="1" width="37.42578125" style="163" customWidth="1"/>
    <col min="2" max="2" width="11.28515625" style="163" bestFit="1" customWidth="1"/>
    <col min="3" max="3" width="13.140625" style="163" customWidth="1"/>
    <col min="4" max="4" width="13.5703125" style="163" customWidth="1"/>
    <col min="5" max="5" width="11.42578125" style="163" customWidth="1"/>
    <col min="6" max="6" width="13.28515625" style="163" customWidth="1"/>
    <col min="7" max="7" width="13.42578125" style="163" customWidth="1"/>
    <col min="8" max="11" width="11.140625" style="163" customWidth="1"/>
    <col min="12" max="16384" width="9.140625" style="163"/>
  </cols>
  <sheetData>
    <row r="1" spans="1:28" ht="23.25">
      <c r="A1" s="205" t="s">
        <v>67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28">
      <c r="A2" s="9"/>
      <c r="B2" s="9"/>
      <c r="C2" s="9"/>
      <c r="D2" s="9"/>
      <c r="E2" s="9"/>
      <c r="F2" s="9"/>
      <c r="G2" s="77"/>
      <c r="H2" s="77"/>
      <c r="I2" s="9"/>
      <c r="J2" s="75"/>
      <c r="K2" s="75"/>
      <c r="L2" s="9"/>
      <c r="M2" s="9"/>
      <c r="N2" s="9"/>
      <c r="O2" s="9"/>
      <c r="P2" s="9"/>
      <c r="Q2" s="9"/>
      <c r="R2" s="9"/>
      <c r="S2" s="9"/>
      <c r="T2" s="34"/>
      <c r="U2" s="9"/>
      <c r="V2" s="9"/>
      <c r="W2" s="9"/>
      <c r="X2" s="9"/>
      <c r="Y2" s="39">
        <v>1</v>
      </c>
      <c r="Z2" s="9" t="s">
        <v>0</v>
      </c>
      <c r="AA2" s="9"/>
      <c r="AB2" s="9"/>
    </row>
    <row r="3" spans="1:28" ht="15.75" thickBot="1">
      <c r="A3" s="9"/>
      <c r="B3" s="9"/>
      <c r="C3" s="9"/>
      <c r="D3" s="9"/>
      <c r="E3" s="9"/>
      <c r="F3" s="9"/>
      <c r="G3" s="77"/>
      <c r="H3" s="77"/>
      <c r="I3" s="9"/>
      <c r="J3" s="75"/>
      <c r="K3" s="75"/>
      <c r="L3" s="9"/>
      <c r="M3" s="9"/>
      <c r="N3" s="9"/>
      <c r="O3" s="9"/>
      <c r="P3" s="9"/>
      <c r="Q3" s="9"/>
      <c r="R3" s="9"/>
      <c r="S3" s="9"/>
      <c r="T3" s="34"/>
      <c r="U3" s="9"/>
      <c r="V3" s="9"/>
      <c r="W3" s="9"/>
      <c r="X3" s="9"/>
      <c r="Y3" s="39"/>
      <c r="Z3" s="9"/>
      <c r="AA3" s="9"/>
      <c r="AB3" s="9"/>
    </row>
    <row r="4" spans="1:28" ht="15.75" thickBot="1">
      <c r="A4" s="164" t="s">
        <v>45</v>
      </c>
      <c r="B4" s="165" t="s">
        <v>46</v>
      </c>
      <c r="C4" s="165" t="s">
        <v>47</v>
      </c>
      <c r="D4" s="9"/>
      <c r="F4" s="9" t="s">
        <v>52</v>
      </c>
      <c r="G4" s="77"/>
      <c r="H4" s="9"/>
      <c r="I4" s="75"/>
      <c r="J4" s="75"/>
      <c r="L4" s="9"/>
      <c r="M4" s="9"/>
      <c r="N4" s="9"/>
      <c r="O4" s="9"/>
      <c r="P4" s="9"/>
      <c r="Q4" s="9"/>
      <c r="R4" s="9"/>
      <c r="S4" s="9"/>
      <c r="T4" s="34"/>
      <c r="U4" s="9"/>
      <c r="V4" s="9"/>
      <c r="W4" s="9"/>
      <c r="X4" s="9"/>
      <c r="Y4" s="39"/>
      <c r="Z4" s="9"/>
      <c r="AA4" s="9"/>
      <c r="AB4" s="9"/>
    </row>
    <row r="5" spans="1:28">
      <c r="A5" s="166" t="s">
        <v>17</v>
      </c>
      <c r="B5" s="172">
        <v>7.4999999999999997E-2</v>
      </c>
      <c r="C5" s="172">
        <v>7.4999999999999997E-2</v>
      </c>
      <c r="D5" s="9"/>
      <c r="E5" s="9"/>
      <c r="I5" s="178">
        <v>2012</v>
      </c>
      <c r="J5" s="178">
        <v>2013</v>
      </c>
      <c r="L5" s="9"/>
      <c r="M5" s="9"/>
      <c r="N5" s="9"/>
      <c r="O5" s="9"/>
      <c r="P5" s="9"/>
      <c r="Q5" s="9"/>
      <c r="R5" s="9"/>
      <c r="S5" s="9"/>
      <c r="T5" s="34"/>
      <c r="U5" s="9"/>
      <c r="V5" s="9"/>
      <c r="W5" s="9"/>
      <c r="X5" s="9"/>
      <c r="Y5" s="39"/>
      <c r="Z5" s="9"/>
      <c r="AA5" s="9"/>
      <c r="AB5" s="9"/>
    </row>
    <row r="6" spans="1:28">
      <c r="A6" s="166" t="s">
        <v>18</v>
      </c>
      <c r="B6" s="172">
        <v>8.7999999999999995E-2</v>
      </c>
      <c r="C6" s="172">
        <v>8.7999999999999995E-2</v>
      </c>
      <c r="D6" s="9"/>
      <c r="E6" s="9"/>
      <c r="F6" s="185" t="s">
        <v>53</v>
      </c>
      <c r="L6" s="9"/>
      <c r="M6" s="9"/>
      <c r="N6" s="9"/>
      <c r="O6" s="9"/>
      <c r="P6" s="9"/>
      <c r="Q6" s="9"/>
      <c r="R6" s="9"/>
      <c r="S6" s="9"/>
      <c r="T6" s="34"/>
      <c r="U6" s="9"/>
      <c r="V6" s="9"/>
      <c r="W6" s="9"/>
      <c r="X6" s="9"/>
      <c r="Y6" s="39"/>
      <c r="Z6" s="9"/>
      <c r="AA6" s="9"/>
      <c r="AB6" s="9"/>
    </row>
    <row r="7" spans="1:28">
      <c r="A7" s="166" t="s">
        <v>19</v>
      </c>
      <c r="B7" s="172">
        <v>6.5000000000000002E-2</v>
      </c>
      <c r="C7" s="172">
        <v>6.5000000000000002E-2</v>
      </c>
      <c r="D7" s="9"/>
      <c r="E7" s="9"/>
      <c r="F7" s="163" t="s">
        <v>54</v>
      </c>
      <c r="I7" s="177">
        <v>0.02</v>
      </c>
      <c r="J7" s="177">
        <v>0.02</v>
      </c>
      <c r="L7" s="9"/>
      <c r="M7" s="9"/>
      <c r="N7" s="9"/>
      <c r="O7" s="9"/>
      <c r="P7" s="9"/>
      <c r="Q7" s="9"/>
      <c r="R7" s="9"/>
      <c r="S7" s="9"/>
      <c r="T7" s="34"/>
      <c r="U7" s="9"/>
      <c r="V7" s="9"/>
      <c r="W7" s="9"/>
      <c r="X7" s="9"/>
      <c r="Y7" s="39"/>
      <c r="Z7" s="9"/>
      <c r="AA7" s="9"/>
      <c r="AB7" s="9"/>
    </row>
    <row r="8" spans="1:28">
      <c r="A8" s="166" t="s">
        <v>20</v>
      </c>
      <c r="B8" s="172">
        <v>0.1</v>
      </c>
      <c r="C8" s="172">
        <v>0.1</v>
      </c>
      <c r="D8" s="9"/>
      <c r="E8" s="9"/>
      <c r="F8" s="163" t="s">
        <v>55</v>
      </c>
      <c r="I8" s="177">
        <v>0.7</v>
      </c>
      <c r="J8" s="177">
        <v>0</v>
      </c>
      <c r="L8" s="9"/>
      <c r="M8" s="9"/>
      <c r="N8" s="9"/>
      <c r="O8" s="9"/>
      <c r="P8" s="9"/>
      <c r="Q8" s="9"/>
      <c r="R8" s="9"/>
      <c r="S8" s="9"/>
      <c r="T8" s="34"/>
      <c r="U8" s="9"/>
      <c r="V8" s="9"/>
      <c r="W8" s="9"/>
      <c r="X8" s="9"/>
      <c r="Y8" s="39"/>
      <c r="Z8" s="9"/>
      <c r="AA8" s="9"/>
      <c r="AB8" s="9"/>
    </row>
    <row r="9" spans="1:28">
      <c r="A9" s="166" t="s">
        <v>21</v>
      </c>
      <c r="B9" s="172">
        <v>0.11700000000000001</v>
      </c>
      <c r="C9" s="172">
        <v>0.11700000000000001</v>
      </c>
      <c r="D9" s="9"/>
      <c r="E9" s="9"/>
      <c r="F9" s="163" t="s">
        <v>56</v>
      </c>
      <c r="J9" s="177"/>
      <c r="L9" s="9"/>
      <c r="M9" s="9"/>
      <c r="N9" s="9"/>
      <c r="O9" s="9"/>
      <c r="P9" s="9"/>
      <c r="Q9" s="9"/>
      <c r="R9" s="9"/>
      <c r="S9" s="9"/>
      <c r="T9" s="34"/>
      <c r="U9" s="9"/>
      <c r="V9" s="9"/>
      <c r="W9" s="9"/>
      <c r="X9" s="9"/>
      <c r="Y9" s="39"/>
      <c r="Z9" s="9"/>
      <c r="AA9" s="9"/>
      <c r="AB9" s="9"/>
    </row>
    <row r="10" spans="1:28">
      <c r="A10" s="166" t="s">
        <v>22</v>
      </c>
      <c r="B10" s="167">
        <v>9.83</v>
      </c>
      <c r="C10" s="167">
        <v>9.94</v>
      </c>
      <c r="D10" s="9"/>
      <c r="E10" s="9"/>
      <c r="F10" s="163" t="s">
        <v>57</v>
      </c>
      <c r="J10" s="177"/>
      <c r="L10" s="9"/>
      <c r="M10" s="9"/>
      <c r="N10" s="9"/>
      <c r="O10" s="9"/>
      <c r="P10" s="9"/>
      <c r="Q10" s="9"/>
      <c r="R10" s="9"/>
      <c r="S10" s="9"/>
      <c r="T10" s="34"/>
      <c r="U10" s="9"/>
      <c r="V10" s="9"/>
      <c r="W10" s="9"/>
      <c r="X10" s="9"/>
      <c r="Y10" s="39"/>
      <c r="Z10" s="9"/>
      <c r="AA10" s="9"/>
      <c r="AB10" s="9"/>
    </row>
    <row r="11" spans="1:28">
      <c r="A11" s="166" t="s">
        <v>48</v>
      </c>
      <c r="B11" s="167">
        <v>0</v>
      </c>
      <c r="C11" s="167">
        <v>0</v>
      </c>
      <c r="D11" s="9"/>
      <c r="E11" s="9"/>
      <c r="F11" s="163" t="s">
        <v>23</v>
      </c>
      <c r="I11" s="182">
        <f>SUM(I6:I10)</f>
        <v>0.72</v>
      </c>
      <c r="J11" s="182">
        <f>SUM(J6:J10)</f>
        <v>0.02</v>
      </c>
      <c r="L11" s="9"/>
      <c r="M11" s="9"/>
      <c r="N11" s="9"/>
      <c r="O11" s="9"/>
      <c r="P11" s="9"/>
      <c r="Q11" s="9"/>
      <c r="R11" s="9"/>
      <c r="S11" s="9"/>
      <c r="T11" s="34"/>
      <c r="U11" s="9"/>
      <c r="V11" s="9"/>
      <c r="W11" s="9"/>
      <c r="X11" s="9"/>
      <c r="Y11" s="39"/>
      <c r="Z11" s="9"/>
      <c r="AA11" s="9"/>
      <c r="AB11" s="9"/>
    </row>
    <row r="12" spans="1:28">
      <c r="A12" s="166" t="s">
        <v>23</v>
      </c>
      <c r="B12" s="168">
        <f>+I11</f>
        <v>0.72</v>
      </c>
      <c r="C12" s="168">
        <f>+J11</f>
        <v>0.02</v>
      </c>
      <c r="D12" s="9"/>
      <c r="E12" s="9"/>
      <c r="L12" s="9"/>
      <c r="M12" s="9"/>
      <c r="N12" s="9"/>
      <c r="O12" s="9"/>
      <c r="P12" s="9"/>
      <c r="Q12" s="9"/>
      <c r="R12" s="9"/>
      <c r="S12" s="9"/>
      <c r="T12" s="34"/>
      <c r="U12" s="9"/>
      <c r="V12" s="9"/>
      <c r="W12" s="9"/>
      <c r="X12" s="9"/>
      <c r="Y12" s="39"/>
      <c r="Z12" s="9"/>
      <c r="AA12" s="9"/>
      <c r="AB12" s="9"/>
    </row>
    <row r="13" spans="1:28">
      <c r="A13" s="169" t="s">
        <v>24</v>
      </c>
      <c r="B13" s="170">
        <v>1.43E-2</v>
      </c>
      <c r="C13" s="170">
        <v>1.4500000000000001E-2</v>
      </c>
      <c r="D13" s="9"/>
      <c r="E13" s="9"/>
      <c r="F13" s="185" t="s">
        <v>58</v>
      </c>
      <c r="L13" s="9"/>
      <c r="M13" s="9"/>
      <c r="N13" s="9"/>
      <c r="O13" s="9"/>
      <c r="P13" s="9"/>
      <c r="Q13" s="9"/>
      <c r="R13" s="9"/>
      <c r="S13" s="9"/>
      <c r="T13" s="34"/>
      <c r="U13" s="9"/>
      <c r="V13" s="9"/>
      <c r="W13" s="9"/>
      <c r="X13" s="9"/>
      <c r="Y13" s="39"/>
      <c r="Z13" s="9"/>
      <c r="AA13" s="9"/>
      <c r="AB13" s="9"/>
    </row>
    <row r="14" spans="1:28">
      <c r="A14" s="166" t="s">
        <v>26</v>
      </c>
      <c r="B14" s="171">
        <f>+I22</f>
        <v>-6.0000000000000006E-4</v>
      </c>
      <c r="C14" s="171">
        <f>J22</f>
        <v>1E-4</v>
      </c>
      <c r="D14" s="9"/>
      <c r="E14" s="9"/>
      <c r="F14" s="163" t="s">
        <v>59</v>
      </c>
      <c r="I14" s="183"/>
      <c r="J14" s="177">
        <v>0</v>
      </c>
      <c r="L14" s="9"/>
      <c r="M14" s="9"/>
      <c r="N14" s="9"/>
      <c r="O14" s="9"/>
      <c r="P14" s="9"/>
      <c r="Q14" s="9"/>
      <c r="R14" s="9"/>
      <c r="S14" s="9"/>
      <c r="T14" s="34"/>
      <c r="U14" s="9"/>
      <c r="V14" s="9"/>
      <c r="W14" s="9"/>
      <c r="X14" s="9"/>
      <c r="Y14" s="39"/>
      <c r="Z14" s="9"/>
      <c r="AA14" s="9"/>
      <c r="AB14" s="9"/>
    </row>
    <row r="15" spans="1:28">
      <c r="A15" s="169" t="s">
        <v>25</v>
      </c>
      <c r="B15" s="170">
        <v>0</v>
      </c>
      <c r="C15" s="170">
        <v>0</v>
      </c>
      <c r="D15" s="9"/>
      <c r="E15" s="9"/>
      <c r="F15" s="163" t="s">
        <v>60</v>
      </c>
      <c r="I15" s="183">
        <v>-1.9E-3</v>
      </c>
      <c r="J15" s="177">
        <v>0</v>
      </c>
      <c r="L15" s="9"/>
      <c r="M15" s="9"/>
      <c r="N15" s="9"/>
      <c r="O15" s="9"/>
      <c r="P15" s="9"/>
      <c r="Q15" s="9"/>
      <c r="R15" s="9"/>
      <c r="S15" s="9"/>
      <c r="T15" s="34"/>
      <c r="U15" s="9"/>
      <c r="V15" s="9"/>
      <c r="W15" s="9"/>
      <c r="X15" s="9"/>
      <c r="Y15" s="39"/>
      <c r="Z15" s="9"/>
      <c r="AA15" s="9"/>
      <c r="AB15" s="9"/>
    </row>
    <row r="16" spans="1:28" ht="25.5">
      <c r="A16" s="169" t="s">
        <v>49</v>
      </c>
      <c r="B16" s="171">
        <v>7.4999999999999997E-3</v>
      </c>
      <c r="C16" s="171">
        <v>7.4999999999999997E-3</v>
      </c>
      <c r="D16" s="9"/>
      <c r="E16" s="9"/>
      <c r="F16" s="163" t="s">
        <v>61</v>
      </c>
      <c r="I16" s="183">
        <v>0</v>
      </c>
      <c r="J16" s="177">
        <v>0</v>
      </c>
      <c r="L16" s="9"/>
      <c r="M16" s="9"/>
      <c r="N16" s="9"/>
      <c r="O16" s="9"/>
      <c r="P16" s="9"/>
      <c r="Q16" s="9"/>
      <c r="R16" s="9"/>
      <c r="S16" s="9"/>
      <c r="T16" s="34"/>
      <c r="U16" s="9"/>
      <c r="V16" s="9"/>
      <c r="W16" s="9"/>
      <c r="X16" s="9"/>
      <c r="Y16" s="39"/>
      <c r="Z16" s="9"/>
      <c r="AA16" s="9"/>
      <c r="AB16" s="9"/>
    </row>
    <row r="17" spans="1:28" ht="25.5">
      <c r="A17" s="169" t="s">
        <v>50</v>
      </c>
      <c r="B17" s="171">
        <v>5.4999999999999997E-3</v>
      </c>
      <c r="C17" s="171">
        <v>5.4999999999999997E-3</v>
      </c>
      <c r="D17" s="9"/>
      <c r="E17" s="9"/>
      <c r="F17" s="163" t="s">
        <v>62</v>
      </c>
      <c r="I17" s="183">
        <v>1.1999999999999999E-3</v>
      </c>
      <c r="J17" s="177">
        <v>0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>
      <c r="A18" s="169" t="s">
        <v>32</v>
      </c>
      <c r="B18" s="172">
        <v>5.1999999999999998E-3</v>
      </c>
      <c r="C18" s="172">
        <v>5.1999999999999998E-3</v>
      </c>
      <c r="D18" s="9"/>
      <c r="E18" s="9"/>
      <c r="F18" s="163" t="s">
        <v>63</v>
      </c>
      <c r="I18" s="183">
        <v>1E-4</v>
      </c>
      <c r="J18" s="177">
        <v>0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>
      <c r="A19" s="169" t="s">
        <v>33</v>
      </c>
      <c r="B19" s="172">
        <v>1.1000000000000001E-3</v>
      </c>
      <c r="C19" s="172">
        <v>1.1000000000000001E-3</v>
      </c>
      <c r="D19" s="9"/>
      <c r="E19" s="9"/>
      <c r="F19" s="163" t="s">
        <v>64</v>
      </c>
      <c r="I19" s="183">
        <v>0</v>
      </c>
      <c r="J19" s="183">
        <f>'Residential (100 kWh)'!J19</f>
        <v>1E-4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25.5">
      <c r="A20" s="169" t="s">
        <v>34</v>
      </c>
      <c r="B20" s="168">
        <v>0.25</v>
      </c>
      <c r="C20" s="168">
        <v>0.25</v>
      </c>
      <c r="D20" s="9"/>
      <c r="E20" s="9"/>
      <c r="F20" s="163" t="s">
        <v>65</v>
      </c>
      <c r="I20" s="183">
        <v>0</v>
      </c>
      <c r="J20" s="183">
        <f>'Residential (100 kWh)'!J20</f>
        <v>0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>
      <c r="A21" s="169" t="s">
        <v>36</v>
      </c>
      <c r="B21" s="173">
        <v>7.0000000000000001E-3</v>
      </c>
      <c r="C21" s="173">
        <v>7.0000000000000001E-3</v>
      </c>
      <c r="D21" s="9"/>
      <c r="E21" s="9"/>
      <c r="F21" s="163" t="s">
        <v>66</v>
      </c>
      <c r="I21" s="183">
        <v>0</v>
      </c>
      <c r="J21" s="177">
        <v>0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ht="15.75" thickBot="1">
      <c r="A22" s="174" t="s">
        <v>5</v>
      </c>
      <c r="B22" s="175">
        <v>1.0348999999999999</v>
      </c>
      <c r="C22" s="175">
        <v>1.0348999999999999</v>
      </c>
      <c r="D22" s="9"/>
      <c r="E22" s="9"/>
      <c r="F22" s="163" t="s">
        <v>26</v>
      </c>
      <c r="I22" s="184">
        <f>SUM(I14:I21)</f>
        <v>-6.0000000000000006E-4</v>
      </c>
      <c r="J22" s="184">
        <f>SUM(J14:J21)</f>
        <v>1E-4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>
      <c r="A23" s="9"/>
      <c r="B23" s="9"/>
      <c r="C23" s="9"/>
      <c r="D23" s="9"/>
      <c r="E23" s="9"/>
      <c r="F23" s="9"/>
      <c r="G23" s="77"/>
      <c r="H23" s="77"/>
      <c r="I23" s="9"/>
      <c r="J23" s="75"/>
      <c r="K23" s="75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Z23" s="9"/>
      <c r="AA23" s="9"/>
      <c r="AB23" s="9"/>
    </row>
    <row r="24" spans="1:28">
      <c r="A24" s="9"/>
      <c r="B24" s="9"/>
      <c r="C24" s="9"/>
      <c r="D24" s="9"/>
      <c r="E24" s="9"/>
      <c r="F24" s="9"/>
      <c r="G24" s="77"/>
      <c r="H24" s="77"/>
      <c r="I24" s="9"/>
      <c r="J24" s="75"/>
      <c r="K24" s="75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>
      <c r="A25" s="9"/>
      <c r="B25" s="9"/>
      <c r="C25" s="9"/>
      <c r="D25" s="9"/>
      <c r="E25" s="9"/>
      <c r="F25" s="9"/>
      <c r="G25" s="77"/>
      <c r="H25" s="77"/>
      <c r="I25" s="9"/>
      <c r="J25" s="75"/>
      <c r="K25" s="75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15.75" thickBot="1">
      <c r="A26" s="41"/>
      <c r="B26" s="41"/>
      <c r="C26" s="41"/>
      <c r="D26" s="41"/>
      <c r="E26" s="10" t="s">
        <v>44</v>
      </c>
      <c r="F26" s="10"/>
      <c r="G26" s="79"/>
      <c r="H26" s="77"/>
      <c r="I26" s="9"/>
      <c r="J26" s="75"/>
      <c r="K26" s="75"/>
      <c r="L26" s="11"/>
      <c r="M26" s="11"/>
      <c r="N26" s="11"/>
      <c r="O26" s="11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15.75" thickBot="1">
      <c r="A27" s="35" t="s">
        <v>2</v>
      </c>
      <c r="B27" s="194">
        <v>500</v>
      </c>
      <c r="C27" s="42" t="s">
        <v>0</v>
      </c>
      <c r="D27" s="82"/>
      <c r="E27" s="140" t="s">
        <v>19</v>
      </c>
      <c r="F27" s="141"/>
      <c r="G27" s="142">
        <v>0.64</v>
      </c>
      <c r="I27" s="9"/>
      <c r="J27" s="75"/>
      <c r="K27" s="75"/>
      <c r="L27" s="2"/>
      <c r="M27" s="11"/>
      <c r="N27" s="3"/>
      <c r="O27" s="3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15.75" thickBot="1">
      <c r="A28" s="35" t="s">
        <v>3</v>
      </c>
      <c r="B28" s="194">
        <v>1000</v>
      </c>
      <c r="C28" s="42" t="s">
        <v>0</v>
      </c>
      <c r="D28" s="36"/>
      <c r="E28" s="140" t="s">
        <v>20</v>
      </c>
      <c r="F28" s="141"/>
      <c r="G28" s="142">
        <v>0.18</v>
      </c>
      <c r="I28" s="9"/>
      <c r="J28" s="75"/>
      <c r="K28" s="75"/>
      <c r="L28" s="4"/>
      <c r="M28" s="11"/>
      <c r="N28" s="12"/>
      <c r="O28" s="12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ht="15.75" thickBot="1">
      <c r="A29" s="35" t="s">
        <v>4</v>
      </c>
      <c r="B29" s="139"/>
      <c r="C29" s="16"/>
      <c r="D29" s="36"/>
      <c r="E29" s="140" t="s">
        <v>21</v>
      </c>
      <c r="F29" s="141"/>
      <c r="G29" s="142">
        <v>0.18</v>
      </c>
      <c r="I29" s="9"/>
      <c r="J29" s="75"/>
      <c r="K29" s="75"/>
      <c r="L29" s="5"/>
      <c r="M29" s="13"/>
      <c r="N29" s="14"/>
      <c r="O29" s="6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>
      <c r="A30" s="38" t="s">
        <v>5</v>
      </c>
      <c r="B30" s="69">
        <v>1.0348999999999999</v>
      </c>
      <c r="C30" s="21"/>
      <c r="D30" s="63"/>
      <c r="E30" s="36"/>
      <c r="F30" s="10"/>
      <c r="G30" s="77"/>
      <c r="H30" s="77"/>
      <c r="I30" s="9"/>
      <c r="J30" s="75"/>
      <c r="K30" s="75"/>
      <c r="L30" s="5"/>
      <c r="M30" s="13"/>
      <c r="N30" s="14"/>
      <c r="O30" s="6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>
      <c r="A31" s="18"/>
      <c r="B31" s="20"/>
      <c r="C31" s="21"/>
      <c r="D31" s="9"/>
      <c r="E31" s="9"/>
      <c r="F31" s="9"/>
      <c r="G31" s="77"/>
      <c r="H31" s="77"/>
      <c r="I31" s="9"/>
      <c r="J31" s="75"/>
      <c r="K31" s="75"/>
      <c r="L31" s="5"/>
      <c r="M31" s="13"/>
      <c r="N31" s="14"/>
      <c r="O31" s="6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ht="15.75" thickBot="1">
      <c r="A32" s="19"/>
      <c r="B32" s="21"/>
      <c r="C32" s="21"/>
      <c r="D32" s="9"/>
      <c r="E32" s="9"/>
      <c r="F32" s="9"/>
      <c r="G32" s="77"/>
      <c r="H32" s="77"/>
      <c r="I32" s="9"/>
      <c r="J32" s="75"/>
      <c r="K32" s="75"/>
      <c r="L32" s="5"/>
      <c r="M32" s="13"/>
      <c r="N32" s="14"/>
      <c r="O32" s="6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ht="16.5" customHeight="1" thickBot="1">
      <c r="A33" s="17"/>
      <c r="B33" s="202" t="s">
        <v>6</v>
      </c>
      <c r="C33" s="203"/>
      <c r="D33" s="204"/>
      <c r="E33" s="202" t="s">
        <v>7</v>
      </c>
      <c r="F33" s="203"/>
      <c r="G33" s="204"/>
      <c r="H33" s="78"/>
      <c r="I33" s="15"/>
      <c r="J33" s="76"/>
      <c r="K33" s="76"/>
      <c r="L33" s="5"/>
      <c r="M33" s="13"/>
      <c r="N33" s="14"/>
      <c r="O33" s="6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26.25" customHeight="1" thickBot="1">
      <c r="A34" s="57"/>
      <c r="B34" s="58" t="s">
        <v>8</v>
      </c>
      <c r="C34" s="59" t="s">
        <v>9</v>
      </c>
      <c r="D34" s="60" t="s">
        <v>10</v>
      </c>
      <c r="E34" s="58" t="s">
        <v>8</v>
      </c>
      <c r="F34" s="61" t="s">
        <v>11</v>
      </c>
      <c r="G34" s="138" t="s">
        <v>12</v>
      </c>
      <c r="H34" s="104" t="s">
        <v>13</v>
      </c>
      <c r="I34" s="62" t="s">
        <v>14</v>
      </c>
      <c r="J34" s="105" t="s">
        <v>15</v>
      </c>
      <c r="K34" s="105" t="s">
        <v>16</v>
      </c>
      <c r="L34" s="5"/>
      <c r="M34" s="13"/>
      <c r="N34" s="14"/>
      <c r="O34" s="6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>
      <c r="A35" s="56" t="s">
        <v>17</v>
      </c>
      <c r="B35" s="99">
        <f>IF(+B27&gt;B28,B28,IF(B27*B30&gt;B28,B28,B27*B30))</f>
        <v>517.44999999999993</v>
      </c>
      <c r="C35" s="100">
        <f>+B5</f>
        <v>7.4999999999999997E-2</v>
      </c>
      <c r="D35" s="101">
        <f>+B35*C35</f>
        <v>38.808749999999996</v>
      </c>
      <c r="E35" s="99">
        <f>+B35</f>
        <v>517.44999999999993</v>
      </c>
      <c r="F35" s="100">
        <f>+C5</f>
        <v>7.4999999999999997E-2</v>
      </c>
      <c r="G35" s="101">
        <f>+E35*F35</f>
        <v>38.808749999999996</v>
      </c>
      <c r="H35" s="102">
        <f>+G35-D35</f>
        <v>0</v>
      </c>
      <c r="I35" s="103">
        <f>IFERROR(+H35/D35,0)</f>
        <v>0</v>
      </c>
      <c r="J35" s="111">
        <f>IFERROR(+G35/$G$62,0)</f>
        <v>0.54666194447940375</v>
      </c>
      <c r="K35" s="108"/>
      <c r="L35" s="5"/>
      <c r="M35" s="13"/>
      <c r="N35" s="14"/>
      <c r="O35" s="6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>
      <c r="A36" s="179" t="s">
        <v>18</v>
      </c>
      <c r="B36" s="180">
        <f>IF(B27*B30&gt;B28,B27*B30-B28,0)</f>
        <v>0</v>
      </c>
      <c r="C36" s="72">
        <f>+B6</f>
        <v>8.7999999999999995E-2</v>
      </c>
      <c r="D36" s="23">
        <f>+B36*C36</f>
        <v>0</v>
      </c>
      <c r="E36" s="180">
        <f>+B36</f>
        <v>0</v>
      </c>
      <c r="F36" s="72">
        <f>+C6</f>
        <v>8.7999999999999995E-2</v>
      </c>
      <c r="G36" s="23">
        <f>+E36*F36</f>
        <v>0</v>
      </c>
      <c r="H36" s="126">
        <f>+G36-D36</f>
        <v>0</v>
      </c>
      <c r="I36" s="103">
        <f>IFERROR(+H36/D36,0)</f>
        <v>0</v>
      </c>
      <c r="J36" s="95">
        <f>IFERROR(+G36/$G$62,0)</f>
        <v>0</v>
      </c>
      <c r="K36" s="109"/>
      <c r="L36" s="5"/>
      <c r="M36" s="13"/>
      <c r="N36" s="14"/>
      <c r="O36" s="6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>
      <c r="A37" s="44"/>
      <c r="B37" s="85"/>
      <c r="C37" s="86"/>
      <c r="D37" s="87"/>
      <c r="E37" s="85"/>
      <c r="F37" s="86"/>
      <c r="G37" s="87"/>
      <c r="H37" s="88"/>
      <c r="I37" s="89"/>
      <c r="J37" s="112"/>
      <c r="K37" s="110"/>
      <c r="L37" s="5"/>
      <c r="M37" s="13"/>
      <c r="N37" s="14"/>
      <c r="O37" s="6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>
      <c r="A38" s="179" t="s">
        <v>19</v>
      </c>
      <c r="B38" s="180">
        <f>+B27*B30*G27</f>
        <v>331.16799999999995</v>
      </c>
      <c r="C38" s="181">
        <f>+B7</f>
        <v>6.5000000000000002E-2</v>
      </c>
      <c r="D38" s="23">
        <f>+B38*C38</f>
        <v>21.525919999999996</v>
      </c>
      <c r="E38" s="180">
        <f>+B38</f>
        <v>331.16799999999995</v>
      </c>
      <c r="F38" s="181">
        <f>+C7</f>
        <v>6.5000000000000002E-2</v>
      </c>
      <c r="G38" s="23">
        <f>+E38*F38</f>
        <v>21.525919999999996</v>
      </c>
      <c r="H38" s="126">
        <f>+G38-D38</f>
        <v>0</v>
      </c>
      <c r="I38" s="103">
        <f t="shared" ref="I38:I40" si="0">IFERROR(+H38/D38,0)</f>
        <v>0</v>
      </c>
      <c r="J38" s="95"/>
      <c r="K38" s="109">
        <f>IFERROR(+G38/$G$68,0)</f>
        <v>0.29100569854713904</v>
      </c>
      <c r="L38" s="5"/>
      <c r="M38" s="13"/>
      <c r="N38" s="14"/>
      <c r="O38" s="6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>
      <c r="A39" s="179" t="s">
        <v>20</v>
      </c>
      <c r="B39" s="180">
        <f>+B27*B30*G28</f>
        <v>93.140999999999991</v>
      </c>
      <c r="C39" s="181">
        <f>+B8</f>
        <v>0.1</v>
      </c>
      <c r="D39" s="23">
        <f>+B39*C39</f>
        <v>9.3140999999999998</v>
      </c>
      <c r="E39" s="180">
        <f>+B39</f>
        <v>93.140999999999991</v>
      </c>
      <c r="F39" s="181">
        <f>+C8</f>
        <v>0.1</v>
      </c>
      <c r="G39" s="23">
        <f>+E39*F39</f>
        <v>9.3140999999999998</v>
      </c>
      <c r="H39" s="126">
        <f>+G39-D39</f>
        <v>0</v>
      </c>
      <c r="I39" s="103">
        <f t="shared" si="0"/>
        <v>0</v>
      </c>
      <c r="J39" s="95"/>
      <c r="K39" s="109">
        <f>IFERROR(+G39/$G$68,0)</f>
        <v>0.12591592725597364</v>
      </c>
      <c r="L39" s="5"/>
      <c r="M39" s="13"/>
      <c r="N39" s="14"/>
      <c r="O39" s="6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>
      <c r="A40" s="179" t="s">
        <v>21</v>
      </c>
      <c r="B40" s="180">
        <f>+B27*B30*G29</f>
        <v>93.140999999999991</v>
      </c>
      <c r="C40" s="181">
        <f>+B9</f>
        <v>0.11700000000000001</v>
      </c>
      <c r="D40" s="23">
        <f>+B40*C40</f>
        <v>10.897497</v>
      </c>
      <c r="E40" s="180">
        <f>+B40</f>
        <v>93.140999999999991</v>
      </c>
      <c r="F40" s="181">
        <f>+C9</f>
        <v>0.11700000000000001</v>
      </c>
      <c r="G40" s="23">
        <f>+E40*F40</f>
        <v>10.897497</v>
      </c>
      <c r="H40" s="126">
        <f>+G40-D40</f>
        <v>0</v>
      </c>
      <c r="I40" s="103">
        <f t="shared" si="0"/>
        <v>0</v>
      </c>
      <c r="J40" s="95"/>
      <c r="K40" s="109">
        <f>IFERROR(+G40/$G$68,0)</f>
        <v>0.14732163488948916</v>
      </c>
      <c r="L40" s="5"/>
      <c r="M40" s="13"/>
      <c r="N40" s="14"/>
      <c r="O40" s="6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>
      <c r="A41" s="44"/>
      <c r="B41" s="85"/>
      <c r="C41" s="86"/>
      <c r="D41" s="87"/>
      <c r="E41" s="85"/>
      <c r="F41" s="86"/>
      <c r="G41" s="87"/>
      <c r="H41" s="88"/>
      <c r="I41" s="89"/>
      <c r="J41" s="112"/>
      <c r="K41" s="110"/>
      <c r="L41" s="5"/>
      <c r="M41" s="13"/>
      <c r="N41" s="14"/>
      <c r="O41" s="6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>
      <c r="A42" s="179" t="s">
        <v>22</v>
      </c>
      <c r="B42" s="73">
        <v>1</v>
      </c>
      <c r="C42" s="80">
        <f>+B10</f>
        <v>9.83</v>
      </c>
      <c r="D42" s="74">
        <f>+B42*C42</f>
        <v>9.83</v>
      </c>
      <c r="E42" s="73">
        <f>+B42</f>
        <v>1</v>
      </c>
      <c r="F42" s="80">
        <f>+C10</f>
        <v>9.94</v>
      </c>
      <c r="G42" s="74">
        <f t="shared" ref="G42:G46" si="1">+E42*F42</f>
        <v>9.94</v>
      </c>
      <c r="H42" s="126">
        <f>+G42-D42</f>
        <v>0.10999999999999943</v>
      </c>
      <c r="I42" s="103">
        <f>IFERROR(+H42/D42,0)</f>
        <v>1.1190233977619474E-2</v>
      </c>
      <c r="J42" s="113">
        <f t="shared" ref="J42:J56" si="2">IFERROR(+G42/$G$62,0)</f>
        <v>0.14001532458853413</v>
      </c>
      <c r="K42" s="109">
        <f>IFERROR(+G42/$G$68,0)</f>
        <v>0.13437737590581783</v>
      </c>
      <c r="L42" s="5"/>
      <c r="M42" s="13"/>
      <c r="N42" s="14"/>
      <c r="O42" s="6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>
      <c r="A43" s="43" t="s">
        <v>23</v>
      </c>
      <c r="B43" s="83">
        <v>1</v>
      </c>
      <c r="C43" s="90">
        <f>+B12</f>
        <v>0.72</v>
      </c>
      <c r="D43" s="96">
        <f>+B43*C43</f>
        <v>0.72</v>
      </c>
      <c r="E43" s="83">
        <f>+B43</f>
        <v>1</v>
      </c>
      <c r="F43" s="90">
        <f>+C12</f>
        <v>0.02</v>
      </c>
      <c r="G43" s="96">
        <f t="shared" si="1"/>
        <v>0.02</v>
      </c>
      <c r="H43" s="98">
        <f>+G43-D43</f>
        <v>-0.7</v>
      </c>
      <c r="I43" s="103">
        <f t="shared" ref="I43:I56" si="3">IFERROR(+H43/D43,0)</f>
        <v>-0.97222222222222221</v>
      </c>
      <c r="J43" s="114">
        <f t="shared" si="2"/>
        <v>2.8172097502723165E-4</v>
      </c>
      <c r="K43" s="109">
        <f t="shared" ref="K43:K46" si="4">IFERROR(+G43/$G$68,0)</f>
        <v>2.7037701389500573E-4</v>
      </c>
      <c r="L43" s="5"/>
      <c r="M43" s="13"/>
      <c r="N43" s="14"/>
      <c r="O43" s="6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>
      <c r="A44" s="94" t="s">
        <v>24</v>
      </c>
      <c r="B44" s="26">
        <f>+B27</f>
        <v>500</v>
      </c>
      <c r="C44" s="27">
        <f>+B13</f>
        <v>1.43E-2</v>
      </c>
      <c r="D44" s="96">
        <f t="shared" ref="D44:D46" si="5">+B44*C44</f>
        <v>7.15</v>
      </c>
      <c r="E44" s="26">
        <f>+B44</f>
        <v>500</v>
      </c>
      <c r="F44" s="27">
        <f>+C13</f>
        <v>1.4500000000000001E-2</v>
      </c>
      <c r="G44" s="96">
        <f t="shared" si="1"/>
        <v>7.25</v>
      </c>
      <c r="H44" s="98">
        <f t="shared" ref="H44:H46" si="6">+G44-D44</f>
        <v>9.9999999999999645E-2</v>
      </c>
      <c r="I44" s="103">
        <f t="shared" si="3"/>
        <v>1.3986013986013936E-2</v>
      </c>
      <c r="J44" s="113">
        <f t="shared" si="2"/>
        <v>0.10212385344737147</v>
      </c>
      <c r="K44" s="109">
        <f t="shared" si="4"/>
        <v>9.8011667536939573E-2</v>
      </c>
      <c r="L44" s="5"/>
      <c r="M44" s="13"/>
      <c r="N44" s="14"/>
      <c r="O44" s="6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>
      <c r="A45" s="94" t="s">
        <v>25</v>
      </c>
      <c r="B45" s="26">
        <f>+B27</f>
        <v>500</v>
      </c>
      <c r="C45" s="27"/>
      <c r="D45" s="96">
        <f t="shared" si="5"/>
        <v>0</v>
      </c>
      <c r="E45" s="26">
        <f>+B45</f>
        <v>500</v>
      </c>
      <c r="F45" s="27"/>
      <c r="G45" s="96">
        <f t="shared" si="1"/>
        <v>0</v>
      </c>
      <c r="H45" s="98">
        <f t="shared" si="6"/>
        <v>0</v>
      </c>
      <c r="I45" s="103">
        <f t="shared" si="3"/>
        <v>0</v>
      </c>
      <c r="J45" s="113">
        <f t="shared" si="2"/>
        <v>0</v>
      </c>
      <c r="K45" s="109">
        <f t="shared" si="4"/>
        <v>0</v>
      </c>
      <c r="L45" s="5"/>
      <c r="M45" s="13"/>
      <c r="N45" s="14"/>
      <c r="O45" s="6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>
      <c r="A46" s="94" t="s">
        <v>26</v>
      </c>
      <c r="B46" s="26">
        <f>+B27</f>
        <v>500</v>
      </c>
      <c r="C46" s="27">
        <f>+B14</f>
        <v>-6.0000000000000006E-4</v>
      </c>
      <c r="D46" s="96">
        <f t="shared" si="5"/>
        <v>-0.30000000000000004</v>
      </c>
      <c r="E46" s="26">
        <f>+B46</f>
        <v>500</v>
      </c>
      <c r="F46" s="27">
        <f>+C14</f>
        <v>1E-4</v>
      </c>
      <c r="G46" s="96">
        <f t="shared" si="1"/>
        <v>0.05</v>
      </c>
      <c r="H46" s="98">
        <f t="shared" si="6"/>
        <v>0.35000000000000003</v>
      </c>
      <c r="I46" s="103">
        <f t="shared" si="3"/>
        <v>-1.1666666666666665</v>
      </c>
      <c r="J46" s="113">
        <f t="shared" si="2"/>
        <v>7.0430243756807918E-4</v>
      </c>
      <c r="K46" s="109">
        <f t="shared" si="4"/>
        <v>6.7594253473751437E-4</v>
      </c>
      <c r="L46" s="5"/>
      <c r="M46" s="13"/>
      <c r="N46" s="14"/>
      <c r="O46" s="6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>
      <c r="A47" s="129" t="s">
        <v>27</v>
      </c>
      <c r="B47" s="130"/>
      <c r="C47" s="97"/>
      <c r="D47" s="131">
        <f>SUM(D42:D46)</f>
        <v>17.400000000000002</v>
      </c>
      <c r="E47" s="130"/>
      <c r="F47" s="97"/>
      <c r="G47" s="131">
        <f t="shared" ref="G47:H47" si="7">SUM(G42:G46)</f>
        <v>17.260000000000002</v>
      </c>
      <c r="H47" s="131">
        <f t="shared" si="7"/>
        <v>-0.14000000000000085</v>
      </c>
      <c r="I47" s="52">
        <f t="shared" si="3"/>
        <v>-8.0459770114943013E-3</v>
      </c>
      <c r="J47" s="115">
        <f t="shared" si="2"/>
        <v>0.24312520144850094</v>
      </c>
      <c r="K47" s="143">
        <f>IFERROR(+G47/$G$68,0)</f>
        <v>0.23333536299138996</v>
      </c>
      <c r="L47" s="7"/>
      <c r="M47" s="11"/>
      <c r="N47" s="7"/>
      <c r="O47" s="176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ht="25.5">
      <c r="A48" s="132" t="s">
        <v>28</v>
      </c>
      <c r="B48" s="133">
        <f>+B27*B30</f>
        <v>517.44999999999993</v>
      </c>
      <c r="C48" s="148">
        <f>+B16</f>
        <v>7.4999999999999997E-3</v>
      </c>
      <c r="D48" s="133">
        <f>+B48*C48</f>
        <v>3.8808749999999992</v>
      </c>
      <c r="E48" s="133">
        <f>+B48</f>
        <v>517.44999999999993</v>
      </c>
      <c r="F48" s="148">
        <f>+C16</f>
        <v>7.4999999999999997E-3</v>
      </c>
      <c r="G48" s="133">
        <f>+E48*F48</f>
        <v>3.8808749999999992</v>
      </c>
      <c r="H48" s="133">
        <f t="shared" ref="H48:H56" si="8">+G48-D48</f>
        <v>0</v>
      </c>
      <c r="I48" s="134">
        <f t="shared" si="3"/>
        <v>0</v>
      </c>
      <c r="J48" s="134">
        <f t="shared" si="2"/>
        <v>5.4666194447940374E-2</v>
      </c>
      <c r="K48" s="144">
        <f t="shared" ref="K48:K56" si="9">IFERROR(+G48/$G$68,0)</f>
        <v>5.2464969689989004E-2</v>
      </c>
    </row>
    <row r="49" spans="1:11" ht="25.5">
      <c r="A49" s="135" t="s">
        <v>29</v>
      </c>
      <c r="B49" s="136">
        <f>+B48</f>
        <v>517.44999999999993</v>
      </c>
      <c r="C49" s="147">
        <f>+B17</f>
        <v>5.4999999999999997E-3</v>
      </c>
      <c r="D49" s="136">
        <f>+B49*C49</f>
        <v>2.8459749999999993</v>
      </c>
      <c r="E49" s="136">
        <f>+B49</f>
        <v>517.44999999999993</v>
      </c>
      <c r="F49" s="147">
        <f>+C17</f>
        <v>5.4999999999999997E-3</v>
      </c>
      <c r="G49" s="136">
        <f>+E49*F49</f>
        <v>2.8459749999999993</v>
      </c>
      <c r="H49" s="136">
        <f t="shared" si="8"/>
        <v>0</v>
      </c>
      <c r="I49" s="137">
        <f t="shared" si="3"/>
        <v>0</v>
      </c>
      <c r="J49" s="137">
        <f t="shared" si="2"/>
        <v>4.0088542595156269E-2</v>
      </c>
      <c r="K49" s="145">
        <f t="shared" si="9"/>
        <v>3.8474311105991935E-2</v>
      </c>
    </row>
    <row r="50" spans="1:11">
      <c r="A50" s="106" t="s">
        <v>30</v>
      </c>
      <c r="B50" s="107"/>
      <c r="C50" s="107"/>
      <c r="D50" s="128">
        <f>+D48+D49</f>
        <v>6.7268499999999989</v>
      </c>
      <c r="E50" s="107"/>
      <c r="F50" s="107"/>
      <c r="G50" s="128">
        <f>+G48+G49</f>
        <v>6.7268499999999989</v>
      </c>
      <c r="H50" s="128">
        <f t="shared" si="8"/>
        <v>0</v>
      </c>
      <c r="I50" s="71">
        <f t="shared" si="3"/>
        <v>0</v>
      </c>
      <c r="J50" s="116">
        <f t="shared" si="2"/>
        <v>9.4754737043096657E-2</v>
      </c>
      <c r="K50" s="146">
        <f t="shared" si="9"/>
        <v>9.0939280795980945E-2</v>
      </c>
    </row>
    <row r="51" spans="1:11" ht="25.5">
      <c r="A51" s="53" t="s">
        <v>31</v>
      </c>
      <c r="B51" s="97"/>
      <c r="C51" s="97"/>
      <c r="D51" s="54">
        <f>+D47+D50</f>
        <v>24.126850000000001</v>
      </c>
      <c r="E51" s="97"/>
      <c r="F51" s="97"/>
      <c r="G51" s="54">
        <f>+G47+G50</f>
        <v>23.98685</v>
      </c>
      <c r="H51" s="127">
        <f t="shared" si="8"/>
        <v>-0.14000000000000057</v>
      </c>
      <c r="I51" s="70">
        <f t="shared" si="3"/>
        <v>-5.8026638371772759E-3</v>
      </c>
      <c r="J51" s="115">
        <f t="shared" si="2"/>
        <v>0.33787993849159759</v>
      </c>
      <c r="K51" s="143">
        <f t="shared" si="9"/>
        <v>0.32427464378737092</v>
      </c>
    </row>
    <row r="52" spans="1:11">
      <c r="A52" s="179" t="s">
        <v>32</v>
      </c>
      <c r="B52" s="180">
        <f>+B27*B30</f>
        <v>517.44999999999993</v>
      </c>
      <c r="C52" s="181">
        <f>+B18</f>
        <v>5.1999999999999998E-3</v>
      </c>
      <c r="D52" s="23">
        <f>+B52*C52</f>
        <v>2.6907399999999995</v>
      </c>
      <c r="E52" s="180">
        <f>+B52</f>
        <v>517.44999999999993</v>
      </c>
      <c r="F52" s="181">
        <f>+C18</f>
        <v>5.1999999999999998E-3</v>
      </c>
      <c r="G52" s="23">
        <f>+E52*F52</f>
        <v>2.6907399999999995</v>
      </c>
      <c r="H52" s="124">
        <f t="shared" si="8"/>
        <v>0</v>
      </c>
      <c r="I52" s="24">
        <f t="shared" si="3"/>
        <v>0</v>
      </c>
      <c r="J52" s="113">
        <f t="shared" si="2"/>
        <v>3.7901894817238657E-2</v>
      </c>
      <c r="K52" s="119">
        <f t="shared" si="9"/>
        <v>3.6375712318392379E-2</v>
      </c>
    </row>
    <row r="53" spans="1:11">
      <c r="A53" s="179" t="s">
        <v>33</v>
      </c>
      <c r="B53" s="180">
        <f>+B52</f>
        <v>517.44999999999993</v>
      </c>
      <c r="C53" s="181">
        <f>+B19</f>
        <v>1.1000000000000001E-3</v>
      </c>
      <c r="D53" s="23">
        <f>+B53*C53</f>
        <v>0.56919500000000001</v>
      </c>
      <c r="E53" s="180">
        <f>+B53</f>
        <v>517.44999999999993</v>
      </c>
      <c r="F53" s="181">
        <f>+C19</f>
        <v>1.1000000000000001E-3</v>
      </c>
      <c r="G53" s="23">
        <f>+E53*F53</f>
        <v>0.56919500000000001</v>
      </c>
      <c r="H53" s="124">
        <f t="shared" si="8"/>
        <v>0</v>
      </c>
      <c r="I53" s="24">
        <f t="shared" si="3"/>
        <v>0</v>
      </c>
      <c r="J53" s="113">
        <f t="shared" si="2"/>
        <v>8.0177085190312573E-3</v>
      </c>
      <c r="K53" s="119">
        <f t="shared" si="9"/>
        <v>7.6948622211983897E-3</v>
      </c>
    </row>
    <row r="54" spans="1:11" ht="25.5">
      <c r="A54" s="179" t="s">
        <v>34</v>
      </c>
      <c r="B54" s="26">
        <v>1</v>
      </c>
      <c r="C54" s="180">
        <f>+B20</f>
        <v>0.25</v>
      </c>
      <c r="D54" s="23">
        <f>+B54*C54</f>
        <v>0.25</v>
      </c>
      <c r="E54" s="26">
        <f>+B54</f>
        <v>1</v>
      </c>
      <c r="F54" s="180">
        <f>+C20</f>
        <v>0.25</v>
      </c>
      <c r="G54" s="23">
        <f>+E54*F54</f>
        <v>0.25</v>
      </c>
      <c r="H54" s="124">
        <f t="shared" si="8"/>
        <v>0</v>
      </c>
      <c r="I54" s="24">
        <f t="shared" si="3"/>
        <v>0</v>
      </c>
      <c r="J54" s="113">
        <f t="shared" si="2"/>
        <v>3.5215121878403957E-3</v>
      </c>
      <c r="K54" s="119">
        <f t="shared" si="9"/>
        <v>3.3797126736875714E-3</v>
      </c>
    </row>
    <row r="55" spans="1:11">
      <c r="A55" s="53" t="s">
        <v>35</v>
      </c>
      <c r="B55" s="97"/>
      <c r="C55" s="97"/>
      <c r="D55" s="54">
        <f>SUM(D52:D54)</f>
        <v>3.5099349999999996</v>
      </c>
      <c r="E55" s="97"/>
      <c r="F55" s="97"/>
      <c r="G55" s="54">
        <f>SUM(G52:G54)</f>
        <v>3.5099349999999996</v>
      </c>
      <c r="H55" s="127">
        <f t="shared" si="8"/>
        <v>0</v>
      </c>
      <c r="I55" s="55">
        <f t="shared" si="3"/>
        <v>0</v>
      </c>
      <c r="J55" s="115">
        <f t="shared" si="2"/>
        <v>4.9441115524110311E-2</v>
      </c>
      <c r="K55" s="120">
        <f t="shared" si="9"/>
        <v>4.745028721327834E-2</v>
      </c>
    </row>
    <row r="56" spans="1:11">
      <c r="A56" s="33" t="s">
        <v>36</v>
      </c>
      <c r="B56" s="180">
        <f>+B27</f>
        <v>500</v>
      </c>
      <c r="C56" s="29">
        <f>+B21</f>
        <v>7.0000000000000001E-3</v>
      </c>
      <c r="D56" s="23">
        <f>+B56*C56</f>
        <v>3.5</v>
      </c>
      <c r="E56" s="180">
        <f>+B56</f>
        <v>500</v>
      </c>
      <c r="F56" s="29">
        <f>+C21</f>
        <v>7.0000000000000001E-3</v>
      </c>
      <c r="G56" s="23">
        <f>+E56*F56</f>
        <v>3.5</v>
      </c>
      <c r="H56" s="124">
        <f t="shared" si="8"/>
        <v>0</v>
      </c>
      <c r="I56" s="24">
        <f t="shared" si="3"/>
        <v>0</v>
      </c>
      <c r="J56" s="117">
        <f t="shared" si="2"/>
        <v>4.9301170629765544E-2</v>
      </c>
      <c r="K56" s="121">
        <f t="shared" si="9"/>
        <v>4.7315977431626001E-2</v>
      </c>
    </row>
    <row r="57" spans="1:11">
      <c r="A57" s="46"/>
      <c r="B57" s="92"/>
      <c r="C57" s="92"/>
      <c r="D57" s="47"/>
      <c r="E57" s="92"/>
      <c r="F57" s="92"/>
      <c r="G57" s="47"/>
      <c r="H57" s="91"/>
      <c r="I57" s="48"/>
      <c r="J57" s="67"/>
      <c r="K57" s="65"/>
    </row>
    <row r="58" spans="1:11">
      <c r="A58" s="33" t="s">
        <v>37</v>
      </c>
      <c r="B58" s="84"/>
      <c r="C58" s="84"/>
      <c r="D58" s="25">
        <f>+D35+D36+D51+D55+D56</f>
        <v>69.945534999999992</v>
      </c>
      <c r="E58" s="84"/>
      <c r="F58" s="84"/>
      <c r="G58" s="25">
        <f>+G35+G36+G51+G55+G56</f>
        <v>69.805534999999992</v>
      </c>
      <c r="H58" s="124">
        <f t="shared" ref="H58:H62" si="10">+G58-D58</f>
        <v>-0.14000000000000057</v>
      </c>
      <c r="I58" s="24">
        <f t="shared" ref="I58:I62" si="11">IFERROR(+H58/D58,0)</f>
        <v>-2.0015573545902618E-3</v>
      </c>
      <c r="J58" s="113">
        <f>IFERROR(+G58/$G$62,0)</f>
        <v>0.98328416912487715</v>
      </c>
      <c r="K58" s="64"/>
    </row>
    <row r="59" spans="1:11">
      <c r="A59" s="45" t="s">
        <v>38</v>
      </c>
      <c r="B59" s="30"/>
      <c r="C59" s="31">
        <v>0.13</v>
      </c>
      <c r="D59" s="25">
        <f>+D58*C59</f>
        <v>9.0929195499999995</v>
      </c>
      <c r="E59" s="30"/>
      <c r="F59" s="31">
        <v>0.13</v>
      </c>
      <c r="G59" s="25">
        <f>+G58*F59</f>
        <v>9.0747195499999993</v>
      </c>
      <c r="H59" s="124">
        <f t="shared" si="10"/>
        <v>-1.8200000000000216E-2</v>
      </c>
      <c r="I59" s="24">
        <f t="shared" si="11"/>
        <v>-2.0015573545902774E-3</v>
      </c>
      <c r="J59" s="113">
        <f>IFERROR(+G59/$G$62,0)</f>
        <v>0.12782694198623404</v>
      </c>
      <c r="K59" s="64"/>
    </row>
    <row r="60" spans="1:11">
      <c r="A60" s="45" t="s">
        <v>39</v>
      </c>
      <c r="B60" s="73"/>
      <c r="C60" s="73"/>
      <c r="D60" s="124">
        <f>+D58+D59</f>
        <v>79.038454549999997</v>
      </c>
      <c r="E60" s="73"/>
      <c r="F60" s="73"/>
      <c r="G60" s="124">
        <f>+G58+G59</f>
        <v>78.880254549999989</v>
      </c>
      <c r="H60" s="124">
        <f t="shared" si="10"/>
        <v>-0.15820000000000789</v>
      </c>
      <c r="I60" s="24">
        <f t="shared" si="11"/>
        <v>-2.0015573545903538E-3</v>
      </c>
      <c r="J60" s="113">
        <f>IFERROR(+G60/$G$62,0)</f>
        <v>1.1111111111111112</v>
      </c>
      <c r="K60" s="64"/>
    </row>
    <row r="61" spans="1:11">
      <c r="A61" s="45" t="s">
        <v>40</v>
      </c>
      <c r="B61" s="84"/>
      <c r="C61" s="37">
        <v>-0.1</v>
      </c>
      <c r="D61" s="123">
        <f>+D60*C61</f>
        <v>-7.9038454549999999</v>
      </c>
      <c r="E61" s="84"/>
      <c r="F61" s="37">
        <v>-0.1</v>
      </c>
      <c r="G61" s="123">
        <f>+G60*F61</f>
        <v>-7.8880254549999993</v>
      </c>
      <c r="H61" s="124">
        <f t="shared" si="10"/>
        <v>1.5820000000000611E-2</v>
      </c>
      <c r="I61" s="24">
        <f t="shared" si="11"/>
        <v>-2.0015573545903312E-3</v>
      </c>
      <c r="J61" s="113">
        <f>IFERROR(+G61/$G$62,0)</f>
        <v>-0.11111111111111112</v>
      </c>
      <c r="K61" s="64"/>
    </row>
    <row r="62" spans="1:11" ht="15.75" thickBot="1">
      <c r="A62" s="49" t="s">
        <v>41</v>
      </c>
      <c r="B62" s="93"/>
      <c r="C62" s="93"/>
      <c r="D62" s="50">
        <f>+D60+D61</f>
        <v>71.134609095000002</v>
      </c>
      <c r="E62" s="93"/>
      <c r="F62" s="93"/>
      <c r="G62" s="50">
        <f>+G60+G61</f>
        <v>70.992229094999985</v>
      </c>
      <c r="H62" s="125">
        <f t="shared" si="10"/>
        <v>-0.14238000000001705</v>
      </c>
      <c r="I62" s="51">
        <f t="shared" si="11"/>
        <v>-2.0015573545904934E-3</v>
      </c>
      <c r="J62" s="118">
        <f>IFERROR(+G62/$G$62,0)</f>
        <v>1</v>
      </c>
      <c r="K62" s="66"/>
    </row>
    <row r="63" spans="1:11">
      <c r="A63" s="46"/>
      <c r="B63" s="92"/>
      <c r="C63" s="92"/>
      <c r="D63" s="47"/>
      <c r="E63" s="92"/>
      <c r="F63" s="92"/>
      <c r="G63" s="47"/>
      <c r="H63" s="91"/>
      <c r="I63" s="48"/>
      <c r="J63" s="67"/>
      <c r="K63" s="65"/>
    </row>
    <row r="64" spans="1:11">
      <c r="A64" s="33" t="s">
        <v>42</v>
      </c>
      <c r="B64" s="84"/>
      <c r="C64" s="84"/>
      <c r="D64" s="25">
        <f>+D38+D39+D40+D51+D55+D56</f>
        <v>72.874302</v>
      </c>
      <c r="E64" s="84"/>
      <c r="F64" s="84"/>
      <c r="G64" s="25">
        <f>+G38+G39+G40+G51+G55+G56</f>
        <v>72.734302</v>
      </c>
      <c r="H64" s="124">
        <f t="shared" ref="H64:H68" si="12">+G64-D64</f>
        <v>-0.14000000000000057</v>
      </c>
      <c r="I64" s="24">
        <f t="shared" ref="I64:I68" si="13">IFERROR(+H64/D64,0)</f>
        <v>-1.9211161706907405E-3</v>
      </c>
      <c r="J64" s="24"/>
      <c r="K64" s="119">
        <f t="shared" ref="K64:K68" si="14">IFERROR(+G64/$G$68,0)</f>
        <v>0.98328416912487715</v>
      </c>
    </row>
    <row r="65" spans="1:11">
      <c r="A65" s="45" t="s">
        <v>38</v>
      </c>
      <c r="B65" s="30"/>
      <c r="C65" s="31">
        <v>0.13</v>
      </c>
      <c r="D65" s="25">
        <f>+D64*C65</f>
        <v>9.4736592599999998</v>
      </c>
      <c r="E65" s="30"/>
      <c r="F65" s="31">
        <v>0.13</v>
      </c>
      <c r="G65" s="25">
        <f>+G64*F65</f>
        <v>9.4554592599999996</v>
      </c>
      <c r="H65" s="124">
        <f t="shared" si="12"/>
        <v>-1.8200000000000216E-2</v>
      </c>
      <c r="I65" s="24">
        <f t="shared" si="13"/>
        <v>-1.9211161706907554E-3</v>
      </c>
      <c r="J65" s="24"/>
      <c r="K65" s="119">
        <f t="shared" si="14"/>
        <v>0.12782694198623401</v>
      </c>
    </row>
    <row r="66" spans="1:11">
      <c r="A66" s="45" t="s">
        <v>39</v>
      </c>
      <c r="B66" s="73"/>
      <c r="C66" s="73"/>
      <c r="D66" s="25">
        <f>+D64+D65</f>
        <v>82.347961260000005</v>
      </c>
      <c r="E66" s="73"/>
      <c r="F66" s="73"/>
      <c r="G66" s="25">
        <f>+G64+G65</f>
        <v>82.189761259999997</v>
      </c>
      <c r="H66" s="124">
        <f t="shared" si="12"/>
        <v>-0.15820000000000789</v>
      </c>
      <c r="I66" s="24">
        <f t="shared" si="13"/>
        <v>-1.9211161706908283E-3</v>
      </c>
      <c r="J66" s="24"/>
      <c r="K66" s="119">
        <f t="shared" si="14"/>
        <v>1.1111111111111112</v>
      </c>
    </row>
    <row r="67" spans="1:11">
      <c r="A67" s="45" t="s">
        <v>40</v>
      </c>
      <c r="B67" s="84"/>
      <c r="C67" s="37">
        <v>-0.1</v>
      </c>
      <c r="D67" s="123">
        <f>+D66*C67</f>
        <v>-8.2347961260000009</v>
      </c>
      <c r="E67" s="84"/>
      <c r="F67" s="37">
        <v>-0.1</v>
      </c>
      <c r="G67" s="123">
        <f>+G66*F67</f>
        <v>-8.2189761259999994</v>
      </c>
      <c r="H67" s="124">
        <f t="shared" si="12"/>
        <v>1.58200000000015E-2</v>
      </c>
      <c r="I67" s="24">
        <f t="shared" si="13"/>
        <v>-1.9211161706909146E-3</v>
      </c>
      <c r="J67" s="24"/>
      <c r="K67" s="119">
        <f t="shared" si="14"/>
        <v>-0.1111111111111111</v>
      </c>
    </row>
    <row r="68" spans="1:11" ht="15.75" thickBot="1">
      <c r="A68" s="49" t="s">
        <v>43</v>
      </c>
      <c r="B68" s="93"/>
      <c r="C68" s="93"/>
      <c r="D68" s="50">
        <f>+D66+D67</f>
        <v>74.113165133999999</v>
      </c>
      <c r="E68" s="93"/>
      <c r="F68" s="93"/>
      <c r="G68" s="50">
        <f>+G66+G67</f>
        <v>73.970785133999996</v>
      </c>
      <c r="H68" s="125">
        <f t="shared" si="12"/>
        <v>-0.14238000000000284</v>
      </c>
      <c r="I68" s="51">
        <f t="shared" si="13"/>
        <v>-1.921116170690771E-3</v>
      </c>
      <c r="J68" s="68"/>
      <c r="K68" s="122">
        <f t="shared" si="14"/>
        <v>1</v>
      </c>
    </row>
    <row r="71" spans="1:11" ht="108.75" customHeight="1">
      <c r="A71" s="200" t="s">
        <v>51</v>
      </c>
      <c r="B71" s="201"/>
      <c r="C71" s="201"/>
      <c r="D71" s="201"/>
      <c r="E71" s="201"/>
      <c r="F71" s="201"/>
      <c r="G71" s="201"/>
      <c r="H71" s="201"/>
    </row>
    <row r="72" spans="1:11">
      <c r="A72" s="162"/>
      <c r="B72" s="162"/>
      <c r="C72" s="162"/>
      <c r="D72" s="162"/>
      <c r="E72" s="162"/>
      <c r="F72" s="162"/>
      <c r="G72" s="162"/>
      <c r="H72" s="162"/>
    </row>
    <row r="73" spans="1:11">
      <c r="A73" s="162"/>
      <c r="B73" s="162"/>
      <c r="C73" s="162"/>
      <c r="D73" s="162"/>
      <c r="E73" s="162"/>
      <c r="F73" s="162"/>
      <c r="G73" s="162"/>
      <c r="H73" s="162"/>
    </row>
    <row r="74" spans="1:11">
      <c r="A74" s="162"/>
      <c r="B74" s="162"/>
      <c r="C74" s="162"/>
      <c r="D74" s="162"/>
      <c r="E74" s="162"/>
      <c r="F74" s="162"/>
      <c r="G74" s="162"/>
      <c r="H74" s="162"/>
    </row>
    <row r="75" spans="1:11">
      <c r="A75" s="162"/>
      <c r="B75" s="162"/>
      <c r="C75" s="162"/>
      <c r="D75" s="162"/>
      <c r="E75" s="162"/>
      <c r="F75" s="162"/>
      <c r="G75" s="162"/>
      <c r="H75" s="162"/>
    </row>
    <row r="76" spans="1:11">
      <c r="A76" s="162"/>
      <c r="B76" s="162"/>
      <c r="C76" s="162"/>
      <c r="D76" s="162"/>
      <c r="E76" s="162"/>
      <c r="F76" s="162"/>
      <c r="G76" s="162"/>
      <c r="H76" s="162"/>
    </row>
  </sheetData>
  <mergeCells count="4">
    <mergeCell ref="A1:J1"/>
    <mergeCell ref="B33:D33"/>
    <mergeCell ref="E33:G33"/>
    <mergeCell ref="A71:H7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B76"/>
  <sheetViews>
    <sheetView topLeftCell="A46" zoomScale="90" zoomScaleNormal="90" workbookViewId="0">
      <selection activeCell="I47" sqref="I47"/>
    </sheetView>
  </sheetViews>
  <sheetFormatPr defaultRowHeight="15"/>
  <cols>
    <col min="1" max="1" width="37.42578125" style="163" customWidth="1"/>
    <col min="2" max="2" width="11.28515625" style="163" bestFit="1" customWidth="1"/>
    <col min="3" max="3" width="13.140625" style="163" customWidth="1"/>
    <col min="4" max="4" width="13.5703125" style="163" customWidth="1"/>
    <col min="5" max="5" width="11.42578125" style="163" customWidth="1"/>
    <col min="6" max="6" width="13.28515625" style="163" customWidth="1"/>
    <col min="7" max="7" width="13.42578125" style="163" customWidth="1"/>
    <col min="8" max="11" width="11.140625" style="163" customWidth="1"/>
    <col min="12" max="16384" width="9.140625" style="163"/>
  </cols>
  <sheetData>
    <row r="1" spans="1:28" ht="23.25">
      <c r="A1" s="205" t="s">
        <v>67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28">
      <c r="A2" s="9"/>
      <c r="B2" s="9"/>
      <c r="C2" s="9"/>
      <c r="D2" s="9"/>
      <c r="E2" s="9"/>
      <c r="F2" s="9"/>
      <c r="G2" s="77"/>
      <c r="H2" s="77"/>
      <c r="I2" s="9"/>
      <c r="J2" s="75"/>
      <c r="K2" s="75"/>
      <c r="L2" s="9"/>
      <c r="M2" s="9"/>
      <c r="N2" s="9"/>
      <c r="O2" s="9"/>
      <c r="P2" s="9"/>
      <c r="Q2" s="9"/>
      <c r="R2" s="9"/>
      <c r="S2" s="9"/>
      <c r="T2" s="34"/>
      <c r="U2" s="9"/>
      <c r="V2" s="9"/>
      <c r="W2" s="9"/>
      <c r="X2" s="9"/>
      <c r="Y2" s="39">
        <v>1</v>
      </c>
      <c r="Z2" s="9" t="s">
        <v>0</v>
      </c>
      <c r="AA2" s="9"/>
      <c r="AB2" s="9"/>
    </row>
    <row r="3" spans="1:28" ht="15.75" thickBot="1">
      <c r="A3" s="9"/>
      <c r="B3" s="9"/>
      <c r="C3" s="9"/>
      <c r="D3" s="9"/>
      <c r="E3" s="9"/>
      <c r="F3" s="9"/>
      <c r="G3" s="77"/>
      <c r="H3" s="77"/>
      <c r="I3" s="9"/>
      <c r="J3" s="75"/>
      <c r="K3" s="75"/>
      <c r="L3" s="9"/>
      <c r="M3" s="9"/>
      <c r="N3" s="9"/>
      <c r="O3" s="9"/>
      <c r="P3" s="9"/>
      <c r="Q3" s="9"/>
      <c r="R3" s="9"/>
      <c r="S3" s="9"/>
      <c r="T3" s="34"/>
      <c r="U3" s="9"/>
      <c r="V3" s="9"/>
      <c r="W3" s="9"/>
      <c r="X3" s="9"/>
      <c r="Y3" s="39"/>
      <c r="Z3" s="9"/>
      <c r="AA3" s="9"/>
      <c r="AB3" s="9"/>
    </row>
    <row r="4" spans="1:28" ht="15.75" thickBot="1">
      <c r="A4" s="164" t="s">
        <v>45</v>
      </c>
      <c r="B4" s="165" t="s">
        <v>46</v>
      </c>
      <c r="C4" s="165" t="s">
        <v>47</v>
      </c>
      <c r="D4" s="9"/>
      <c r="F4" s="9" t="s">
        <v>52</v>
      </c>
      <c r="G4" s="77"/>
      <c r="H4" s="9"/>
      <c r="I4" s="75"/>
      <c r="J4" s="75"/>
      <c r="L4" s="9"/>
      <c r="M4" s="9"/>
      <c r="N4" s="9"/>
      <c r="O4" s="9"/>
      <c r="P4" s="9"/>
      <c r="Q4" s="9"/>
      <c r="R4" s="9"/>
      <c r="S4" s="9"/>
      <c r="T4" s="34"/>
      <c r="U4" s="9"/>
      <c r="V4" s="9"/>
      <c r="W4" s="9"/>
      <c r="X4" s="9"/>
      <c r="Y4" s="39"/>
      <c r="Z4" s="9"/>
      <c r="AA4" s="9"/>
      <c r="AB4" s="9"/>
    </row>
    <row r="5" spans="1:28">
      <c r="A5" s="166" t="s">
        <v>17</v>
      </c>
      <c r="B5" s="172">
        <v>7.4999999999999997E-2</v>
      </c>
      <c r="C5" s="172">
        <v>7.4999999999999997E-2</v>
      </c>
      <c r="D5" s="9"/>
      <c r="E5" s="9"/>
      <c r="I5" s="178">
        <v>2012</v>
      </c>
      <c r="J5" s="178">
        <v>2013</v>
      </c>
      <c r="L5" s="9"/>
      <c r="M5" s="9"/>
      <c r="N5" s="9"/>
      <c r="O5" s="9"/>
      <c r="P5" s="9"/>
      <c r="Q5" s="9"/>
      <c r="R5" s="9"/>
      <c r="S5" s="9"/>
      <c r="T5" s="34"/>
      <c r="U5" s="9"/>
      <c r="V5" s="9"/>
      <c r="W5" s="9"/>
      <c r="X5" s="9"/>
      <c r="Y5" s="39"/>
      <c r="Z5" s="9"/>
      <c r="AA5" s="9"/>
      <c r="AB5" s="9"/>
    </row>
    <row r="6" spans="1:28">
      <c r="A6" s="166" t="s">
        <v>18</v>
      </c>
      <c r="B6" s="172">
        <v>8.7999999999999995E-2</v>
      </c>
      <c r="C6" s="172">
        <v>8.7999999999999995E-2</v>
      </c>
      <c r="D6" s="9"/>
      <c r="E6" s="9"/>
      <c r="F6" s="185" t="s">
        <v>53</v>
      </c>
      <c r="L6" s="9"/>
      <c r="M6" s="9"/>
      <c r="N6" s="9"/>
      <c r="O6" s="9"/>
      <c r="P6" s="9"/>
      <c r="Q6" s="9"/>
      <c r="R6" s="9"/>
      <c r="S6" s="9"/>
      <c r="T6" s="34"/>
      <c r="U6" s="9"/>
      <c r="V6" s="9"/>
      <c r="W6" s="9"/>
      <c r="X6" s="9"/>
      <c r="Y6" s="39"/>
      <c r="Z6" s="9"/>
      <c r="AA6" s="9"/>
      <c r="AB6" s="9"/>
    </row>
    <row r="7" spans="1:28">
      <c r="A7" s="166" t="s">
        <v>19</v>
      </c>
      <c r="B7" s="172">
        <v>6.5000000000000002E-2</v>
      </c>
      <c r="C7" s="172">
        <v>6.5000000000000002E-2</v>
      </c>
      <c r="D7" s="9"/>
      <c r="E7" s="9"/>
      <c r="F7" s="163" t="s">
        <v>54</v>
      </c>
      <c r="I7" s="177">
        <v>0.02</v>
      </c>
      <c r="J7" s="177">
        <v>0.02</v>
      </c>
      <c r="L7" s="9"/>
      <c r="M7" s="9"/>
      <c r="N7" s="9"/>
      <c r="O7" s="9"/>
      <c r="P7" s="9"/>
      <c r="Q7" s="9"/>
      <c r="R7" s="9"/>
      <c r="S7" s="9"/>
      <c r="T7" s="34"/>
      <c r="U7" s="9"/>
      <c r="V7" s="9"/>
      <c r="W7" s="9"/>
      <c r="X7" s="9"/>
      <c r="Y7" s="39"/>
      <c r="Z7" s="9"/>
      <c r="AA7" s="9"/>
      <c r="AB7" s="9"/>
    </row>
    <row r="8" spans="1:28">
      <c r="A8" s="166" t="s">
        <v>20</v>
      </c>
      <c r="B8" s="172">
        <v>0.1</v>
      </c>
      <c r="C8" s="172">
        <v>0.1</v>
      </c>
      <c r="D8" s="9"/>
      <c r="E8" s="9"/>
      <c r="F8" s="163" t="s">
        <v>55</v>
      </c>
      <c r="I8" s="177">
        <v>0.7</v>
      </c>
      <c r="J8" s="177">
        <v>0</v>
      </c>
      <c r="L8" s="9"/>
      <c r="M8" s="9"/>
      <c r="N8" s="9"/>
      <c r="O8" s="9"/>
      <c r="P8" s="9"/>
      <c r="Q8" s="9"/>
      <c r="R8" s="9"/>
      <c r="S8" s="9"/>
      <c r="T8" s="34"/>
      <c r="U8" s="9"/>
      <c r="V8" s="9"/>
      <c r="W8" s="9"/>
      <c r="X8" s="9"/>
      <c r="Y8" s="39"/>
      <c r="Z8" s="9"/>
      <c r="AA8" s="9"/>
      <c r="AB8" s="9"/>
    </row>
    <row r="9" spans="1:28">
      <c r="A9" s="166" t="s">
        <v>21</v>
      </c>
      <c r="B9" s="172">
        <v>0.11700000000000001</v>
      </c>
      <c r="C9" s="172">
        <v>0.11700000000000001</v>
      </c>
      <c r="D9" s="9"/>
      <c r="E9" s="9"/>
      <c r="F9" s="163" t="s">
        <v>56</v>
      </c>
      <c r="J9" s="177"/>
      <c r="L9" s="9"/>
      <c r="M9" s="9"/>
      <c r="N9" s="9"/>
      <c r="O9" s="9"/>
      <c r="P9" s="9"/>
      <c r="Q9" s="9"/>
      <c r="R9" s="9"/>
      <c r="S9" s="9"/>
      <c r="T9" s="34"/>
      <c r="U9" s="9"/>
      <c r="V9" s="9"/>
      <c r="W9" s="9"/>
      <c r="X9" s="9"/>
      <c r="Y9" s="39"/>
      <c r="Z9" s="9"/>
      <c r="AA9" s="9"/>
      <c r="AB9" s="9"/>
    </row>
    <row r="10" spans="1:28">
      <c r="A10" s="166" t="s">
        <v>22</v>
      </c>
      <c r="B10" s="167">
        <v>9.83</v>
      </c>
      <c r="C10" s="167">
        <v>9.94</v>
      </c>
      <c r="D10" s="9"/>
      <c r="E10" s="9"/>
      <c r="F10" s="163" t="s">
        <v>57</v>
      </c>
      <c r="J10" s="177"/>
      <c r="L10" s="9"/>
      <c r="M10" s="9"/>
      <c r="N10" s="9"/>
      <c r="O10" s="9"/>
      <c r="P10" s="9"/>
      <c r="Q10" s="9"/>
      <c r="R10" s="9"/>
      <c r="S10" s="9"/>
      <c r="T10" s="34"/>
      <c r="U10" s="9"/>
      <c r="V10" s="9"/>
      <c r="W10" s="9"/>
      <c r="X10" s="9"/>
      <c r="Y10" s="39"/>
      <c r="Z10" s="9"/>
      <c r="AA10" s="9"/>
      <c r="AB10" s="9"/>
    </row>
    <row r="11" spans="1:28">
      <c r="A11" s="166" t="s">
        <v>48</v>
      </c>
      <c r="B11" s="167">
        <v>0</v>
      </c>
      <c r="C11" s="167">
        <v>0</v>
      </c>
      <c r="D11" s="9"/>
      <c r="E11" s="9"/>
      <c r="F11" s="163" t="s">
        <v>23</v>
      </c>
      <c r="I11" s="182">
        <f>SUM(I6:I10)</f>
        <v>0.72</v>
      </c>
      <c r="J11" s="182">
        <f>SUM(J6:J10)</f>
        <v>0.02</v>
      </c>
      <c r="L11" s="9"/>
      <c r="M11" s="9"/>
      <c r="N11" s="9"/>
      <c r="O11" s="9"/>
      <c r="P11" s="9"/>
      <c r="Q11" s="9"/>
      <c r="R11" s="9"/>
      <c r="S11" s="9"/>
      <c r="T11" s="34"/>
      <c r="U11" s="9"/>
      <c r="V11" s="9"/>
      <c r="W11" s="9"/>
      <c r="X11" s="9"/>
      <c r="Y11" s="39"/>
      <c r="Z11" s="9"/>
      <c r="AA11" s="9"/>
      <c r="AB11" s="9"/>
    </row>
    <row r="12" spans="1:28">
      <c r="A12" s="166" t="s">
        <v>23</v>
      </c>
      <c r="B12" s="168">
        <f>+I11</f>
        <v>0.72</v>
      </c>
      <c r="C12" s="168">
        <f>+J11</f>
        <v>0.02</v>
      </c>
      <c r="D12" s="9"/>
      <c r="E12" s="9"/>
      <c r="L12" s="9"/>
      <c r="M12" s="9"/>
      <c r="N12" s="9"/>
      <c r="O12" s="9"/>
      <c r="P12" s="9"/>
      <c r="Q12" s="9"/>
      <c r="R12" s="9"/>
      <c r="S12" s="9"/>
      <c r="T12" s="34"/>
      <c r="U12" s="9"/>
      <c r="V12" s="9"/>
      <c r="W12" s="9"/>
      <c r="X12" s="9"/>
      <c r="Y12" s="39"/>
      <c r="Z12" s="9"/>
      <c r="AA12" s="9"/>
      <c r="AB12" s="9"/>
    </row>
    <row r="13" spans="1:28">
      <c r="A13" s="169" t="s">
        <v>24</v>
      </c>
      <c r="B13" s="170">
        <v>1.43E-2</v>
      </c>
      <c r="C13" s="170">
        <v>1.4500000000000001E-2</v>
      </c>
      <c r="D13" s="9"/>
      <c r="E13" s="9"/>
      <c r="F13" s="185" t="s">
        <v>58</v>
      </c>
      <c r="L13" s="9"/>
      <c r="M13" s="9"/>
      <c r="N13" s="9"/>
      <c r="O13" s="9"/>
      <c r="P13" s="9"/>
      <c r="Q13" s="9"/>
      <c r="R13" s="9"/>
      <c r="S13" s="9"/>
      <c r="T13" s="34"/>
      <c r="U13" s="9"/>
      <c r="V13" s="9"/>
      <c r="W13" s="9"/>
      <c r="X13" s="9"/>
      <c r="Y13" s="39"/>
      <c r="Z13" s="9"/>
      <c r="AA13" s="9"/>
      <c r="AB13" s="9"/>
    </row>
    <row r="14" spans="1:28">
      <c r="A14" s="166" t="s">
        <v>26</v>
      </c>
      <c r="B14" s="171">
        <f>+I22</f>
        <v>-6.0000000000000006E-4</v>
      </c>
      <c r="C14" s="171">
        <f>J22</f>
        <v>1E-4</v>
      </c>
      <c r="D14" s="9"/>
      <c r="E14" s="9"/>
      <c r="F14" s="163" t="s">
        <v>59</v>
      </c>
      <c r="I14" s="183"/>
      <c r="J14" s="177">
        <v>0</v>
      </c>
      <c r="L14" s="9"/>
      <c r="M14" s="9"/>
      <c r="N14" s="9"/>
      <c r="O14" s="9"/>
      <c r="P14" s="9"/>
      <c r="Q14" s="9"/>
      <c r="R14" s="9"/>
      <c r="S14" s="9"/>
      <c r="T14" s="34"/>
      <c r="U14" s="9"/>
      <c r="V14" s="9"/>
      <c r="W14" s="9"/>
      <c r="X14" s="9"/>
      <c r="Y14" s="39"/>
      <c r="Z14" s="9"/>
      <c r="AA14" s="9"/>
      <c r="AB14" s="9"/>
    </row>
    <row r="15" spans="1:28">
      <c r="A15" s="169" t="s">
        <v>25</v>
      </c>
      <c r="B15" s="170">
        <v>0</v>
      </c>
      <c r="C15" s="170">
        <v>0</v>
      </c>
      <c r="D15" s="9"/>
      <c r="E15" s="9"/>
      <c r="F15" s="163" t="s">
        <v>60</v>
      </c>
      <c r="I15" s="183">
        <v>-1.9E-3</v>
      </c>
      <c r="J15" s="177">
        <v>0</v>
      </c>
      <c r="L15" s="9"/>
      <c r="M15" s="9"/>
      <c r="N15" s="9"/>
      <c r="O15" s="9"/>
      <c r="P15" s="9"/>
      <c r="Q15" s="9"/>
      <c r="R15" s="9"/>
      <c r="S15" s="9"/>
      <c r="T15" s="34"/>
      <c r="U15" s="9"/>
      <c r="V15" s="9"/>
      <c r="W15" s="9"/>
      <c r="X15" s="9"/>
      <c r="Y15" s="39"/>
      <c r="Z15" s="9"/>
      <c r="AA15" s="9"/>
      <c r="AB15" s="9"/>
    </row>
    <row r="16" spans="1:28" ht="25.5">
      <c r="A16" s="169" t="s">
        <v>49</v>
      </c>
      <c r="B16" s="171">
        <v>7.4999999999999997E-3</v>
      </c>
      <c r="C16" s="171">
        <v>7.4999999999999997E-3</v>
      </c>
      <c r="D16" s="9"/>
      <c r="E16" s="9"/>
      <c r="F16" s="163" t="s">
        <v>61</v>
      </c>
      <c r="I16" s="183">
        <v>0</v>
      </c>
      <c r="J16" s="177">
        <v>0</v>
      </c>
      <c r="L16" s="9"/>
      <c r="M16" s="9"/>
      <c r="N16" s="9"/>
      <c r="O16" s="9"/>
      <c r="P16" s="9"/>
      <c r="Q16" s="9"/>
      <c r="R16" s="9"/>
      <c r="S16" s="9"/>
      <c r="T16" s="34"/>
      <c r="U16" s="9"/>
      <c r="V16" s="9"/>
      <c r="W16" s="9"/>
      <c r="X16" s="9"/>
      <c r="Y16" s="39"/>
      <c r="Z16" s="9"/>
      <c r="AA16" s="9"/>
      <c r="AB16" s="9"/>
    </row>
    <row r="17" spans="1:28" ht="25.5">
      <c r="A17" s="169" t="s">
        <v>50</v>
      </c>
      <c r="B17" s="171">
        <v>5.4999999999999997E-3</v>
      </c>
      <c r="C17" s="171">
        <v>5.4999999999999997E-3</v>
      </c>
      <c r="D17" s="9"/>
      <c r="E17" s="9"/>
      <c r="F17" s="163" t="s">
        <v>62</v>
      </c>
      <c r="I17" s="183">
        <v>1.1999999999999999E-3</v>
      </c>
      <c r="J17" s="177">
        <v>0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>
      <c r="A18" s="169" t="s">
        <v>32</v>
      </c>
      <c r="B18" s="172">
        <v>5.1999999999999998E-3</v>
      </c>
      <c r="C18" s="172">
        <v>5.1999999999999998E-3</v>
      </c>
      <c r="D18" s="9"/>
      <c r="E18" s="9"/>
      <c r="F18" s="163" t="s">
        <v>63</v>
      </c>
      <c r="I18" s="183">
        <v>1E-4</v>
      </c>
      <c r="J18" s="177">
        <v>0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>
      <c r="A19" s="169" t="s">
        <v>33</v>
      </c>
      <c r="B19" s="172">
        <v>1.1000000000000001E-3</v>
      </c>
      <c r="C19" s="172">
        <v>1.1000000000000001E-3</v>
      </c>
      <c r="D19" s="9"/>
      <c r="E19" s="9"/>
      <c r="F19" s="163" t="s">
        <v>64</v>
      </c>
      <c r="I19" s="183">
        <v>0</v>
      </c>
      <c r="J19" s="183">
        <f>'Residential (100 kWh)'!J19</f>
        <v>1E-4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25.5">
      <c r="A20" s="169" t="s">
        <v>34</v>
      </c>
      <c r="B20" s="168">
        <v>0.25</v>
      </c>
      <c r="C20" s="168">
        <v>0.25</v>
      </c>
      <c r="D20" s="9"/>
      <c r="E20" s="9"/>
      <c r="F20" s="163" t="s">
        <v>65</v>
      </c>
      <c r="I20" s="183">
        <v>0</v>
      </c>
      <c r="J20" s="183">
        <f>'Residential (100 kWh)'!J20</f>
        <v>0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>
      <c r="A21" s="169" t="s">
        <v>36</v>
      </c>
      <c r="B21" s="173">
        <v>7.0000000000000001E-3</v>
      </c>
      <c r="C21" s="173">
        <v>7.0000000000000001E-3</v>
      </c>
      <c r="D21" s="9"/>
      <c r="E21" s="9"/>
      <c r="F21" s="163" t="s">
        <v>66</v>
      </c>
      <c r="I21" s="183">
        <v>0</v>
      </c>
      <c r="J21" s="177">
        <v>0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ht="15.75" thickBot="1">
      <c r="A22" s="174" t="s">
        <v>5</v>
      </c>
      <c r="B22" s="175">
        <v>1.0348999999999999</v>
      </c>
      <c r="C22" s="175">
        <v>1.0348999999999999</v>
      </c>
      <c r="D22" s="9"/>
      <c r="E22" s="9"/>
      <c r="F22" s="163" t="s">
        <v>26</v>
      </c>
      <c r="I22" s="184">
        <f>SUM(I14:I21)</f>
        <v>-6.0000000000000006E-4</v>
      </c>
      <c r="J22" s="184">
        <f>SUM(J14:J21)</f>
        <v>1E-4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>
      <c r="A23" s="9"/>
      <c r="B23" s="9"/>
      <c r="C23" s="9"/>
      <c r="D23" s="9"/>
      <c r="E23" s="9"/>
      <c r="F23" s="9"/>
      <c r="G23" s="77"/>
      <c r="H23" s="77"/>
      <c r="I23" s="9"/>
      <c r="J23" s="75"/>
      <c r="K23" s="75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Z23" s="9"/>
      <c r="AA23" s="9"/>
      <c r="AB23" s="9"/>
    </row>
    <row r="24" spans="1:28">
      <c r="A24" s="9"/>
      <c r="B24" s="9"/>
      <c r="C24" s="9"/>
      <c r="D24" s="9"/>
      <c r="E24" s="9"/>
      <c r="F24" s="9"/>
      <c r="G24" s="77"/>
      <c r="H24" s="77"/>
      <c r="I24" s="9"/>
      <c r="J24" s="75"/>
      <c r="K24" s="75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>
      <c r="A25" s="9"/>
      <c r="B25" s="9"/>
      <c r="C25" s="9"/>
      <c r="D25" s="9"/>
      <c r="E25" s="9"/>
      <c r="F25" s="9"/>
      <c r="G25" s="77"/>
      <c r="H25" s="77"/>
      <c r="I25" s="9"/>
      <c r="J25" s="75"/>
      <c r="K25" s="75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15.75" thickBot="1">
      <c r="A26" s="41"/>
      <c r="B26" s="41"/>
      <c r="C26" s="41"/>
      <c r="D26" s="41"/>
      <c r="E26" s="10" t="s">
        <v>44</v>
      </c>
      <c r="F26" s="10"/>
      <c r="G26" s="79"/>
      <c r="H26" s="77"/>
      <c r="I26" s="9"/>
      <c r="J26" s="75"/>
      <c r="K26" s="75"/>
      <c r="L26" s="11"/>
      <c r="M26" s="11"/>
      <c r="N26" s="11"/>
      <c r="O26" s="11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15.75" thickBot="1">
      <c r="A27" s="35" t="s">
        <v>2</v>
      </c>
      <c r="B27" s="194">
        <v>800</v>
      </c>
      <c r="C27" s="42" t="s">
        <v>0</v>
      </c>
      <c r="D27" s="82"/>
      <c r="E27" s="140" t="s">
        <v>19</v>
      </c>
      <c r="F27" s="141"/>
      <c r="G27" s="142">
        <v>0.64</v>
      </c>
      <c r="I27" s="9"/>
      <c r="J27" s="75"/>
      <c r="K27" s="75"/>
      <c r="L27" s="2"/>
      <c r="M27" s="11"/>
      <c r="N27" s="3"/>
      <c r="O27" s="3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15.75" thickBot="1">
      <c r="A28" s="35" t="s">
        <v>3</v>
      </c>
      <c r="B28" s="194">
        <v>1000</v>
      </c>
      <c r="C28" s="42" t="s">
        <v>0</v>
      </c>
      <c r="D28" s="36"/>
      <c r="E28" s="140" t="s">
        <v>20</v>
      </c>
      <c r="F28" s="141"/>
      <c r="G28" s="142">
        <v>0.18</v>
      </c>
      <c r="I28" s="9"/>
      <c r="J28" s="75"/>
      <c r="K28" s="75"/>
      <c r="L28" s="4"/>
      <c r="M28" s="11"/>
      <c r="N28" s="12"/>
      <c r="O28" s="12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ht="15.75" thickBot="1">
      <c r="A29" s="35" t="s">
        <v>4</v>
      </c>
      <c r="B29" s="139"/>
      <c r="C29" s="16"/>
      <c r="D29" s="36"/>
      <c r="E29" s="140" t="s">
        <v>21</v>
      </c>
      <c r="F29" s="141"/>
      <c r="G29" s="142">
        <v>0.18</v>
      </c>
      <c r="I29" s="9"/>
      <c r="J29" s="75"/>
      <c r="K29" s="75"/>
      <c r="L29" s="5"/>
      <c r="M29" s="13"/>
      <c r="N29" s="14"/>
      <c r="O29" s="6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>
      <c r="A30" s="38" t="s">
        <v>5</v>
      </c>
      <c r="B30" s="69">
        <v>1.0348999999999999</v>
      </c>
      <c r="C30" s="21"/>
      <c r="D30" s="63"/>
      <c r="E30" s="36"/>
      <c r="F30" s="10"/>
      <c r="G30" s="77"/>
      <c r="H30" s="77"/>
      <c r="I30" s="9"/>
      <c r="J30" s="75"/>
      <c r="K30" s="75"/>
      <c r="L30" s="5"/>
      <c r="M30" s="13"/>
      <c r="N30" s="14"/>
      <c r="O30" s="6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>
      <c r="A31" s="18"/>
      <c r="B31" s="20"/>
      <c r="C31" s="21"/>
      <c r="D31" s="9"/>
      <c r="E31" s="9"/>
      <c r="F31" s="9"/>
      <c r="G31" s="77"/>
      <c r="H31" s="77"/>
      <c r="I31" s="9"/>
      <c r="J31" s="75"/>
      <c r="K31" s="75"/>
      <c r="L31" s="5"/>
      <c r="M31" s="13"/>
      <c r="N31" s="14"/>
      <c r="O31" s="6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ht="15.75" thickBot="1">
      <c r="A32" s="19"/>
      <c r="B32" s="21"/>
      <c r="C32" s="21"/>
      <c r="D32" s="9"/>
      <c r="E32" s="9"/>
      <c r="F32" s="9"/>
      <c r="G32" s="77"/>
      <c r="H32" s="77"/>
      <c r="I32" s="9"/>
      <c r="J32" s="75"/>
      <c r="K32" s="75"/>
      <c r="L32" s="5"/>
      <c r="M32" s="13"/>
      <c r="N32" s="14"/>
      <c r="O32" s="6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ht="16.5" customHeight="1" thickBot="1">
      <c r="A33" s="17"/>
      <c r="B33" s="202" t="s">
        <v>6</v>
      </c>
      <c r="C33" s="203"/>
      <c r="D33" s="204"/>
      <c r="E33" s="202" t="s">
        <v>7</v>
      </c>
      <c r="F33" s="203"/>
      <c r="G33" s="204"/>
      <c r="H33" s="78"/>
      <c r="I33" s="15"/>
      <c r="J33" s="76"/>
      <c r="K33" s="76"/>
      <c r="L33" s="5"/>
      <c r="M33" s="13"/>
      <c r="N33" s="14"/>
      <c r="O33" s="6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26.25" customHeight="1" thickBot="1">
      <c r="A34" s="57"/>
      <c r="B34" s="58" t="s">
        <v>8</v>
      </c>
      <c r="C34" s="59" t="s">
        <v>9</v>
      </c>
      <c r="D34" s="60" t="s">
        <v>10</v>
      </c>
      <c r="E34" s="58" t="s">
        <v>8</v>
      </c>
      <c r="F34" s="61" t="s">
        <v>11</v>
      </c>
      <c r="G34" s="138" t="s">
        <v>12</v>
      </c>
      <c r="H34" s="104" t="s">
        <v>13</v>
      </c>
      <c r="I34" s="62" t="s">
        <v>14</v>
      </c>
      <c r="J34" s="105" t="s">
        <v>15</v>
      </c>
      <c r="K34" s="105" t="s">
        <v>16</v>
      </c>
      <c r="L34" s="5"/>
      <c r="M34" s="13"/>
      <c r="N34" s="14"/>
      <c r="O34" s="6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>
      <c r="A35" s="56" t="s">
        <v>17</v>
      </c>
      <c r="B35" s="99">
        <f>IF(+B27&gt;B28,B28,IF(B27*B30&gt;B28,B28,B27*B30))</f>
        <v>827.92</v>
      </c>
      <c r="C35" s="100">
        <f>+B5</f>
        <v>7.4999999999999997E-2</v>
      </c>
      <c r="D35" s="101">
        <f>+B35*C35</f>
        <v>62.093999999999994</v>
      </c>
      <c r="E35" s="99">
        <f>+B35</f>
        <v>827.92</v>
      </c>
      <c r="F35" s="100">
        <f>+C5</f>
        <v>7.4999999999999997E-2</v>
      </c>
      <c r="G35" s="101">
        <f>+E35*F35</f>
        <v>62.093999999999994</v>
      </c>
      <c r="H35" s="102">
        <f>+G35-D35</f>
        <v>0</v>
      </c>
      <c r="I35" s="103">
        <f>IFERROR(+H35/D35,0)</f>
        <v>0</v>
      </c>
      <c r="J35" s="111">
        <f>IFERROR(+G35/$G$62,0)</f>
        <v>0.57838570792021882</v>
      </c>
      <c r="K35" s="108"/>
      <c r="L35" s="5"/>
      <c r="M35" s="13"/>
      <c r="N35" s="14"/>
      <c r="O35" s="6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>
      <c r="A36" s="179" t="s">
        <v>18</v>
      </c>
      <c r="B36" s="180">
        <f>IF(B27*B30&gt;B28,B27*B30-B28,0)</f>
        <v>0</v>
      </c>
      <c r="C36" s="72">
        <f>+B6</f>
        <v>8.7999999999999995E-2</v>
      </c>
      <c r="D36" s="23">
        <f>+B36*C36</f>
        <v>0</v>
      </c>
      <c r="E36" s="180">
        <f>+B36</f>
        <v>0</v>
      </c>
      <c r="F36" s="72">
        <f>+C6</f>
        <v>8.7999999999999995E-2</v>
      </c>
      <c r="G36" s="23">
        <f>+E36*F36</f>
        <v>0</v>
      </c>
      <c r="H36" s="126">
        <f>+G36-D36</f>
        <v>0</v>
      </c>
      <c r="I36" s="103">
        <f>IFERROR(+H36/D36,0)</f>
        <v>0</v>
      </c>
      <c r="J36" s="95">
        <f>IFERROR(+G36/$G$62,0)</f>
        <v>0</v>
      </c>
      <c r="K36" s="109"/>
      <c r="L36" s="5"/>
      <c r="M36" s="13"/>
      <c r="N36" s="14"/>
      <c r="O36" s="6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>
      <c r="A37" s="44"/>
      <c r="B37" s="85"/>
      <c r="C37" s="86"/>
      <c r="D37" s="87"/>
      <c r="E37" s="85"/>
      <c r="F37" s="86"/>
      <c r="G37" s="87"/>
      <c r="H37" s="88"/>
      <c r="I37" s="89"/>
      <c r="J37" s="112"/>
      <c r="K37" s="110"/>
      <c r="L37" s="5"/>
      <c r="M37" s="13"/>
      <c r="N37" s="14"/>
      <c r="O37" s="6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>
      <c r="A38" s="179" t="s">
        <v>19</v>
      </c>
      <c r="B38" s="180">
        <f>+B27*B30*G27</f>
        <v>529.86879999999996</v>
      </c>
      <c r="C38" s="181">
        <f>+B7</f>
        <v>6.5000000000000002E-2</v>
      </c>
      <c r="D38" s="23">
        <f>+B38*C38</f>
        <v>34.441471999999997</v>
      </c>
      <c r="E38" s="180">
        <f>+B38</f>
        <v>529.86879999999996</v>
      </c>
      <c r="F38" s="181">
        <f>+C7</f>
        <v>6.5000000000000002E-2</v>
      </c>
      <c r="G38" s="23">
        <f>+E38*F38</f>
        <v>34.441471999999997</v>
      </c>
      <c r="H38" s="126">
        <f>+G38-D38</f>
        <v>0</v>
      </c>
      <c r="I38" s="103">
        <f t="shared" ref="I38:I40" si="0">IFERROR(+H38/D38,0)</f>
        <v>0</v>
      </c>
      <c r="J38" s="95"/>
      <c r="K38" s="109">
        <f>IFERROR(+G38/$G$68,0)</f>
        <v>0.30717548510239889</v>
      </c>
      <c r="L38" s="5"/>
      <c r="M38" s="13"/>
      <c r="N38" s="14"/>
      <c r="O38" s="6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>
      <c r="A39" s="179" t="s">
        <v>20</v>
      </c>
      <c r="B39" s="180">
        <f>+B27*B30*G28</f>
        <v>149.0256</v>
      </c>
      <c r="C39" s="181">
        <f>+B8</f>
        <v>0.1</v>
      </c>
      <c r="D39" s="23">
        <f>+B39*C39</f>
        <v>14.902560000000001</v>
      </c>
      <c r="E39" s="180">
        <f>+B39</f>
        <v>149.0256</v>
      </c>
      <c r="F39" s="181">
        <f>+C8</f>
        <v>0.1</v>
      </c>
      <c r="G39" s="23">
        <f>+E39*F39</f>
        <v>14.902560000000001</v>
      </c>
      <c r="H39" s="126">
        <f>+G39-D39</f>
        <v>0</v>
      </c>
      <c r="I39" s="103">
        <f t="shared" si="0"/>
        <v>0</v>
      </c>
      <c r="J39" s="95"/>
      <c r="K39" s="109">
        <f>IFERROR(+G39/$G$68,0)</f>
        <v>0.13291246951546107</v>
      </c>
      <c r="L39" s="5"/>
      <c r="M39" s="13"/>
      <c r="N39" s="14"/>
      <c r="O39" s="6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>
      <c r="A40" s="179" t="s">
        <v>21</v>
      </c>
      <c r="B40" s="180">
        <f>+B27*B30*G29</f>
        <v>149.0256</v>
      </c>
      <c r="C40" s="181">
        <f>+B9</f>
        <v>0.11700000000000001</v>
      </c>
      <c r="D40" s="23">
        <f>+B40*C40</f>
        <v>17.435995200000001</v>
      </c>
      <c r="E40" s="180">
        <f>+B40</f>
        <v>149.0256</v>
      </c>
      <c r="F40" s="181">
        <f>+C9</f>
        <v>0.11700000000000001</v>
      </c>
      <c r="G40" s="23">
        <f>+E40*F40</f>
        <v>17.435995200000001</v>
      </c>
      <c r="H40" s="126">
        <f>+G40-D40</f>
        <v>0</v>
      </c>
      <c r="I40" s="103">
        <f t="shared" si="0"/>
        <v>0</v>
      </c>
      <c r="J40" s="95"/>
      <c r="K40" s="109">
        <f>IFERROR(+G40/$G$68,0)</f>
        <v>0.15550758933308945</v>
      </c>
      <c r="L40" s="5"/>
      <c r="M40" s="13"/>
      <c r="N40" s="14"/>
      <c r="O40" s="6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>
      <c r="A41" s="44"/>
      <c r="B41" s="85"/>
      <c r="C41" s="86"/>
      <c r="D41" s="87"/>
      <c r="E41" s="85"/>
      <c r="F41" s="86"/>
      <c r="G41" s="87"/>
      <c r="H41" s="88"/>
      <c r="I41" s="89"/>
      <c r="J41" s="112"/>
      <c r="K41" s="110"/>
      <c r="L41" s="5"/>
      <c r="M41" s="13"/>
      <c r="N41" s="14"/>
      <c r="O41" s="6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>
      <c r="A42" s="179" t="s">
        <v>22</v>
      </c>
      <c r="B42" s="73">
        <v>1</v>
      </c>
      <c r="C42" s="80">
        <f>+B10</f>
        <v>9.83</v>
      </c>
      <c r="D42" s="74">
        <f>+B42*C42</f>
        <v>9.83</v>
      </c>
      <c r="E42" s="73">
        <f>+B42</f>
        <v>1</v>
      </c>
      <c r="F42" s="80">
        <f>+C10</f>
        <v>9.94</v>
      </c>
      <c r="G42" s="74">
        <f t="shared" ref="G42:G46" si="1">+E42*F42</f>
        <v>9.94</v>
      </c>
      <c r="H42" s="126">
        <f>+G42-D42</f>
        <v>0.10999999999999943</v>
      </c>
      <c r="I42" s="103">
        <f>IFERROR(+H42/D42,0)</f>
        <v>1.1190233977619474E-2</v>
      </c>
      <c r="J42" s="113">
        <f t="shared" ref="J42:J56" si="2">IFERROR(+G42/$G$62,0)</f>
        <v>9.2587914077478906E-2</v>
      </c>
      <c r="K42" s="109">
        <f>IFERROR(+G42/$G$68,0)</f>
        <v>8.8652550097680055E-2</v>
      </c>
      <c r="L42" s="5"/>
      <c r="M42" s="13"/>
      <c r="N42" s="14"/>
      <c r="O42" s="6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>
      <c r="A43" s="43" t="s">
        <v>23</v>
      </c>
      <c r="B43" s="83">
        <v>1</v>
      </c>
      <c r="C43" s="90">
        <f>+B12</f>
        <v>0.72</v>
      </c>
      <c r="D43" s="96">
        <f>+B43*C43</f>
        <v>0.72</v>
      </c>
      <c r="E43" s="83">
        <f>+B43</f>
        <v>1</v>
      </c>
      <c r="F43" s="90">
        <f>+C12</f>
        <v>0.02</v>
      </c>
      <c r="G43" s="96">
        <f t="shared" si="1"/>
        <v>0.02</v>
      </c>
      <c r="H43" s="98">
        <f>+G43-D43</f>
        <v>-0.7</v>
      </c>
      <c r="I43" s="103">
        <f t="shared" ref="I43:I56" si="3">IFERROR(+H43/D43,0)</f>
        <v>-0.97222222222222221</v>
      </c>
      <c r="J43" s="114">
        <f t="shared" si="2"/>
        <v>1.8629358969311652E-4</v>
      </c>
      <c r="K43" s="109">
        <f t="shared" ref="K43:K46" si="4">IFERROR(+G43/$G$68,0)</f>
        <v>1.7837535230921542E-4</v>
      </c>
      <c r="L43" s="5"/>
      <c r="M43" s="13"/>
      <c r="N43" s="14"/>
      <c r="O43" s="6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>
      <c r="A44" s="94" t="s">
        <v>24</v>
      </c>
      <c r="B44" s="26">
        <f>+B27</f>
        <v>800</v>
      </c>
      <c r="C44" s="27">
        <f>+B13</f>
        <v>1.43E-2</v>
      </c>
      <c r="D44" s="96">
        <f t="shared" ref="D44:D46" si="5">+B44*C44</f>
        <v>11.44</v>
      </c>
      <c r="E44" s="26">
        <f>+B44</f>
        <v>800</v>
      </c>
      <c r="F44" s="27">
        <f>+C13</f>
        <v>1.4500000000000001E-2</v>
      </c>
      <c r="G44" s="96">
        <f t="shared" si="1"/>
        <v>11.600000000000001</v>
      </c>
      <c r="H44" s="98">
        <f t="shared" ref="H44:H46" si="6">+G44-D44</f>
        <v>0.16000000000000192</v>
      </c>
      <c r="I44" s="103">
        <f t="shared" si="3"/>
        <v>1.3986013986014154E-2</v>
      </c>
      <c r="J44" s="113">
        <f t="shared" si="2"/>
        <v>0.10805028202200759</v>
      </c>
      <c r="K44" s="109">
        <f t="shared" si="4"/>
        <v>0.10345770433934495</v>
      </c>
      <c r="L44" s="5"/>
      <c r="M44" s="13"/>
      <c r="N44" s="14"/>
      <c r="O44" s="6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>
      <c r="A45" s="94" t="s">
        <v>25</v>
      </c>
      <c r="B45" s="26">
        <f>+B27</f>
        <v>800</v>
      </c>
      <c r="C45" s="27"/>
      <c r="D45" s="96">
        <f t="shared" si="5"/>
        <v>0</v>
      </c>
      <c r="E45" s="26">
        <f>+B45</f>
        <v>800</v>
      </c>
      <c r="F45" s="27"/>
      <c r="G45" s="96">
        <f t="shared" si="1"/>
        <v>0</v>
      </c>
      <c r="H45" s="98">
        <f t="shared" si="6"/>
        <v>0</v>
      </c>
      <c r="I45" s="103">
        <f t="shared" si="3"/>
        <v>0</v>
      </c>
      <c r="J45" s="113">
        <f t="shared" si="2"/>
        <v>0</v>
      </c>
      <c r="K45" s="109">
        <f t="shared" si="4"/>
        <v>0</v>
      </c>
      <c r="L45" s="5"/>
      <c r="M45" s="13"/>
      <c r="N45" s="14"/>
      <c r="O45" s="6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>
      <c r="A46" s="94" t="s">
        <v>26</v>
      </c>
      <c r="B46" s="26">
        <f>+B27</f>
        <v>800</v>
      </c>
      <c r="C46" s="27">
        <f>+B14</f>
        <v>-6.0000000000000006E-4</v>
      </c>
      <c r="D46" s="96">
        <f t="shared" si="5"/>
        <v>-0.48000000000000004</v>
      </c>
      <c r="E46" s="26">
        <f>+B46</f>
        <v>800</v>
      </c>
      <c r="F46" s="27">
        <f>+C14</f>
        <v>1E-4</v>
      </c>
      <c r="G46" s="96">
        <f t="shared" si="1"/>
        <v>0.08</v>
      </c>
      <c r="H46" s="98">
        <f t="shared" si="6"/>
        <v>0.56000000000000005</v>
      </c>
      <c r="I46" s="103">
        <f t="shared" si="3"/>
        <v>-1.1666666666666667</v>
      </c>
      <c r="J46" s="113">
        <f t="shared" si="2"/>
        <v>7.4517435877246609E-4</v>
      </c>
      <c r="K46" s="109">
        <f t="shared" si="4"/>
        <v>7.1350140923686169E-4</v>
      </c>
      <c r="L46" s="5"/>
      <c r="M46" s="13"/>
      <c r="N46" s="14"/>
      <c r="O46" s="6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>
      <c r="A47" s="129" t="s">
        <v>27</v>
      </c>
      <c r="B47" s="130"/>
      <c r="C47" s="97"/>
      <c r="D47" s="131">
        <f>SUM(D42:D46)</f>
        <v>21.51</v>
      </c>
      <c r="E47" s="130"/>
      <c r="F47" s="97"/>
      <c r="G47" s="131">
        <f t="shared" ref="G47:H47" si="7">SUM(G42:G46)</f>
        <v>21.64</v>
      </c>
      <c r="H47" s="131">
        <f t="shared" si="7"/>
        <v>0.13000000000000145</v>
      </c>
      <c r="I47" s="52">
        <f t="shared" si="3"/>
        <v>6.0437006043701277E-3</v>
      </c>
      <c r="J47" s="115">
        <f t="shared" si="2"/>
        <v>0.20156966404795207</v>
      </c>
      <c r="K47" s="143">
        <f>IFERROR(+G47/$G$68,0)</f>
        <v>0.1930021311985711</v>
      </c>
      <c r="L47" s="7"/>
      <c r="M47" s="11"/>
      <c r="N47" s="7"/>
      <c r="O47" s="176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ht="25.5">
      <c r="A48" s="132" t="s">
        <v>28</v>
      </c>
      <c r="B48" s="133">
        <f>+B27*B30</f>
        <v>827.92</v>
      </c>
      <c r="C48" s="148">
        <f>+B16</f>
        <v>7.4999999999999997E-3</v>
      </c>
      <c r="D48" s="133">
        <f>+B48*C48</f>
        <v>6.2093999999999996</v>
      </c>
      <c r="E48" s="133">
        <f>+B48</f>
        <v>827.92</v>
      </c>
      <c r="F48" s="148">
        <f>+C16</f>
        <v>7.4999999999999997E-3</v>
      </c>
      <c r="G48" s="133">
        <f>+E48*F48</f>
        <v>6.2093999999999996</v>
      </c>
      <c r="H48" s="133">
        <f t="shared" ref="H48:H56" si="8">+G48-D48</f>
        <v>0</v>
      </c>
      <c r="I48" s="134">
        <f t="shared" si="3"/>
        <v>0</v>
      </c>
      <c r="J48" s="134">
        <f t="shared" si="2"/>
        <v>5.7838570792021878E-2</v>
      </c>
      <c r="K48" s="144">
        <f t="shared" ref="K48:K56" si="9">IFERROR(+G48/$G$68,0)</f>
        <v>5.5380195631442107E-2</v>
      </c>
    </row>
    <row r="49" spans="1:11" ht="25.5">
      <c r="A49" s="135" t="s">
        <v>29</v>
      </c>
      <c r="B49" s="136">
        <f>+B48</f>
        <v>827.92</v>
      </c>
      <c r="C49" s="147">
        <f>+B17</f>
        <v>5.4999999999999997E-3</v>
      </c>
      <c r="D49" s="136">
        <f>+B49*C49</f>
        <v>4.5535599999999992</v>
      </c>
      <c r="E49" s="136">
        <f>+B49</f>
        <v>827.92</v>
      </c>
      <c r="F49" s="147">
        <f>+C17</f>
        <v>5.4999999999999997E-3</v>
      </c>
      <c r="G49" s="136">
        <f>+E49*F49</f>
        <v>4.5535599999999992</v>
      </c>
      <c r="H49" s="136">
        <f t="shared" si="8"/>
        <v>0</v>
      </c>
      <c r="I49" s="137">
        <f t="shared" si="3"/>
        <v>0</v>
      </c>
      <c r="J49" s="137">
        <f t="shared" si="2"/>
        <v>4.2414951914149374E-2</v>
      </c>
      <c r="K49" s="145">
        <f t="shared" si="9"/>
        <v>4.061214346305754E-2</v>
      </c>
    </row>
    <row r="50" spans="1:11">
      <c r="A50" s="106" t="s">
        <v>30</v>
      </c>
      <c r="B50" s="107"/>
      <c r="C50" s="107"/>
      <c r="D50" s="128">
        <f>+D48+D49</f>
        <v>10.76296</v>
      </c>
      <c r="E50" s="107"/>
      <c r="F50" s="107"/>
      <c r="G50" s="128">
        <f>+G48+G49</f>
        <v>10.76296</v>
      </c>
      <c r="H50" s="128">
        <f t="shared" si="8"/>
        <v>0</v>
      </c>
      <c r="I50" s="71">
        <f t="shared" si="3"/>
        <v>0</v>
      </c>
      <c r="J50" s="116">
        <f t="shared" si="2"/>
        <v>0.10025352270617126</v>
      </c>
      <c r="K50" s="146">
        <f t="shared" si="9"/>
        <v>9.5992339094499654E-2</v>
      </c>
    </row>
    <row r="51" spans="1:11" ht="25.5">
      <c r="A51" s="53" t="s">
        <v>31</v>
      </c>
      <c r="B51" s="97"/>
      <c r="C51" s="97"/>
      <c r="D51" s="54">
        <f>+D47+D50</f>
        <v>32.272959999999998</v>
      </c>
      <c r="E51" s="97"/>
      <c r="F51" s="97"/>
      <c r="G51" s="54">
        <f>+G47+G50</f>
        <v>32.40296</v>
      </c>
      <c r="H51" s="127">
        <f t="shared" si="8"/>
        <v>0.13000000000000256</v>
      </c>
      <c r="I51" s="70">
        <f t="shared" si="3"/>
        <v>4.0281399660893379E-3</v>
      </c>
      <c r="J51" s="115">
        <f t="shared" si="2"/>
        <v>0.30182318675412334</v>
      </c>
      <c r="K51" s="143">
        <f t="shared" si="9"/>
        <v>0.28899447029307074</v>
      </c>
    </row>
    <row r="52" spans="1:11">
      <c r="A52" s="179" t="s">
        <v>32</v>
      </c>
      <c r="B52" s="180">
        <f>+B27*B30</f>
        <v>827.92</v>
      </c>
      <c r="C52" s="181">
        <f>+B18</f>
        <v>5.1999999999999998E-3</v>
      </c>
      <c r="D52" s="23">
        <f>+B52*C52</f>
        <v>4.3051839999999997</v>
      </c>
      <c r="E52" s="180">
        <f>+B52</f>
        <v>827.92</v>
      </c>
      <c r="F52" s="181">
        <f>+C18</f>
        <v>5.1999999999999998E-3</v>
      </c>
      <c r="G52" s="23">
        <f>+E52*F52</f>
        <v>4.3051839999999997</v>
      </c>
      <c r="H52" s="124">
        <f t="shared" si="8"/>
        <v>0</v>
      </c>
      <c r="I52" s="24">
        <f t="shared" si="3"/>
        <v>0</v>
      </c>
      <c r="J52" s="113">
        <f t="shared" si="2"/>
        <v>4.0101409082468502E-2</v>
      </c>
      <c r="K52" s="119">
        <f t="shared" si="9"/>
        <v>3.8396935637799862E-2</v>
      </c>
    </row>
    <row r="53" spans="1:11">
      <c r="A53" s="179" t="s">
        <v>33</v>
      </c>
      <c r="B53" s="180">
        <f>+B52</f>
        <v>827.92</v>
      </c>
      <c r="C53" s="181">
        <f>+B19</f>
        <v>1.1000000000000001E-3</v>
      </c>
      <c r="D53" s="23">
        <f>+B53*C53</f>
        <v>0.91071199999999997</v>
      </c>
      <c r="E53" s="180">
        <f>+B53</f>
        <v>827.92</v>
      </c>
      <c r="F53" s="181">
        <f>+C19</f>
        <v>1.1000000000000001E-3</v>
      </c>
      <c r="G53" s="23">
        <f>+E53*F53</f>
        <v>0.91071199999999997</v>
      </c>
      <c r="H53" s="124">
        <f t="shared" si="8"/>
        <v>0</v>
      </c>
      <c r="I53" s="24">
        <f t="shared" si="3"/>
        <v>0</v>
      </c>
      <c r="J53" s="113">
        <f t="shared" si="2"/>
        <v>8.4829903828298765E-3</v>
      </c>
      <c r="K53" s="119">
        <f t="shared" si="9"/>
        <v>8.1224286926115091E-3</v>
      </c>
    </row>
    <row r="54" spans="1:11" ht="25.5">
      <c r="A54" s="179" t="s">
        <v>34</v>
      </c>
      <c r="B54" s="26">
        <v>1</v>
      </c>
      <c r="C54" s="180">
        <f>+B20</f>
        <v>0.25</v>
      </c>
      <c r="D54" s="23">
        <f>+B54*C54</f>
        <v>0.25</v>
      </c>
      <c r="E54" s="26">
        <f>+B54</f>
        <v>1</v>
      </c>
      <c r="F54" s="180">
        <f>+C20</f>
        <v>0.25</v>
      </c>
      <c r="G54" s="23">
        <f>+E54*F54</f>
        <v>0.25</v>
      </c>
      <c r="H54" s="124">
        <f t="shared" si="8"/>
        <v>0</v>
      </c>
      <c r="I54" s="24">
        <f t="shared" si="3"/>
        <v>0</v>
      </c>
      <c r="J54" s="113">
        <f t="shared" si="2"/>
        <v>2.3286698711639563E-3</v>
      </c>
      <c r="K54" s="119">
        <f t="shared" si="9"/>
        <v>2.2296919038651926E-3</v>
      </c>
    </row>
    <row r="55" spans="1:11">
      <c r="A55" s="53" t="s">
        <v>35</v>
      </c>
      <c r="B55" s="97"/>
      <c r="C55" s="97"/>
      <c r="D55" s="54">
        <f>SUM(D52:D54)</f>
        <v>5.4658959999999999</v>
      </c>
      <c r="E55" s="97"/>
      <c r="F55" s="97"/>
      <c r="G55" s="54">
        <f>SUM(G52:G54)</f>
        <v>5.4658959999999999</v>
      </c>
      <c r="H55" s="127">
        <f t="shared" si="8"/>
        <v>0</v>
      </c>
      <c r="I55" s="55">
        <f t="shared" si="3"/>
        <v>0</v>
      </c>
      <c r="J55" s="115">
        <f t="shared" si="2"/>
        <v>5.0913069336462335E-2</v>
      </c>
      <c r="K55" s="120">
        <f t="shared" si="9"/>
        <v>4.8749056234276562E-2</v>
      </c>
    </row>
    <row r="56" spans="1:11">
      <c r="A56" s="33" t="s">
        <v>36</v>
      </c>
      <c r="B56" s="180">
        <f>+B27</f>
        <v>800</v>
      </c>
      <c r="C56" s="29">
        <f>+B21</f>
        <v>7.0000000000000001E-3</v>
      </c>
      <c r="D56" s="23">
        <f>+B56*C56</f>
        <v>5.6000000000000005</v>
      </c>
      <c r="E56" s="180">
        <f>+B56</f>
        <v>800</v>
      </c>
      <c r="F56" s="29">
        <f>+C21</f>
        <v>7.0000000000000001E-3</v>
      </c>
      <c r="G56" s="23">
        <f>+E56*F56</f>
        <v>5.6000000000000005</v>
      </c>
      <c r="H56" s="124">
        <f t="shared" si="8"/>
        <v>0</v>
      </c>
      <c r="I56" s="24">
        <f t="shared" si="3"/>
        <v>0</v>
      </c>
      <c r="J56" s="117">
        <f t="shared" si="2"/>
        <v>5.2162205114072629E-2</v>
      </c>
      <c r="K56" s="121">
        <f t="shared" si="9"/>
        <v>4.9945098646580324E-2</v>
      </c>
    </row>
    <row r="57" spans="1:11">
      <c r="A57" s="46"/>
      <c r="B57" s="92"/>
      <c r="C57" s="92"/>
      <c r="D57" s="47"/>
      <c r="E57" s="92"/>
      <c r="F57" s="92"/>
      <c r="G57" s="47"/>
      <c r="H57" s="91"/>
      <c r="I57" s="48"/>
      <c r="J57" s="67"/>
      <c r="K57" s="65"/>
    </row>
    <row r="58" spans="1:11">
      <c r="A58" s="33" t="s">
        <v>37</v>
      </c>
      <c r="B58" s="84"/>
      <c r="C58" s="84"/>
      <c r="D58" s="25">
        <f>+D35+D36+D51+D55+D56</f>
        <v>105.43285599999999</v>
      </c>
      <c r="E58" s="84"/>
      <c r="F58" s="84"/>
      <c r="G58" s="25">
        <f>+G35+G36+G51+G55+G56</f>
        <v>105.562856</v>
      </c>
      <c r="H58" s="124">
        <f t="shared" ref="H58:H62" si="10">+G58-D58</f>
        <v>0.13000000000000966</v>
      </c>
      <c r="I58" s="24">
        <f t="shared" ref="I58:I62" si="11">IFERROR(+H58/D58,0)</f>
        <v>1.233012221541354E-3</v>
      </c>
      <c r="J58" s="113">
        <f>IFERROR(+G58/$G$62,0)</f>
        <v>0.98328416912487704</v>
      </c>
      <c r="K58" s="64"/>
    </row>
    <row r="59" spans="1:11">
      <c r="A59" s="45" t="s">
        <v>38</v>
      </c>
      <c r="B59" s="30"/>
      <c r="C59" s="31">
        <v>0.13</v>
      </c>
      <c r="D59" s="25">
        <f>+D58*C59</f>
        <v>13.706271279999999</v>
      </c>
      <c r="E59" s="30"/>
      <c r="F59" s="31">
        <v>0.13</v>
      </c>
      <c r="G59" s="25">
        <f>+G58*F59</f>
        <v>13.723171280000001</v>
      </c>
      <c r="H59" s="124">
        <f t="shared" si="10"/>
        <v>1.6900000000001469E-2</v>
      </c>
      <c r="I59" s="24">
        <f t="shared" si="11"/>
        <v>1.2330122215413696E-3</v>
      </c>
      <c r="J59" s="113">
        <f>IFERROR(+G59/$G$62,0)</f>
        <v>0.12782694198623404</v>
      </c>
      <c r="K59" s="64"/>
    </row>
    <row r="60" spans="1:11">
      <c r="A60" s="45" t="s">
        <v>39</v>
      </c>
      <c r="B60" s="73"/>
      <c r="C60" s="73"/>
      <c r="D60" s="124">
        <f>+D58+D59</f>
        <v>119.13912727999998</v>
      </c>
      <c r="E60" s="73"/>
      <c r="F60" s="73"/>
      <c r="G60" s="124">
        <f>+G58+G59</f>
        <v>119.28602728</v>
      </c>
      <c r="H60" s="124">
        <f t="shared" si="10"/>
        <v>0.14690000000001646</v>
      </c>
      <c r="I60" s="24">
        <f t="shared" si="11"/>
        <v>1.2330122215414006E-3</v>
      </c>
      <c r="J60" s="113">
        <f>IFERROR(+G60/$G$62,0)</f>
        <v>1.1111111111111112</v>
      </c>
      <c r="K60" s="64"/>
    </row>
    <row r="61" spans="1:11">
      <c r="A61" s="45" t="s">
        <v>40</v>
      </c>
      <c r="B61" s="84"/>
      <c r="C61" s="37">
        <v>-0.1</v>
      </c>
      <c r="D61" s="123">
        <f>+D60*C61</f>
        <v>-11.913912728</v>
      </c>
      <c r="E61" s="84"/>
      <c r="F61" s="37">
        <v>-0.1</v>
      </c>
      <c r="G61" s="123">
        <f>+G60*F61</f>
        <v>-11.928602728000001</v>
      </c>
      <c r="H61" s="124">
        <f t="shared" si="10"/>
        <v>-1.4690000000001646E-2</v>
      </c>
      <c r="I61" s="24">
        <f t="shared" si="11"/>
        <v>1.2330122215414004E-3</v>
      </c>
      <c r="J61" s="113">
        <f>IFERROR(+G61/$G$62,0)</f>
        <v>-0.11111111111111113</v>
      </c>
      <c r="K61" s="64"/>
    </row>
    <row r="62" spans="1:11" ht="15.75" thickBot="1">
      <c r="A62" s="49" t="s">
        <v>41</v>
      </c>
      <c r="B62" s="93"/>
      <c r="C62" s="93"/>
      <c r="D62" s="50">
        <f>+D60+D61</f>
        <v>107.22521455199998</v>
      </c>
      <c r="E62" s="93"/>
      <c r="F62" s="93"/>
      <c r="G62" s="50">
        <f>+G60+G61</f>
        <v>107.357424552</v>
      </c>
      <c r="H62" s="125">
        <f t="shared" si="10"/>
        <v>0.13221000000001482</v>
      </c>
      <c r="I62" s="51">
        <f t="shared" si="11"/>
        <v>1.2330122215414006E-3</v>
      </c>
      <c r="J62" s="118">
        <f>IFERROR(+G62/$G$62,0)</f>
        <v>1</v>
      </c>
      <c r="K62" s="66"/>
    </row>
    <row r="63" spans="1:11">
      <c r="A63" s="46"/>
      <c r="B63" s="92"/>
      <c r="C63" s="92"/>
      <c r="D63" s="47"/>
      <c r="E63" s="92"/>
      <c r="F63" s="92"/>
      <c r="G63" s="47"/>
      <c r="H63" s="91"/>
      <c r="I63" s="48"/>
      <c r="J63" s="67"/>
      <c r="K63" s="65"/>
    </row>
    <row r="64" spans="1:11">
      <c r="A64" s="33" t="s">
        <v>42</v>
      </c>
      <c r="B64" s="84"/>
      <c r="C64" s="84"/>
      <c r="D64" s="25">
        <f>+D38+D39+D40+D51+D55+D56</f>
        <v>110.1188832</v>
      </c>
      <c r="E64" s="84"/>
      <c r="F64" s="84"/>
      <c r="G64" s="25">
        <f>+G38+G39+G40+G51+G55+G56</f>
        <v>110.24888320000001</v>
      </c>
      <c r="H64" s="124">
        <f t="shared" ref="H64:H68" si="12">+G64-D64</f>
        <v>0.13000000000000966</v>
      </c>
      <c r="I64" s="24">
        <f t="shared" ref="I64:I68" si="13">IFERROR(+H64/D64,0)</f>
        <v>1.180542303211532E-3</v>
      </c>
      <c r="J64" s="24"/>
      <c r="K64" s="119">
        <f t="shared" ref="K64:K68" si="14">IFERROR(+G64/$G$68,0)</f>
        <v>0.98328416912487715</v>
      </c>
    </row>
    <row r="65" spans="1:11">
      <c r="A65" s="45" t="s">
        <v>38</v>
      </c>
      <c r="B65" s="30"/>
      <c r="C65" s="31">
        <v>0.13</v>
      </c>
      <c r="D65" s="25">
        <f>+D64*C65</f>
        <v>14.315454816000001</v>
      </c>
      <c r="E65" s="30"/>
      <c r="F65" s="31">
        <v>0.13</v>
      </c>
      <c r="G65" s="25">
        <f>+G64*F65</f>
        <v>14.332354816000002</v>
      </c>
      <c r="H65" s="124">
        <f t="shared" si="12"/>
        <v>1.6900000000001469E-2</v>
      </c>
      <c r="I65" s="24">
        <f t="shared" si="13"/>
        <v>1.1805423032115467E-3</v>
      </c>
      <c r="J65" s="24"/>
      <c r="K65" s="119">
        <f t="shared" si="14"/>
        <v>0.12782694198623404</v>
      </c>
    </row>
    <row r="66" spans="1:11">
      <c r="A66" s="45" t="s">
        <v>39</v>
      </c>
      <c r="B66" s="73"/>
      <c r="C66" s="73"/>
      <c r="D66" s="25">
        <f>+D64+D65</f>
        <v>124.434338016</v>
      </c>
      <c r="E66" s="73"/>
      <c r="F66" s="73"/>
      <c r="G66" s="25">
        <f>+G64+G65</f>
        <v>124.58123801600001</v>
      </c>
      <c r="H66" s="124">
        <f t="shared" si="12"/>
        <v>0.14690000000001646</v>
      </c>
      <c r="I66" s="24">
        <f t="shared" si="13"/>
        <v>1.1805423032115764E-3</v>
      </c>
      <c r="J66" s="24"/>
      <c r="K66" s="119">
        <f t="shared" si="14"/>
        <v>1.1111111111111112</v>
      </c>
    </row>
    <row r="67" spans="1:11">
      <c r="A67" s="45" t="s">
        <v>40</v>
      </c>
      <c r="B67" s="84"/>
      <c r="C67" s="37">
        <v>-0.1</v>
      </c>
      <c r="D67" s="123">
        <f>+D66*C67</f>
        <v>-12.443433801600001</v>
      </c>
      <c r="E67" s="84"/>
      <c r="F67" s="37">
        <v>-0.1</v>
      </c>
      <c r="G67" s="123">
        <f>+G66*F67</f>
        <v>-12.458123801600003</v>
      </c>
      <c r="H67" s="124">
        <f t="shared" si="12"/>
        <v>-1.4690000000001646E-2</v>
      </c>
      <c r="I67" s="24">
        <f t="shared" si="13"/>
        <v>1.1805423032115762E-3</v>
      </c>
      <c r="J67" s="24"/>
      <c r="K67" s="119">
        <f t="shared" si="14"/>
        <v>-0.11111111111111113</v>
      </c>
    </row>
    <row r="68" spans="1:11" ht="15.75" thickBot="1">
      <c r="A68" s="49" t="s">
        <v>43</v>
      </c>
      <c r="B68" s="93"/>
      <c r="C68" s="93"/>
      <c r="D68" s="50">
        <f>+D66+D67</f>
        <v>111.99090421439999</v>
      </c>
      <c r="E68" s="93"/>
      <c r="F68" s="93"/>
      <c r="G68" s="50">
        <f>+G66+G67</f>
        <v>112.1231142144</v>
      </c>
      <c r="H68" s="125">
        <f t="shared" si="12"/>
        <v>0.13221000000001482</v>
      </c>
      <c r="I68" s="51">
        <f t="shared" si="13"/>
        <v>1.1805423032115764E-3</v>
      </c>
      <c r="J68" s="68"/>
      <c r="K68" s="122">
        <f t="shared" si="14"/>
        <v>1</v>
      </c>
    </row>
    <row r="71" spans="1:11" ht="108.75" customHeight="1">
      <c r="A71" s="200" t="s">
        <v>51</v>
      </c>
      <c r="B71" s="201"/>
      <c r="C71" s="201"/>
      <c r="D71" s="201"/>
      <c r="E71" s="201"/>
      <c r="F71" s="201"/>
      <c r="G71" s="201"/>
      <c r="H71" s="201"/>
    </row>
    <row r="72" spans="1:11">
      <c r="A72" s="162"/>
      <c r="B72" s="162"/>
      <c r="C72" s="162"/>
      <c r="D72" s="162"/>
      <c r="E72" s="162"/>
      <c r="F72" s="162"/>
      <c r="G72" s="162"/>
      <c r="H72" s="162"/>
    </row>
    <row r="73" spans="1:11">
      <c r="A73" s="162"/>
      <c r="B73" s="162"/>
      <c r="C73" s="162"/>
      <c r="D73" s="162"/>
      <c r="E73" s="162"/>
      <c r="F73" s="162"/>
      <c r="G73" s="162"/>
      <c r="H73" s="162"/>
    </row>
    <row r="74" spans="1:11">
      <c r="A74" s="162"/>
      <c r="B74" s="162"/>
      <c r="C74" s="162"/>
      <c r="D74" s="162"/>
      <c r="E74" s="162"/>
      <c r="F74" s="162"/>
      <c r="G74" s="162"/>
      <c r="H74" s="162"/>
    </row>
    <row r="75" spans="1:11">
      <c r="A75" s="162"/>
      <c r="B75" s="162"/>
      <c r="C75" s="162"/>
      <c r="D75" s="162"/>
      <c r="E75" s="162"/>
      <c r="F75" s="162"/>
      <c r="G75" s="162"/>
      <c r="H75" s="162"/>
    </row>
    <row r="76" spans="1:11">
      <c r="A76" s="162"/>
      <c r="B76" s="162"/>
      <c r="C76" s="162"/>
      <c r="D76" s="162"/>
      <c r="E76" s="162"/>
      <c r="F76" s="162"/>
      <c r="G76" s="162"/>
      <c r="H76" s="162"/>
    </row>
  </sheetData>
  <mergeCells count="4">
    <mergeCell ref="A1:J1"/>
    <mergeCell ref="B33:D33"/>
    <mergeCell ref="E33:G33"/>
    <mergeCell ref="A71:H7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B76"/>
  <sheetViews>
    <sheetView topLeftCell="A65" zoomScale="90" zoomScaleNormal="90" workbookViewId="0">
      <selection activeCell="A71" sqref="A71:H71"/>
    </sheetView>
  </sheetViews>
  <sheetFormatPr defaultRowHeight="15"/>
  <cols>
    <col min="1" max="1" width="37.42578125" style="163" customWidth="1"/>
    <col min="2" max="2" width="11.28515625" style="163" bestFit="1" customWidth="1"/>
    <col min="3" max="3" width="13.140625" style="163" customWidth="1"/>
    <col min="4" max="4" width="13.5703125" style="163" customWidth="1"/>
    <col min="5" max="5" width="11.42578125" style="163" customWidth="1"/>
    <col min="6" max="6" width="13.28515625" style="163" customWidth="1"/>
    <col min="7" max="7" width="13.42578125" style="163" customWidth="1"/>
    <col min="8" max="11" width="11.140625" style="163" customWidth="1"/>
    <col min="12" max="16384" width="9.140625" style="163"/>
  </cols>
  <sheetData>
    <row r="1" spans="1:28" ht="23.25">
      <c r="A1" s="205" t="s">
        <v>67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28">
      <c r="A2" s="9"/>
      <c r="B2" s="9"/>
      <c r="C2" s="9"/>
      <c r="D2" s="9"/>
      <c r="E2" s="9"/>
      <c r="F2" s="9"/>
      <c r="G2" s="77"/>
      <c r="H2" s="77"/>
      <c r="I2" s="9"/>
      <c r="J2" s="75"/>
      <c r="K2" s="75"/>
      <c r="L2" s="9"/>
      <c r="M2" s="9"/>
      <c r="N2" s="9"/>
      <c r="O2" s="9"/>
      <c r="P2" s="9"/>
      <c r="Q2" s="9"/>
      <c r="R2" s="9"/>
      <c r="S2" s="9"/>
      <c r="T2" s="34"/>
      <c r="U2" s="9"/>
      <c r="V2" s="9"/>
      <c r="W2" s="9"/>
      <c r="X2" s="9"/>
      <c r="Y2" s="39">
        <v>1</v>
      </c>
      <c r="Z2" s="9" t="s">
        <v>0</v>
      </c>
      <c r="AA2" s="9"/>
      <c r="AB2" s="9"/>
    </row>
    <row r="3" spans="1:28" ht="15.75" thickBot="1">
      <c r="A3" s="9"/>
      <c r="B3" s="9"/>
      <c r="C3" s="9"/>
      <c r="D3" s="9"/>
      <c r="E3" s="9"/>
      <c r="F3" s="9"/>
      <c r="G3" s="77"/>
      <c r="H3" s="77"/>
      <c r="I3" s="9"/>
      <c r="J3" s="75"/>
      <c r="K3" s="75"/>
      <c r="L3" s="9"/>
      <c r="M3" s="9"/>
      <c r="N3" s="9"/>
      <c r="O3" s="9"/>
      <c r="P3" s="9"/>
      <c r="Q3" s="9"/>
      <c r="R3" s="9"/>
      <c r="S3" s="9"/>
      <c r="T3" s="34"/>
      <c r="U3" s="9"/>
      <c r="V3" s="9"/>
      <c r="W3" s="9"/>
      <c r="X3" s="9"/>
      <c r="Y3" s="39"/>
      <c r="Z3" s="9"/>
      <c r="AA3" s="9"/>
      <c r="AB3" s="9"/>
    </row>
    <row r="4" spans="1:28" ht="15.75" thickBot="1">
      <c r="A4" s="164" t="s">
        <v>45</v>
      </c>
      <c r="B4" s="165" t="s">
        <v>46</v>
      </c>
      <c r="C4" s="165" t="s">
        <v>47</v>
      </c>
      <c r="D4" s="9"/>
      <c r="F4" s="9" t="s">
        <v>52</v>
      </c>
      <c r="G4" s="77"/>
      <c r="H4" s="9"/>
      <c r="I4" s="75"/>
      <c r="J4" s="75"/>
      <c r="L4" s="9"/>
      <c r="M4" s="9"/>
      <c r="N4" s="9"/>
      <c r="O4" s="9"/>
      <c r="P4" s="9"/>
      <c r="Q4" s="9"/>
      <c r="R4" s="9"/>
      <c r="S4" s="9"/>
      <c r="T4" s="34"/>
      <c r="U4" s="9"/>
      <c r="V4" s="9"/>
      <c r="W4" s="9"/>
      <c r="X4" s="9"/>
      <c r="Y4" s="39"/>
      <c r="Z4" s="9"/>
      <c r="AA4" s="9"/>
      <c r="AB4" s="9"/>
    </row>
    <row r="5" spans="1:28">
      <c r="A5" s="166" t="s">
        <v>17</v>
      </c>
      <c r="B5" s="172">
        <v>7.4999999999999997E-2</v>
      </c>
      <c r="C5" s="172">
        <v>7.4999999999999997E-2</v>
      </c>
      <c r="D5" s="9"/>
      <c r="E5" s="9"/>
      <c r="I5" s="178">
        <v>2012</v>
      </c>
      <c r="J5" s="178">
        <v>2013</v>
      </c>
      <c r="L5" s="9"/>
      <c r="M5" s="9"/>
      <c r="N5" s="9"/>
      <c r="O5" s="9"/>
      <c r="P5" s="9"/>
      <c r="Q5" s="9"/>
      <c r="R5" s="9"/>
      <c r="S5" s="9"/>
      <c r="T5" s="34"/>
      <c r="U5" s="9"/>
      <c r="V5" s="9"/>
      <c r="W5" s="9"/>
      <c r="X5" s="9"/>
      <c r="Y5" s="39"/>
      <c r="Z5" s="9"/>
      <c r="AA5" s="9"/>
      <c r="AB5" s="9"/>
    </row>
    <row r="6" spans="1:28">
      <c r="A6" s="166" t="s">
        <v>18</v>
      </c>
      <c r="B6" s="172">
        <v>8.7999999999999995E-2</v>
      </c>
      <c r="C6" s="172">
        <v>8.7999999999999995E-2</v>
      </c>
      <c r="D6" s="9"/>
      <c r="E6" s="9"/>
      <c r="F6" s="185" t="s">
        <v>53</v>
      </c>
      <c r="L6" s="9"/>
      <c r="M6" s="9"/>
      <c r="N6" s="9"/>
      <c r="O6" s="9"/>
      <c r="P6" s="9"/>
      <c r="Q6" s="9"/>
      <c r="R6" s="9"/>
      <c r="S6" s="9"/>
      <c r="T6" s="34"/>
      <c r="U6" s="9"/>
      <c r="V6" s="9"/>
      <c r="W6" s="9"/>
      <c r="X6" s="9"/>
      <c r="Y6" s="39"/>
      <c r="Z6" s="9"/>
      <c r="AA6" s="9"/>
      <c r="AB6" s="9"/>
    </row>
    <row r="7" spans="1:28">
      <c r="A7" s="166" t="s">
        <v>19</v>
      </c>
      <c r="B7" s="172">
        <v>6.5000000000000002E-2</v>
      </c>
      <c r="C7" s="172">
        <v>6.5000000000000002E-2</v>
      </c>
      <c r="D7" s="9"/>
      <c r="E7" s="9"/>
      <c r="F7" s="163" t="s">
        <v>54</v>
      </c>
      <c r="I7" s="177">
        <v>0.02</v>
      </c>
      <c r="J7" s="177">
        <v>0.02</v>
      </c>
      <c r="L7" s="9"/>
      <c r="M7" s="9"/>
      <c r="N7" s="9"/>
      <c r="O7" s="9"/>
      <c r="P7" s="9"/>
      <c r="Q7" s="9"/>
      <c r="R7" s="9"/>
      <c r="S7" s="9"/>
      <c r="T7" s="34"/>
      <c r="U7" s="9"/>
      <c r="V7" s="9"/>
      <c r="W7" s="9"/>
      <c r="X7" s="9"/>
      <c r="Y7" s="39"/>
      <c r="Z7" s="9"/>
      <c r="AA7" s="9"/>
      <c r="AB7" s="9"/>
    </row>
    <row r="8" spans="1:28">
      <c r="A8" s="166" t="s">
        <v>20</v>
      </c>
      <c r="B8" s="172">
        <v>0.1</v>
      </c>
      <c r="C8" s="172">
        <v>0.1</v>
      </c>
      <c r="D8" s="9"/>
      <c r="E8" s="9"/>
      <c r="F8" s="163" t="s">
        <v>55</v>
      </c>
      <c r="I8" s="177">
        <v>0.7</v>
      </c>
      <c r="J8" s="177">
        <v>0</v>
      </c>
      <c r="L8" s="9"/>
      <c r="M8" s="9"/>
      <c r="N8" s="9"/>
      <c r="O8" s="9"/>
      <c r="P8" s="9"/>
      <c r="Q8" s="9"/>
      <c r="R8" s="9"/>
      <c r="S8" s="9"/>
      <c r="T8" s="34"/>
      <c r="U8" s="9"/>
      <c r="V8" s="9"/>
      <c r="W8" s="9"/>
      <c r="X8" s="9"/>
      <c r="Y8" s="39"/>
      <c r="Z8" s="9"/>
      <c r="AA8" s="9"/>
      <c r="AB8" s="9"/>
    </row>
    <row r="9" spans="1:28">
      <c r="A9" s="166" t="s">
        <v>21</v>
      </c>
      <c r="B9" s="172">
        <v>0.11700000000000001</v>
      </c>
      <c r="C9" s="172">
        <v>0.11700000000000001</v>
      </c>
      <c r="D9" s="9"/>
      <c r="E9" s="9"/>
      <c r="F9" s="163" t="s">
        <v>56</v>
      </c>
      <c r="J9" s="177"/>
      <c r="L9" s="9"/>
      <c r="M9" s="9"/>
      <c r="N9" s="9"/>
      <c r="O9" s="9"/>
      <c r="P9" s="9"/>
      <c r="Q9" s="9"/>
      <c r="R9" s="9"/>
      <c r="S9" s="9"/>
      <c r="T9" s="34"/>
      <c r="U9" s="9"/>
      <c r="V9" s="9"/>
      <c r="W9" s="9"/>
      <c r="X9" s="9"/>
      <c r="Y9" s="39"/>
      <c r="Z9" s="9"/>
      <c r="AA9" s="9"/>
      <c r="AB9" s="9"/>
    </row>
    <row r="10" spans="1:28">
      <c r="A10" s="166" t="s">
        <v>22</v>
      </c>
      <c r="B10" s="167">
        <v>9.83</v>
      </c>
      <c r="C10" s="167">
        <v>9.94</v>
      </c>
      <c r="D10" s="9"/>
      <c r="E10" s="9"/>
      <c r="F10" s="163" t="s">
        <v>57</v>
      </c>
      <c r="J10" s="177"/>
      <c r="L10" s="9"/>
      <c r="M10" s="9"/>
      <c r="N10" s="9"/>
      <c r="O10" s="9"/>
      <c r="P10" s="9"/>
      <c r="Q10" s="9"/>
      <c r="R10" s="9"/>
      <c r="S10" s="9"/>
      <c r="T10" s="34"/>
      <c r="U10" s="9"/>
      <c r="V10" s="9"/>
      <c r="W10" s="9"/>
      <c r="X10" s="9"/>
      <c r="Y10" s="39"/>
      <c r="Z10" s="9"/>
      <c r="AA10" s="9"/>
      <c r="AB10" s="9"/>
    </row>
    <row r="11" spans="1:28">
      <c r="A11" s="166" t="s">
        <v>48</v>
      </c>
      <c r="B11" s="167">
        <v>0</v>
      </c>
      <c r="C11" s="167">
        <v>0</v>
      </c>
      <c r="D11" s="9"/>
      <c r="E11" s="9"/>
      <c r="F11" s="163" t="s">
        <v>23</v>
      </c>
      <c r="I11" s="182">
        <f>SUM(I6:I10)</f>
        <v>0.72</v>
      </c>
      <c r="J11" s="182">
        <f>SUM(J6:J10)</f>
        <v>0.02</v>
      </c>
      <c r="L11" s="9"/>
      <c r="M11" s="9"/>
      <c r="N11" s="9"/>
      <c r="O11" s="9"/>
      <c r="P11" s="9"/>
      <c r="Q11" s="9"/>
      <c r="R11" s="9"/>
      <c r="S11" s="9"/>
      <c r="T11" s="34"/>
      <c r="U11" s="9"/>
      <c r="V11" s="9"/>
      <c r="W11" s="9"/>
      <c r="X11" s="9"/>
      <c r="Y11" s="39"/>
      <c r="Z11" s="9"/>
      <c r="AA11" s="9"/>
      <c r="AB11" s="9"/>
    </row>
    <row r="12" spans="1:28">
      <c r="A12" s="166" t="s">
        <v>23</v>
      </c>
      <c r="B12" s="168">
        <f>+I11</f>
        <v>0.72</v>
      </c>
      <c r="C12" s="168">
        <f>+J11</f>
        <v>0.02</v>
      </c>
      <c r="D12" s="9"/>
      <c r="E12" s="9"/>
      <c r="L12" s="9"/>
      <c r="M12" s="9"/>
      <c r="N12" s="9"/>
      <c r="O12" s="9"/>
      <c r="P12" s="9"/>
      <c r="Q12" s="9"/>
      <c r="R12" s="9"/>
      <c r="S12" s="9"/>
      <c r="T12" s="34"/>
      <c r="U12" s="9"/>
      <c r="V12" s="9"/>
      <c r="W12" s="9"/>
      <c r="X12" s="9"/>
      <c r="Y12" s="39"/>
      <c r="Z12" s="9"/>
      <c r="AA12" s="9"/>
      <c r="AB12" s="9"/>
    </row>
    <row r="13" spans="1:28">
      <c r="A13" s="169" t="s">
        <v>24</v>
      </c>
      <c r="B13" s="170">
        <v>1.43E-2</v>
      </c>
      <c r="C13" s="170">
        <v>1.4500000000000001E-2</v>
      </c>
      <c r="D13" s="9"/>
      <c r="E13" s="9"/>
      <c r="F13" s="185" t="s">
        <v>58</v>
      </c>
      <c r="L13" s="9"/>
      <c r="M13" s="9"/>
      <c r="N13" s="9"/>
      <c r="O13" s="9"/>
      <c r="P13" s="9"/>
      <c r="Q13" s="9"/>
      <c r="R13" s="9"/>
      <c r="S13" s="9"/>
      <c r="T13" s="34"/>
      <c r="U13" s="9"/>
      <c r="V13" s="9"/>
      <c r="W13" s="9"/>
      <c r="X13" s="9"/>
      <c r="Y13" s="39"/>
      <c r="Z13" s="9"/>
      <c r="AA13" s="9"/>
      <c r="AB13" s="9"/>
    </row>
    <row r="14" spans="1:28">
      <c r="A14" s="166" t="s">
        <v>26</v>
      </c>
      <c r="B14" s="171">
        <f>+I22</f>
        <v>-6.0000000000000006E-4</v>
      </c>
      <c r="C14" s="171">
        <f>J22</f>
        <v>1E-4</v>
      </c>
      <c r="D14" s="9"/>
      <c r="E14" s="9"/>
      <c r="F14" s="163" t="s">
        <v>59</v>
      </c>
      <c r="I14" s="183"/>
      <c r="J14" s="177">
        <v>0</v>
      </c>
      <c r="L14" s="9"/>
      <c r="M14" s="9"/>
      <c r="N14" s="9"/>
      <c r="O14" s="9"/>
      <c r="P14" s="9"/>
      <c r="Q14" s="9"/>
      <c r="R14" s="9"/>
      <c r="S14" s="9"/>
      <c r="T14" s="34"/>
      <c r="U14" s="9"/>
      <c r="V14" s="9"/>
      <c r="W14" s="9"/>
      <c r="X14" s="9"/>
      <c r="Y14" s="39"/>
      <c r="Z14" s="9"/>
      <c r="AA14" s="9"/>
      <c r="AB14" s="9"/>
    </row>
    <row r="15" spans="1:28">
      <c r="A15" s="169" t="s">
        <v>25</v>
      </c>
      <c r="B15" s="170">
        <v>0</v>
      </c>
      <c r="C15" s="170">
        <v>0</v>
      </c>
      <c r="D15" s="9"/>
      <c r="E15" s="9"/>
      <c r="F15" s="163" t="s">
        <v>60</v>
      </c>
      <c r="I15" s="183">
        <v>-1.9E-3</v>
      </c>
      <c r="J15" s="177">
        <v>0</v>
      </c>
      <c r="L15" s="9"/>
      <c r="M15" s="9"/>
      <c r="N15" s="9"/>
      <c r="O15" s="9"/>
      <c r="P15" s="9"/>
      <c r="Q15" s="9"/>
      <c r="R15" s="9"/>
      <c r="S15" s="9"/>
      <c r="T15" s="34"/>
      <c r="U15" s="9"/>
      <c r="V15" s="9"/>
      <c r="W15" s="9"/>
      <c r="X15" s="9"/>
      <c r="Y15" s="39"/>
      <c r="Z15" s="9"/>
      <c r="AA15" s="9"/>
      <c r="AB15" s="9"/>
    </row>
    <row r="16" spans="1:28" ht="25.5">
      <c r="A16" s="169" t="s">
        <v>49</v>
      </c>
      <c r="B16" s="171">
        <v>7.4999999999999997E-3</v>
      </c>
      <c r="C16" s="171">
        <v>7.4999999999999997E-3</v>
      </c>
      <c r="D16" s="9"/>
      <c r="E16" s="9"/>
      <c r="F16" s="163" t="s">
        <v>61</v>
      </c>
      <c r="I16" s="183">
        <v>0</v>
      </c>
      <c r="J16" s="177">
        <v>0</v>
      </c>
      <c r="L16" s="9"/>
      <c r="M16" s="9"/>
      <c r="N16" s="9"/>
      <c r="O16" s="9"/>
      <c r="P16" s="9"/>
      <c r="Q16" s="9"/>
      <c r="R16" s="9"/>
      <c r="S16" s="9"/>
      <c r="T16" s="34"/>
      <c r="U16" s="9"/>
      <c r="V16" s="9"/>
      <c r="W16" s="9"/>
      <c r="X16" s="9"/>
      <c r="Y16" s="39"/>
      <c r="Z16" s="9"/>
      <c r="AA16" s="9"/>
      <c r="AB16" s="9"/>
    </row>
    <row r="17" spans="1:28" ht="25.5">
      <c r="A17" s="169" t="s">
        <v>50</v>
      </c>
      <c r="B17" s="171">
        <v>5.4999999999999997E-3</v>
      </c>
      <c r="C17" s="171">
        <v>5.4999999999999997E-3</v>
      </c>
      <c r="D17" s="9"/>
      <c r="E17" s="9"/>
      <c r="F17" s="163" t="s">
        <v>62</v>
      </c>
      <c r="I17" s="183">
        <v>1.1999999999999999E-3</v>
      </c>
      <c r="J17" s="177">
        <v>0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>
      <c r="A18" s="169" t="s">
        <v>32</v>
      </c>
      <c r="B18" s="172">
        <v>5.1999999999999998E-3</v>
      </c>
      <c r="C18" s="172">
        <v>5.1999999999999998E-3</v>
      </c>
      <c r="D18" s="9"/>
      <c r="E18" s="9"/>
      <c r="F18" s="163" t="s">
        <v>63</v>
      </c>
      <c r="I18" s="183">
        <v>1E-4</v>
      </c>
      <c r="J18" s="177">
        <v>0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>
      <c r="A19" s="169" t="s">
        <v>33</v>
      </c>
      <c r="B19" s="172">
        <v>1.1000000000000001E-3</v>
      </c>
      <c r="C19" s="172">
        <v>1.1000000000000001E-3</v>
      </c>
      <c r="D19" s="9"/>
      <c r="E19" s="9"/>
      <c r="F19" s="163" t="s">
        <v>64</v>
      </c>
      <c r="I19" s="183">
        <v>0</v>
      </c>
      <c r="J19" s="183">
        <f>'Residential (100 kWh)'!J19</f>
        <v>1E-4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25.5">
      <c r="A20" s="169" t="s">
        <v>34</v>
      </c>
      <c r="B20" s="168">
        <v>0.25</v>
      </c>
      <c r="C20" s="168">
        <v>0.25</v>
      </c>
      <c r="D20" s="9"/>
      <c r="E20" s="9"/>
      <c r="F20" s="163" t="s">
        <v>65</v>
      </c>
      <c r="I20" s="183">
        <v>0</v>
      </c>
      <c r="J20" s="183">
        <f>'Residential (100 kWh)'!J20</f>
        <v>0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>
      <c r="A21" s="169" t="s">
        <v>36</v>
      </c>
      <c r="B21" s="173">
        <v>7.0000000000000001E-3</v>
      </c>
      <c r="C21" s="173">
        <v>7.0000000000000001E-3</v>
      </c>
      <c r="D21" s="9"/>
      <c r="E21" s="9"/>
      <c r="F21" s="163" t="s">
        <v>66</v>
      </c>
      <c r="I21" s="183">
        <v>0</v>
      </c>
      <c r="J21" s="177">
        <v>0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ht="15.75" thickBot="1">
      <c r="A22" s="174" t="s">
        <v>5</v>
      </c>
      <c r="B22" s="175">
        <v>1.0348999999999999</v>
      </c>
      <c r="C22" s="175">
        <v>1.0348999999999999</v>
      </c>
      <c r="D22" s="9"/>
      <c r="E22" s="9"/>
      <c r="F22" s="163" t="s">
        <v>26</v>
      </c>
      <c r="I22" s="184">
        <f>SUM(I14:I21)</f>
        <v>-6.0000000000000006E-4</v>
      </c>
      <c r="J22" s="184">
        <f>SUM(J14:J21)</f>
        <v>1E-4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>
      <c r="A23" s="9"/>
      <c r="B23" s="9"/>
      <c r="C23" s="9"/>
      <c r="D23" s="9"/>
      <c r="E23" s="9"/>
      <c r="F23" s="9"/>
      <c r="G23" s="77"/>
      <c r="H23" s="77"/>
      <c r="I23" s="9"/>
      <c r="J23" s="75"/>
      <c r="K23" s="75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Z23" s="9"/>
      <c r="AA23" s="9"/>
      <c r="AB23" s="9"/>
    </row>
    <row r="24" spans="1:28">
      <c r="A24" s="9"/>
      <c r="B24" s="9"/>
      <c r="C24" s="9"/>
      <c r="D24" s="9"/>
      <c r="E24" s="9"/>
      <c r="F24" s="9"/>
      <c r="G24" s="77"/>
      <c r="H24" s="77"/>
      <c r="I24" s="9"/>
      <c r="J24" s="75"/>
      <c r="K24" s="75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>
      <c r="A25" s="9"/>
      <c r="B25" s="9"/>
      <c r="C25" s="9"/>
      <c r="D25" s="9"/>
      <c r="E25" s="9"/>
      <c r="F25" s="9"/>
      <c r="G25" s="77"/>
      <c r="H25" s="77"/>
      <c r="I25" s="9"/>
      <c r="J25" s="75"/>
      <c r="K25" s="75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15.75" thickBot="1">
      <c r="A26" s="41"/>
      <c r="B26" s="41"/>
      <c r="C26" s="41"/>
      <c r="D26" s="41"/>
      <c r="E26" s="10" t="s">
        <v>44</v>
      </c>
      <c r="F26" s="10"/>
      <c r="G26" s="79"/>
      <c r="H26" s="77"/>
      <c r="I26" s="9"/>
      <c r="J26" s="75"/>
      <c r="K26" s="75"/>
      <c r="L26" s="11"/>
      <c r="M26" s="11"/>
      <c r="N26" s="11"/>
      <c r="O26" s="11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15.75" thickBot="1">
      <c r="A27" s="35" t="s">
        <v>2</v>
      </c>
      <c r="B27" s="194">
        <v>1000</v>
      </c>
      <c r="C27" s="42" t="s">
        <v>0</v>
      </c>
      <c r="D27" s="82"/>
      <c r="E27" s="140" t="s">
        <v>19</v>
      </c>
      <c r="F27" s="141"/>
      <c r="G27" s="142">
        <v>0.64</v>
      </c>
      <c r="I27" s="9"/>
      <c r="J27" s="75"/>
      <c r="K27" s="75"/>
      <c r="L27" s="2"/>
      <c r="M27" s="11"/>
      <c r="N27" s="3"/>
      <c r="O27" s="3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15.75" thickBot="1">
      <c r="A28" s="35" t="s">
        <v>3</v>
      </c>
      <c r="B28" s="194">
        <v>1000</v>
      </c>
      <c r="C28" s="42" t="s">
        <v>0</v>
      </c>
      <c r="D28" s="36"/>
      <c r="E28" s="140" t="s">
        <v>20</v>
      </c>
      <c r="F28" s="141"/>
      <c r="G28" s="142">
        <v>0.18</v>
      </c>
      <c r="I28" s="9"/>
      <c r="J28" s="75"/>
      <c r="K28" s="75"/>
      <c r="L28" s="4"/>
      <c r="M28" s="11"/>
      <c r="N28" s="12"/>
      <c r="O28" s="12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ht="15.75" thickBot="1">
      <c r="A29" s="35" t="s">
        <v>4</v>
      </c>
      <c r="B29" s="139"/>
      <c r="C29" s="16"/>
      <c r="D29" s="36"/>
      <c r="E29" s="140" t="s">
        <v>21</v>
      </c>
      <c r="F29" s="141"/>
      <c r="G29" s="142">
        <v>0.18</v>
      </c>
      <c r="I29" s="9"/>
      <c r="J29" s="75"/>
      <c r="K29" s="75"/>
      <c r="L29" s="5"/>
      <c r="M29" s="13"/>
      <c r="N29" s="14"/>
      <c r="O29" s="6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>
      <c r="A30" s="38" t="s">
        <v>5</v>
      </c>
      <c r="B30" s="69">
        <v>1.0348999999999999</v>
      </c>
      <c r="C30" s="21"/>
      <c r="D30" s="63"/>
      <c r="E30" s="36"/>
      <c r="F30" s="10"/>
      <c r="G30" s="77"/>
      <c r="H30" s="77"/>
      <c r="I30" s="9"/>
      <c r="J30" s="75"/>
      <c r="K30" s="75"/>
      <c r="L30" s="5"/>
      <c r="M30" s="13"/>
      <c r="N30" s="14"/>
      <c r="O30" s="6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>
      <c r="A31" s="18"/>
      <c r="B31" s="20"/>
      <c r="C31" s="21"/>
      <c r="D31" s="9"/>
      <c r="E31" s="9"/>
      <c r="F31" s="9"/>
      <c r="G31" s="77"/>
      <c r="H31" s="77"/>
      <c r="I31" s="9"/>
      <c r="J31" s="75"/>
      <c r="K31" s="75"/>
      <c r="L31" s="5"/>
      <c r="M31" s="13"/>
      <c r="N31" s="14"/>
      <c r="O31" s="6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ht="15.75" thickBot="1">
      <c r="A32" s="19"/>
      <c r="B32" s="21"/>
      <c r="C32" s="21"/>
      <c r="D32" s="9"/>
      <c r="E32" s="9"/>
      <c r="F32" s="9"/>
      <c r="G32" s="77"/>
      <c r="H32" s="77"/>
      <c r="I32" s="9"/>
      <c r="J32" s="75"/>
      <c r="K32" s="75"/>
      <c r="L32" s="5"/>
      <c r="M32" s="13"/>
      <c r="N32" s="14"/>
      <c r="O32" s="6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ht="16.5" customHeight="1" thickBot="1">
      <c r="A33" s="17"/>
      <c r="B33" s="202" t="s">
        <v>6</v>
      </c>
      <c r="C33" s="203"/>
      <c r="D33" s="204"/>
      <c r="E33" s="202" t="s">
        <v>7</v>
      </c>
      <c r="F33" s="203"/>
      <c r="G33" s="204"/>
      <c r="H33" s="78"/>
      <c r="I33" s="15"/>
      <c r="J33" s="76"/>
      <c r="K33" s="76"/>
      <c r="L33" s="5"/>
      <c r="M33" s="13"/>
      <c r="N33" s="14"/>
      <c r="O33" s="6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26.25" customHeight="1" thickBot="1">
      <c r="A34" s="57"/>
      <c r="B34" s="58" t="s">
        <v>8</v>
      </c>
      <c r="C34" s="59" t="s">
        <v>9</v>
      </c>
      <c r="D34" s="60" t="s">
        <v>10</v>
      </c>
      <c r="E34" s="58" t="s">
        <v>8</v>
      </c>
      <c r="F34" s="61" t="s">
        <v>11</v>
      </c>
      <c r="G34" s="138" t="s">
        <v>12</v>
      </c>
      <c r="H34" s="104" t="s">
        <v>13</v>
      </c>
      <c r="I34" s="62" t="s">
        <v>14</v>
      </c>
      <c r="J34" s="105" t="s">
        <v>15</v>
      </c>
      <c r="K34" s="105" t="s">
        <v>16</v>
      </c>
      <c r="L34" s="5"/>
      <c r="M34" s="13"/>
      <c r="N34" s="14"/>
      <c r="O34" s="6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>
      <c r="A35" s="56" t="s">
        <v>17</v>
      </c>
      <c r="B35" s="99">
        <f>IF(+B27&gt;B28,B28,IF(B27*B30&gt;B28,B28,B27*B30))</f>
        <v>1000</v>
      </c>
      <c r="C35" s="100">
        <f>+B5</f>
        <v>7.4999999999999997E-2</v>
      </c>
      <c r="D35" s="101">
        <f>+B35*C35</f>
        <v>75</v>
      </c>
      <c r="E35" s="99">
        <f>+B35</f>
        <v>1000</v>
      </c>
      <c r="F35" s="100">
        <f>+C5</f>
        <v>7.4999999999999997E-2</v>
      </c>
      <c r="G35" s="101">
        <f>+E35*F35</f>
        <v>75</v>
      </c>
      <c r="H35" s="102">
        <f>+G35-D35</f>
        <v>0</v>
      </c>
      <c r="I35" s="103">
        <f>IFERROR(+H35/D35,0)</f>
        <v>0</v>
      </c>
      <c r="J35" s="111">
        <f>IFERROR(+G35/$G$62,0)</f>
        <v>0.56791377539974697</v>
      </c>
      <c r="K35" s="108"/>
      <c r="L35" s="5"/>
      <c r="M35" s="13"/>
      <c r="N35" s="14"/>
      <c r="O35" s="6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>
      <c r="A36" s="179" t="s">
        <v>18</v>
      </c>
      <c r="B36" s="180">
        <f>IF(B27*B30&gt;B28,B27*B30-B28,0)</f>
        <v>34.899999999999864</v>
      </c>
      <c r="C36" s="72">
        <f>+B6</f>
        <v>8.7999999999999995E-2</v>
      </c>
      <c r="D36" s="23">
        <f>+B36*C36</f>
        <v>3.0711999999999877</v>
      </c>
      <c r="E36" s="180">
        <f>+B36</f>
        <v>34.899999999999864</v>
      </c>
      <c r="F36" s="72">
        <f>+C6</f>
        <v>8.7999999999999995E-2</v>
      </c>
      <c r="G36" s="23">
        <f>+E36*F36</f>
        <v>3.0711999999999877</v>
      </c>
      <c r="H36" s="126">
        <f>+G36-D36</f>
        <v>0</v>
      </c>
      <c r="I36" s="103">
        <f>IFERROR(+H36/D36,0)</f>
        <v>0</v>
      </c>
      <c r="J36" s="95">
        <f>IFERROR(+G36/$G$62,0)</f>
        <v>2.3255690493435944E-2</v>
      </c>
      <c r="K36" s="109"/>
      <c r="L36" s="5"/>
      <c r="M36" s="13"/>
      <c r="N36" s="14"/>
      <c r="O36" s="6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>
      <c r="A37" s="44"/>
      <c r="B37" s="85"/>
      <c r="C37" s="86"/>
      <c r="D37" s="87"/>
      <c r="E37" s="85"/>
      <c r="F37" s="86"/>
      <c r="G37" s="87"/>
      <c r="H37" s="88"/>
      <c r="I37" s="89"/>
      <c r="J37" s="112"/>
      <c r="K37" s="110"/>
      <c r="L37" s="5"/>
      <c r="M37" s="13"/>
      <c r="N37" s="14"/>
      <c r="O37" s="6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>
      <c r="A38" s="179" t="s">
        <v>19</v>
      </c>
      <c r="B38" s="180">
        <f>+B27*B30*G27</f>
        <v>662.3359999999999</v>
      </c>
      <c r="C38" s="181">
        <f>+B7</f>
        <v>6.5000000000000002E-2</v>
      </c>
      <c r="D38" s="23">
        <f>+B38*C38</f>
        <v>43.051839999999991</v>
      </c>
      <c r="E38" s="180">
        <f>+B38</f>
        <v>662.3359999999999</v>
      </c>
      <c r="F38" s="181">
        <f>+C7</f>
        <v>6.5000000000000002E-2</v>
      </c>
      <c r="G38" s="23">
        <f>+E38*F38</f>
        <v>43.051839999999991</v>
      </c>
      <c r="H38" s="126">
        <f>+G38-D38</f>
        <v>0</v>
      </c>
      <c r="I38" s="103">
        <f t="shared" ref="I38:I40" si="0">IFERROR(+H38/D38,0)</f>
        <v>0</v>
      </c>
      <c r="J38" s="95"/>
      <c r="K38" s="109">
        <f>IFERROR(+G38/$G$68,0)</f>
        <v>0.31297227290396362</v>
      </c>
      <c r="L38" s="5"/>
      <c r="M38" s="13"/>
      <c r="N38" s="14"/>
      <c r="O38" s="6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>
      <c r="A39" s="179" t="s">
        <v>20</v>
      </c>
      <c r="B39" s="180">
        <f>+B27*B30*G28</f>
        <v>186.28199999999998</v>
      </c>
      <c r="C39" s="181">
        <f>+B8</f>
        <v>0.1</v>
      </c>
      <c r="D39" s="23">
        <f>+B39*C39</f>
        <v>18.6282</v>
      </c>
      <c r="E39" s="180">
        <f>+B39</f>
        <v>186.28199999999998</v>
      </c>
      <c r="F39" s="181">
        <f>+C8</f>
        <v>0.1</v>
      </c>
      <c r="G39" s="23">
        <f>+E39*F39</f>
        <v>18.6282</v>
      </c>
      <c r="H39" s="126">
        <f>+G39-D39</f>
        <v>0</v>
      </c>
      <c r="I39" s="103">
        <f t="shared" si="0"/>
        <v>0</v>
      </c>
      <c r="J39" s="95"/>
      <c r="K39" s="109">
        <f>IFERROR(+G39/$G$68,0)</f>
        <v>0.13542069500652276</v>
      </c>
      <c r="L39" s="5"/>
      <c r="M39" s="13"/>
      <c r="N39" s="14"/>
      <c r="O39" s="6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>
      <c r="A40" s="179" t="s">
        <v>21</v>
      </c>
      <c r="B40" s="180">
        <f>+B27*B30*G29</f>
        <v>186.28199999999998</v>
      </c>
      <c r="C40" s="181">
        <f>+B9</f>
        <v>0.11700000000000001</v>
      </c>
      <c r="D40" s="23">
        <f>+B40*C40</f>
        <v>21.794993999999999</v>
      </c>
      <c r="E40" s="180">
        <f>+B40</f>
        <v>186.28199999999998</v>
      </c>
      <c r="F40" s="181">
        <f>+C9</f>
        <v>0.11700000000000001</v>
      </c>
      <c r="G40" s="23">
        <f>+E40*F40</f>
        <v>21.794993999999999</v>
      </c>
      <c r="H40" s="126">
        <f>+G40-D40</f>
        <v>0</v>
      </c>
      <c r="I40" s="103">
        <f t="shared" si="0"/>
        <v>0</v>
      </c>
      <c r="J40" s="95"/>
      <c r="K40" s="109">
        <f>IFERROR(+G40/$G$68,0)</f>
        <v>0.15844221315763163</v>
      </c>
      <c r="L40" s="5"/>
      <c r="M40" s="13"/>
      <c r="N40" s="14"/>
      <c r="O40" s="6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>
      <c r="A41" s="44"/>
      <c r="B41" s="85"/>
      <c r="C41" s="86"/>
      <c r="D41" s="87"/>
      <c r="E41" s="85"/>
      <c r="F41" s="86"/>
      <c r="G41" s="87"/>
      <c r="H41" s="88"/>
      <c r="I41" s="89"/>
      <c r="J41" s="112"/>
      <c r="K41" s="110"/>
      <c r="L41" s="5"/>
      <c r="M41" s="13"/>
      <c r="N41" s="14"/>
      <c r="O41" s="6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>
      <c r="A42" s="179" t="s">
        <v>22</v>
      </c>
      <c r="B42" s="73">
        <v>1</v>
      </c>
      <c r="C42" s="80">
        <f>+B10</f>
        <v>9.83</v>
      </c>
      <c r="D42" s="74">
        <f>+B42*C42</f>
        <v>9.83</v>
      </c>
      <c r="E42" s="73">
        <f>+B42</f>
        <v>1</v>
      </c>
      <c r="F42" s="80">
        <f>+C10</f>
        <v>9.94</v>
      </c>
      <c r="G42" s="74">
        <f t="shared" ref="G42:G46" si="1">+E42*F42</f>
        <v>9.94</v>
      </c>
      <c r="H42" s="126">
        <f>+G42-D42</f>
        <v>0.10999999999999943</v>
      </c>
      <c r="I42" s="103">
        <f>IFERROR(+H42/D42,0)</f>
        <v>1.1190233977619474E-2</v>
      </c>
      <c r="J42" s="113">
        <f t="shared" ref="J42:J56" si="2">IFERROR(+G42/$G$62,0)</f>
        <v>7.526750569964645E-2</v>
      </c>
      <c r="K42" s="109">
        <f>IFERROR(+G42/$G$68,0)</f>
        <v>7.2260428187631454E-2</v>
      </c>
      <c r="L42" s="5"/>
      <c r="M42" s="13"/>
      <c r="N42" s="14"/>
      <c r="O42" s="6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>
      <c r="A43" s="43" t="s">
        <v>23</v>
      </c>
      <c r="B43" s="83">
        <v>1</v>
      </c>
      <c r="C43" s="90">
        <f>+B12</f>
        <v>0.72</v>
      </c>
      <c r="D43" s="96">
        <f>+B43*C43</f>
        <v>0.72</v>
      </c>
      <c r="E43" s="83">
        <f>+B43</f>
        <v>1</v>
      </c>
      <c r="F43" s="90">
        <f>+C12</f>
        <v>0.02</v>
      </c>
      <c r="G43" s="96">
        <f t="shared" si="1"/>
        <v>0.02</v>
      </c>
      <c r="H43" s="98">
        <f>+G43-D43</f>
        <v>-0.7</v>
      </c>
      <c r="I43" s="103">
        <f t="shared" ref="I43:I56" si="3">IFERROR(+H43/D43,0)</f>
        <v>-0.97222222222222221</v>
      </c>
      <c r="J43" s="114">
        <f t="shared" si="2"/>
        <v>1.5144367343993253E-4</v>
      </c>
      <c r="K43" s="109">
        <f t="shared" ref="K43:K46" si="4">IFERROR(+G43/$G$68,0)</f>
        <v>1.4539321566927859E-4</v>
      </c>
      <c r="L43" s="5"/>
      <c r="M43" s="13"/>
      <c r="N43" s="14"/>
      <c r="O43" s="6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>
      <c r="A44" s="94" t="s">
        <v>24</v>
      </c>
      <c r="B44" s="26">
        <f>+B27</f>
        <v>1000</v>
      </c>
      <c r="C44" s="27">
        <f>+B13</f>
        <v>1.43E-2</v>
      </c>
      <c r="D44" s="96">
        <f t="shared" ref="D44:D46" si="5">+B44*C44</f>
        <v>14.3</v>
      </c>
      <c r="E44" s="26">
        <f>+B44</f>
        <v>1000</v>
      </c>
      <c r="F44" s="27">
        <f>+C13</f>
        <v>1.4500000000000001E-2</v>
      </c>
      <c r="G44" s="96">
        <f t="shared" si="1"/>
        <v>14.5</v>
      </c>
      <c r="H44" s="98">
        <f t="shared" ref="H44:H46" si="6">+G44-D44</f>
        <v>0.19999999999999929</v>
      </c>
      <c r="I44" s="103">
        <f t="shared" si="3"/>
        <v>1.3986013986013936E-2</v>
      </c>
      <c r="J44" s="113">
        <f t="shared" si="2"/>
        <v>0.10979666324395107</v>
      </c>
      <c r="K44" s="109">
        <f t="shared" si="4"/>
        <v>0.10541008136022696</v>
      </c>
      <c r="L44" s="5"/>
      <c r="M44" s="13"/>
      <c r="N44" s="14"/>
      <c r="O44" s="6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>
      <c r="A45" s="94" t="s">
        <v>25</v>
      </c>
      <c r="B45" s="26">
        <f>+B27</f>
        <v>1000</v>
      </c>
      <c r="C45" s="27"/>
      <c r="D45" s="96">
        <f t="shared" si="5"/>
        <v>0</v>
      </c>
      <c r="E45" s="26">
        <f>+B45</f>
        <v>1000</v>
      </c>
      <c r="F45" s="27"/>
      <c r="G45" s="96">
        <f t="shared" si="1"/>
        <v>0</v>
      </c>
      <c r="H45" s="98">
        <f t="shared" si="6"/>
        <v>0</v>
      </c>
      <c r="I45" s="103">
        <f t="shared" si="3"/>
        <v>0</v>
      </c>
      <c r="J45" s="113">
        <f t="shared" si="2"/>
        <v>0</v>
      </c>
      <c r="K45" s="109">
        <f t="shared" si="4"/>
        <v>0</v>
      </c>
      <c r="L45" s="5"/>
      <c r="M45" s="13"/>
      <c r="N45" s="14"/>
      <c r="O45" s="6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>
      <c r="A46" s="94" t="s">
        <v>26</v>
      </c>
      <c r="B46" s="26">
        <f>+B27</f>
        <v>1000</v>
      </c>
      <c r="C46" s="27">
        <f>+B14</f>
        <v>-6.0000000000000006E-4</v>
      </c>
      <c r="D46" s="96">
        <f t="shared" si="5"/>
        <v>-0.60000000000000009</v>
      </c>
      <c r="E46" s="26">
        <f>+B46</f>
        <v>1000</v>
      </c>
      <c r="F46" s="27">
        <f>+C14</f>
        <v>1E-4</v>
      </c>
      <c r="G46" s="96">
        <f t="shared" si="1"/>
        <v>0.1</v>
      </c>
      <c r="H46" s="98">
        <f t="shared" si="6"/>
        <v>0.70000000000000007</v>
      </c>
      <c r="I46" s="103">
        <f t="shared" si="3"/>
        <v>-1.1666666666666665</v>
      </c>
      <c r="J46" s="113">
        <f t="shared" si="2"/>
        <v>7.5721836719966264E-4</v>
      </c>
      <c r="K46" s="109">
        <f t="shared" si="4"/>
        <v>7.2696607834639296E-4</v>
      </c>
      <c r="L46" s="5"/>
      <c r="M46" s="13"/>
      <c r="N46" s="14"/>
      <c r="O46" s="6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>
      <c r="A47" s="129" t="s">
        <v>27</v>
      </c>
      <c r="B47" s="130"/>
      <c r="C47" s="97"/>
      <c r="D47" s="131">
        <f>SUM(D42:D46)</f>
        <v>24.25</v>
      </c>
      <c r="E47" s="130"/>
      <c r="F47" s="97"/>
      <c r="G47" s="131">
        <f t="shared" ref="G47:H47" si="7">SUM(G42:G46)</f>
        <v>24.560000000000002</v>
      </c>
      <c r="H47" s="131">
        <f t="shared" si="7"/>
        <v>0.30999999999999883</v>
      </c>
      <c r="I47" s="52">
        <f t="shared" si="3"/>
        <v>1.2783505154639127E-2</v>
      </c>
      <c r="J47" s="115">
        <f t="shared" si="2"/>
        <v>0.18597283098423714</v>
      </c>
      <c r="K47" s="143">
        <f>IFERROR(+G47/$G$68,0)</f>
        <v>0.17854286884187412</v>
      </c>
      <c r="L47" s="7"/>
      <c r="M47" s="11"/>
      <c r="N47" s="7"/>
      <c r="O47" s="176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ht="25.5">
      <c r="A48" s="132" t="s">
        <v>28</v>
      </c>
      <c r="B48" s="133">
        <f>+B27*B30</f>
        <v>1034.8999999999999</v>
      </c>
      <c r="C48" s="148">
        <f>+B16</f>
        <v>7.4999999999999997E-3</v>
      </c>
      <c r="D48" s="133">
        <f>+B48*C48</f>
        <v>7.7617499999999984</v>
      </c>
      <c r="E48" s="133">
        <f>+B48</f>
        <v>1034.8999999999999</v>
      </c>
      <c r="F48" s="148">
        <f>+C16</f>
        <v>7.4999999999999997E-3</v>
      </c>
      <c r="G48" s="133">
        <f>+E48*F48</f>
        <v>7.7617499999999984</v>
      </c>
      <c r="H48" s="133">
        <f t="shared" ref="H48:H56" si="8">+G48-D48</f>
        <v>0</v>
      </c>
      <c r="I48" s="134">
        <f t="shared" si="3"/>
        <v>0</v>
      </c>
      <c r="J48" s="134">
        <f t="shared" si="2"/>
        <v>5.87733966161198E-2</v>
      </c>
      <c r="K48" s="144">
        <f t="shared" ref="K48:K56" si="9">IFERROR(+G48/$G$68,0)</f>
        <v>5.6425289586051135E-2</v>
      </c>
    </row>
    <row r="49" spans="1:11" ht="25.5">
      <c r="A49" s="135" t="s">
        <v>29</v>
      </c>
      <c r="B49" s="136">
        <f>+B48</f>
        <v>1034.8999999999999</v>
      </c>
      <c r="C49" s="147">
        <f>+B17</f>
        <v>5.4999999999999997E-3</v>
      </c>
      <c r="D49" s="136">
        <f>+B49*C49</f>
        <v>5.6919499999999985</v>
      </c>
      <c r="E49" s="136">
        <f>+B49</f>
        <v>1034.8999999999999</v>
      </c>
      <c r="F49" s="147">
        <f>+C17</f>
        <v>5.4999999999999997E-3</v>
      </c>
      <c r="G49" s="136">
        <f>+E49*F49</f>
        <v>5.6919499999999985</v>
      </c>
      <c r="H49" s="136">
        <f t="shared" si="8"/>
        <v>0</v>
      </c>
      <c r="I49" s="137">
        <f t="shared" si="3"/>
        <v>0</v>
      </c>
      <c r="J49" s="137">
        <f t="shared" si="2"/>
        <v>4.3100490851821181E-2</v>
      </c>
      <c r="K49" s="145">
        <f t="shared" si="9"/>
        <v>4.1378545696437501E-2</v>
      </c>
    </row>
    <row r="50" spans="1:11">
      <c r="A50" s="106" t="s">
        <v>30</v>
      </c>
      <c r="B50" s="107"/>
      <c r="C50" s="107"/>
      <c r="D50" s="128">
        <f>+D48+D49</f>
        <v>13.453699999999998</v>
      </c>
      <c r="E50" s="107"/>
      <c r="F50" s="107"/>
      <c r="G50" s="128">
        <f>+G48+G49</f>
        <v>13.453699999999998</v>
      </c>
      <c r="H50" s="128">
        <f t="shared" si="8"/>
        <v>0</v>
      </c>
      <c r="I50" s="71">
        <f t="shared" si="3"/>
        <v>0</v>
      </c>
      <c r="J50" s="116">
        <f t="shared" si="2"/>
        <v>0.10187388746794099</v>
      </c>
      <c r="K50" s="146">
        <f t="shared" si="9"/>
        <v>9.7803835282488635E-2</v>
      </c>
    </row>
    <row r="51" spans="1:11" ht="25.5">
      <c r="A51" s="53" t="s">
        <v>31</v>
      </c>
      <c r="B51" s="97"/>
      <c r="C51" s="97"/>
      <c r="D51" s="54">
        <f>+D47+D50</f>
        <v>37.703699999999998</v>
      </c>
      <c r="E51" s="97"/>
      <c r="F51" s="97"/>
      <c r="G51" s="54">
        <f>+G47+G50</f>
        <v>38.0137</v>
      </c>
      <c r="H51" s="127">
        <f t="shared" si="8"/>
        <v>0.31000000000000227</v>
      </c>
      <c r="I51" s="70">
        <f t="shared" si="3"/>
        <v>8.2220047369356928E-3</v>
      </c>
      <c r="J51" s="115">
        <f t="shared" si="2"/>
        <v>0.28784671845217813</v>
      </c>
      <c r="K51" s="143">
        <f t="shared" si="9"/>
        <v>0.27634670412436274</v>
      </c>
    </row>
    <row r="52" spans="1:11">
      <c r="A52" s="179" t="s">
        <v>32</v>
      </c>
      <c r="B52" s="180">
        <f>+B27*B30</f>
        <v>1034.8999999999999</v>
      </c>
      <c r="C52" s="181">
        <f>+B18</f>
        <v>5.1999999999999998E-3</v>
      </c>
      <c r="D52" s="23">
        <f>+B52*C52</f>
        <v>5.3814799999999989</v>
      </c>
      <c r="E52" s="180">
        <f>+B52</f>
        <v>1034.8999999999999</v>
      </c>
      <c r="F52" s="181">
        <f>+C18</f>
        <v>5.1999999999999998E-3</v>
      </c>
      <c r="G52" s="23">
        <f>+E52*F52</f>
        <v>5.3814799999999989</v>
      </c>
      <c r="H52" s="124">
        <f t="shared" si="8"/>
        <v>0</v>
      </c>
      <c r="I52" s="24">
        <f t="shared" si="3"/>
        <v>0</v>
      </c>
      <c r="J52" s="113">
        <f t="shared" si="2"/>
        <v>4.074955498717639E-2</v>
      </c>
      <c r="K52" s="119">
        <f t="shared" si="9"/>
        <v>3.9121534112995453E-2</v>
      </c>
    </row>
    <row r="53" spans="1:11">
      <c r="A53" s="179" t="s">
        <v>33</v>
      </c>
      <c r="B53" s="180">
        <f>+B52</f>
        <v>1034.8999999999999</v>
      </c>
      <c r="C53" s="181">
        <f>+B19</f>
        <v>1.1000000000000001E-3</v>
      </c>
      <c r="D53" s="23">
        <f>+B53*C53</f>
        <v>1.13839</v>
      </c>
      <c r="E53" s="180">
        <f>+B53</f>
        <v>1034.8999999999999</v>
      </c>
      <c r="F53" s="181">
        <f>+C19</f>
        <v>1.1000000000000001E-3</v>
      </c>
      <c r="G53" s="23">
        <f>+E53*F53</f>
        <v>1.13839</v>
      </c>
      <c r="H53" s="124">
        <f t="shared" si="8"/>
        <v>0</v>
      </c>
      <c r="I53" s="24">
        <f t="shared" si="3"/>
        <v>0</v>
      </c>
      <c r="J53" s="113">
        <f t="shared" si="2"/>
        <v>8.620098170364238E-3</v>
      </c>
      <c r="K53" s="119">
        <f t="shared" si="9"/>
        <v>8.2757091392875026E-3</v>
      </c>
    </row>
    <row r="54" spans="1:11" ht="25.5">
      <c r="A54" s="179" t="s">
        <v>34</v>
      </c>
      <c r="B54" s="26">
        <v>1</v>
      </c>
      <c r="C54" s="180">
        <f>+B20</f>
        <v>0.25</v>
      </c>
      <c r="D54" s="23">
        <f>+B54*C54</f>
        <v>0.25</v>
      </c>
      <c r="E54" s="26">
        <f>+B54</f>
        <v>1</v>
      </c>
      <c r="F54" s="180">
        <f>+C20</f>
        <v>0.25</v>
      </c>
      <c r="G54" s="23">
        <f>+E54*F54</f>
        <v>0.25</v>
      </c>
      <c r="H54" s="124">
        <f t="shared" si="8"/>
        <v>0</v>
      </c>
      <c r="I54" s="24">
        <f t="shared" si="3"/>
        <v>0</v>
      </c>
      <c r="J54" s="113">
        <f t="shared" si="2"/>
        <v>1.8930459179991564E-3</v>
      </c>
      <c r="K54" s="119">
        <f t="shared" si="9"/>
        <v>1.8174151958659822E-3</v>
      </c>
    </row>
    <row r="55" spans="1:11">
      <c r="A55" s="53" t="s">
        <v>35</v>
      </c>
      <c r="B55" s="97"/>
      <c r="C55" s="97"/>
      <c r="D55" s="54">
        <f>SUM(D52:D54)</f>
        <v>6.7698699999999992</v>
      </c>
      <c r="E55" s="97"/>
      <c r="F55" s="97"/>
      <c r="G55" s="54">
        <f>SUM(G52:G54)</f>
        <v>6.7698699999999992</v>
      </c>
      <c r="H55" s="127">
        <f t="shared" si="8"/>
        <v>0</v>
      </c>
      <c r="I55" s="55">
        <f t="shared" si="3"/>
        <v>0</v>
      </c>
      <c r="J55" s="115">
        <f t="shared" si="2"/>
        <v>5.1262699075539792E-2</v>
      </c>
      <c r="K55" s="120">
        <f t="shared" si="9"/>
        <v>4.9214658448148943E-2</v>
      </c>
    </row>
    <row r="56" spans="1:11">
      <c r="A56" s="33" t="s">
        <v>36</v>
      </c>
      <c r="B56" s="180">
        <f>+B27</f>
        <v>1000</v>
      </c>
      <c r="C56" s="29">
        <f>+B21</f>
        <v>7.0000000000000001E-3</v>
      </c>
      <c r="D56" s="23">
        <f>+B56*C56</f>
        <v>7</v>
      </c>
      <c r="E56" s="180">
        <f>+B56</f>
        <v>1000</v>
      </c>
      <c r="F56" s="29">
        <f>+C21</f>
        <v>7.0000000000000001E-3</v>
      </c>
      <c r="G56" s="23">
        <f>+E56*F56</f>
        <v>7</v>
      </c>
      <c r="H56" s="124">
        <f t="shared" si="8"/>
        <v>0</v>
      </c>
      <c r="I56" s="24">
        <f t="shared" si="3"/>
        <v>0</v>
      </c>
      <c r="J56" s="117">
        <f t="shared" si="2"/>
        <v>5.3005285703976376E-2</v>
      </c>
      <c r="K56" s="121">
        <f t="shared" si="9"/>
        <v>5.0887625484247502E-2</v>
      </c>
    </row>
    <row r="57" spans="1:11">
      <c r="A57" s="46"/>
      <c r="B57" s="92"/>
      <c r="C57" s="92"/>
      <c r="D57" s="47"/>
      <c r="E57" s="92"/>
      <c r="F57" s="92"/>
      <c r="G57" s="47"/>
      <c r="H57" s="91"/>
      <c r="I57" s="48"/>
      <c r="J57" s="67"/>
      <c r="K57" s="65"/>
    </row>
    <row r="58" spans="1:11">
      <c r="A58" s="33" t="s">
        <v>37</v>
      </c>
      <c r="B58" s="84"/>
      <c r="C58" s="84"/>
      <c r="D58" s="25">
        <f>+D35+D36+D51+D55+D56</f>
        <v>129.54476999999997</v>
      </c>
      <c r="E58" s="84"/>
      <c r="F58" s="84"/>
      <c r="G58" s="25">
        <f>+G35+G36+G51+G55+G56</f>
        <v>129.85476999999997</v>
      </c>
      <c r="H58" s="124">
        <f t="shared" ref="H58:H62" si="10">+G58-D58</f>
        <v>0.31000000000000227</v>
      </c>
      <c r="I58" s="24">
        <f t="shared" ref="I58:I62" si="11">IFERROR(+H58/D58,0)</f>
        <v>2.3929951012302722E-3</v>
      </c>
      <c r="J58" s="113">
        <f>IFERROR(+G58/$G$62,0)</f>
        <v>0.98328416912487704</v>
      </c>
      <c r="K58" s="64"/>
    </row>
    <row r="59" spans="1:11">
      <c r="A59" s="45" t="s">
        <v>38</v>
      </c>
      <c r="B59" s="30"/>
      <c r="C59" s="31">
        <v>0.13</v>
      </c>
      <c r="D59" s="25">
        <f>+D58*C59</f>
        <v>16.840820099999998</v>
      </c>
      <c r="E59" s="30"/>
      <c r="F59" s="31">
        <v>0.13</v>
      </c>
      <c r="G59" s="25">
        <f>+G58*F59</f>
        <v>16.881120099999997</v>
      </c>
      <c r="H59" s="124">
        <f t="shared" si="10"/>
        <v>4.0299999999998448E-2</v>
      </c>
      <c r="I59" s="24">
        <f t="shared" si="11"/>
        <v>2.3929951012301625E-3</v>
      </c>
      <c r="J59" s="113">
        <f>IFERROR(+G59/$G$62,0)</f>
        <v>0.12782694198623401</v>
      </c>
      <c r="K59" s="64"/>
    </row>
    <row r="60" spans="1:11">
      <c r="A60" s="45" t="s">
        <v>39</v>
      </c>
      <c r="B60" s="73"/>
      <c r="C60" s="73"/>
      <c r="D60" s="124">
        <f>+D58+D59</f>
        <v>146.38559009999997</v>
      </c>
      <c r="E60" s="73"/>
      <c r="F60" s="73"/>
      <c r="G60" s="124">
        <f>+G58+G59</f>
        <v>146.73589009999998</v>
      </c>
      <c r="H60" s="124">
        <f t="shared" si="10"/>
        <v>0.35030000000000427</v>
      </c>
      <c r="I60" s="24">
        <f t="shared" si="11"/>
        <v>2.3929951012302839E-3</v>
      </c>
      <c r="J60" s="113">
        <f>IFERROR(+G60/$G$62,0)</f>
        <v>1.1111111111111112</v>
      </c>
      <c r="K60" s="64"/>
    </row>
    <row r="61" spans="1:11">
      <c r="A61" s="45" t="s">
        <v>40</v>
      </c>
      <c r="B61" s="84"/>
      <c r="C61" s="37">
        <v>-0.1</v>
      </c>
      <c r="D61" s="123">
        <f>+D60*C61</f>
        <v>-14.638559009999998</v>
      </c>
      <c r="E61" s="84"/>
      <c r="F61" s="37">
        <v>-0.1</v>
      </c>
      <c r="G61" s="123">
        <f>+G60*F61</f>
        <v>-14.673589009999999</v>
      </c>
      <c r="H61" s="124">
        <f t="shared" si="10"/>
        <v>-3.5030000000000783E-2</v>
      </c>
      <c r="I61" s="24">
        <f t="shared" si="11"/>
        <v>2.3929951012303082E-3</v>
      </c>
      <c r="J61" s="113">
        <f>IFERROR(+G61/$G$62,0)</f>
        <v>-0.11111111111111112</v>
      </c>
      <c r="K61" s="64"/>
    </row>
    <row r="62" spans="1:11" ht="15.75" thickBot="1">
      <c r="A62" s="49" t="s">
        <v>41</v>
      </c>
      <c r="B62" s="93"/>
      <c r="C62" s="93"/>
      <c r="D62" s="50">
        <f>+D60+D61</f>
        <v>131.74703108999998</v>
      </c>
      <c r="E62" s="93"/>
      <c r="F62" s="93"/>
      <c r="G62" s="50">
        <f>+G60+G61</f>
        <v>132.06230108999998</v>
      </c>
      <c r="H62" s="125">
        <f t="shared" si="10"/>
        <v>0.31526999999999816</v>
      </c>
      <c r="I62" s="51">
        <f t="shared" si="11"/>
        <v>2.3929951012302405E-3</v>
      </c>
      <c r="J62" s="118">
        <f>IFERROR(+G62/$G$62,0)</f>
        <v>1</v>
      </c>
      <c r="K62" s="66"/>
    </row>
    <row r="63" spans="1:11">
      <c r="A63" s="46"/>
      <c r="B63" s="92"/>
      <c r="C63" s="92"/>
      <c r="D63" s="47"/>
      <c r="E63" s="92"/>
      <c r="F63" s="92"/>
      <c r="G63" s="47"/>
      <c r="H63" s="91"/>
      <c r="I63" s="48"/>
      <c r="J63" s="67"/>
      <c r="K63" s="65"/>
    </row>
    <row r="64" spans="1:11">
      <c r="A64" s="33" t="s">
        <v>42</v>
      </c>
      <c r="B64" s="84"/>
      <c r="C64" s="84"/>
      <c r="D64" s="25">
        <f>+D38+D39+D40+D51+D55+D56</f>
        <v>134.94860399999999</v>
      </c>
      <c r="E64" s="84"/>
      <c r="F64" s="84"/>
      <c r="G64" s="25">
        <f>+G38+G39+G40+G51+G55+G56</f>
        <v>135.25860399999999</v>
      </c>
      <c r="H64" s="124">
        <f t="shared" ref="H64:H68" si="12">+G64-D64</f>
        <v>0.31000000000000227</v>
      </c>
      <c r="I64" s="24">
        <f t="shared" ref="I64:I68" si="13">IFERROR(+H64/D64,0)</f>
        <v>2.297170854764843E-3</v>
      </c>
      <c r="J64" s="24"/>
      <c r="K64" s="119">
        <f t="shared" ref="K64:K68" si="14">IFERROR(+G64/$G$68,0)</f>
        <v>0.98328416912487726</v>
      </c>
    </row>
    <row r="65" spans="1:11">
      <c r="A65" s="45" t="s">
        <v>38</v>
      </c>
      <c r="B65" s="30"/>
      <c r="C65" s="31">
        <v>0.13</v>
      </c>
      <c r="D65" s="25">
        <f>+D64*C65</f>
        <v>17.54331852</v>
      </c>
      <c r="E65" s="30"/>
      <c r="F65" s="31">
        <v>0.13</v>
      </c>
      <c r="G65" s="25">
        <f>+G64*F65</f>
        <v>17.583618519999998</v>
      </c>
      <c r="H65" s="124">
        <f t="shared" si="12"/>
        <v>4.0299999999998448E-2</v>
      </c>
      <c r="I65" s="24">
        <f t="shared" si="13"/>
        <v>2.2971708547647376E-3</v>
      </c>
      <c r="J65" s="24"/>
      <c r="K65" s="119">
        <f t="shared" si="14"/>
        <v>0.12782694198623404</v>
      </c>
    </row>
    <row r="66" spans="1:11">
      <c r="A66" s="45" t="s">
        <v>39</v>
      </c>
      <c r="B66" s="73"/>
      <c r="C66" s="73"/>
      <c r="D66" s="25">
        <f>+D64+D65</f>
        <v>152.49192252</v>
      </c>
      <c r="E66" s="73"/>
      <c r="F66" s="73"/>
      <c r="G66" s="25">
        <f>+G64+G65</f>
        <v>152.84222251999998</v>
      </c>
      <c r="H66" s="124">
        <f t="shared" si="12"/>
        <v>0.35029999999997585</v>
      </c>
      <c r="I66" s="24">
        <f t="shared" si="13"/>
        <v>2.2971708547646673E-3</v>
      </c>
      <c r="J66" s="24"/>
      <c r="K66" s="119">
        <f t="shared" si="14"/>
        <v>1.1111111111111112</v>
      </c>
    </row>
    <row r="67" spans="1:11">
      <c r="A67" s="45" t="s">
        <v>40</v>
      </c>
      <c r="B67" s="84"/>
      <c r="C67" s="37">
        <v>-0.1</v>
      </c>
      <c r="D67" s="123">
        <f>+D66*C67</f>
        <v>-15.249192252</v>
      </c>
      <c r="E67" s="84"/>
      <c r="F67" s="37">
        <v>-0.1</v>
      </c>
      <c r="G67" s="123">
        <f>+G66*F67</f>
        <v>-15.284222251999999</v>
      </c>
      <c r="H67" s="124">
        <f t="shared" si="12"/>
        <v>-3.5029999999999006E-2</v>
      </c>
      <c r="I67" s="24">
        <f t="shared" si="13"/>
        <v>2.2971708547647606E-3</v>
      </c>
      <c r="J67" s="24"/>
      <c r="K67" s="119">
        <f t="shared" si="14"/>
        <v>-0.11111111111111113</v>
      </c>
    </row>
    <row r="68" spans="1:11" ht="15.75" thickBot="1">
      <c r="A68" s="49" t="s">
        <v>43</v>
      </c>
      <c r="B68" s="93"/>
      <c r="C68" s="93"/>
      <c r="D68" s="50">
        <f>+D66+D67</f>
        <v>137.242730268</v>
      </c>
      <c r="E68" s="93"/>
      <c r="F68" s="93"/>
      <c r="G68" s="50">
        <f>+G66+G67</f>
        <v>137.55800026799997</v>
      </c>
      <c r="H68" s="125">
        <f t="shared" si="12"/>
        <v>0.31526999999996974</v>
      </c>
      <c r="I68" s="51">
        <f t="shared" si="13"/>
        <v>2.2971708547646053E-3</v>
      </c>
      <c r="J68" s="68"/>
      <c r="K68" s="122">
        <f t="shared" si="14"/>
        <v>1</v>
      </c>
    </row>
    <row r="71" spans="1:11" ht="108.75" customHeight="1">
      <c r="A71" s="200" t="s">
        <v>51</v>
      </c>
      <c r="B71" s="201"/>
      <c r="C71" s="201"/>
      <c r="D71" s="201"/>
      <c r="E71" s="201"/>
      <c r="F71" s="201"/>
      <c r="G71" s="201"/>
      <c r="H71" s="201"/>
    </row>
    <row r="72" spans="1:11">
      <c r="A72" s="162"/>
      <c r="B72" s="162"/>
      <c r="C72" s="162"/>
      <c r="D72" s="162"/>
      <c r="E72" s="162"/>
      <c r="F72" s="162"/>
      <c r="G72" s="162"/>
      <c r="H72" s="162"/>
    </row>
    <row r="73" spans="1:11">
      <c r="A73" s="162"/>
      <c r="B73" s="162"/>
      <c r="C73" s="162"/>
      <c r="D73" s="162"/>
      <c r="E73" s="162"/>
      <c r="F73" s="162"/>
      <c r="G73" s="162"/>
      <c r="H73" s="162"/>
    </row>
    <row r="74" spans="1:11">
      <c r="A74" s="162"/>
      <c r="B74" s="162"/>
      <c r="C74" s="162"/>
      <c r="D74" s="162"/>
      <c r="E74" s="162"/>
      <c r="F74" s="162"/>
      <c r="G74" s="162"/>
      <c r="H74" s="162"/>
    </row>
    <row r="75" spans="1:11">
      <c r="A75" s="162"/>
      <c r="B75" s="162"/>
      <c r="C75" s="162"/>
      <c r="D75" s="162"/>
      <c r="E75" s="162"/>
      <c r="F75" s="162"/>
      <c r="G75" s="162"/>
      <c r="H75" s="162"/>
    </row>
    <row r="76" spans="1:11">
      <c r="A76" s="162"/>
      <c r="B76" s="162"/>
      <c r="C76" s="162"/>
      <c r="D76" s="162"/>
      <c r="E76" s="162"/>
      <c r="F76" s="162"/>
      <c r="G76" s="162"/>
      <c r="H76" s="162"/>
    </row>
  </sheetData>
  <mergeCells count="4">
    <mergeCell ref="A1:J1"/>
    <mergeCell ref="B33:D33"/>
    <mergeCell ref="E33:G33"/>
    <mergeCell ref="A71:H7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B76"/>
  <sheetViews>
    <sheetView topLeftCell="A35" zoomScale="90" zoomScaleNormal="90" workbookViewId="0">
      <selection activeCell="A33" sqref="A33:K68"/>
    </sheetView>
  </sheetViews>
  <sheetFormatPr defaultRowHeight="15"/>
  <cols>
    <col min="1" max="1" width="37.42578125" style="163" customWidth="1"/>
    <col min="2" max="2" width="11.28515625" style="163" bestFit="1" customWidth="1"/>
    <col min="3" max="3" width="13.140625" style="163" customWidth="1"/>
    <col min="4" max="4" width="13.5703125" style="163" customWidth="1"/>
    <col min="5" max="5" width="11.42578125" style="163" customWidth="1"/>
    <col min="6" max="6" width="13.28515625" style="163" customWidth="1"/>
    <col min="7" max="7" width="13.42578125" style="163" customWidth="1"/>
    <col min="8" max="11" width="11.140625" style="163" customWidth="1"/>
    <col min="12" max="16384" width="9.140625" style="163"/>
  </cols>
  <sheetData>
    <row r="1" spans="1:28" ht="23.25">
      <c r="A1" s="205" t="s">
        <v>67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28">
      <c r="A2" s="9"/>
      <c r="B2" s="9"/>
      <c r="C2" s="9"/>
      <c r="D2" s="9"/>
      <c r="E2" s="9"/>
      <c r="F2" s="9"/>
      <c r="G2" s="77"/>
      <c r="H2" s="77"/>
      <c r="I2" s="9"/>
      <c r="J2" s="75"/>
      <c r="K2" s="75"/>
      <c r="L2" s="9"/>
      <c r="M2" s="9"/>
      <c r="N2" s="9"/>
      <c r="O2" s="9"/>
      <c r="P2" s="9"/>
      <c r="Q2" s="9"/>
      <c r="R2" s="9"/>
      <c r="S2" s="9"/>
      <c r="T2" s="34"/>
      <c r="U2" s="9"/>
      <c r="V2" s="9"/>
      <c r="W2" s="9"/>
      <c r="X2" s="9"/>
      <c r="Y2" s="39">
        <v>1</v>
      </c>
      <c r="Z2" s="9" t="s">
        <v>0</v>
      </c>
      <c r="AA2" s="9"/>
      <c r="AB2" s="9"/>
    </row>
    <row r="3" spans="1:28" ht="15.75" thickBot="1">
      <c r="A3" s="9"/>
      <c r="B3" s="9"/>
      <c r="C3" s="9"/>
      <c r="D3" s="9"/>
      <c r="E3" s="9"/>
      <c r="F3" s="9"/>
      <c r="G3" s="77"/>
      <c r="H3" s="77"/>
      <c r="I3" s="9"/>
      <c r="J3" s="75"/>
      <c r="K3" s="75"/>
      <c r="L3" s="9"/>
      <c r="M3" s="9"/>
      <c r="N3" s="9"/>
      <c r="O3" s="9"/>
      <c r="P3" s="9"/>
      <c r="Q3" s="9"/>
      <c r="R3" s="9"/>
      <c r="S3" s="9"/>
      <c r="T3" s="34"/>
      <c r="U3" s="9"/>
      <c r="V3" s="9"/>
      <c r="W3" s="9"/>
      <c r="X3" s="9"/>
      <c r="Y3" s="39"/>
      <c r="Z3" s="9"/>
      <c r="AA3" s="9"/>
      <c r="AB3" s="9"/>
    </row>
    <row r="4" spans="1:28" ht="15.75" thickBot="1">
      <c r="A4" s="164" t="s">
        <v>45</v>
      </c>
      <c r="B4" s="165" t="s">
        <v>46</v>
      </c>
      <c r="C4" s="165" t="s">
        <v>47</v>
      </c>
      <c r="D4" s="9"/>
      <c r="F4" s="9" t="s">
        <v>52</v>
      </c>
      <c r="G4" s="77"/>
      <c r="H4" s="9"/>
      <c r="I4" s="75"/>
      <c r="J4" s="75"/>
      <c r="L4" s="9"/>
      <c r="M4" s="9"/>
      <c r="N4" s="9"/>
      <c r="O4" s="9"/>
      <c r="P4" s="9"/>
      <c r="Q4" s="9"/>
      <c r="R4" s="9"/>
      <c r="S4" s="9"/>
      <c r="T4" s="34"/>
      <c r="U4" s="9"/>
      <c r="V4" s="9"/>
      <c r="W4" s="9"/>
      <c r="X4" s="9"/>
      <c r="Y4" s="39"/>
      <c r="Z4" s="9"/>
      <c r="AA4" s="9"/>
      <c r="AB4" s="9"/>
    </row>
    <row r="5" spans="1:28">
      <c r="A5" s="166" t="s">
        <v>17</v>
      </c>
      <c r="B5" s="172">
        <v>7.4999999999999997E-2</v>
      </c>
      <c r="C5" s="172">
        <v>7.4999999999999997E-2</v>
      </c>
      <c r="D5" s="9"/>
      <c r="E5" s="9"/>
      <c r="I5" s="178">
        <v>2012</v>
      </c>
      <c r="J5" s="178">
        <v>2013</v>
      </c>
      <c r="L5" s="9"/>
      <c r="M5" s="9"/>
      <c r="N5" s="9"/>
      <c r="O5" s="9"/>
      <c r="P5" s="9"/>
      <c r="Q5" s="9"/>
      <c r="R5" s="9"/>
      <c r="S5" s="9"/>
      <c r="T5" s="34"/>
      <c r="U5" s="9"/>
      <c r="V5" s="9"/>
      <c r="W5" s="9"/>
      <c r="X5" s="9"/>
      <c r="Y5" s="39"/>
      <c r="Z5" s="9"/>
      <c r="AA5" s="9"/>
      <c r="AB5" s="9"/>
    </row>
    <row r="6" spans="1:28">
      <c r="A6" s="166" t="s">
        <v>18</v>
      </c>
      <c r="B6" s="172">
        <v>8.7999999999999995E-2</v>
      </c>
      <c r="C6" s="172">
        <v>8.7999999999999995E-2</v>
      </c>
      <c r="D6" s="9"/>
      <c r="E6" s="9"/>
      <c r="F6" s="185" t="s">
        <v>53</v>
      </c>
      <c r="L6" s="9"/>
      <c r="M6" s="9"/>
      <c r="N6" s="9"/>
      <c r="O6" s="9"/>
      <c r="P6" s="9"/>
      <c r="Q6" s="9"/>
      <c r="R6" s="9"/>
      <c r="S6" s="9"/>
      <c r="T6" s="34"/>
      <c r="U6" s="9"/>
      <c r="V6" s="9"/>
      <c r="W6" s="9"/>
      <c r="X6" s="9"/>
      <c r="Y6" s="39"/>
      <c r="Z6" s="9"/>
      <c r="AA6" s="9"/>
      <c r="AB6" s="9"/>
    </row>
    <row r="7" spans="1:28">
      <c r="A7" s="166" t="s">
        <v>19</v>
      </c>
      <c r="B7" s="172">
        <v>6.5000000000000002E-2</v>
      </c>
      <c r="C7" s="172">
        <v>6.5000000000000002E-2</v>
      </c>
      <c r="D7" s="9"/>
      <c r="E7" s="9"/>
      <c r="F7" s="163" t="s">
        <v>54</v>
      </c>
      <c r="I7" s="177">
        <v>0.02</v>
      </c>
      <c r="J7" s="177">
        <v>0.02</v>
      </c>
      <c r="L7" s="9"/>
      <c r="M7" s="9"/>
      <c r="N7" s="9"/>
      <c r="O7" s="9"/>
      <c r="P7" s="9"/>
      <c r="Q7" s="9"/>
      <c r="R7" s="9"/>
      <c r="S7" s="9"/>
      <c r="T7" s="34"/>
      <c r="U7" s="9"/>
      <c r="V7" s="9"/>
      <c r="W7" s="9"/>
      <c r="X7" s="9"/>
      <c r="Y7" s="39"/>
      <c r="Z7" s="9"/>
      <c r="AA7" s="9"/>
      <c r="AB7" s="9"/>
    </row>
    <row r="8" spans="1:28">
      <c r="A8" s="166" t="s">
        <v>20</v>
      </c>
      <c r="B8" s="172">
        <v>0.1</v>
      </c>
      <c r="C8" s="172">
        <v>0.1</v>
      </c>
      <c r="D8" s="9"/>
      <c r="E8" s="9"/>
      <c r="F8" s="163" t="s">
        <v>55</v>
      </c>
      <c r="I8" s="177">
        <v>0.7</v>
      </c>
      <c r="J8" s="177">
        <v>0</v>
      </c>
      <c r="L8" s="9"/>
      <c r="M8" s="9"/>
      <c r="N8" s="9"/>
      <c r="O8" s="9"/>
      <c r="P8" s="9"/>
      <c r="Q8" s="9"/>
      <c r="R8" s="9"/>
      <c r="S8" s="9"/>
      <c r="T8" s="34"/>
      <c r="U8" s="9"/>
      <c r="V8" s="9"/>
      <c r="W8" s="9"/>
      <c r="X8" s="9"/>
      <c r="Y8" s="39"/>
      <c r="Z8" s="9"/>
      <c r="AA8" s="9"/>
      <c r="AB8" s="9"/>
    </row>
    <row r="9" spans="1:28">
      <c r="A9" s="166" t="s">
        <v>21</v>
      </c>
      <c r="B9" s="172">
        <v>0.11700000000000001</v>
      </c>
      <c r="C9" s="172">
        <v>0.11700000000000001</v>
      </c>
      <c r="D9" s="9"/>
      <c r="E9" s="9"/>
      <c r="F9" s="163" t="s">
        <v>56</v>
      </c>
      <c r="J9" s="177"/>
      <c r="L9" s="9"/>
      <c r="M9" s="9"/>
      <c r="N9" s="9"/>
      <c r="O9" s="9"/>
      <c r="P9" s="9"/>
      <c r="Q9" s="9"/>
      <c r="R9" s="9"/>
      <c r="S9" s="9"/>
      <c r="T9" s="34"/>
      <c r="U9" s="9"/>
      <c r="V9" s="9"/>
      <c r="W9" s="9"/>
      <c r="X9" s="9"/>
      <c r="Y9" s="39"/>
      <c r="Z9" s="9"/>
      <c r="AA9" s="9"/>
      <c r="AB9" s="9"/>
    </row>
    <row r="10" spans="1:28">
      <c r="A10" s="166" t="s">
        <v>22</v>
      </c>
      <c r="B10" s="167">
        <v>9.83</v>
      </c>
      <c r="C10" s="167">
        <v>9.94</v>
      </c>
      <c r="D10" s="9"/>
      <c r="E10" s="9"/>
      <c r="F10" s="163" t="s">
        <v>57</v>
      </c>
      <c r="J10" s="177"/>
      <c r="L10" s="9"/>
      <c r="M10" s="9"/>
      <c r="N10" s="9"/>
      <c r="O10" s="9"/>
      <c r="P10" s="9"/>
      <c r="Q10" s="9"/>
      <c r="R10" s="9"/>
      <c r="S10" s="9"/>
      <c r="T10" s="34"/>
      <c r="U10" s="9"/>
      <c r="V10" s="9"/>
      <c r="W10" s="9"/>
      <c r="X10" s="9"/>
      <c r="Y10" s="39"/>
      <c r="Z10" s="9"/>
      <c r="AA10" s="9"/>
      <c r="AB10" s="9"/>
    </row>
    <row r="11" spans="1:28">
      <c r="A11" s="166" t="s">
        <v>48</v>
      </c>
      <c r="B11" s="167">
        <v>0</v>
      </c>
      <c r="C11" s="167">
        <v>0</v>
      </c>
      <c r="D11" s="9"/>
      <c r="E11" s="9"/>
      <c r="F11" s="163" t="s">
        <v>23</v>
      </c>
      <c r="I11" s="182">
        <f>SUM(I6:I10)</f>
        <v>0.72</v>
      </c>
      <c r="J11" s="182">
        <f>SUM(J6:J10)</f>
        <v>0.02</v>
      </c>
      <c r="L11" s="9"/>
      <c r="M11" s="9"/>
      <c r="N11" s="9"/>
      <c r="O11" s="9"/>
      <c r="P11" s="9"/>
      <c r="Q11" s="9"/>
      <c r="R11" s="9"/>
      <c r="S11" s="9"/>
      <c r="T11" s="34"/>
      <c r="U11" s="9"/>
      <c r="V11" s="9"/>
      <c r="W11" s="9"/>
      <c r="X11" s="9"/>
      <c r="Y11" s="39"/>
      <c r="Z11" s="9"/>
      <c r="AA11" s="9"/>
      <c r="AB11" s="9"/>
    </row>
    <row r="12" spans="1:28">
      <c r="A12" s="166" t="s">
        <v>23</v>
      </c>
      <c r="B12" s="168">
        <f>+I11</f>
        <v>0.72</v>
      </c>
      <c r="C12" s="168">
        <f>+J11</f>
        <v>0.02</v>
      </c>
      <c r="D12" s="9"/>
      <c r="E12" s="9"/>
      <c r="L12" s="9"/>
      <c r="M12" s="9"/>
      <c r="N12" s="9"/>
      <c r="O12" s="9"/>
      <c r="P12" s="9"/>
      <c r="Q12" s="9"/>
      <c r="R12" s="9"/>
      <c r="S12" s="9"/>
      <c r="T12" s="34"/>
      <c r="U12" s="9"/>
      <c r="V12" s="9"/>
      <c r="W12" s="9"/>
      <c r="X12" s="9"/>
      <c r="Y12" s="39"/>
      <c r="Z12" s="9"/>
      <c r="AA12" s="9"/>
      <c r="AB12" s="9"/>
    </row>
    <row r="13" spans="1:28">
      <c r="A13" s="169" t="s">
        <v>24</v>
      </c>
      <c r="B13" s="170">
        <v>1.43E-2</v>
      </c>
      <c r="C13" s="170">
        <v>1.4500000000000001E-2</v>
      </c>
      <c r="D13" s="9"/>
      <c r="E13" s="9"/>
      <c r="F13" s="185" t="s">
        <v>58</v>
      </c>
      <c r="L13" s="9"/>
      <c r="M13" s="9"/>
      <c r="N13" s="9"/>
      <c r="O13" s="9"/>
      <c r="P13" s="9"/>
      <c r="Q13" s="9"/>
      <c r="R13" s="9"/>
      <c r="S13" s="9"/>
      <c r="T13" s="34"/>
      <c r="U13" s="9"/>
      <c r="V13" s="9"/>
      <c r="W13" s="9"/>
      <c r="X13" s="9"/>
      <c r="Y13" s="39"/>
      <c r="Z13" s="9"/>
      <c r="AA13" s="9"/>
      <c r="AB13" s="9"/>
    </row>
    <row r="14" spans="1:28">
      <c r="A14" s="166" t="s">
        <v>26</v>
      </c>
      <c r="B14" s="171">
        <f>+I22</f>
        <v>-6.0000000000000006E-4</v>
      </c>
      <c r="C14" s="171">
        <f>J22</f>
        <v>1E-4</v>
      </c>
      <c r="D14" s="9"/>
      <c r="E14" s="9"/>
      <c r="F14" s="163" t="s">
        <v>59</v>
      </c>
      <c r="I14" s="183"/>
      <c r="J14" s="177">
        <v>0</v>
      </c>
      <c r="L14" s="9"/>
      <c r="M14" s="9"/>
      <c r="N14" s="9"/>
      <c r="O14" s="9"/>
      <c r="P14" s="9"/>
      <c r="Q14" s="9"/>
      <c r="R14" s="9"/>
      <c r="S14" s="9"/>
      <c r="T14" s="34"/>
      <c r="U14" s="9"/>
      <c r="V14" s="9"/>
      <c r="W14" s="9"/>
      <c r="X14" s="9"/>
      <c r="Y14" s="39"/>
      <c r="Z14" s="9"/>
      <c r="AA14" s="9"/>
      <c r="AB14" s="9"/>
    </row>
    <row r="15" spans="1:28">
      <c r="A15" s="169" t="s">
        <v>25</v>
      </c>
      <c r="B15" s="170">
        <v>0</v>
      </c>
      <c r="C15" s="170">
        <v>0</v>
      </c>
      <c r="D15" s="9"/>
      <c r="E15" s="9"/>
      <c r="F15" s="163" t="s">
        <v>60</v>
      </c>
      <c r="I15" s="183">
        <v>-1.9E-3</v>
      </c>
      <c r="J15" s="177">
        <v>0</v>
      </c>
      <c r="L15" s="9"/>
      <c r="M15" s="9"/>
      <c r="N15" s="9"/>
      <c r="O15" s="9"/>
      <c r="P15" s="9"/>
      <c r="Q15" s="9"/>
      <c r="R15" s="9"/>
      <c r="S15" s="9"/>
      <c r="T15" s="34"/>
      <c r="U15" s="9"/>
      <c r="V15" s="9"/>
      <c r="W15" s="9"/>
      <c r="X15" s="9"/>
      <c r="Y15" s="39"/>
      <c r="Z15" s="9"/>
      <c r="AA15" s="9"/>
      <c r="AB15" s="9"/>
    </row>
    <row r="16" spans="1:28" ht="25.5">
      <c r="A16" s="169" t="s">
        <v>49</v>
      </c>
      <c r="B16" s="171">
        <v>7.4999999999999997E-3</v>
      </c>
      <c r="C16" s="171">
        <v>7.4999999999999997E-3</v>
      </c>
      <c r="D16" s="9"/>
      <c r="E16" s="9"/>
      <c r="F16" s="163" t="s">
        <v>61</v>
      </c>
      <c r="I16" s="183">
        <v>0</v>
      </c>
      <c r="J16" s="177">
        <v>0</v>
      </c>
      <c r="L16" s="9"/>
      <c r="M16" s="9"/>
      <c r="N16" s="9"/>
      <c r="O16" s="9"/>
      <c r="P16" s="9"/>
      <c r="Q16" s="9"/>
      <c r="R16" s="9"/>
      <c r="S16" s="9"/>
      <c r="T16" s="34"/>
      <c r="U16" s="9"/>
      <c r="V16" s="9"/>
      <c r="W16" s="9"/>
      <c r="X16" s="9"/>
      <c r="Y16" s="39"/>
      <c r="Z16" s="9"/>
      <c r="AA16" s="9"/>
      <c r="AB16" s="9"/>
    </row>
    <row r="17" spans="1:28" ht="25.5">
      <c r="A17" s="169" t="s">
        <v>50</v>
      </c>
      <c r="B17" s="171">
        <v>5.4999999999999997E-3</v>
      </c>
      <c r="C17" s="171">
        <v>5.4999999999999997E-3</v>
      </c>
      <c r="D17" s="9"/>
      <c r="E17" s="9"/>
      <c r="F17" s="163" t="s">
        <v>62</v>
      </c>
      <c r="I17" s="183">
        <v>1.1999999999999999E-3</v>
      </c>
      <c r="J17" s="177">
        <v>0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>
      <c r="A18" s="169" t="s">
        <v>32</v>
      </c>
      <c r="B18" s="172">
        <v>5.1999999999999998E-3</v>
      </c>
      <c r="C18" s="172">
        <v>5.1999999999999998E-3</v>
      </c>
      <c r="D18" s="9"/>
      <c r="E18" s="9"/>
      <c r="F18" s="163" t="s">
        <v>63</v>
      </c>
      <c r="I18" s="183">
        <v>1E-4</v>
      </c>
      <c r="J18" s="177">
        <v>0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>
      <c r="A19" s="169" t="s">
        <v>33</v>
      </c>
      <c r="B19" s="172">
        <v>1.1000000000000001E-3</v>
      </c>
      <c r="C19" s="172">
        <v>1.1000000000000001E-3</v>
      </c>
      <c r="D19" s="9"/>
      <c r="E19" s="9"/>
      <c r="F19" s="163" t="s">
        <v>64</v>
      </c>
      <c r="I19" s="183">
        <v>0</v>
      </c>
      <c r="J19" s="183">
        <f>'Residential (100 kWh)'!J19</f>
        <v>1E-4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25.5">
      <c r="A20" s="169" t="s">
        <v>34</v>
      </c>
      <c r="B20" s="168">
        <v>0.25</v>
      </c>
      <c r="C20" s="168">
        <v>0.25</v>
      </c>
      <c r="D20" s="9"/>
      <c r="E20" s="9"/>
      <c r="F20" s="163" t="s">
        <v>65</v>
      </c>
      <c r="I20" s="183">
        <v>0</v>
      </c>
      <c r="J20" s="183">
        <f>'Residential (100 kWh)'!J20</f>
        <v>0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>
      <c r="A21" s="169" t="s">
        <v>36</v>
      </c>
      <c r="B21" s="173">
        <v>7.0000000000000001E-3</v>
      </c>
      <c r="C21" s="173">
        <v>7.0000000000000001E-3</v>
      </c>
      <c r="D21" s="9"/>
      <c r="E21" s="9"/>
      <c r="F21" s="163" t="s">
        <v>66</v>
      </c>
      <c r="I21" s="183">
        <v>0</v>
      </c>
      <c r="J21" s="177">
        <v>0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ht="15.75" thickBot="1">
      <c r="A22" s="174" t="s">
        <v>5</v>
      </c>
      <c r="B22" s="175">
        <v>1.0348999999999999</v>
      </c>
      <c r="C22" s="175">
        <v>1.0348999999999999</v>
      </c>
      <c r="D22" s="9"/>
      <c r="E22" s="9"/>
      <c r="F22" s="163" t="s">
        <v>26</v>
      </c>
      <c r="I22" s="184">
        <f>SUM(I14:I21)</f>
        <v>-6.0000000000000006E-4</v>
      </c>
      <c r="J22" s="184">
        <f>SUM(J14:J21)</f>
        <v>1E-4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>
      <c r="A23" s="9"/>
      <c r="B23" s="9"/>
      <c r="C23" s="9"/>
      <c r="D23" s="9"/>
      <c r="E23" s="9"/>
      <c r="F23" s="9"/>
      <c r="G23" s="77"/>
      <c r="H23" s="77"/>
      <c r="I23" s="9"/>
      <c r="J23" s="75"/>
      <c r="K23" s="75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Z23" s="9"/>
      <c r="AA23" s="9"/>
      <c r="AB23" s="9"/>
    </row>
    <row r="24" spans="1:28">
      <c r="A24" s="9"/>
      <c r="B24" s="9"/>
      <c r="C24" s="9"/>
      <c r="D24" s="9"/>
      <c r="E24" s="9"/>
      <c r="F24" s="9"/>
      <c r="G24" s="77"/>
      <c r="H24" s="77"/>
      <c r="I24" s="9"/>
      <c r="J24" s="75"/>
      <c r="K24" s="75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>
      <c r="A25" s="9"/>
      <c r="B25" s="9"/>
      <c r="C25" s="9"/>
      <c r="D25" s="9"/>
      <c r="E25" s="9"/>
      <c r="F25" s="9"/>
      <c r="G25" s="77"/>
      <c r="H25" s="77"/>
      <c r="I25" s="9"/>
      <c r="J25" s="75"/>
      <c r="K25" s="75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15.75" thickBot="1">
      <c r="A26" s="41"/>
      <c r="B26" s="41"/>
      <c r="C26" s="41"/>
      <c r="D26" s="41"/>
      <c r="E26" s="10" t="s">
        <v>44</v>
      </c>
      <c r="F26" s="10"/>
      <c r="G26" s="79"/>
      <c r="H26" s="77"/>
      <c r="I26" s="9"/>
      <c r="J26" s="75"/>
      <c r="K26" s="75"/>
      <c r="L26" s="11"/>
      <c r="M26" s="11"/>
      <c r="N26" s="11"/>
      <c r="O26" s="11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15.75" thickBot="1">
      <c r="A27" s="35" t="s">
        <v>2</v>
      </c>
      <c r="B27" s="194">
        <v>1500</v>
      </c>
      <c r="C27" s="42" t="s">
        <v>0</v>
      </c>
      <c r="D27" s="82"/>
      <c r="E27" s="140" t="s">
        <v>19</v>
      </c>
      <c r="F27" s="141"/>
      <c r="G27" s="142">
        <v>0.64</v>
      </c>
      <c r="I27" s="9"/>
      <c r="J27" s="75"/>
      <c r="K27" s="75"/>
      <c r="L27" s="2"/>
      <c r="M27" s="11"/>
      <c r="N27" s="3"/>
      <c r="O27" s="3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15.75" thickBot="1">
      <c r="A28" s="35" t="s">
        <v>3</v>
      </c>
      <c r="B28" s="194">
        <v>1000</v>
      </c>
      <c r="C28" s="42" t="s">
        <v>0</v>
      </c>
      <c r="D28" s="36"/>
      <c r="E28" s="140" t="s">
        <v>20</v>
      </c>
      <c r="F28" s="141"/>
      <c r="G28" s="142">
        <v>0.18</v>
      </c>
      <c r="I28" s="9"/>
      <c r="J28" s="75"/>
      <c r="K28" s="75"/>
      <c r="L28" s="4"/>
      <c r="M28" s="11"/>
      <c r="N28" s="12"/>
      <c r="O28" s="12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ht="15.75" thickBot="1">
      <c r="A29" s="35" t="s">
        <v>4</v>
      </c>
      <c r="B29" s="139"/>
      <c r="C29" s="16"/>
      <c r="D29" s="36"/>
      <c r="E29" s="140" t="s">
        <v>21</v>
      </c>
      <c r="F29" s="141"/>
      <c r="G29" s="142">
        <v>0.18</v>
      </c>
      <c r="I29" s="9"/>
      <c r="J29" s="75"/>
      <c r="K29" s="75"/>
      <c r="L29" s="75"/>
      <c r="M29" s="75"/>
      <c r="N29" s="14"/>
      <c r="O29" s="6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>
      <c r="A30" s="38" t="s">
        <v>5</v>
      </c>
      <c r="B30" s="69">
        <v>1.0348999999999999</v>
      </c>
      <c r="C30" s="21"/>
      <c r="D30" s="63"/>
      <c r="E30" s="36"/>
      <c r="F30" s="10"/>
      <c r="G30" s="77"/>
      <c r="H30" s="77"/>
      <c r="I30" s="9"/>
      <c r="J30" s="75"/>
      <c r="K30" s="75"/>
      <c r="L30" s="5"/>
      <c r="M30" s="13"/>
      <c r="N30" s="14"/>
      <c r="O30" s="6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>
      <c r="A31" s="18"/>
      <c r="B31" s="20"/>
      <c r="C31" s="21"/>
      <c r="D31" s="9"/>
      <c r="E31" s="9"/>
      <c r="F31" s="9"/>
      <c r="G31" s="77"/>
      <c r="H31" s="77"/>
      <c r="I31" s="9"/>
      <c r="J31" s="75"/>
      <c r="K31" s="75"/>
      <c r="L31" s="5"/>
      <c r="M31" s="13"/>
      <c r="N31" s="14"/>
      <c r="O31" s="6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ht="15.75" thickBot="1">
      <c r="A32" s="19"/>
      <c r="B32" s="21"/>
      <c r="C32" s="21"/>
      <c r="D32" s="9"/>
      <c r="E32" s="9"/>
      <c r="F32" s="9"/>
      <c r="G32" s="77"/>
      <c r="H32" s="77"/>
      <c r="I32" s="9"/>
      <c r="J32" s="75"/>
      <c r="K32" s="75"/>
      <c r="L32" s="5"/>
      <c r="M32" s="13"/>
      <c r="N32" s="14"/>
      <c r="O32" s="6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ht="16.5" customHeight="1" thickBot="1">
      <c r="A33" s="17"/>
      <c r="B33" s="202" t="s">
        <v>6</v>
      </c>
      <c r="C33" s="203"/>
      <c r="D33" s="204"/>
      <c r="E33" s="202" t="s">
        <v>7</v>
      </c>
      <c r="F33" s="203"/>
      <c r="G33" s="204"/>
      <c r="H33" s="78"/>
      <c r="I33" s="15"/>
      <c r="J33" s="76"/>
      <c r="K33" s="76"/>
      <c r="L33" s="5"/>
      <c r="M33" s="13"/>
      <c r="N33" s="14"/>
      <c r="O33" s="6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26.25" customHeight="1" thickBot="1">
      <c r="A34" s="57"/>
      <c r="B34" s="58" t="s">
        <v>8</v>
      </c>
      <c r="C34" s="59" t="s">
        <v>9</v>
      </c>
      <c r="D34" s="60" t="s">
        <v>10</v>
      </c>
      <c r="E34" s="58" t="s">
        <v>8</v>
      </c>
      <c r="F34" s="61" t="s">
        <v>11</v>
      </c>
      <c r="G34" s="138" t="s">
        <v>12</v>
      </c>
      <c r="H34" s="104" t="s">
        <v>13</v>
      </c>
      <c r="I34" s="62" t="s">
        <v>14</v>
      </c>
      <c r="J34" s="105" t="s">
        <v>15</v>
      </c>
      <c r="K34" s="105" t="s">
        <v>16</v>
      </c>
      <c r="L34" s="5"/>
      <c r="M34" s="13"/>
      <c r="N34" s="14"/>
      <c r="O34" s="6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>
      <c r="A35" s="56" t="s">
        <v>17</v>
      </c>
      <c r="B35" s="99">
        <f>IF(+B27&gt;B28,B28,IF(B27*B30&gt;B28,B28,B27*B30))</f>
        <v>1000</v>
      </c>
      <c r="C35" s="100">
        <f>+B5</f>
        <v>7.4999999999999997E-2</v>
      </c>
      <c r="D35" s="101">
        <f>+B35*C35</f>
        <v>75</v>
      </c>
      <c r="E35" s="99">
        <f>+B35</f>
        <v>1000</v>
      </c>
      <c r="F35" s="100">
        <f>+C5</f>
        <v>7.4999999999999997E-2</v>
      </c>
      <c r="G35" s="101">
        <f>+E35*F35</f>
        <v>75</v>
      </c>
      <c r="H35" s="102">
        <f>+G35-D35</f>
        <v>0</v>
      </c>
      <c r="I35" s="103">
        <f>IFERROR(+H35/D35,0)</f>
        <v>0</v>
      </c>
      <c r="J35" s="111">
        <f>IFERROR(+G35/$G$62,0)</f>
        <v>0.37591692409019684</v>
      </c>
      <c r="K35" s="108"/>
      <c r="L35" s="5"/>
      <c r="M35" s="13"/>
      <c r="N35" s="14"/>
      <c r="O35" s="6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>
      <c r="A36" s="179" t="s">
        <v>18</v>
      </c>
      <c r="B36" s="180">
        <f>IF(B27*B30&gt;1000,B27*B30-B28,0)</f>
        <v>552.34999999999991</v>
      </c>
      <c r="C36" s="72">
        <f>+B6</f>
        <v>8.7999999999999995E-2</v>
      </c>
      <c r="D36" s="23">
        <f>+B36*C36</f>
        <v>48.606799999999993</v>
      </c>
      <c r="E36" s="180">
        <f>+B36</f>
        <v>552.34999999999991</v>
      </c>
      <c r="F36" s="72">
        <f>+C6</f>
        <v>8.7999999999999995E-2</v>
      </c>
      <c r="G36" s="23">
        <f>+E36*F36</f>
        <v>48.606799999999993</v>
      </c>
      <c r="H36" s="126">
        <f>+G36-D36</f>
        <v>0</v>
      </c>
      <c r="I36" s="103">
        <f>IFERROR(+H36/D36,0)</f>
        <v>0</v>
      </c>
      <c r="J36" s="95">
        <f>IFERROR(+G36/$G$62,0)</f>
        <v>0.24362824994489837</v>
      </c>
      <c r="K36" s="109"/>
      <c r="L36" s="5"/>
      <c r="M36" s="13"/>
      <c r="N36" s="14"/>
      <c r="O36" s="6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>
      <c r="A37" s="44"/>
      <c r="B37" s="85"/>
      <c r="C37" s="86"/>
      <c r="D37" s="87"/>
      <c r="E37" s="85"/>
      <c r="F37" s="86"/>
      <c r="G37" s="87"/>
      <c r="H37" s="88"/>
      <c r="I37" s="89"/>
      <c r="J37" s="112"/>
      <c r="K37" s="110"/>
      <c r="L37" s="5"/>
      <c r="M37" s="13"/>
      <c r="N37" s="14"/>
      <c r="O37" s="6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>
      <c r="A38" s="179" t="s">
        <v>19</v>
      </c>
      <c r="B38" s="180">
        <f>+B27*B30*G27</f>
        <v>993.50400000000002</v>
      </c>
      <c r="C38" s="181">
        <f>+B7</f>
        <v>6.5000000000000002E-2</v>
      </c>
      <c r="D38" s="23">
        <f>+B38*C38</f>
        <v>64.577759999999998</v>
      </c>
      <c r="E38" s="180">
        <f>+B38</f>
        <v>993.50400000000002</v>
      </c>
      <c r="F38" s="181">
        <f>+C7</f>
        <v>6.5000000000000002E-2</v>
      </c>
      <c r="G38" s="23">
        <f>+E38*F38</f>
        <v>64.577759999999998</v>
      </c>
      <c r="H38" s="126">
        <f>+G38-D38</f>
        <v>0</v>
      </c>
      <c r="I38" s="103">
        <f t="shared" ref="I38:I40" si="0">IFERROR(+H38/D38,0)</f>
        <v>0</v>
      </c>
      <c r="J38" s="95"/>
      <c r="K38" s="109">
        <f>IFERROR(+G38/$G$68,0)</f>
        <v>0.32105044045386677</v>
      </c>
      <c r="L38" s="5"/>
      <c r="M38" s="13"/>
      <c r="N38" s="14"/>
      <c r="O38" s="6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>
      <c r="A39" s="179" t="s">
        <v>20</v>
      </c>
      <c r="B39" s="180">
        <f>+B27*B30*G28</f>
        <v>279.42299999999994</v>
      </c>
      <c r="C39" s="181">
        <f>+B8</f>
        <v>0.1</v>
      </c>
      <c r="D39" s="23">
        <f>+B39*C39</f>
        <v>27.942299999999996</v>
      </c>
      <c r="E39" s="180">
        <f>+B39</f>
        <v>279.42299999999994</v>
      </c>
      <c r="F39" s="181">
        <f>+C8</f>
        <v>0.1</v>
      </c>
      <c r="G39" s="23">
        <f>+E39*F39</f>
        <v>27.942299999999996</v>
      </c>
      <c r="H39" s="126">
        <f>+G39-D39</f>
        <v>0</v>
      </c>
      <c r="I39" s="103">
        <f t="shared" si="0"/>
        <v>0</v>
      </c>
      <c r="J39" s="95"/>
      <c r="K39" s="109">
        <f>IFERROR(+G39/$G$68,0)</f>
        <v>0.1389160559656154</v>
      </c>
      <c r="L39" s="5"/>
      <c r="M39" s="13"/>
      <c r="N39" s="14"/>
      <c r="O39" s="6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>
      <c r="A40" s="179" t="s">
        <v>21</v>
      </c>
      <c r="B40" s="180">
        <f>+B27*B30*G29</f>
        <v>279.42299999999994</v>
      </c>
      <c r="C40" s="181">
        <f>+B9</f>
        <v>0.11700000000000001</v>
      </c>
      <c r="D40" s="23">
        <f>+B40*C40</f>
        <v>32.692490999999997</v>
      </c>
      <c r="E40" s="180">
        <f>+B40</f>
        <v>279.42299999999994</v>
      </c>
      <c r="F40" s="181">
        <f>+C9</f>
        <v>0.11700000000000001</v>
      </c>
      <c r="G40" s="23">
        <f>+E40*F40</f>
        <v>32.692490999999997</v>
      </c>
      <c r="H40" s="126">
        <f>+G40-D40</f>
        <v>0</v>
      </c>
      <c r="I40" s="103">
        <f t="shared" si="0"/>
        <v>0</v>
      </c>
      <c r="J40" s="95"/>
      <c r="K40" s="109">
        <f>IFERROR(+G40/$G$68,0)</f>
        <v>0.16253178547977004</v>
      </c>
      <c r="L40" s="5"/>
      <c r="M40" s="13"/>
      <c r="N40" s="14"/>
      <c r="O40" s="6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>
      <c r="A41" s="44"/>
      <c r="B41" s="85"/>
      <c r="C41" s="86"/>
      <c r="D41" s="87"/>
      <c r="E41" s="85"/>
      <c r="F41" s="86"/>
      <c r="G41" s="87"/>
      <c r="H41" s="88"/>
      <c r="I41" s="89"/>
      <c r="J41" s="112"/>
      <c r="K41" s="110"/>
      <c r="L41" s="5"/>
      <c r="M41" s="13"/>
      <c r="N41" s="14"/>
      <c r="O41" s="6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>
      <c r="A42" s="179" t="s">
        <v>22</v>
      </c>
      <c r="B42" s="73">
        <v>1</v>
      </c>
      <c r="C42" s="80">
        <f>+B10</f>
        <v>9.83</v>
      </c>
      <c r="D42" s="74">
        <f>+B42*C42</f>
        <v>9.83</v>
      </c>
      <c r="E42" s="73">
        <f>+B42</f>
        <v>1</v>
      </c>
      <c r="F42" s="80">
        <f>+C10</f>
        <v>9.94</v>
      </c>
      <c r="G42" s="74">
        <f t="shared" ref="G42:G46" si="1">+E42*F42</f>
        <v>9.94</v>
      </c>
      <c r="H42" s="126">
        <f>+G42-D42</f>
        <v>0.10999999999999943</v>
      </c>
      <c r="I42" s="103">
        <f>IFERROR(+H42/D42,0)</f>
        <v>1.1190233977619474E-2</v>
      </c>
      <c r="J42" s="113">
        <f t="shared" ref="J42:J56" si="2">IFERROR(+G42/$G$62,0)</f>
        <v>4.9821523006087422E-2</v>
      </c>
      <c r="K42" s="109">
        <f>IFERROR(+G42/$G$68,0)</f>
        <v>4.9417034256242942E-2</v>
      </c>
      <c r="L42" s="5"/>
      <c r="M42" s="13"/>
      <c r="N42" s="14"/>
      <c r="O42" s="6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>
      <c r="A43" s="43" t="s">
        <v>23</v>
      </c>
      <c r="B43" s="83">
        <v>1</v>
      </c>
      <c r="C43" s="90">
        <f>+B12</f>
        <v>0.72</v>
      </c>
      <c r="D43" s="96">
        <f>+B43*C43</f>
        <v>0.72</v>
      </c>
      <c r="E43" s="83">
        <f>+B43</f>
        <v>1</v>
      </c>
      <c r="F43" s="90">
        <f>+C12</f>
        <v>0.02</v>
      </c>
      <c r="G43" s="96">
        <f t="shared" si="1"/>
        <v>0.02</v>
      </c>
      <c r="H43" s="98">
        <f>+G43-D43</f>
        <v>-0.7</v>
      </c>
      <c r="I43" s="103">
        <f t="shared" ref="I43:I56" si="3">IFERROR(+H43/D43,0)</f>
        <v>-0.97222222222222221</v>
      </c>
      <c r="J43" s="114">
        <f t="shared" si="2"/>
        <v>1.0024451309071916E-4</v>
      </c>
      <c r="K43" s="109">
        <f t="shared" ref="K43:K46" si="4">IFERROR(+G43/$G$68,0)</f>
        <v>9.9430652427048179E-5</v>
      </c>
      <c r="L43" s="5"/>
      <c r="M43" s="13"/>
      <c r="N43" s="14"/>
      <c r="O43" s="6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>
      <c r="A44" s="94" t="s">
        <v>24</v>
      </c>
      <c r="B44" s="26">
        <f>+B27</f>
        <v>1500</v>
      </c>
      <c r="C44" s="27">
        <f>+B13</f>
        <v>1.43E-2</v>
      </c>
      <c r="D44" s="96">
        <f t="shared" ref="D44:D46" si="5">+B44*C44</f>
        <v>21.45</v>
      </c>
      <c r="E44" s="26">
        <f>+B44</f>
        <v>1500</v>
      </c>
      <c r="F44" s="27">
        <f>+C13</f>
        <v>1.4500000000000001E-2</v>
      </c>
      <c r="G44" s="96">
        <f t="shared" si="1"/>
        <v>21.75</v>
      </c>
      <c r="H44" s="98">
        <f t="shared" ref="H44:H46" si="6">+G44-D44</f>
        <v>0.30000000000000071</v>
      </c>
      <c r="I44" s="103">
        <f t="shared" si="3"/>
        <v>1.3986013986014019E-2</v>
      </c>
      <c r="J44" s="113">
        <f t="shared" si="2"/>
        <v>0.10901590798615708</v>
      </c>
      <c r="K44" s="109">
        <f t="shared" si="4"/>
        <v>0.10813083451441489</v>
      </c>
      <c r="L44" s="5"/>
      <c r="M44" s="13"/>
      <c r="N44" s="14"/>
      <c r="O44" s="6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>
      <c r="A45" s="94" t="s">
        <v>25</v>
      </c>
      <c r="B45" s="26">
        <f>+B27</f>
        <v>1500</v>
      </c>
      <c r="C45" s="27"/>
      <c r="D45" s="96">
        <f t="shared" si="5"/>
        <v>0</v>
      </c>
      <c r="E45" s="26">
        <f>+B45</f>
        <v>1500</v>
      </c>
      <c r="F45" s="27"/>
      <c r="G45" s="96">
        <f t="shared" si="1"/>
        <v>0</v>
      </c>
      <c r="H45" s="98">
        <f t="shared" si="6"/>
        <v>0</v>
      </c>
      <c r="I45" s="103">
        <f t="shared" si="3"/>
        <v>0</v>
      </c>
      <c r="J45" s="113">
        <f t="shared" si="2"/>
        <v>0</v>
      </c>
      <c r="K45" s="109">
        <f t="shared" si="4"/>
        <v>0</v>
      </c>
      <c r="L45" s="5"/>
      <c r="M45" s="13"/>
      <c r="N45" s="14"/>
      <c r="O45" s="6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>
      <c r="A46" s="94" t="s">
        <v>26</v>
      </c>
      <c r="B46" s="26">
        <f>+B27</f>
        <v>1500</v>
      </c>
      <c r="C46" s="27">
        <f>+B14</f>
        <v>-6.0000000000000006E-4</v>
      </c>
      <c r="D46" s="96">
        <f t="shared" si="5"/>
        <v>-0.90000000000000013</v>
      </c>
      <c r="E46" s="26">
        <f>+B46</f>
        <v>1500</v>
      </c>
      <c r="F46" s="27">
        <f>+C14</f>
        <v>1E-4</v>
      </c>
      <c r="G46" s="96">
        <f t="shared" si="1"/>
        <v>0.15</v>
      </c>
      <c r="H46" s="98">
        <f t="shared" si="6"/>
        <v>1.05</v>
      </c>
      <c r="I46" s="103">
        <f t="shared" si="3"/>
        <v>-1.1666666666666665</v>
      </c>
      <c r="J46" s="113">
        <f t="shared" si="2"/>
        <v>7.5183384818039369E-4</v>
      </c>
      <c r="K46" s="109">
        <f t="shared" si="4"/>
        <v>7.4572989320286138E-4</v>
      </c>
      <c r="L46" s="5"/>
      <c r="M46" s="13"/>
      <c r="N46" s="14"/>
      <c r="O46" s="6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>
      <c r="A47" s="129" t="s">
        <v>27</v>
      </c>
      <c r="B47" s="130"/>
      <c r="C47" s="97"/>
      <c r="D47" s="131">
        <f>SUM(D42:D46)</f>
        <v>31.1</v>
      </c>
      <c r="E47" s="130"/>
      <c r="F47" s="97"/>
      <c r="G47" s="131">
        <f t="shared" ref="G47:H47" si="7">SUM(G42:G46)</f>
        <v>31.86</v>
      </c>
      <c r="H47" s="131">
        <f t="shared" si="7"/>
        <v>0.76000000000000023</v>
      </c>
      <c r="I47" s="52">
        <f t="shared" si="3"/>
        <v>2.4437299035369783E-2</v>
      </c>
      <c r="J47" s="115">
        <f t="shared" si="2"/>
        <v>0.15968950935351561</v>
      </c>
      <c r="K47" s="143">
        <f>IFERROR(+G47/$G$68,0)</f>
        <v>0.15839302931628776</v>
      </c>
      <c r="L47" s="7"/>
      <c r="M47" s="11"/>
      <c r="N47" s="7"/>
      <c r="O47" s="176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ht="25.5">
      <c r="A48" s="132" t="s">
        <v>28</v>
      </c>
      <c r="B48" s="133">
        <f>+B27*B30</f>
        <v>1552.35</v>
      </c>
      <c r="C48" s="148">
        <f>+B16</f>
        <v>7.4999999999999997E-3</v>
      </c>
      <c r="D48" s="133">
        <f>+B48*C48</f>
        <v>11.642624999999999</v>
      </c>
      <c r="E48" s="133">
        <f>+B48</f>
        <v>1552.35</v>
      </c>
      <c r="F48" s="148">
        <f>+C16</f>
        <v>7.4999999999999997E-3</v>
      </c>
      <c r="G48" s="133">
        <f>+E48*F48</f>
        <v>11.642624999999999</v>
      </c>
      <c r="H48" s="133">
        <f t="shared" ref="H48:H56" si="8">+G48-D48</f>
        <v>0</v>
      </c>
      <c r="I48" s="134">
        <f t="shared" si="3"/>
        <v>0</v>
      </c>
      <c r="J48" s="134">
        <f t="shared" si="2"/>
        <v>5.8355463711141704E-2</v>
      </c>
      <c r="K48" s="144">
        <f t="shared" ref="K48:K56" si="9">IFERROR(+G48/$G$68,0)</f>
        <v>5.7881689985673085E-2</v>
      </c>
    </row>
    <row r="49" spans="1:11" ht="25.5">
      <c r="A49" s="135" t="s">
        <v>29</v>
      </c>
      <c r="B49" s="136">
        <f>+B48</f>
        <v>1552.35</v>
      </c>
      <c r="C49" s="147">
        <f>+B17</f>
        <v>5.4999999999999997E-3</v>
      </c>
      <c r="D49" s="136">
        <f>+B49*C49</f>
        <v>8.5379249999999995</v>
      </c>
      <c r="E49" s="136">
        <f>+B49</f>
        <v>1552.35</v>
      </c>
      <c r="F49" s="147">
        <f>+C17</f>
        <v>5.4999999999999997E-3</v>
      </c>
      <c r="G49" s="136">
        <f>+E49*F49</f>
        <v>8.5379249999999995</v>
      </c>
      <c r="H49" s="136">
        <f t="shared" si="8"/>
        <v>0</v>
      </c>
      <c r="I49" s="137">
        <f t="shared" si="3"/>
        <v>0</v>
      </c>
      <c r="J49" s="137">
        <f t="shared" si="2"/>
        <v>4.2794006721503915E-2</v>
      </c>
      <c r="K49" s="145">
        <f t="shared" si="9"/>
        <v>4.2446572656160267E-2</v>
      </c>
    </row>
    <row r="50" spans="1:11">
      <c r="A50" s="106" t="s">
        <v>30</v>
      </c>
      <c r="B50" s="107"/>
      <c r="C50" s="107"/>
      <c r="D50" s="128">
        <f>+D48+D49</f>
        <v>20.180549999999997</v>
      </c>
      <c r="E50" s="107"/>
      <c r="F50" s="107"/>
      <c r="G50" s="128">
        <f>+G48+G49</f>
        <v>20.180549999999997</v>
      </c>
      <c r="H50" s="128">
        <f t="shared" si="8"/>
        <v>0</v>
      </c>
      <c r="I50" s="71">
        <f t="shared" si="3"/>
        <v>0</v>
      </c>
      <c r="J50" s="116">
        <f t="shared" si="2"/>
        <v>0.10114947043264561</v>
      </c>
      <c r="K50" s="146">
        <f t="shared" si="9"/>
        <v>0.10032826264183334</v>
      </c>
    </row>
    <row r="51" spans="1:11" ht="25.5">
      <c r="A51" s="53" t="s">
        <v>31</v>
      </c>
      <c r="B51" s="97"/>
      <c r="C51" s="97"/>
      <c r="D51" s="54">
        <f>+D47+D50</f>
        <v>51.280549999999998</v>
      </c>
      <c r="E51" s="97"/>
      <c r="F51" s="97"/>
      <c r="G51" s="54">
        <f>+G47+G50</f>
        <v>52.040549999999996</v>
      </c>
      <c r="H51" s="127">
        <f t="shared" si="8"/>
        <v>0.75999999999999801</v>
      </c>
      <c r="I51" s="70">
        <f t="shared" si="3"/>
        <v>1.4820433868201453E-2</v>
      </c>
      <c r="J51" s="115">
        <f t="shared" si="2"/>
        <v>0.26083897978616122</v>
      </c>
      <c r="K51" s="143">
        <f t="shared" si="9"/>
        <v>0.2587212919581211</v>
      </c>
    </row>
    <row r="52" spans="1:11">
      <c r="A52" s="179" t="s">
        <v>32</v>
      </c>
      <c r="B52" s="180">
        <f>+B27*B30</f>
        <v>1552.35</v>
      </c>
      <c r="C52" s="181">
        <f>+B18</f>
        <v>5.1999999999999998E-3</v>
      </c>
      <c r="D52" s="23">
        <f>+B52*C52</f>
        <v>8.0722199999999997</v>
      </c>
      <c r="E52" s="180">
        <f>+B52</f>
        <v>1552.35</v>
      </c>
      <c r="F52" s="181">
        <f>+C18</f>
        <v>5.1999999999999998E-3</v>
      </c>
      <c r="G52" s="23">
        <f>+E52*F52</f>
        <v>8.0722199999999997</v>
      </c>
      <c r="H52" s="124">
        <f t="shared" si="8"/>
        <v>0</v>
      </c>
      <c r="I52" s="24">
        <f t="shared" si="3"/>
        <v>0</v>
      </c>
      <c r="J52" s="113">
        <f t="shared" si="2"/>
        <v>4.0459788173058252E-2</v>
      </c>
      <c r="K52" s="119">
        <f t="shared" si="9"/>
        <v>4.0131305056733346E-2</v>
      </c>
    </row>
    <row r="53" spans="1:11">
      <c r="A53" s="179" t="s">
        <v>33</v>
      </c>
      <c r="B53" s="180">
        <f>+B52</f>
        <v>1552.35</v>
      </c>
      <c r="C53" s="181">
        <f>+B19</f>
        <v>1.1000000000000001E-3</v>
      </c>
      <c r="D53" s="23">
        <f>+B53*C53</f>
        <v>1.7075849999999999</v>
      </c>
      <c r="E53" s="180">
        <f>+B53</f>
        <v>1552.35</v>
      </c>
      <c r="F53" s="181">
        <f>+C19</f>
        <v>1.1000000000000001E-3</v>
      </c>
      <c r="G53" s="23">
        <f>+E53*F53</f>
        <v>1.7075849999999999</v>
      </c>
      <c r="H53" s="124">
        <f t="shared" si="8"/>
        <v>0</v>
      </c>
      <c r="I53" s="24">
        <f t="shared" si="3"/>
        <v>0</v>
      </c>
      <c r="J53" s="113">
        <f t="shared" si="2"/>
        <v>8.5588013443007836E-3</v>
      </c>
      <c r="K53" s="119">
        <f t="shared" si="9"/>
        <v>8.4893145312320527E-3</v>
      </c>
    </row>
    <row r="54" spans="1:11" ht="25.5">
      <c r="A54" s="179" t="s">
        <v>34</v>
      </c>
      <c r="B54" s="26">
        <v>1</v>
      </c>
      <c r="C54" s="180">
        <f>+B20</f>
        <v>0.25</v>
      </c>
      <c r="D54" s="23">
        <f>+B54*C54</f>
        <v>0.25</v>
      </c>
      <c r="E54" s="26">
        <f>+B54</f>
        <v>1</v>
      </c>
      <c r="F54" s="180">
        <f>+C20</f>
        <v>0.25</v>
      </c>
      <c r="G54" s="23">
        <f>+E54*F54</f>
        <v>0.25</v>
      </c>
      <c r="H54" s="124">
        <f t="shared" si="8"/>
        <v>0</v>
      </c>
      <c r="I54" s="24">
        <f t="shared" si="3"/>
        <v>0</v>
      </c>
      <c r="J54" s="113">
        <f t="shared" si="2"/>
        <v>1.2530564136339895E-3</v>
      </c>
      <c r="K54" s="119">
        <f t="shared" si="9"/>
        <v>1.2428831553381024E-3</v>
      </c>
    </row>
    <row r="55" spans="1:11">
      <c r="A55" s="53" t="s">
        <v>35</v>
      </c>
      <c r="B55" s="97"/>
      <c r="C55" s="97"/>
      <c r="D55" s="54">
        <f>SUM(D52:D54)</f>
        <v>10.029805</v>
      </c>
      <c r="E55" s="97"/>
      <c r="F55" s="97"/>
      <c r="G55" s="54">
        <f>SUM(G52:G54)</f>
        <v>10.029805</v>
      </c>
      <c r="H55" s="127">
        <f t="shared" si="8"/>
        <v>0</v>
      </c>
      <c r="I55" s="55">
        <f t="shared" si="3"/>
        <v>0</v>
      </c>
      <c r="J55" s="115">
        <f t="shared" si="2"/>
        <v>5.0271645930993022E-2</v>
      </c>
      <c r="K55" s="120">
        <f t="shared" si="9"/>
        <v>4.9863502743303499E-2</v>
      </c>
    </row>
    <row r="56" spans="1:11">
      <c r="A56" s="33" t="s">
        <v>36</v>
      </c>
      <c r="B56" s="180">
        <f>+B27</f>
        <v>1500</v>
      </c>
      <c r="C56" s="29">
        <f>+B21</f>
        <v>7.0000000000000001E-3</v>
      </c>
      <c r="D56" s="23">
        <f>+B56*C56</f>
        <v>10.5</v>
      </c>
      <c r="E56" s="180">
        <f>+B56</f>
        <v>1500</v>
      </c>
      <c r="F56" s="29">
        <f>+C21</f>
        <v>7.0000000000000001E-3</v>
      </c>
      <c r="G56" s="23">
        <f>+E56*F56</f>
        <v>10.5</v>
      </c>
      <c r="H56" s="124">
        <f t="shared" si="8"/>
        <v>0</v>
      </c>
      <c r="I56" s="24">
        <f t="shared" si="3"/>
        <v>0</v>
      </c>
      <c r="J56" s="117">
        <f t="shared" si="2"/>
        <v>5.2628369372627562E-2</v>
      </c>
      <c r="K56" s="121">
        <f t="shared" si="9"/>
        <v>5.2201092524200299E-2</v>
      </c>
    </row>
    <row r="57" spans="1:11">
      <c r="A57" s="46"/>
      <c r="B57" s="92"/>
      <c r="C57" s="92"/>
      <c r="D57" s="47"/>
      <c r="E57" s="92"/>
      <c r="F57" s="92"/>
      <c r="G57" s="47"/>
      <c r="H57" s="91"/>
      <c r="I57" s="48"/>
      <c r="J57" s="67"/>
      <c r="K57" s="65"/>
    </row>
    <row r="58" spans="1:11">
      <c r="A58" s="33" t="s">
        <v>37</v>
      </c>
      <c r="B58" s="84"/>
      <c r="C58" s="84"/>
      <c r="D58" s="25">
        <f>+D35+D36+D51+D55+D56</f>
        <v>195.41715500000001</v>
      </c>
      <c r="E58" s="84"/>
      <c r="F58" s="84"/>
      <c r="G58" s="25">
        <f>+G35+G36+G51+G55+G56</f>
        <v>196.177155</v>
      </c>
      <c r="H58" s="124">
        <f t="shared" ref="H58:H62" si="10">+G58-D58</f>
        <v>0.75999999999999091</v>
      </c>
      <c r="I58" s="24">
        <f t="shared" ref="I58:I62" si="11">IFERROR(+H58/D58,0)</f>
        <v>3.8891160809294907E-3</v>
      </c>
      <c r="J58" s="113">
        <f>IFERROR(+G58/$G$62,0)</f>
        <v>0.98328416912487704</v>
      </c>
      <c r="K58" s="64"/>
    </row>
    <row r="59" spans="1:11">
      <c r="A59" s="45" t="s">
        <v>38</v>
      </c>
      <c r="B59" s="30"/>
      <c r="C59" s="31">
        <v>0.13</v>
      </c>
      <c r="D59" s="25">
        <f>+D58*C59</f>
        <v>25.404230150000004</v>
      </c>
      <c r="E59" s="30"/>
      <c r="F59" s="31">
        <v>0.13</v>
      </c>
      <c r="G59" s="25">
        <f>+G58*F59</f>
        <v>25.503030150000001</v>
      </c>
      <c r="H59" s="124">
        <f t="shared" si="10"/>
        <v>9.8799999999997112E-2</v>
      </c>
      <c r="I59" s="24">
        <f t="shared" si="11"/>
        <v>3.8891160809294235E-3</v>
      </c>
      <c r="J59" s="113">
        <f>IFERROR(+G59/$G$62,0)</f>
        <v>0.12782694198623404</v>
      </c>
      <c r="K59" s="64"/>
    </row>
    <row r="60" spans="1:11">
      <c r="A60" s="45" t="s">
        <v>39</v>
      </c>
      <c r="B60" s="73"/>
      <c r="C60" s="73"/>
      <c r="D60" s="124">
        <f>+D58+D59</f>
        <v>220.82138515000003</v>
      </c>
      <c r="E60" s="73"/>
      <c r="F60" s="73"/>
      <c r="G60" s="124">
        <f>+G58+G59</f>
        <v>221.68018515</v>
      </c>
      <c r="H60" s="124">
        <f t="shared" si="10"/>
        <v>0.85879999999997381</v>
      </c>
      <c r="I60" s="24">
        <f t="shared" si="11"/>
        <v>3.8891160809294187E-3</v>
      </c>
      <c r="J60" s="113">
        <f>IFERROR(+G60/$G$62,0)</f>
        <v>1.1111111111111112</v>
      </c>
      <c r="K60" s="64"/>
    </row>
    <row r="61" spans="1:11">
      <c r="A61" s="45" t="s">
        <v>40</v>
      </c>
      <c r="B61" s="84"/>
      <c r="C61" s="37">
        <v>-0.1</v>
      </c>
      <c r="D61" s="123">
        <f>+D60*C61</f>
        <v>-22.082138515000004</v>
      </c>
      <c r="E61" s="84"/>
      <c r="F61" s="37">
        <v>-0.1</v>
      </c>
      <c r="G61" s="123">
        <f>+G60*F61</f>
        <v>-22.168018515</v>
      </c>
      <c r="H61" s="124">
        <f t="shared" si="10"/>
        <v>-8.587999999999596E-2</v>
      </c>
      <c r="I61" s="24">
        <f t="shared" si="11"/>
        <v>3.8891160809293541E-3</v>
      </c>
      <c r="J61" s="113">
        <f>IFERROR(+G61/$G$62,0)</f>
        <v>-0.1111111111111111</v>
      </c>
      <c r="K61" s="64"/>
    </row>
    <row r="62" spans="1:11" ht="15.75" thickBot="1">
      <c r="A62" s="49" t="s">
        <v>41</v>
      </c>
      <c r="B62" s="93"/>
      <c r="C62" s="93"/>
      <c r="D62" s="50">
        <f>+D60+D61</f>
        <v>198.73924663500003</v>
      </c>
      <c r="E62" s="93"/>
      <c r="F62" s="93"/>
      <c r="G62" s="50">
        <f>+G60+G61</f>
        <v>199.512166635</v>
      </c>
      <c r="H62" s="125">
        <f t="shared" si="10"/>
        <v>0.77291999999997074</v>
      </c>
      <c r="I62" s="51">
        <f t="shared" si="11"/>
        <v>3.8891160809293897E-3</v>
      </c>
      <c r="J62" s="118">
        <f>IFERROR(+G62/$G$62,0)</f>
        <v>1</v>
      </c>
      <c r="K62" s="66"/>
    </row>
    <row r="63" spans="1:11">
      <c r="A63" s="46"/>
      <c r="B63" s="92"/>
      <c r="C63" s="92"/>
      <c r="D63" s="47"/>
      <c r="E63" s="92"/>
      <c r="F63" s="92"/>
      <c r="G63" s="47"/>
      <c r="H63" s="91"/>
      <c r="I63" s="48"/>
      <c r="J63" s="67"/>
      <c r="K63" s="65"/>
    </row>
    <row r="64" spans="1:11">
      <c r="A64" s="33" t="s">
        <v>42</v>
      </c>
      <c r="B64" s="84"/>
      <c r="C64" s="84"/>
      <c r="D64" s="25">
        <f>+D38+D39+D40+D51+D55+D56</f>
        <v>197.02290600000001</v>
      </c>
      <c r="E64" s="84"/>
      <c r="F64" s="84"/>
      <c r="G64" s="25">
        <f>+G38+G39+G40+G51+G55+G56</f>
        <v>197.782906</v>
      </c>
      <c r="H64" s="124">
        <f t="shared" ref="H64:H68" si="12">+G64-D64</f>
        <v>0.75999999999999091</v>
      </c>
      <c r="I64" s="24">
        <f t="shared" ref="I64:I68" si="13">IFERROR(+H64/D64,0)</f>
        <v>3.8574195022785364E-3</v>
      </c>
      <c r="J64" s="24"/>
      <c r="K64" s="119">
        <f t="shared" ref="K64:K68" si="14">IFERROR(+G64/$G$68,0)</f>
        <v>0.98328416912487715</v>
      </c>
    </row>
    <row r="65" spans="1:11">
      <c r="A65" s="45" t="s">
        <v>38</v>
      </c>
      <c r="B65" s="30"/>
      <c r="C65" s="31">
        <v>0.13</v>
      </c>
      <c r="D65" s="25">
        <f>+D64*C65</f>
        <v>25.612977780000001</v>
      </c>
      <c r="E65" s="30"/>
      <c r="F65" s="31">
        <v>0.13</v>
      </c>
      <c r="G65" s="25">
        <f>+G64*F65</f>
        <v>25.711777780000002</v>
      </c>
      <c r="H65" s="124">
        <f t="shared" si="12"/>
        <v>9.8800000000000665E-2</v>
      </c>
      <c r="I65" s="24">
        <f t="shared" si="13"/>
        <v>3.8574195022786084E-3</v>
      </c>
      <c r="J65" s="24"/>
      <c r="K65" s="119">
        <f t="shared" si="14"/>
        <v>0.12782694198623404</v>
      </c>
    </row>
    <row r="66" spans="1:11">
      <c r="A66" s="45" t="s">
        <v>39</v>
      </c>
      <c r="B66" s="73"/>
      <c r="C66" s="73"/>
      <c r="D66" s="25">
        <f>+D64+D65</f>
        <v>222.63588378</v>
      </c>
      <c r="E66" s="73"/>
      <c r="F66" s="73"/>
      <c r="G66" s="25">
        <f>+G64+G65</f>
        <v>223.49468378</v>
      </c>
      <c r="H66" s="124">
        <f t="shared" si="12"/>
        <v>0.85880000000000223</v>
      </c>
      <c r="I66" s="24">
        <f t="shared" si="13"/>
        <v>3.8574195022785928E-3</v>
      </c>
      <c r="J66" s="24"/>
      <c r="K66" s="119">
        <f t="shared" si="14"/>
        <v>1.1111111111111112</v>
      </c>
    </row>
    <row r="67" spans="1:11">
      <c r="A67" s="45" t="s">
        <v>40</v>
      </c>
      <c r="B67" s="84"/>
      <c r="C67" s="37">
        <v>-0.1</v>
      </c>
      <c r="D67" s="123">
        <f>+D66*C67</f>
        <v>-22.263588378000001</v>
      </c>
      <c r="E67" s="84"/>
      <c r="F67" s="37">
        <v>-0.1</v>
      </c>
      <c r="G67" s="123">
        <f>+G66*F67</f>
        <v>-22.349468378000001</v>
      </c>
      <c r="H67" s="124">
        <f t="shared" si="12"/>
        <v>-8.5879999999999512E-2</v>
      </c>
      <c r="I67" s="24">
        <f t="shared" si="13"/>
        <v>3.8574195022785607E-3</v>
      </c>
      <c r="J67" s="24"/>
      <c r="K67" s="119">
        <f t="shared" si="14"/>
        <v>-0.11111111111111112</v>
      </c>
    </row>
    <row r="68" spans="1:11" ht="15.75" thickBot="1">
      <c r="A68" s="49" t="s">
        <v>43</v>
      </c>
      <c r="B68" s="93"/>
      <c r="C68" s="93"/>
      <c r="D68" s="50">
        <f>+D66+D67</f>
        <v>200.37229540199999</v>
      </c>
      <c r="E68" s="93"/>
      <c r="F68" s="93"/>
      <c r="G68" s="50">
        <f>+G66+G67</f>
        <v>201.14521540199999</v>
      </c>
      <c r="H68" s="125">
        <f t="shared" si="12"/>
        <v>0.77291999999999916</v>
      </c>
      <c r="I68" s="51">
        <f t="shared" si="13"/>
        <v>3.8574195022785789E-3</v>
      </c>
      <c r="J68" s="68"/>
      <c r="K68" s="122">
        <f t="shared" si="14"/>
        <v>1</v>
      </c>
    </row>
    <row r="71" spans="1:11" ht="108.75" customHeight="1">
      <c r="A71" s="200" t="s">
        <v>51</v>
      </c>
      <c r="B71" s="201"/>
      <c r="C71" s="201"/>
      <c r="D71" s="201"/>
      <c r="E71" s="201"/>
      <c r="F71" s="201"/>
      <c r="G71" s="201"/>
      <c r="H71" s="201"/>
    </row>
    <row r="72" spans="1:11">
      <c r="A72" s="162"/>
      <c r="B72" s="162"/>
      <c r="C72" s="162"/>
      <c r="D72" s="162"/>
      <c r="E72" s="162"/>
      <c r="F72" s="162"/>
      <c r="G72" s="162"/>
      <c r="H72" s="162"/>
    </row>
    <row r="73" spans="1:11">
      <c r="A73" s="162"/>
      <c r="B73" s="162"/>
      <c r="C73" s="162"/>
      <c r="D73" s="162"/>
      <c r="E73" s="162"/>
      <c r="F73" s="162"/>
      <c r="G73" s="162"/>
      <c r="H73" s="162"/>
    </row>
    <row r="74" spans="1:11">
      <c r="A74" s="162"/>
      <c r="B74" s="162"/>
      <c r="C74" s="162"/>
      <c r="D74" s="162"/>
      <c r="E74" s="162"/>
      <c r="F74" s="162"/>
      <c r="G74" s="162"/>
      <c r="H74" s="162"/>
    </row>
    <row r="75" spans="1:11">
      <c r="A75" s="162"/>
      <c r="B75" s="162"/>
      <c r="C75" s="162"/>
      <c r="D75" s="162"/>
      <c r="E75" s="162"/>
      <c r="F75" s="162"/>
      <c r="G75" s="162"/>
      <c r="H75" s="162"/>
    </row>
    <row r="76" spans="1:11">
      <c r="A76" s="162"/>
      <c r="B76" s="162"/>
      <c r="C76" s="162"/>
      <c r="D76" s="162"/>
      <c r="E76" s="162"/>
      <c r="F76" s="162"/>
      <c r="G76" s="162"/>
      <c r="H76" s="162"/>
    </row>
  </sheetData>
  <mergeCells count="4">
    <mergeCell ref="A1:J1"/>
    <mergeCell ref="B33:D33"/>
    <mergeCell ref="E33:G33"/>
    <mergeCell ref="A71:H7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B76"/>
  <sheetViews>
    <sheetView topLeftCell="A43" zoomScale="90" zoomScaleNormal="90" workbookViewId="0">
      <selection activeCell="A33" sqref="A33:K68"/>
    </sheetView>
  </sheetViews>
  <sheetFormatPr defaultRowHeight="15"/>
  <cols>
    <col min="1" max="1" width="37.42578125" style="163" customWidth="1"/>
    <col min="2" max="2" width="11.28515625" style="163" bestFit="1" customWidth="1"/>
    <col min="3" max="3" width="13.140625" style="163" customWidth="1"/>
    <col min="4" max="4" width="13.5703125" style="163" customWidth="1"/>
    <col min="5" max="5" width="11.42578125" style="163" customWidth="1"/>
    <col min="6" max="6" width="13.28515625" style="163" customWidth="1"/>
    <col min="7" max="7" width="13.42578125" style="163" customWidth="1"/>
    <col min="8" max="11" width="11.140625" style="163" customWidth="1"/>
    <col min="12" max="16384" width="9.140625" style="163"/>
  </cols>
  <sheetData>
    <row r="1" spans="1:28" ht="23.25">
      <c r="A1" s="205" t="s">
        <v>67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28">
      <c r="A2" s="9"/>
      <c r="B2" s="9"/>
      <c r="C2" s="9"/>
      <c r="D2" s="9"/>
      <c r="E2" s="9"/>
      <c r="F2" s="9"/>
      <c r="G2" s="77"/>
      <c r="H2" s="77"/>
      <c r="I2" s="9"/>
      <c r="J2" s="75"/>
      <c r="K2" s="75"/>
      <c r="L2" s="9"/>
      <c r="M2" s="9"/>
      <c r="N2" s="9"/>
      <c r="O2" s="9"/>
      <c r="P2" s="9"/>
      <c r="Q2" s="9"/>
      <c r="R2" s="9"/>
      <c r="S2" s="9"/>
      <c r="T2" s="34"/>
      <c r="U2" s="9"/>
      <c r="V2" s="9"/>
      <c r="W2" s="9"/>
      <c r="X2" s="9"/>
      <c r="Y2" s="39">
        <v>1</v>
      </c>
      <c r="Z2" s="9" t="s">
        <v>0</v>
      </c>
      <c r="AA2" s="9"/>
      <c r="AB2" s="9"/>
    </row>
    <row r="3" spans="1:28" ht="15.75" thickBot="1">
      <c r="A3" s="9"/>
      <c r="B3" s="9"/>
      <c r="C3" s="9"/>
      <c r="D3" s="9"/>
      <c r="E3" s="9"/>
      <c r="F3" s="9"/>
      <c r="G3" s="77"/>
      <c r="H3" s="77"/>
      <c r="I3" s="9"/>
      <c r="J3" s="75"/>
      <c r="K3" s="75"/>
      <c r="L3" s="9"/>
      <c r="M3" s="9"/>
      <c r="N3" s="9"/>
      <c r="O3" s="9"/>
      <c r="P3" s="9"/>
      <c r="Q3" s="9"/>
      <c r="R3" s="9"/>
      <c r="S3" s="9"/>
      <c r="T3" s="34"/>
      <c r="U3" s="9"/>
      <c r="V3" s="9"/>
      <c r="W3" s="9"/>
      <c r="X3" s="9"/>
      <c r="Y3" s="39"/>
      <c r="Z3" s="9"/>
      <c r="AA3" s="9"/>
      <c r="AB3" s="9"/>
    </row>
    <row r="4" spans="1:28" ht="15.75" thickBot="1">
      <c r="A4" s="164" t="s">
        <v>45</v>
      </c>
      <c r="B4" s="165" t="s">
        <v>46</v>
      </c>
      <c r="C4" s="165" t="s">
        <v>47</v>
      </c>
      <c r="D4" s="9"/>
      <c r="F4" s="9" t="s">
        <v>52</v>
      </c>
      <c r="G4" s="77"/>
      <c r="H4" s="9"/>
      <c r="I4" s="75"/>
      <c r="J4" s="75"/>
      <c r="L4" s="9"/>
      <c r="M4" s="9"/>
      <c r="N4" s="9"/>
      <c r="O4" s="9"/>
      <c r="P4" s="9"/>
      <c r="Q4" s="9"/>
      <c r="R4" s="9"/>
      <c r="S4" s="9"/>
      <c r="T4" s="34"/>
      <c r="U4" s="9"/>
      <c r="V4" s="9"/>
      <c r="W4" s="9"/>
      <c r="X4" s="9"/>
      <c r="Y4" s="39"/>
      <c r="Z4" s="9"/>
      <c r="AA4" s="9"/>
      <c r="AB4" s="9"/>
    </row>
    <row r="5" spans="1:28">
      <c r="A5" s="166" t="s">
        <v>17</v>
      </c>
      <c r="B5" s="172">
        <v>7.4999999999999997E-2</v>
      </c>
      <c r="C5" s="172">
        <v>7.4999999999999997E-2</v>
      </c>
      <c r="D5" s="9"/>
      <c r="E5" s="9"/>
      <c r="I5" s="178">
        <v>2012</v>
      </c>
      <c r="J5" s="178">
        <v>2013</v>
      </c>
      <c r="L5" s="9"/>
      <c r="M5" s="9"/>
      <c r="N5" s="9"/>
      <c r="O5" s="9"/>
      <c r="P5" s="9"/>
      <c r="Q5" s="9"/>
      <c r="R5" s="9"/>
      <c r="S5" s="9"/>
      <c r="T5" s="34"/>
      <c r="U5" s="9"/>
      <c r="V5" s="9"/>
      <c r="W5" s="9"/>
      <c r="X5" s="9"/>
      <c r="Y5" s="39"/>
      <c r="Z5" s="9"/>
      <c r="AA5" s="9"/>
      <c r="AB5" s="9"/>
    </row>
    <row r="6" spans="1:28">
      <c r="A6" s="166" t="s">
        <v>18</v>
      </c>
      <c r="B6" s="172">
        <v>8.7999999999999995E-2</v>
      </c>
      <c r="C6" s="172">
        <v>8.7999999999999995E-2</v>
      </c>
      <c r="D6" s="9"/>
      <c r="E6" s="9"/>
      <c r="F6" s="185" t="s">
        <v>53</v>
      </c>
      <c r="L6" s="9"/>
      <c r="M6" s="9"/>
      <c r="N6" s="9"/>
      <c r="O6" s="9"/>
      <c r="P6" s="9"/>
      <c r="Q6" s="9"/>
      <c r="R6" s="9"/>
      <c r="S6" s="9"/>
      <c r="T6" s="34"/>
      <c r="U6" s="9"/>
      <c r="V6" s="9"/>
      <c r="W6" s="9"/>
      <c r="X6" s="9"/>
      <c r="Y6" s="39"/>
      <c r="Z6" s="9"/>
      <c r="AA6" s="9"/>
      <c r="AB6" s="9"/>
    </row>
    <row r="7" spans="1:28">
      <c r="A7" s="166" t="s">
        <v>19</v>
      </c>
      <c r="B7" s="172">
        <v>6.5000000000000002E-2</v>
      </c>
      <c r="C7" s="172">
        <v>6.5000000000000002E-2</v>
      </c>
      <c r="D7" s="9"/>
      <c r="E7" s="9"/>
      <c r="F7" s="163" t="s">
        <v>54</v>
      </c>
      <c r="I7" s="177">
        <v>0.02</v>
      </c>
      <c r="J7" s="177">
        <v>0.02</v>
      </c>
      <c r="L7" s="9"/>
      <c r="M7" s="9"/>
      <c r="N7" s="9"/>
      <c r="O7" s="9"/>
      <c r="P7" s="9"/>
      <c r="Q7" s="9"/>
      <c r="R7" s="9"/>
      <c r="S7" s="9"/>
      <c r="T7" s="34"/>
      <c r="U7" s="9"/>
      <c r="V7" s="9"/>
      <c r="W7" s="9"/>
      <c r="X7" s="9"/>
      <c r="Y7" s="39"/>
      <c r="Z7" s="9"/>
      <c r="AA7" s="9"/>
      <c r="AB7" s="9"/>
    </row>
    <row r="8" spans="1:28">
      <c r="A8" s="166" t="s">
        <v>20</v>
      </c>
      <c r="B8" s="172">
        <v>0.1</v>
      </c>
      <c r="C8" s="172">
        <v>0.1</v>
      </c>
      <c r="D8" s="9"/>
      <c r="E8" s="9"/>
      <c r="F8" s="163" t="s">
        <v>55</v>
      </c>
      <c r="I8" s="177">
        <v>0.7</v>
      </c>
      <c r="J8" s="177">
        <v>0</v>
      </c>
      <c r="L8" s="9"/>
      <c r="M8" s="9"/>
      <c r="N8" s="9"/>
      <c r="O8" s="9"/>
      <c r="P8" s="9"/>
      <c r="Q8" s="9"/>
      <c r="R8" s="9"/>
      <c r="S8" s="9"/>
      <c r="T8" s="34"/>
      <c r="U8" s="9"/>
      <c r="V8" s="9"/>
      <c r="W8" s="9"/>
      <c r="X8" s="9"/>
      <c r="Y8" s="39"/>
      <c r="Z8" s="9"/>
      <c r="AA8" s="9"/>
      <c r="AB8" s="9"/>
    </row>
    <row r="9" spans="1:28">
      <c r="A9" s="166" t="s">
        <v>21</v>
      </c>
      <c r="B9" s="172">
        <v>0.11700000000000001</v>
      </c>
      <c r="C9" s="172">
        <v>0.11700000000000001</v>
      </c>
      <c r="D9" s="9"/>
      <c r="E9" s="9"/>
      <c r="F9" s="163" t="s">
        <v>56</v>
      </c>
      <c r="J9" s="177"/>
      <c r="L9" s="9"/>
      <c r="M9" s="9"/>
      <c r="N9" s="9"/>
      <c r="O9" s="9"/>
      <c r="P9" s="9"/>
      <c r="Q9" s="9"/>
      <c r="R9" s="9"/>
      <c r="S9" s="9"/>
      <c r="T9" s="34"/>
      <c r="U9" s="9"/>
      <c r="V9" s="9"/>
      <c r="W9" s="9"/>
      <c r="X9" s="9"/>
      <c r="Y9" s="39"/>
      <c r="Z9" s="9"/>
      <c r="AA9" s="9"/>
      <c r="AB9" s="9"/>
    </row>
    <row r="10" spans="1:28">
      <c r="A10" s="166" t="s">
        <v>22</v>
      </c>
      <c r="B10" s="167">
        <v>9.83</v>
      </c>
      <c r="C10" s="167">
        <v>9.94</v>
      </c>
      <c r="D10" s="9"/>
      <c r="E10" s="9"/>
      <c r="F10" s="163" t="s">
        <v>57</v>
      </c>
      <c r="J10" s="177"/>
      <c r="L10" s="9"/>
      <c r="M10" s="9"/>
      <c r="N10" s="9"/>
      <c r="O10" s="9"/>
      <c r="P10" s="9"/>
      <c r="Q10" s="9"/>
      <c r="R10" s="9"/>
      <c r="S10" s="9"/>
      <c r="T10" s="34"/>
      <c r="U10" s="9"/>
      <c r="V10" s="9"/>
      <c r="W10" s="9"/>
      <c r="X10" s="9"/>
      <c r="Y10" s="39"/>
      <c r="Z10" s="9"/>
      <c r="AA10" s="9"/>
      <c r="AB10" s="9"/>
    </row>
    <row r="11" spans="1:28">
      <c r="A11" s="166" t="s">
        <v>48</v>
      </c>
      <c r="B11" s="167">
        <v>0</v>
      </c>
      <c r="C11" s="167">
        <v>0</v>
      </c>
      <c r="D11" s="9"/>
      <c r="E11" s="9"/>
      <c r="F11" s="163" t="s">
        <v>23</v>
      </c>
      <c r="I11" s="182">
        <f>SUM(I6:I10)</f>
        <v>0.72</v>
      </c>
      <c r="J11" s="182">
        <f>SUM(J6:J10)</f>
        <v>0.02</v>
      </c>
      <c r="L11" s="9"/>
      <c r="M11" s="9"/>
      <c r="N11" s="9"/>
      <c r="O11" s="9"/>
      <c r="P11" s="9"/>
      <c r="Q11" s="9"/>
      <c r="R11" s="9"/>
      <c r="S11" s="9"/>
      <c r="T11" s="34"/>
      <c r="U11" s="9"/>
      <c r="V11" s="9"/>
      <c r="W11" s="9"/>
      <c r="X11" s="9"/>
      <c r="Y11" s="39"/>
      <c r="Z11" s="9"/>
      <c r="AA11" s="9"/>
      <c r="AB11" s="9"/>
    </row>
    <row r="12" spans="1:28">
      <c r="A12" s="166" t="s">
        <v>23</v>
      </c>
      <c r="B12" s="168">
        <f>+I11</f>
        <v>0.72</v>
      </c>
      <c r="C12" s="168">
        <f>+J11</f>
        <v>0.02</v>
      </c>
      <c r="D12" s="9"/>
      <c r="E12" s="9"/>
      <c r="L12" s="9"/>
      <c r="M12" s="9"/>
      <c r="N12" s="9"/>
      <c r="O12" s="9"/>
      <c r="P12" s="9"/>
      <c r="Q12" s="9"/>
      <c r="R12" s="9"/>
      <c r="S12" s="9"/>
      <c r="T12" s="34"/>
      <c r="U12" s="9"/>
      <c r="V12" s="9"/>
      <c r="W12" s="9"/>
      <c r="X12" s="9"/>
      <c r="Y12" s="39"/>
      <c r="Z12" s="9"/>
      <c r="AA12" s="9"/>
      <c r="AB12" s="9"/>
    </row>
    <row r="13" spans="1:28">
      <c r="A13" s="169" t="s">
        <v>24</v>
      </c>
      <c r="B13" s="170">
        <v>1.43E-2</v>
      </c>
      <c r="C13" s="170">
        <v>1.4500000000000001E-2</v>
      </c>
      <c r="D13" s="9"/>
      <c r="E13" s="9"/>
      <c r="F13" s="185" t="s">
        <v>58</v>
      </c>
      <c r="L13" s="9"/>
      <c r="M13" s="9"/>
      <c r="N13" s="9"/>
      <c r="O13" s="9"/>
      <c r="P13" s="9"/>
      <c r="Q13" s="9"/>
      <c r="R13" s="9"/>
      <c r="S13" s="9"/>
      <c r="T13" s="34"/>
      <c r="U13" s="9"/>
      <c r="V13" s="9"/>
      <c r="W13" s="9"/>
      <c r="X13" s="9"/>
      <c r="Y13" s="39"/>
      <c r="Z13" s="9"/>
      <c r="AA13" s="9"/>
      <c r="AB13" s="9"/>
    </row>
    <row r="14" spans="1:28">
      <c r="A14" s="166" t="s">
        <v>26</v>
      </c>
      <c r="B14" s="171">
        <f>+I22</f>
        <v>-6.0000000000000006E-4</v>
      </c>
      <c r="C14" s="171">
        <f>J22</f>
        <v>1E-4</v>
      </c>
      <c r="D14" s="9"/>
      <c r="E14" s="9"/>
      <c r="F14" s="163" t="s">
        <v>59</v>
      </c>
      <c r="I14" s="183"/>
      <c r="J14" s="177">
        <v>0</v>
      </c>
      <c r="L14" s="9"/>
      <c r="M14" s="9"/>
      <c r="N14" s="9"/>
      <c r="O14" s="9"/>
      <c r="P14" s="9"/>
      <c r="Q14" s="9"/>
      <c r="R14" s="9"/>
      <c r="S14" s="9"/>
      <c r="T14" s="34"/>
      <c r="U14" s="9"/>
      <c r="V14" s="9"/>
      <c r="W14" s="9"/>
      <c r="X14" s="9"/>
      <c r="Y14" s="39"/>
      <c r="Z14" s="9"/>
      <c r="AA14" s="9"/>
      <c r="AB14" s="9"/>
    </row>
    <row r="15" spans="1:28">
      <c r="A15" s="169" t="s">
        <v>25</v>
      </c>
      <c r="B15" s="170">
        <v>0</v>
      </c>
      <c r="C15" s="170">
        <v>0</v>
      </c>
      <c r="D15" s="9"/>
      <c r="E15" s="9"/>
      <c r="F15" s="163" t="s">
        <v>60</v>
      </c>
      <c r="I15" s="183">
        <v>-1.9E-3</v>
      </c>
      <c r="J15" s="177">
        <v>0</v>
      </c>
      <c r="L15" s="9"/>
      <c r="M15" s="9"/>
      <c r="N15" s="9"/>
      <c r="O15" s="9"/>
      <c r="P15" s="9"/>
      <c r="Q15" s="9"/>
      <c r="R15" s="9"/>
      <c r="S15" s="9"/>
      <c r="T15" s="34"/>
      <c r="U15" s="9"/>
      <c r="V15" s="9"/>
      <c r="W15" s="9"/>
      <c r="X15" s="9"/>
      <c r="Y15" s="39"/>
      <c r="Z15" s="9"/>
      <c r="AA15" s="9"/>
      <c r="AB15" s="9"/>
    </row>
    <row r="16" spans="1:28" ht="25.5">
      <c r="A16" s="169" t="s">
        <v>49</v>
      </c>
      <c r="B16" s="171">
        <v>7.4999999999999997E-3</v>
      </c>
      <c r="C16" s="171">
        <v>7.4999999999999997E-3</v>
      </c>
      <c r="D16" s="9"/>
      <c r="E16" s="9"/>
      <c r="F16" s="163" t="s">
        <v>61</v>
      </c>
      <c r="I16" s="183">
        <v>0</v>
      </c>
      <c r="J16" s="177">
        <v>0</v>
      </c>
      <c r="L16" s="9"/>
      <c r="M16" s="9"/>
      <c r="N16" s="9"/>
      <c r="O16" s="9"/>
      <c r="P16" s="9"/>
      <c r="Q16" s="9"/>
      <c r="R16" s="9"/>
      <c r="S16" s="9"/>
      <c r="T16" s="34"/>
      <c r="U16" s="9"/>
      <c r="V16" s="9"/>
      <c r="W16" s="9"/>
      <c r="X16" s="9"/>
      <c r="Y16" s="39"/>
      <c r="Z16" s="9"/>
      <c r="AA16" s="9"/>
      <c r="AB16" s="9"/>
    </row>
    <row r="17" spans="1:28" ht="25.5">
      <c r="A17" s="169" t="s">
        <v>50</v>
      </c>
      <c r="B17" s="171">
        <v>5.4999999999999997E-3</v>
      </c>
      <c r="C17" s="171">
        <v>5.4999999999999997E-3</v>
      </c>
      <c r="D17" s="9"/>
      <c r="E17" s="9"/>
      <c r="F17" s="163" t="s">
        <v>62</v>
      </c>
      <c r="I17" s="183">
        <v>1.1999999999999999E-3</v>
      </c>
      <c r="J17" s="177">
        <v>0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>
      <c r="A18" s="169" t="s">
        <v>32</v>
      </c>
      <c r="B18" s="172">
        <v>5.1999999999999998E-3</v>
      </c>
      <c r="C18" s="172">
        <v>5.1999999999999998E-3</v>
      </c>
      <c r="D18" s="9"/>
      <c r="E18" s="9"/>
      <c r="F18" s="163" t="s">
        <v>63</v>
      </c>
      <c r="I18" s="183">
        <v>1E-4</v>
      </c>
      <c r="J18" s="177">
        <v>0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>
      <c r="A19" s="169" t="s">
        <v>33</v>
      </c>
      <c r="B19" s="172">
        <v>1.1000000000000001E-3</v>
      </c>
      <c r="C19" s="172">
        <v>1.1000000000000001E-3</v>
      </c>
      <c r="D19" s="9"/>
      <c r="E19" s="9"/>
      <c r="F19" s="163" t="s">
        <v>64</v>
      </c>
      <c r="I19" s="183">
        <v>0</v>
      </c>
      <c r="J19" s="183">
        <f>'Residential (100 kWh)'!J19</f>
        <v>1E-4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25.5">
      <c r="A20" s="169" t="s">
        <v>34</v>
      </c>
      <c r="B20" s="168">
        <v>0.25</v>
      </c>
      <c r="C20" s="168">
        <v>0.25</v>
      </c>
      <c r="D20" s="9"/>
      <c r="E20" s="9"/>
      <c r="F20" s="163" t="s">
        <v>65</v>
      </c>
      <c r="I20" s="183">
        <v>0</v>
      </c>
      <c r="J20" s="183">
        <f>'Residential (100 kWh)'!J20</f>
        <v>0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>
      <c r="A21" s="169" t="s">
        <v>36</v>
      </c>
      <c r="B21" s="173">
        <v>7.0000000000000001E-3</v>
      </c>
      <c r="C21" s="173">
        <v>7.0000000000000001E-3</v>
      </c>
      <c r="D21" s="9"/>
      <c r="E21" s="9"/>
      <c r="F21" s="163" t="s">
        <v>66</v>
      </c>
      <c r="I21" s="183">
        <v>0</v>
      </c>
      <c r="J21" s="177">
        <v>0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ht="15.75" thickBot="1">
      <c r="A22" s="174" t="s">
        <v>5</v>
      </c>
      <c r="B22" s="175">
        <v>1.0348999999999999</v>
      </c>
      <c r="C22" s="175">
        <v>1.0348999999999999</v>
      </c>
      <c r="D22" s="9"/>
      <c r="E22" s="9"/>
      <c r="F22" s="163" t="s">
        <v>26</v>
      </c>
      <c r="I22" s="184">
        <f>SUM(I14:I21)</f>
        <v>-6.0000000000000006E-4</v>
      </c>
      <c r="J22" s="184">
        <f>SUM(J14:J21)</f>
        <v>1E-4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>
      <c r="A23" s="9"/>
      <c r="B23" s="9"/>
      <c r="C23" s="9"/>
      <c r="D23" s="9"/>
      <c r="E23" s="9"/>
      <c r="F23" s="9"/>
      <c r="G23" s="77"/>
      <c r="H23" s="77"/>
      <c r="I23" s="9"/>
      <c r="J23" s="75"/>
      <c r="K23" s="75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Z23" s="9"/>
      <c r="AA23" s="9"/>
      <c r="AB23" s="9"/>
    </row>
    <row r="24" spans="1:28">
      <c r="A24" s="9"/>
      <c r="B24" s="9"/>
      <c r="C24" s="9"/>
      <c r="D24" s="9"/>
      <c r="E24" s="9"/>
      <c r="F24" s="9"/>
      <c r="G24" s="77"/>
      <c r="H24" s="77"/>
      <c r="I24" s="9"/>
      <c r="J24" s="75"/>
      <c r="K24" s="75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>
      <c r="A25" s="9"/>
      <c r="B25" s="9"/>
      <c r="C25" s="9"/>
      <c r="D25" s="9"/>
      <c r="E25" s="9"/>
      <c r="F25" s="9"/>
      <c r="G25" s="77"/>
      <c r="H25" s="77"/>
      <c r="I25" s="9"/>
      <c r="J25" s="75"/>
      <c r="K25" s="75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15.75" thickBot="1">
      <c r="A26" s="41"/>
      <c r="B26" s="41"/>
      <c r="C26" s="41"/>
      <c r="D26" s="41"/>
      <c r="E26" s="10" t="s">
        <v>44</v>
      </c>
      <c r="F26" s="10"/>
      <c r="G26" s="79"/>
      <c r="H26" s="77"/>
      <c r="I26" s="9"/>
      <c r="J26" s="75"/>
      <c r="K26" s="75"/>
      <c r="L26" s="11"/>
      <c r="M26" s="11"/>
      <c r="N26" s="11"/>
      <c r="O26" s="11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15.75" thickBot="1">
      <c r="A27" s="35" t="s">
        <v>2</v>
      </c>
      <c r="B27" s="194">
        <v>2000</v>
      </c>
      <c r="C27" s="42" t="s">
        <v>0</v>
      </c>
      <c r="D27" s="82"/>
      <c r="E27" s="140" t="s">
        <v>19</v>
      </c>
      <c r="F27" s="141"/>
      <c r="G27" s="142">
        <v>0.64</v>
      </c>
      <c r="I27" s="9"/>
      <c r="J27" s="75"/>
      <c r="K27" s="75"/>
      <c r="L27" s="2"/>
      <c r="M27" s="11"/>
      <c r="N27" s="3"/>
      <c r="O27" s="3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15.75" thickBot="1">
      <c r="A28" s="35" t="s">
        <v>3</v>
      </c>
      <c r="B28" s="194">
        <v>1000</v>
      </c>
      <c r="C28" s="42" t="s">
        <v>0</v>
      </c>
      <c r="D28" s="36"/>
      <c r="E28" s="140" t="s">
        <v>20</v>
      </c>
      <c r="F28" s="141"/>
      <c r="G28" s="142">
        <v>0.18</v>
      </c>
      <c r="I28" s="9"/>
      <c r="J28" s="75"/>
      <c r="K28" s="75"/>
      <c r="L28" s="4"/>
      <c r="M28" s="11"/>
      <c r="N28" s="12"/>
      <c r="O28" s="12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ht="15.75" thickBot="1">
      <c r="A29" s="35" t="s">
        <v>4</v>
      </c>
      <c r="B29" s="139"/>
      <c r="C29" s="16"/>
      <c r="D29" s="36"/>
      <c r="E29" s="140" t="s">
        <v>21</v>
      </c>
      <c r="F29" s="141"/>
      <c r="G29" s="142">
        <v>0.18</v>
      </c>
      <c r="I29" s="9"/>
      <c r="J29" s="75"/>
      <c r="K29" s="75"/>
      <c r="L29" s="5"/>
      <c r="M29" s="13"/>
      <c r="N29" s="14"/>
      <c r="O29" s="6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>
      <c r="A30" s="38" t="s">
        <v>5</v>
      </c>
      <c r="B30" s="69">
        <v>1.0348999999999999</v>
      </c>
      <c r="C30" s="21"/>
      <c r="D30" s="63"/>
      <c r="E30" s="36"/>
      <c r="F30" s="10"/>
      <c r="G30" s="77"/>
      <c r="H30" s="77"/>
      <c r="I30" s="9"/>
      <c r="J30" s="75"/>
      <c r="K30" s="75"/>
      <c r="L30" s="5"/>
      <c r="M30" s="13"/>
      <c r="N30" s="14"/>
      <c r="O30" s="6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>
      <c r="A31" s="18"/>
      <c r="B31" s="20"/>
      <c r="C31" s="21"/>
      <c r="D31" s="9"/>
      <c r="E31" s="9"/>
      <c r="F31" s="9"/>
      <c r="G31" s="77"/>
      <c r="H31" s="77"/>
      <c r="I31" s="9"/>
      <c r="J31" s="75"/>
      <c r="K31" s="75"/>
      <c r="L31" s="5"/>
      <c r="M31" s="13"/>
      <c r="N31" s="14"/>
      <c r="O31" s="6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ht="15.75" thickBot="1">
      <c r="A32" s="19"/>
      <c r="B32" s="21"/>
      <c r="C32" s="21"/>
      <c r="D32" s="9"/>
      <c r="E32" s="9"/>
      <c r="F32" s="9"/>
      <c r="G32" s="77"/>
      <c r="H32" s="77"/>
      <c r="I32" s="9"/>
      <c r="J32" s="75"/>
      <c r="K32" s="75"/>
      <c r="L32" s="5"/>
      <c r="M32" s="13"/>
      <c r="N32" s="14"/>
      <c r="O32" s="6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ht="16.5" customHeight="1" thickBot="1">
      <c r="A33" s="17"/>
      <c r="B33" s="202" t="s">
        <v>6</v>
      </c>
      <c r="C33" s="203"/>
      <c r="D33" s="204"/>
      <c r="E33" s="202" t="s">
        <v>7</v>
      </c>
      <c r="F33" s="203"/>
      <c r="G33" s="204"/>
      <c r="H33" s="78"/>
      <c r="I33" s="15"/>
      <c r="J33" s="76"/>
      <c r="K33" s="76"/>
      <c r="L33" s="5"/>
      <c r="M33" s="13"/>
      <c r="N33" s="14"/>
      <c r="O33" s="6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26.25" customHeight="1" thickBot="1">
      <c r="A34" s="57"/>
      <c r="B34" s="58" t="s">
        <v>8</v>
      </c>
      <c r="C34" s="59" t="s">
        <v>9</v>
      </c>
      <c r="D34" s="60" t="s">
        <v>10</v>
      </c>
      <c r="E34" s="58" t="s">
        <v>8</v>
      </c>
      <c r="F34" s="61" t="s">
        <v>11</v>
      </c>
      <c r="G34" s="138" t="s">
        <v>12</v>
      </c>
      <c r="H34" s="104" t="s">
        <v>13</v>
      </c>
      <c r="I34" s="62" t="s">
        <v>14</v>
      </c>
      <c r="J34" s="105" t="s">
        <v>15</v>
      </c>
      <c r="K34" s="105" t="s">
        <v>16</v>
      </c>
      <c r="L34" s="5"/>
      <c r="M34" s="13"/>
      <c r="N34" s="14"/>
      <c r="O34" s="6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>
      <c r="A35" s="56" t="s">
        <v>17</v>
      </c>
      <c r="B35" s="99">
        <f>IF(+B27&gt;B28,B28,IF(B27*B30&gt;B28,B28,B27*B30))</f>
        <v>1000</v>
      </c>
      <c r="C35" s="100">
        <f>+B5</f>
        <v>7.4999999999999997E-2</v>
      </c>
      <c r="D35" s="101">
        <f>+B35*C35</f>
        <v>75</v>
      </c>
      <c r="E35" s="99">
        <f>+B35</f>
        <v>1000</v>
      </c>
      <c r="F35" s="100">
        <f>+C5</f>
        <v>7.4999999999999997E-2</v>
      </c>
      <c r="G35" s="101">
        <f>+E35*F35</f>
        <v>75</v>
      </c>
      <c r="H35" s="102">
        <f>+G35-D35</f>
        <v>0</v>
      </c>
      <c r="I35" s="103">
        <f>IFERROR(+H35/D35,0)</f>
        <v>0</v>
      </c>
      <c r="J35" s="111">
        <f>IFERROR(+G35/$G$62,0)</f>
        <v>0.28093882634752737</v>
      </c>
      <c r="K35" s="108"/>
      <c r="L35" s="5"/>
      <c r="M35" s="13"/>
      <c r="N35" s="14"/>
      <c r="O35" s="6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>
      <c r="A36" s="179" t="s">
        <v>18</v>
      </c>
      <c r="B36" s="180">
        <f>IF(B27*B30&gt;B28,B27*B30-B28,0)</f>
        <v>1069.7999999999997</v>
      </c>
      <c r="C36" s="72">
        <f>+B6</f>
        <v>8.7999999999999995E-2</v>
      </c>
      <c r="D36" s="23">
        <f>+B36*C36</f>
        <v>94.142399999999967</v>
      </c>
      <c r="E36" s="180">
        <f>+B36</f>
        <v>1069.7999999999997</v>
      </c>
      <c r="F36" s="72">
        <f>+C6</f>
        <v>8.7999999999999995E-2</v>
      </c>
      <c r="G36" s="23">
        <f>+E36*F36</f>
        <v>94.142399999999967</v>
      </c>
      <c r="H36" s="126">
        <f>+G36-D36</f>
        <v>0</v>
      </c>
      <c r="I36" s="103">
        <f>IFERROR(+H36/D36,0)</f>
        <v>0</v>
      </c>
      <c r="J36" s="95">
        <f>IFERROR(+G36/$G$62,0)</f>
        <v>0.35264340487385937</v>
      </c>
      <c r="K36" s="109"/>
      <c r="L36" s="5"/>
      <c r="M36" s="13"/>
      <c r="N36" s="14"/>
      <c r="O36" s="6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>
      <c r="A37" s="44"/>
      <c r="B37" s="85"/>
      <c r="C37" s="86"/>
      <c r="D37" s="87"/>
      <c r="E37" s="85"/>
      <c r="F37" s="86"/>
      <c r="G37" s="87"/>
      <c r="H37" s="88"/>
      <c r="I37" s="89"/>
      <c r="J37" s="112"/>
      <c r="K37" s="110"/>
      <c r="L37" s="5"/>
      <c r="M37" s="13"/>
      <c r="N37" s="14"/>
      <c r="O37" s="6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>
      <c r="A38" s="179" t="s">
        <v>19</v>
      </c>
      <c r="B38" s="180">
        <f>+B27*B30*G27</f>
        <v>1324.6719999999998</v>
      </c>
      <c r="C38" s="181">
        <f>+B7</f>
        <v>6.5000000000000002E-2</v>
      </c>
      <c r="D38" s="23">
        <f>+B38*C38</f>
        <v>86.103679999999983</v>
      </c>
      <c r="E38" s="180">
        <f>+B38</f>
        <v>1324.6719999999998</v>
      </c>
      <c r="F38" s="181">
        <f>+C7</f>
        <v>6.5000000000000002E-2</v>
      </c>
      <c r="G38" s="23">
        <f>+E38*F38</f>
        <v>86.103679999999983</v>
      </c>
      <c r="H38" s="126">
        <f>+G38-D38</f>
        <v>0</v>
      </c>
      <c r="I38" s="103">
        <f t="shared" ref="I38:I40" si="0">IFERROR(+H38/D38,0)</f>
        <v>0</v>
      </c>
      <c r="J38" s="95"/>
      <c r="K38" s="109">
        <f>IFERROR(+G38/$G$68,0)</f>
        <v>0.32524794875213098</v>
      </c>
      <c r="L38" s="5"/>
      <c r="M38" s="13"/>
      <c r="N38" s="14"/>
      <c r="O38" s="6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>
      <c r="A39" s="179" t="s">
        <v>20</v>
      </c>
      <c r="B39" s="180">
        <f>+B27*B30*G28</f>
        <v>372.56399999999996</v>
      </c>
      <c r="C39" s="181">
        <f>+B8</f>
        <v>0.1</v>
      </c>
      <c r="D39" s="23">
        <f>+B39*C39</f>
        <v>37.256399999999999</v>
      </c>
      <c r="E39" s="180">
        <f>+B39</f>
        <v>372.56399999999996</v>
      </c>
      <c r="F39" s="181">
        <f>+C8</f>
        <v>0.1</v>
      </c>
      <c r="G39" s="23">
        <f>+E39*F39</f>
        <v>37.256399999999999</v>
      </c>
      <c r="H39" s="126">
        <f>+G39-D39</f>
        <v>0</v>
      </c>
      <c r="I39" s="103">
        <f t="shared" si="0"/>
        <v>0</v>
      </c>
      <c r="J39" s="95"/>
      <c r="K39" s="109">
        <f>IFERROR(+G39/$G$68,0)</f>
        <v>0.14073228551774902</v>
      </c>
      <c r="L39" s="5"/>
      <c r="M39" s="13"/>
      <c r="N39" s="14"/>
      <c r="O39" s="6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>
      <c r="A40" s="179" t="s">
        <v>21</v>
      </c>
      <c r="B40" s="180">
        <f>+B27*B30*G29</f>
        <v>372.56399999999996</v>
      </c>
      <c r="C40" s="181">
        <f>+B9</f>
        <v>0.11700000000000001</v>
      </c>
      <c r="D40" s="23">
        <f>+B40*C40</f>
        <v>43.589987999999998</v>
      </c>
      <c r="E40" s="180">
        <f>+B40</f>
        <v>372.56399999999996</v>
      </c>
      <c r="F40" s="181">
        <f>+C9</f>
        <v>0.11700000000000001</v>
      </c>
      <c r="G40" s="23">
        <f>+E40*F40</f>
        <v>43.589987999999998</v>
      </c>
      <c r="H40" s="126">
        <f>+G40-D40</f>
        <v>0</v>
      </c>
      <c r="I40" s="103">
        <f t="shared" si="0"/>
        <v>0</v>
      </c>
      <c r="J40" s="95"/>
      <c r="K40" s="109">
        <f>IFERROR(+G40/$G$68,0)</f>
        <v>0.16465677405576634</v>
      </c>
      <c r="L40" s="5"/>
      <c r="M40" s="13"/>
      <c r="N40" s="14"/>
      <c r="O40" s="6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>
      <c r="A41" s="44"/>
      <c r="B41" s="85"/>
      <c r="C41" s="86"/>
      <c r="D41" s="87"/>
      <c r="E41" s="85"/>
      <c r="F41" s="86"/>
      <c r="G41" s="87"/>
      <c r="H41" s="88"/>
      <c r="I41" s="89"/>
      <c r="J41" s="112"/>
      <c r="K41" s="110"/>
      <c r="L41" s="5"/>
      <c r="M41" s="13"/>
      <c r="N41" s="14"/>
      <c r="O41" s="6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>
      <c r="A42" s="179" t="s">
        <v>22</v>
      </c>
      <c r="B42" s="73">
        <v>1</v>
      </c>
      <c r="C42" s="80">
        <f>+B10</f>
        <v>9.83</v>
      </c>
      <c r="D42" s="74">
        <f>+B42*C42</f>
        <v>9.83</v>
      </c>
      <c r="E42" s="73">
        <f>+B42</f>
        <v>1</v>
      </c>
      <c r="F42" s="80">
        <f>+C10</f>
        <v>9.94</v>
      </c>
      <c r="G42" s="74">
        <f t="shared" ref="G42:G46" si="1">+E42*F42</f>
        <v>9.94</v>
      </c>
      <c r="H42" s="126">
        <f>+G42-D42</f>
        <v>0.10999999999999943</v>
      </c>
      <c r="I42" s="103">
        <f>IFERROR(+H42/D42,0)</f>
        <v>1.1190233977619474E-2</v>
      </c>
      <c r="J42" s="113">
        <f t="shared" ref="J42:J56" si="2">IFERROR(+G42/$G$62,0)</f>
        <v>3.7233759118592294E-2</v>
      </c>
      <c r="K42" s="109">
        <f>IFERROR(+G42/$G$68,0)</f>
        <v>3.7547345370095478E-2</v>
      </c>
      <c r="L42" s="5"/>
      <c r="M42" s="13"/>
      <c r="N42" s="14"/>
      <c r="O42" s="6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>
      <c r="A43" s="43" t="s">
        <v>23</v>
      </c>
      <c r="B43" s="83">
        <v>1</v>
      </c>
      <c r="C43" s="90">
        <f>+B12</f>
        <v>0.72</v>
      </c>
      <c r="D43" s="96">
        <f>+B43*C43</f>
        <v>0.72</v>
      </c>
      <c r="E43" s="83">
        <f>+B43</f>
        <v>1</v>
      </c>
      <c r="F43" s="90">
        <f>+C12</f>
        <v>0.02</v>
      </c>
      <c r="G43" s="96">
        <f t="shared" si="1"/>
        <v>0.02</v>
      </c>
      <c r="H43" s="98">
        <f>+G43-D43</f>
        <v>-0.7</v>
      </c>
      <c r="I43" s="103">
        <f t="shared" ref="I43:I56" si="3">IFERROR(+H43/D43,0)</f>
        <v>-0.97222222222222221</v>
      </c>
      <c r="J43" s="114">
        <f t="shared" si="2"/>
        <v>7.4917020359340639E-5</v>
      </c>
      <c r="K43" s="109">
        <f t="shared" ref="K43:K46" si="4">IFERROR(+G43/$G$68,0)</f>
        <v>7.5547978611862132E-5</v>
      </c>
      <c r="L43" s="5"/>
      <c r="M43" s="13"/>
      <c r="N43" s="14"/>
      <c r="O43" s="6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>
      <c r="A44" s="94" t="s">
        <v>24</v>
      </c>
      <c r="B44" s="26">
        <f>+B27</f>
        <v>2000</v>
      </c>
      <c r="C44" s="27">
        <f>+B13</f>
        <v>1.43E-2</v>
      </c>
      <c r="D44" s="96">
        <f t="shared" ref="D44:D46" si="5">+B44*C44</f>
        <v>28.6</v>
      </c>
      <c r="E44" s="26">
        <f>+B44</f>
        <v>2000</v>
      </c>
      <c r="F44" s="27">
        <f>+C13</f>
        <v>1.4500000000000001E-2</v>
      </c>
      <c r="G44" s="96">
        <f t="shared" si="1"/>
        <v>29</v>
      </c>
      <c r="H44" s="98">
        <f t="shared" ref="H44:H46" si="6">+G44-D44</f>
        <v>0.39999999999999858</v>
      </c>
      <c r="I44" s="103">
        <f t="shared" si="3"/>
        <v>1.3986013986013936E-2</v>
      </c>
      <c r="J44" s="113">
        <f t="shared" si="2"/>
        <v>0.10862967952104392</v>
      </c>
      <c r="K44" s="109">
        <f t="shared" si="4"/>
        <v>0.10954456898720009</v>
      </c>
      <c r="L44" s="5"/>
      <c r="M44" s="13"/>
      <c r="N44" s="14"/>
      <c r="O44" s="6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>
      <c r="A45" s="94" t="s">
        <v>25</v>
      </c>
      <c r="B45" s="26">
        <f>+B27</f>
        <v>2000</v>
      </c>
      <c r="C45" s="27"/>
      <c r="D45" s="96">
        <f t="shared" si="5"/>
        <v>0</v>
      </c>
      <c r="E45" s="26">
        <f>+B45</f>
        <v>2000</v>
      </c>
      <c r="F45" s="27"/>
      <c r="G45" s="96">
        <f t="shared" si="1"/>
        <v>0</v>
      </c>
      <c r="H45" s="98">
        <f t="shared" si="6"/>
        <v>0</v>
      </c>
      <c r="I45" s="103">
        <f t="shared" si="3"/>
        <v>0</v>
      </c>
      <c r="J45" s="113">
        <f t="shared" si="2"/>
        <v>0</v>
      </c>
      <c r="K45" s="109">
        <f t="shared" si="4"/>
        <v>0</v>
      </c>
      <c r="L45" s="5"/>
      <c r="M45" s="13"/>
      <c r="N45" s="14"/>
      <c r="O45" s="6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>
      <c r="A46" s="94" t="s">
        <v>26</v>
      </c>
      <c r="B46" s="26">
        <f>+B27</f>
        <v>2000</v>
      </c>
      <c r="C46" s="27">
        <f>+B14</f>
        <v>-6.0000000000000006E-4</v>
      </c>
      <c r="D46" s="96">
        <f t="shared" si="5"/>
        <v>-1.2000000000000002</v>
      </c>
      <c r="E46" s="26">
        <f>+B46</f>
        <v>2000</v>
      </c>
      <c r="F46" s="27">
        <f>+C14</f>
        <v>1E-4</v>
      </c>
      <c r="G46" s="96">
        <f t="shared" si="1"/>
        <v>0.2</v>
      </c>
      <c r="H46" s="98">
        <f t="shared" si="6"/>
        <v>1.4000000000000001</v>
      </c>
      <c r="I46" s="103">
        <f t="shared" si="3"/>
        <v>-1.1666666666666665</v>
      </c>
      <c r="J46" s="113">
        <f t="shared" si="2"/>
        <v>7.4917020359340641E-4</v>
      </c>
      <c r="K46" s="109">
        <f t="shared" si="4"/>
        <v>7.5547978611862135E-4</v>
      </c>
      <c r="L46" s="5"/>
      <c r="M46" s="13"/>
      <c r="N46" s="14"/>
      <c r="O46" s="6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>
      <c r="A47" s="129" t="s">
        <v>27</v>
      </c>
      <c r="B47" s="130"/>
      <c r="C47" s="97"/>
      <c r="D47" s="131">
        <f>SUM(D42:D46)</f>
        <v>37.950000000000003</v>
      </c>
      <c r="E47" s="130"/>
      <c r="F47" s="97"/>
      <c r="G47" s="131">
        <f t="shared" ref="G47:H47" si="7">SUM(G42:G46)</f>
        <v>39.160000000000004</v>
      </c>
      <c r="H47" s="131">
        <f t="shared" si="7"/>
        <v>1.2099999999999982</v>
      </c>
      <c r="I47" s="52">
        <f t="shared" si="3"/>
        <v>3.1884057971014443E-2</v>
      </c>
      <c r="J47" s="115">
        <f t="shared" si="2"/>
        <v>0.14668752586358896</v>
      </c>
      <c r="K47" s="143">
        <f>IFERROR(+G47/$G$68,0)</f>
        <v>0.14792294212202606</v>
      </c>
      <c r="L47" s="7"/>
      <c r="M47" s="11"/>
      <c r="N47" s="7"/>
      <c r="O47" s="176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ht="25.5">
      <c r="A48" s="132" t="s">
        <v>28</v>
      </c>
      <c r="B48" s="133">
        <f>+B27*B30</f>
        <v>2069.7999999999997</v>
      </c>
      <c r="C48" s="148">
        <f>+B16</f>
        <v>7.4999999999999997E-3</v>
      </c>
      <c r="D48" s="133">
        <f>+B48*C48</f>
        <v>15.523499999999997</v>
      </c>
      <c r="E48" s="133">
        <f>+B48</f>
        <v>2069.7999999999997</v>
      </c>
      <c r="F48" s="148">
        <f>+C16</f>
        <v>7.4999999999999997E-3</v>
      </c>
      <c r="G48" s="133">
        <f>+E48*F48</f>
        <v>15.523499999999997</v>
      </c>
      <c r="H48" s="133">
        <f t="shared" ref="H48:H56" si="8">+G48-D48</f>
        <v>0</v>
      </c>
      <c r="I48" s="134">
        <f t="shared" si="3"/>
        <v>0</v>
      </c>
      <c r="J48" s="134">
        <f t="shared" si="2"/>
        <v>5.81487182774112E-2</v>
      </c>
      <c r="K48" s="144">
        <f t="shared" ref="K48:K56" si="9">IFERROR(+G48/$G$68,0)</f>
        <v>5.8638452299062081E-2</v>
      </c>
    </row>
    <row r="49" spans="1:11" ht="25.5">
      <c r="A49" s="135" t="s">
        <v>29</v>
      </c>
      <c r="B49" s="136">
        <f>+B48</f>
        <v>2069.7999999999997</v>
      </c>
      <c r="C49" s="147">
        <f>+B17</f>
        <v>5.4999999999999997E-3</v>
      </c>
      <c r="D49" s="136">
        <f>+B49*C49</f>
        <v>11.383899999999997</v>
      </c>
      <c r="E49" s="136">
        <f>+B49</f>
        <v>2069.7999999999997</v>
      </c>
      <c r="F49" s="147">
        <f>+C17</f>
        <v>5.4999999999999997E-3</v>
      </c>
      <c r="G49" s="136">
        <f>+E49*F49</f>
        <v>11.383899999999997</v>
      </c>
      <c r="H49" s="136">
        <f t="shared" si="8"/>
        <v>0</v>
      </c>
      <c r="I49" s="137">
        <f t="shared" si="3"/>
        <v>0</v>
      </c>
      <c r="J49" s="137">
        <f t="shared" si="2"/>
        <v>4.2642393403434876E-2</v>
      </c>
      <c r="K49" s="145">
        <f t="shared" si="9"/>
        <v>4.3001531685978853E-2</v>
      </c>
    </row>
    <row r="50" spans="1:11">
      <c r="A50" s="106" t="s">
        <v>30</v>
      </c>
      <c r="B50" s="107"/>
      <c r="C50" s="107"/>
      <c r="D50" s="128">
        <f>+D48+D49</f>
        <v>26.907399999999996</v>
      </c>
      <c r="E50" s="107"/>
      <c r="F50" s="107"/>
      <c r="G50" s="128">
        <f>+G48+G49</f>
        <v>26.907399999999996</v>
      </c>
      <c r="H50" s="128">
        <f t="shared" si="8"/>
        <v>0</v>
      </c>
      <c r="I50" s="71">
        <f t="shared" si="3"/>
        <v>0</v>
      </c>
      <c r="J50" s="116">
        <f t="shared" si="2"/>
        <v>0.10079111168084609</v>
      </c>
      <c r="K50" s="146">
        <f t="shared" si="9"/>
        <v>0.10163998398504094</v>
      </c>
    </row>
    <row r="51" spans="1:11" ht="25.5">
      <c r="A51" s="53" t="s">
        <v>31</v>
      </c>
      <c r="B51" s="97"/>
      <c r="C51" s="97"/>
      <c r="D51" s="54">
        <f>+D47+D50</f>
        <v>64.857399999999998</v>
      </c>
      <c r="E51" s="97"/>
      <c r="F51" s="97"/>
      <c r="G51" s="54">
        <f>+G47+G50</f>
        <v>66.067399999999992</v>
      </c>
      <c r="H51" s="127">
        <f t="shared" si="8"/>
        <v>1.2099999999999937</v>
      </c>
      <c r="I51" s="70">
        <f t="shared" si="3"/>
        <v>1.8656313697434583E-2</v>
      </c>
      <c r="J51" s="115">
        <f t="shared" si="2"/>
        <v>0.24747863754443503</v>
      </c>
      <c r="K51" s="143">
        <f t="shared" si="9"/>
        <v>0.24956292610706698</v>
      </c>
    </row>
    <row r="52" spans="1:11">
      <c r="A52" s="179" t="s">
        <v>32</v>
      </c>
      <c r="B52" s="180">
        <f>+B27*B30</f>
        <v>2069.7999999999997</v>
      </c>
      <c r="C52" s="181">
        <f>+B18</f>
        <v>5.1999999999999998E-3</v>
      </c>
      <c r="D52" s="23">
        <f>+B52*C52</f>
        <v>10.762959999999998</v>
      </c>
      <c r="E52" s="180">
        <f>+B52</f>
        <v>2069.7999999999997</v>
      </c>
      <c r="F52" s="181">
        <f>+C18</f>
        <v>5.1999999999999998E-3</v>
      </c>
      <c r="G52" s="23">
        <f>+E52*F52</f>
        <v>10.762959999999998</v>
      </c>
      <c r="H52" s="124">
        <f t="shared" si="8"/>
        <v>0</v>
      </c>
      <c r="I52" s="24">
        <f t="shared" si="3"/>
        <v>0</v>
      </c>
      <c r="J52" s="113">
        <f t="shared" si="2"/>
        <v>4.0316444672338435E-2</v>
      </c>
      <c r="K52" s="119">
        <f t="shared" si="9"/>
        <v>4.0655993594016372E-2</v>
      </c>
    </row>
    <row r="53" spans="1:11">
      <c r="A53" s="179" t="s">
        <v>33</v>
      </c>
      <c r="B53" s="180">
        <f>+B52</f>
        <v>2069.7999999999997</v>
      </c>
      <c r="C53" s="181">
        <f>+B19</f>
        <v>1.1000000000000001E-3</v>
      </c>
      <c r="D53" s="23">
        <f>+B53*C53</f>
        <v>2.27678</v>
      </c>
      <c r="E53" s="180">
        <f>+B53</f>
        <v>2069.7999999999997</v>
      </c>
      <c r="F53" s="181">
        <f>+C19</f>
        <v>1.1000000000000001E-3</v>
      </c>
      <c r="G53" s="23">
        <f>+E53*F53</f>
        <v>2.27678</v>
      </c>
      <c r="H53" s="124">
        <f t="shared" si="8"/>
        <v>0</v>
      </c>
      <c r="I53" s="24">
        <f t="shared" si="3"/>
        <v>0</v>
      </c>
      <c r="J53" s="113">
        <f t="shared" si="2"/>
        <v>8.5284786806869781E-3</v>
      </c>
      <c r="K53" s="119">
        <f t="shared" si="9"/>
        <v>8.6003063371957733E-3</v>
      </c>
    </row>
    <row r="54" spans="1:11" ht="25.5">
      <c r="A54" s="179" t="s">
        <v>34</v>
      </c>
      <c r="B54" s="26">
        <v>1</v>
      </c>
      <c r="C54" s="180">
        <f>+B20</f>
        <v>0.25</v>
      </c>
      <c r="D54" s="23">
        <f>+B54*C54</f>
        <v>0.25</v>
      </c>
      <c r="E54" s="26">
        <f>+B54</f>
        <v>1</v>
      </c>
      <c r="F54" s="180">
        <f>+C20</f>
        <v>0.25</v>
      </c>
      <c r="G54" s="23">
        <f>+E54*F54</f>
        <v>0.25</v>
      </c>
      <c r="H54" s="124">
        <f t="shared" si="8"/>
        <v>0</v>
      </c>
      <c r="I54" s="24">
        <f t="shared" si="3"/>
        <v>0</v>
      </c>
      <c r="J54" s="113">
        <f t="shared" si="2"/>
        <v>9.3646275449175791E-4</v>
      </c>
      <c r="K54" s="119">
        <f t="shared" si="9"/>
        <v>9.4434973264827661E-4</v>
      </c>
    </row>
    <row r="55" spans="1:11">
      <c r="A55" s="53" t="s">
        <v>35</v>
      </c>
      <c r="B55" s="97"/>
      <c r="C55" s="97"/>
      <c r="D55" s="54">
        <f>SUM(D52:D54)</f>
        <v>13.289739999999998</v>
      </c>
      <c r="E55" s="97"/>
      <c r="F55" s="97"/>
      <c r="G55" s="54">
        <f>SUM(G52:G54)</f>
        <v>13.289739999999998</v>
      </c>
      <c r="H55" s="127">
        <f t="shared" si="8"/>
        <v>0</v>
      </c>
      <c r="I55" s="55">
        <f t="shared" si="3"/>
        <v>0</v>
      </c>
      <c r="J55" s="115">
        <f t="shared" si="2"/>
        <v>4.9781386107517173E-2</v>
      </c>
      <c r="K55" s="120">
        <f t="shared" si="9"/>
        <v>5.0200649663860425E-2</v>
      </c>
    </row>
    <row r="56" spans="1:11">
      <c r="A56" s="33" t="s">
        <v>36</v>
      </c>
      <c r="B56" s="180">
        <f>+B27</f>
        <v>2000</v>
      </c>
      <c r="C56" s="29">
        <f>+B21</f>
        <v>7.0000000000000001E-3</v>
      </c>
      <c r="D56" s="23">
        <f>+B56*C56</f>
        <v>14</v>
      </c>
      <c r="E56" s="180">
        <f>+B56</f>
        <v>2000</v>
      </c>
      <c r="F56" s="29">
        <f>+C21</f>
        <v>7.0000000000000001E-3</v>
      </c>
      <c r="G56" s="23">
        <f>+E56*F56</f>
        <v>14</v>
      </c>
      <c r="H56" s="124">
        <f t="shared" si="8"/>
        <v>0</v>
      </c>
      <c r="I56" s="24">
        <f t="shared" si="3"/>
        <v>0</v>
      </c>
      <c r="J56" s="117">
        <f t="shared" si="2"/>
        <v>5.2441914251538442E-2</v>
      </c>
      <c r="K56" s="121">
        <f t="shared" si="9"/>
        <v>5.2883585028303495E-2</v>
      </c>
    </row>
    <row r="57" spans="1:11">
      <c r="A57" s="46"/>
      <c r="B57" s="92"/>
      <c r="C57" s="92"/>
      <c r="D57" s="47"/>
      <c r="E57" s="92"/>
      <c r="F57" s="92"/>
      <c r="G57" s="47"/>
      <c r="H57" s="91"/>
      <c r="I57" s="48"/>
      <c r="J57" s="67"/>
      <c r="K57" s="65"/>
    </row>
    <row r="58" spans="1:11">
      <c r="A58" s="33" t="s">
        <v>37</v>
      </c>
      <c r="B58" s="84"/>
      <c r="C58" s="84"/>
      <c r="D58" s="25">
        <f>+D35+D36+D51+D55+D56</f>
        <v>261.28953999999993</v>
      </c>
      <c r="E58" s="84"/>
      <c r="F58" s="84"/>
      <c r="G58" s="25">
        <f>+G35+G36+G51+G55+G56</f>
        <v>262.49953999999991</v>
      </c>
      <c r="H58" s="124">
        <f t="shared" ref="H58:H62" si="10">+G58-D58</f>
        <v>1.2099999999999795</v>
      </c>
      <c r="I58" s="24">
        <f t="shared" ref="I58:I62" si="11">IFERROR(+H58/D58,0)</f>
        <v>4.6308780672964555E-3</v>
      </c>
      <c r="J58" s="113">
        <f>IFERROR(+G58/$G$62,0)</f>
        <v>0.98328416912487715</v>
      </c>
      <c r="K58" s="64"/>
    </row>
    <row r="59" spans="1:11">
      <c r="A59" s="45" t="s">
        <v>38</v>
      </c>
      <c r="B59" s="30"/>
      <c r="C59" s="31">
        <v>0.13</v>
      </c>
      <c r="D59" s="25">
        <f>+D58*C59</f>
        <v>33.967640199999991</v>
      </c>
      <c r="E59" s="30"/>
      <c r="F59" s="31">
        <v>0.13</v>
      </c>
      <c r="G59" s="25">
        <f>+G58*F59</f>
        <v>34.12494019999999</v>
      </c>
      <c r="H59" s="124">
        <f t="shared" si="10"/>
        <v>0.15729999999999933</v>
      </c>
      <c r="I59" s="24">
        <f t="shared" si="11"/>
        <v>4.6308780672965136E-3</v>
      </c>
      <c r="J59" s="113">
        <f>IFERROR(+G59/$G$62,0)</f>
        <v>0.12782694198623404</v>
      </c>
      <c r="K59" s="64"/>
    </row>
    <row r="60" spans="1:11">
      <c r="A60" s="45" t="s">
        <v>39</v>
      </c>
      <c r="B60" s="73"/>
      <c r="C60" s="73"/>
      <c r="D60" s="124">
        <f>+D58+D59</f>
        <v>295.25718019999994</v>
      </c>
      <c r="E60" s="73"/>
      <c r="F60" s="73"/>
      <c r="G60" s="124">
        <f>+G58+G59</f>
        <v>296.62448019999988</v>
      </c>
      <c r="H60" s="124">
        <f t="shared" si="10"/>
        <v>1.3672999999999433</v>
      </c>
      <c r="I60" s="24">
        <f t="shared" si="11"/>
        <v>4.6308780672963418E-3</v>
      </c>
      <c r="J60" s="113">
        <f>IFERROR(+G60/$G$62,0)</f>
        <v>1.1111111111111112</v>
      </c>
      <c r="K60" s="64"/>
    </row>
    <row r="61" spans="1:11">
      <c r="A61" s="45" t="s">
        <v>40</v>
      </c>
      <c r="B61" s="84"/>
      <c r="C61" s="37">
        <v>-0.1</v>
      </c>
      <c r="D61" s="123">
        <f>+D60*C61</f>
        <v>-29.525718019999996</v>
      </c>
      <c r="E61" s="84"/>
      <c r="F61" s="37">
        <v>-0.1</v>
      </c>
      <c r="G61" s="123">
        <f>+G60*F61</f>
        <v>-29.662448019999989</v>
      </c>
      <c r="H61" s="124">
        <f t="shared" si="10"/>
        <v>-0.13672999999999291</v>
      </c>
      <c r="I61" s="24">
        <f t="shared" si="11"/>
        <v>4.6308780672962933E-3</v>
      </c>
      <c r="J61" s="113">
        <f>IFERROR(+G61/$G$62,0)</f>
        <v>-0.11111111111111112</v>
      </c>
      <c r="K61" s="64"/>
    </row>
    <row r="62" spans="1:11" ht="15.75" thickBot="1">
      <c r="A62" s="49" t="s">
        <v>41</v>
      </c>
      <c r="B62" s="93"/>
      <c r="C62" s="93"/>
      <c r="D62" s="50">
        <f>+D60+D61</f>
        <v>265.73146217999994</v>
      </c>
      <c r="E62" s="93"/>
      <c r="F62" s="93"/>
      <c r="G62" s="50">
        <f>+G60+G61</f>
        <v>266.96203217999988</v>
      </c>
      <c r="H62" s="125">
        <f t="shared" si="10"/>
        <v>1.2305699999999433</v>
      </c>
      <c r="I62" s="51">
        <f t="shared" si="11"/>
        <v>4.6308780672963202E-3</v>
      </c>
      <c r="J62" s="118">
        <f>IFERROR(+G62/$G$62,0)</f>
        <v>1</v>
      </c>
      <c r="K62" s="66"/>
    </row>
    <row r="63" spans="1:11">
      <c r="A63" s="46"/>
      <c r="B63" s="92"/>
      <c r="C63" s="92"/>
      <c r="D63" s="47"/>
      <c r="E63" s="92"/>
      <c r="F63" s="92"/>
      <c r="G63" s="47"/>
      <c r="H63" s="91"/>
      <c r="I63" s="48"/>
      <c r="J63" s="67"/>
      <c r="K63" s="65"/>
    </row>
    <row r="64" spans="1:11">
      <c r="A64" s="33" t="s">
        <v>42</v>
      </c>
      <c r="B64" s="84"/>
      <c r="C64" s="84"/>
      <c r="D64" s="25">
        <f>+D38+D39+D40+D51+D55+D56</f>
        <v>259.09720799999997</v>
      </c>
      <c r="E64" s="84"/>
      <c r="F64" s="84"/>
      <c r="G64" s="25">
        <f>+G38+G39+G40+G51+G55+G56</f>
        <v>260.30720799999995</v>
      </c>
      <c r="H64" s="124">
        <f t="shared" ref="H64:H68" si="12">+G64-D64</f>
        <v>1.2099999999999795</v>
      </c>
      <c r="I64" s="24">
        <f t="shared" ref="I64:I68" si="13">IFERROR(+H64/D64,0)</f>
        <v>4.6700619020177926E-3</v>
      </c>
      <c r="J64" s="24"/>
      <c r="K64" s="119">
        <f t="shared" ref="K64:K68" si="14">IFERROR(+G64/$G$68,0)</f>
        <v>0.98328416912487715</v>
      </c>
    </row>
    <row r="65" spans="1:11">
      <c r="A65" s="45" t="s">
        <v>38</v>
      </c>
      <c r="B65" s="30"/>
      <c r="C65" s="31">
        <v>0.13</v>
      </c>
      <c r="D65" s="25">
        <f>+D64*C65</f>
        <v>33.682637039999996</v>
      </c>
      <c r="E65" s="30"/>
      <c r="F65" s="31">
        <v>0.13</v>
      </c>
      <c r="G65" s="25">
        <f>+G64*F65</f>
        <v>33.839937039999995</v>
      </c>
      <c r="H65" s="124">
        <f t="shared" si="12"/>
        <v>0.15729999999999933</v>
      </c>
      <c r="I65" s="24">
        <f t="shared" si="13"/>
        <v>4.6700619020178516E-3</v>
      </c>
      <c r="J65" s="24"/>
      <c r="K65" s="119">
        <f t="shared" si="14"/>
        <v>0.12782694198623404</v>
      </c>
    </row>
    <row r="66" spans="1:11">
      <c r="A66" s="45" t="s">
        <v>39</v>
      </c>
      <c r="B66" s="73"/>
      <c r="C66" s="73"/>
      <c r="D66" s="25">
        <f>+D64+D65</f>
        <v>292.77984503999994</v>
      </c>
      <c r="E66" s="73"/>
      <c r="F66" s="73"/>
      <c r="G66" s="25">
        <f>+G64+G65</f>
        <v>294.14714503999994</v>
      </c>
      <c r="H66" s="124">
        <f t="shared" si="12"/>
        <v>1.3673000000000002</v>
      </c>
      <c r="I66" s="24">
        <f t="shared" si="13"/>
        <v>4.6700619020178724E-3</v>
      </c>
      <c r="J66" s="24"/>
      <c r="K66" s="119">
        <f t="shared" si="14"/>
        <v>1.1111111111111112</v>
      </c>
    </row>
    <row r="67" spans="1:11">
      <c r="A67" s="45" t="s">
        <v>40</v>
      </c>
      <c r="B67" s="84"/>
      <c r="C67" s="37">
        <v>-0.1</v>
      </c>
      <c r="D67" s="123">
        <f>+D66*C67</f>
        <v>-29.277984503999996</v>
      </c>
      <c r="E67" s="84"/>
      <c r="F67" s="37">
        <v>-0.1</v>
      </c>
      <c r="G67" s="123">
        <f>+G66*F67</f>
        <v>-29.414714503999996</v>
      </c>
      <c r="H67" s="124">
        <f t="shared" si="12"/>
        <v>-0.13673000000000002</v>
      </c>
      <c r="I67" s="24">
        <f t="shared" si="13"/>
        <v>4.6700619020178724E-3</v>
      </c>
      <c r="J67" s="24"/>
      <c r="K67" s="119">
        <f t="shared" si="14"/>
        <v>-0.11111111111111113</v>
      </c>
    </row>
    <row r="68" spans="1:11" ht="15.75" thickBot="1">
      <c r="A68" s="49" t="s">
        <v>43</v>
      </c>
      <c r="B68" s="93"/>
      <c r="C68" s="93"/>
      <c r="D68" s="50">
        <f>+D66+D67</f>
        <v>263.50186053599992</v>
      </c>
      <c r="E68" s="93"/>
      <c r="F68" s="93"/>
      <c r="G68" s="50">
        <f>+G66+G67</f>
        <v>264.73243053599992</v>
      </c>
      <c r="H68" s="125">
        <f t="shared" si="12"/>
        <v>1.2305700000000002</v>
      </c>
      <c r="I68" s="51">
        <f t="shared" si="13"/>
        <v>4.6700619020178732E-3</v>
      </c>
      <c r="J68" s="68"/>
      <c r="K68" s="122">
        <f t="shared" si="14"/>
        <v>1</v>
      </c>
    </row>
    <row r="71" spans="1:11" ht="108.75" customHeight="1">
      <c r="A71" s="200" t="s">
        <v>51</v>
      </c>
      <c r="B71" s="201"/>
      <c r="C71" s="201"/>
      <c r="D71" s="201"/>
      <c r="E71" s="201"/>
      <c r="F71" s="201"/>
      <c r="G71" s="201"/>
      <c r="H71" s="201"/>
    </row>
    <row r="72" spans="1:11">
      <c r="A72" s="162"/>
      <c r="B72" s="162"/>
      <c r="C72" s="162"/>
      <c r="D72" s="162"/>
      <c r="E72" s="162"/>
      <c r="F72" s="162"/>
      <c r="G72" s="162"/>
      <c r="H72" s="162"/>
    </row>
    <row r="73" spans="1:11">
      <c r="A73" s="162"/>
      <c r="B73" s="162"/>
      <c r="C73" s="162"/>
      <c r="D73" s="162"/>
      <c r="E73" s="162"/>
      <c r="F73" s="162"/>
      <c r="G73" s="162"/>
      <c r="H73" s="162"/>
    </row>
    <row r="74" spans="1:11">
      <c r="A74" s="162"/>
      <c r="B74" s="162"/>
      <c r="C74" s="162"/>
      <c r="D74" s="162"/>
      <c r="E74" s="162"/>
      <c r="F74" s="162"/>
      <c r="G74" s="162"/>
      <c r="H74" s="162"/>
    </row>
    <row r="75" spans="1:11">
      <c r="A75" s="162"/>
      <c r="B75" s="162"/>
      <c r="C75" s="162"/>
      <c r="D75" s="162"/>
      <c r="E75" s="162"/>
      <c r="F75" s="162"/>
      <c r="G75" s="162"/>
      <c r="H75" s="162"/>
    </row>
    <row r="76" spans="1:11">
      <c r="A76" s="162"/>
      <c r="B76" s="162"/>
      <c r="C76" s="162"/>
      <c r="D76" s="162"/>
      <c r="E76" s="162"/>
      <c r="F76" s="162"/>
      <c r="G76" s="162"/>
      <c r="H76" s="162"/>
    </row>
  </sheetData>
  <mergeCells count="4">
    <mergeCell ref="A1:J1"/>
    <mergeCell ref="B33:D33"/>
    <mergeCell ref="E33:G33"/>
    <mergeCell ref="A71:H7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B76"/>
  <sheetViews>
    <sheetView topLeftCell="A29" zoomScale="90" zoomScaleNormal="90" workbookViewId="0">
      <selection activeCell="A33" sqref="A33:K68"/>
    </sheetView>
  </sheetViews>
  <sheetFormatPr defaultRowHeight="15"/>
  <cols>
    <col min="1" max="1" width="37.42578125" style="163" customWidth="1"/>
    <col min="2" max="2" width="11.28515625" style="163" bestFit="1" customWidth="1"/>
    <col min="3" max="3" width="13.140625" style="163" customWidth="1"/>
    <col min="4" max="4" width="13.5703125" style="163" customWidth="1"/>
    <col min="5" max="5" width="11.42578125" style="163" customWidth="1"/>
    <col min="6" max="6" width="13.28515625" style="163" customWidth="1"/>
    <col min="7" max="7" width="13.42578125" style="163" customWidth="1"/>
    <col min="8" max="11" width="11.140625" style="163" customWidth="1"/>
    <col min="12" max="16384" width="9.140625" style="163"/>
  </cols>
  <sheetData>
    <row r="1" spans="1:28" ht="23.25">
      <c r="A1" s="205" t="s">
        <v>68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28">
      <c r="A2" s="9"/>
      <c r="B2" s="9"/>
      <c r="C2" s="9"/>
      <c r="D2" s="9"/>
      <c r="E2" s="9"/>
      <c r="F2" s="9"/>
      <c r="G2" s="77"/>
      <c r="H2" s="77"/>
      <c r="I2" s="9"/>
      <c r="J2" s="75"/>
      <c r="K2" s="75"/>
      <c r="L2" s="9"/>
      <c r="M2" s="9"/>
      <c r="N2" s="9"/>
      <c r="O2" s="9"/>
      <c r="P2" s="9"/>
      <c r="Q2" s="9"/>
      <c r="R2" s="9"/>
      <c r="S2" s="9"/>
      <c r="T2" s="34"/>
      <c r="U2" s="9"/>
      <c r="V2" s="9"/>
      <c r="W2" s="9"/>
      <c r="X2" s="9"/>
      <c r="Y2" s="39">
        <v>1</v>
      </c>
      <c r="Z2" s="9" t="s">
        <v>0</v>
      </c>
      <c r="AA2" s="9"/>
      <c r="AB2" s="9"/>
    </row>
    <row r="3" spans="1:28" ht="15.75" thickBot="1">
      <c r="A3" s="9"/>
      <c r="B3" s="9"/>
      <c r="C3" s="9"/>
      <c r="D3" s="9"/>
      <c r="E3" s="9"/>
      <c r="F3" s="9"/>
      <c r="G3" s="77"/>
      <c r="H3" s="77"/>
      <c r="I3" s="9"/>
      <c r="J3" s="75"/>
      <c r="K3" s="75"/>
      <c r="L3" s="9"/>
      <c r="M3" s="9"/>
      <c r="N3" s="9"/>
      <c r="O3" s="9"/>
      <c r="P3" s="9"/>
      <c r="Q3" s="9"/>
      <c r="R3" s="9"/>
      <c r="S3" s="9"/>
      <c r="T3" s="34"/>
      <c r="U3" s="9"/>
      <c r="V3" s="9"/>
      <c r="W3" s="9"/>
      <c r="X3" s="9"/>
      <c r="Y3" s="39"/>
      <c r="Z3" s="9"/>
      <c r="AA3" s="9"/>
      <c r="AB3" s="9"/>
    </row>
    <row r="4" spans="1:28" ht="16.5" thickBot="1">
      <c r="A4" s="164" t="s">
        <v>45</v>
      </c>
      <c r="B4" s="165" t="s">
        <v>46</v>
      </c>
      <c r="C4" s="165" t="s">
        <v>47</v>
      </c>
      <c r="D4" s="9"/>
      <c r="F4" s="187" t="s">
        <v>52</v>
      </c>
      <c r="G4" s="77"/>
      <c r="H4" s="9"/>
      <c r="I4" s="75"/>
      <c r="J4" s="75"/>
      <c r="L4" s="9"/>
      <c r="M4" s="9"/>
      <c r="N4" s="9"/>
      <c r="O4" s="9"/>
      <c r="P4" s="9"/>
      <c r="Q4" s="9"/>
      <c r="R4" s="9"/>
      <c r="S4" s="9"/>
      <c r="T4" s="34"/>
      <c r="U4" s="9"/>
      <c r="V4" s="9"/>
      <c r="W4" s="9"/>
      <c r="X4" s="9"/>
      <c r="Y4" s="39"/>
      <c r="Z4" s="9"/>
      <c r="AA4" s="9"/>
      <c r="AB4" s="9"/>
    </row>
    <row r="5" spans="1:28">
      <c r="A5" s="166" t="s">
        <v>17</v>
      </c>
      <c r="B5" s="172">
        <v>7.4999999999999997E-2</v>
      </c>
      <c r="C5" s="172">
        <v>7.4999999999999997E-2</v>
      </c>
      <c r="D5" s="9"/>
      <c r="E5" s="9"/>
      <c r="I5" s="188">
        <v>2012</v>
      </c>
      <c r="J5" s="188">
        <v>2013</v>
      </c>
      <c r="L5" s="9"/>
      <c r="M5" s="9"/>
      <c r="N5" s="9"/>
      <c r="O5" s="9"/>
      <c r="P5" s="9"/>
      <c r="Q5" s="9"/>
      <c r="R5" s="9"/>
      <c r="S5" s="9"/>
      <c r="T5" s="34"/>
      <c r="U5" s="9"/>
      <c r="V5" s="9"/>
      <c r="W5" s="9"/>
      <c r="X5" s="9"/>
      <c r="Y5" s="39"/>
      <c r="Z5" s="9"/>
      <c r="AA5" s="9"/>
      <c r="AB5" s="9"/>
    </row>
    <row r="6" spans="1:28">
      <c r="A6" s="166" t="s">
        <v>18</v>
      </c>
      <c r="B6" s="172">
        <v>8.7999999999999995E-2</v>
      </c>
      <c r="C6" s="172">
        <v>8.7999999999999995E-2</v>
      </c>
      <c r="D6" s="9"/>
      <c r="E6" s="9"/>
      <c r="F6" s="185" t="s">
        <v>53</v>
      </c>
      <c r="L6" s="9"/>
      <c r="M6" s="9"/>
      <c r="N6" s="9"/>
      <c r="O6" s="9"/>
      <c r="P6" s="9"/>
      <c r="Q6" s="9"/>
      <c r="R6" s="9"/>
      <c r="S6" s="9"/>
      <c r="T6" s="34"/>
      <c r="U6" s="9"/>
      <c r="V6" s="9"/>
      <c r="W6" s="9"/>
      <c r="X6" s="9"/>
      <c r="Y6" s="39"/>
      <c r="Z6" s="9"/>
      <c r="AA6" s="9"/>
      <c r="AB6" s="9"/>
    </row>
    <row r="7" spans="1:28">
      <c r="A7" s="166" t="s">
        <v>19</v>
      </c>
      <c r="B7" s="172">
        <v>6.5000000000000002E-2</v>
      </c>
      <c r="C7" s="172">
        <v>6.5000000000000002E-2</v>
      </c>
      <c r="D7" s="9"/>
      <c r="E7" s="9"/>
      <c r="F7" s="163" t="s">
        <v>54</v>
      </c>
      <c r="I7" s="177">
        <v>0.02</v>
      </c>
      <c r="J7" s="177">
        <v>0.02</v>
      </c>
      <c r="L7" s="9"/>
      <c r="M7" s="9"/>
      <c r="N7" s="9"/>
      <c r="O7" s="9"/>
      <c r="P7" s="9"/>
      <c r="Q7" s="9"/>
      <c r="R7" s="9"/>
      <c r="S7" s="9"/>
      <c r="T7" s="34"/>
      <c r="U7" s="9"/>
      <c r="V7" s="9"/>
      <c r="W7" s="9"/>
      <c r="X7" s="9"/>
      <c r="Y7" s="39"/>
      <c r="Z7" s="9"/>
      <c r="AA7" s="9"/>
      <c r="AB7" s="9"/>
    </row>
    <row r="8" spans="1:28">
      <c r="A8" s="166" t="s">
        <v>20</v>
      </c>
      <c r="B8" s="172">
        <v>0.1</v>
      </c>
      <c r="C8" s="172">
        <v>0.1</v>
      </c>
      <c r="D8" s="9"/>
      <c r="E8" s="9"/>
      <c r="F8" s="163" t="s">
        <v>55</v>
      </c>
      <c r="I8" s="177">
        <v>2.37</v>
      </c>
      <c r="J8" s="177">
        <v>0</v>
      </c>
      <c r="L8" s="9"/>
      <c r="M8" s="9"/>
      <c r="N8" s="9"/>
      <c r="O8" s="9"/>
      <c r="P8" s="9"/>
      <c r="Q8" s="9"/>
      <c r="R8" s="9"/>
      <c r="S8" s="9"/>
      <c r="T8" s="34"/>
      <c r="U8" s="9"/>
      <c r="V8" s="9"/>
      <c r="W8" s="9"/>
      <c r="X8" s="9"/>
      <c r="Y8" s="39"/>
      <c r="Z8" s="9"/>
      <c r="AA8" s="9"/>
      <c r="AB8" s="9"/>
    </row>
    <row r="9" spans="1:28">
      <c r="A9" s="166" t="s">
        <v>21</v>
      </c>
      <c r="B9" s="172">
        <v>0.11700000000000001</v>
      </c>
      <c r="C9" s="172">
        <v>0.11700000000000001</v>
      </c>
      <c r="D9" s="9"/>
      <c r="E9" s="9"/>
      <c r="F9" s="163" t="s">
        <v>56</v>
      </c>
      <c r="J9" s="177"/>
      <c r="L9" s="9"/>
      <c r="M9" s="9"/>
      <c r="N9" s="9"/>
      <c r="O9" s="9"/>
      <c r="P9" s="9"/>
      <c r="Q9" s="9"/>
      <c r="R9" s="9"/>
      <c r="S9" s="9"/>
      <c r="T9" s="34"/>
      <c r="U9" s="9"/>
      <c r="V9" s="9"/>
      <c r="W9" s="9"/>
      <c r="X9" s="9"/>
      <c r="Y9" s="39"/>
      <c r="Z9" s="9"/>
      <c r="AA9" s="9"/>
      <c r="AB9" s="9"/>
    </row>
    <row r="10" spans="1:28">
      <c r="A10" s="166" t="s">
        <v>22</v>
      </c>
      <c r="B10" s="167">
        <v>17.75</v>
      </c>
      <c r="C10" s="167">
        <v>17.940000000000001</v>
      </c>
      <c r="D10" s="9"/>
      <c r="E10" s="9"/>
      <c r="F10" s="163" t="s">
        <v>57</v>
      </c>
      <c r="J10" s="177"/>
      <c r="L10" s="9"/>
      <c r="M10" s="9"/>
      <c r="N10" s="9"/>
      <c r="O10" s="9"/>
      <c r="P10" s="9"/>
      <c r="Q10" s="9"/>
      <c r="R10" s="9"/>
      <c r="S10" s="9"/>
      <c r="T10" s="34"/>
      <c r="U10" s="9"/>
      <c r="V10" s="9"/>
      <c r="W10" s="9"/>
      <c r="X10" s="9"/>
      <c r="Y10" s="39"/>
      <c r="Z10" s="9"/>
      <c r="AA10" s="9"/>
      <c r="AB10" s="9"/>
    </row>
    <row r="11" spans="1:28">
      <c r="A11" s="166" t="s">
        <v>48</v>
      </c>
      <c r="B11" s="167">
        <v>0</v>
      </c>
      <c r="C11" s="167">
        <v>0</v>
      </c>
      <c r="D11" s="9"/>
      <c r="E11" s="9"/>
      <c r="F11" s="163" t="s">
        <v>23</v>
      </c>
      <c r="I11" s="182">
        <f>SUM(I6:I10)</f>
        <v>2.39</v>
      </c>
      <c r="J11" s="182">
        <f>SUM(J6:J10)</f>
        <v>0.02</v>
      </c>
      <c r="L11" s="9"/>
      <c r="M11" s="9"/>
      <c r="N11" s="9"/>
      <c r="O11" s="9"/>
      <c r="P11" s="9"/>
      <c r="Q11" s="9"/>
      <c r="R11" s="9"/>
      <c r="S11" s="9"/>
      <c r="T11" s="34"/>
      <c r="U11" s="9"/>
      <c r="V11" s="9"/>
      <c r="W11" s="9"/>
      <c r="X11" s="9"/>
      <c r="Y11" s="39"/>
      <c r="Z11" s="9"/>
      <c r="AA11" s="9"/>
      <c r="AB11" s="9"/>
    </row>
    <row r="12" spans="1:28">
      <c r="A12" s="166" t="s">
        <v>23</v>
      </c>
      <c r="B12" s="168">
        <f>+I11</f>
        <v>2.39</v>
      </c>
      <c r="C12" s="168">
        <f>+J11</f>
        <v>0.02</v>
      </c>
      <c r="D12" s="9"/>
      <c r="E12" s="9"/>
      <c r="L12" s="9"/>
      <c r="M12" s="9"/>
      <c r="N12" s="9"/>
      <c r="O12" s="9"/>
      <c r="P12" s="9"/>
      <c r="Q12" s="9"/>
      <c r="R12" s="9"/>
      <c r="S12" s="9"/>
      <c r="T12" s="34"/>
      <c r="U12" s="9"/>
      <c r="V12" s="9"/>
      <c r="W12" s="9"/>
      <c r="X12" s="9"/>
      <c r="Y12" s="39"/>
      <c r="Z12" s="9"/>
      <c r="AA12" s="9"/>
      <c r="AB12" s="9"/>
    </row>
    <row r="13" spans="1:28">
      <c r="A13" s="169" t="s">
        <v>24</v>
      </c>
      <c r="B13" s="170">
        <v>1.5599999999999999E-2</v>
      </c>
      <c r="C13" s="170">
        <v>1.5800000000000002E-2</v>
      </c>
      <c r="D13" s="9"/>
      <c r="E13" s="9"/>
      <c r="F13" s="185" t="s">
        <v>58</v>
      </c>
      <c r="L13" s="9"/>
      <c r="M13" s="9"/>
      <c r="N13" s="9"/>
      <c r="O13" s="9"/>
      <c r="P13" s="9"/>
      <c r="Q13" s="9"/>
      <c r="R13" s="9"/>
      <c r="S13" s="9"/>
      <c r="T13" s="34"/>
      <c r="U13" s="9"/>
      <c r="V13" s="9"/>
      <c r="W13" s="9"/>
      <c r="X13" s="9"/>
      <c r="Y13" s="39"/>
      <c r="Z13" s="9"/>
      <c r="AA13" s="9"/>
      <c r="AB13" s="9"/>
    </row>
    <row r="14" spans="1:28">
      <c r="A14" s="166" t="s">
        <v>26</v>
      </c>
      <c r="B14" s="171">
        <f>+I22</f>
        <v>-5.9999999999999995E-4</v>
      </c>
      <c r="C14" s="171">
        <f>+J22</f>
        <v>8.0000000000000004E-4</v>
      </c>
      <c r="D14" s="9"/>
      <c r="E14" s="9"/>
      <c r="F14" s="163" t="s">
        <v>59</v>
      </c>
      <c r="I14" s="183"/>
      <c r="J14" s="177">
        <v>0</v>
      </c>
      <c r="L14" s="9"/>
      <c r="M14" s="9"/>
      <c r="N14" s="9"/>
      <c r="O14" s="9"/>
      <c r="P14" s="9"/>
      <c r="Q14" s="9"/>
      <c r="R14" s="9"/>
      <c r="S14" s="9"/>
      <c r="T14" s="34"/>
      <c r="U14" s="9"/>
      <c r="V14" s="9"/>
      <c r="W14" s="9"/>
      <c r="X14" s="9"/>
      <c r="Y14" s="39"/>
      <c r="Z14" s="9"/>
      <c r="AA14" s="9"/>
      <c r="AB14" s="9"/>
    </row>
    <row r="15" spans="1:28">
      <c r="A15" s="169" t="s">
        <v>25</v>
      </c>
      <c r="B15" s="170">
        <v>0</v>
      </c>
      <c r="C15" s="170">
        <v>0</v>
      </c>
      <c r="D15" s="9"/>
      <c r="E15" s="9"/>
      <c r="F15" s="163" t="s">
        <v>60</v>
      </c>
      <c r="I15" s="183">
        <v>-1.4E-3</v>
      </c>
      <c r="J15" s="177">
        <v>0</v>
      </c>
      <c r="L15" s="9"/>
      <c r="M15" s="9"/>
      <c r="N15" s="9"/>
      <c r="O15" s="9"/>
      <c r="P15" s="9"/>
      <c r="Q15" s="9"/>
      <c r="R15" s="9"/>
      <c r="S15" s="9"/>
      <c r="T15" s="34"/>
      <c r="U15" s="9"/>
      <c r="V15" s="9"/>
      <c r="W15" s="9"/>
      <c r="X15" s="9"/>
      <c r="Y15" s="39"/>
      <c r="Z15" s="9"/>
      <c r="AA15" s="9"/>
      <c r="AB15" s="9"/>
    </row>
    <row r="16" spans="1:28" ht="25.5">
      <c r="A16" s="169" t="s">
        <v>49</v>
      </c>
      <c r="B16" s="171">
        <v>6.7000000000000002E-3</v>
      </c>
      <c r="C16" s="171">
        <v>6.7000000000000002E-3</v>
      </c>
      <c r="D16" s="9"/>
      <c r="E16" s="9"/>
      <c r="F16" s="163" t="s">
        <v>61</v>
      </c>
      <c r="I16" s="183">
        <v>0</v>
      </c>
      <c r="J16" s="177">
        <v>0</v>
      </c>
      <c r="L16" s="9"/>
      <c r="M16" s="9"/>
      <c r="N16" s="9"/>
      <c r="O16" s="9"/>
      <c r="P16" s="9"/>
      <c r="Q16" s="9"/>
      <c r="R16" s="9"/>
      <c r="S16" s="9"/>
      <c r="T16" s="34"/>
      <c r="U16" s="9"/>
      <c r="V16" s="9"/>
      <c r="W16" s="9"/>
      <c r="X16" s="9"/>
      <c r="Y16" s="39"/>
      <c r="Z16" s="9"/>
      <c r="AA16" s="9"/>
      <c r="AB16" s="9"/>
    </row>
    <row r="17" spans="1:28" ht="25.5">
      <c r="A17" s="169" t="s">
        <v>50</v>
      </c>
      <c r="B17" s="171">
        <v>4.7000000000000002E-3</v>
      </c>
      <c r="C17" s="171">
        <v>4.7000000000000002E-3</v>
      </c>
      <c r="D17" s="9"/>
      <c r="E17" s="9"/>
      <c r="F17" s="163" t="s">
        <v>62</v>
      </c>
      <c r="I17" s="183">
        <v>0</v>
      </c>
      <c r="J17" s="177">
        <v>0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>
      <c r="A18" s="169" t="s">
        <v>32</v>
      </c>
      <c r="B18" s="172">
        <v>5.1999999999999998E-3</v>
      </c>
      <c r="C18" s="172">
        <v>5.1999999999999998E-3</v>
      </c>
      <c r="D18" s="9"/>
      <c r="E18" s="9"/>
      <c r="F18" s="163" t="s">
        <v>63</v>
      </c>
      <c r="I18" s="183">
        <v>8.0000000000000004E-4</v>
      </c>
      <c r="J18" s="177">
        <v>0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>
      <c r="A19" s="169" t="s">
        <v>33</v>
      </c>
      <c r="B19" s="172">
        <v>1.1000000000000001E-3</v>
      </c>
      <c r="C19" s="172">
        <v>1.1000000000000001E-3</v>
      </c>
      <c r="D19" s="9"/>
      <c r="E19" s="9"/>
      <c r="F19" s="163" t="s">
        <v>64</v>
      </c>
      <c r="I19" s="183">
        <v>0</v>
      </c>
      <c r="J19" s="183">
        <v>8.0000000000000004E-4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25.5">
      <c r="A20" s="169" t="s">
        <v>34</v>
      </c>
      <c r="B20" s="168">
        <v>0.25</v>
      </c>
      <c r="C20" s="168">
        <v>0.25</v>
      </c>
      <c r="D20" s="9"/>
      <c r="E20" s="9"/>
      <c r="F20" s="163" t="s">
        <v>65</v>
      </c>
      <c r="I20" s="183">
        <v>0</v>
      </c>
      <c r="J20" s="183">
        <v>0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>
      <c r="A21" s="169" t="s">
        <v>36</v>
      </c>
      <c r="B21" s="173">
        <v>7.0000000000000001E-3</v>
      </c>
      <c r="C21" s="173">
        <v>7.0000000000000001E-3</v>
      </c>
      <c r="D21" s="9"/>
      <c r="E21" s="9"/>
      <c r="F21" s="163" t="s">
        <v>66</v>
      </c>
      <c r="I21" s="183">
        <v>0</v>
      </c>
      <c r="J21" s="177">
        <v>0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ht="15.75" thickBot="1">
      <c r="A22" s="174" t="s">
        <v>5</v>
      </c>
      <c r="B22" s="175">
        <v>1.0348999999999999</v>
      </c>
      <c r="C22" s="175">
        <v>1.0348999999999999</v>
      </c>
      <c r="D22" s="9"/>
      <c r="E22" s="9"/>
      <c r="F22" s="163" t="s">
        <v>26</v>
      </c>
      <c r="I22" s="184">
        <f>SUM(I14:I21)</f>
        <v>-5.9999999999999995E-4</v>
      </c>
      <c r="J22" s="184">
        <f>SUM(J14:J21)</f>
        <v>8.0000000000000004E-4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>
      <c r="A23" s="9"/>
      <c r="B23" s="9"/>
      <c r="C23" s="9"/>
      <c r="D23" s="9"/>
      <c r="E23" s="9"/>
      <c r="F23" s="9"/>
      <c r="G23" s="77"/>
      <c r="H23" s="77"/>
      <c r="I23" s="9"/>
      <c r="J23" s="75"/>
      <c r="K23" s="75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Z23" s="9"/>
      <c r="AA23" s="9"/>
      <c r="AB23" s="9"/>
    </row>
    <row r="24" spans="1:28">
      <c r="A24" s="9"/>
      <c r="B24" s="9"/>
      <c r="C24" s="9"/>
      <c r="D24" s="9"/>
      <c r="E24" s="9"/>
      <c r="F24" s="9"/>
      <c r="G24" s="77"/>
      <c r="H24" s="77"/>
      <c r="I24" s="9"/>
      <c r="J24" s="75"/>
      <c r="K24" s="75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>
      <c r="A25" s="9"/>
      <c r="B25" s="9"/>
      <c r="C25" s="9"/>
      <c r="D25" s="9"/>
      <c r="E25" s="9"/>
      <c r="F25" s="9"/>
      <c r="G25" s="77"/>
      <c r="H25" s="77"/>
      <c r="I25" s="9"/>
      <c r="J25" s="75"/>
      <c r="K25" s="75"/>
      <c r="L25" s="186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15.75" thickBot="1">
      <c r="A26" s="41"/>
      <c r="B26" s="41"/>
      <c r="C26" s="41"/>
      <c r="D26" s="41"/>
      <c r="E26" s="10" t="s">
        <v>44</v>
      </c>
      <c r="F26" s="10"/>
      <c r="G26" s="79"/>
      <c r="H26" s="77"/>
      <c r="I26" s="9"/>
      <c r="J26" s="75"/>
      <c r="K26" s="75"/>
      <c r="L26" s="11"/>
      <c r="M26" s="11"/>
      <c r="N26" s="11"/>
      <c r="O26" s="11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15.75" thickBot="1">
      <c r="A27" s="35" t="s">
        <v>2</v>
      </c>
      <c r="B27" s="194">
        <v>1000</v>
      </c>
      <c r="C27" s="42" t="s">
        <v>0</v>
      </c>
      <c r="D27" s="82"/>
      <c r="E27" s="140" t="s">
        <v>19</v>
      </c>
      <c r="F27" s="141"/>
      <c r="G27" s="142">
        <v>0.64</v>
      </c>
      <c r="I27" s="9"/>
      <c r="J27" s="75"/>
      <c r="K27" s="75"/>
      <c r="L27" s="2"/>
      <c r="M27" s="11"/>
      <c r="N27" s="3"/>
      <c r="O27" s="3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15.75" thickBot="1">
      <c r="A28" s="35" t="s">
        <v>3</v>
      </c>
      <c r="B28" s="194">
        <v>750</v>
      </c>
      <c r="C28" s="42" t="s">
        <v>0</v>
      </c>
      <c r="D28" s="36"/>
      <c r="E28" s="140" t="s">
        <v>20</v>
      </c>
      <c r="F28" s="141"/>
      <c r="G28" s="142">
        <v>0.18</v>
      </c>
      <c r="I28" s="9"/>
      <c r="J28" s="75"/>
      <c r="K28" s="75"/>
      <c r="L28" s="4"/>
      <c r="M28" s="11"/>
      <c r="N28" s="12"/>
      <c r="O28" s="12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ht="15.75" thickBot="1">
      <c r="A29" s="35" t="s">
        <v>4</v>
      </c>
      <c r="B29" s="139"/>
      <c r="C29" s="16"/>
      <c r="D29" s="36"/>
      <c r="E29" s="140" t="s">
        <v>21</v>
      </c>
      <c r="F29" s="141"/>
      <c r="G29" s="142">
        <v>0.18</v>
      </c>
      <c r="I29" s="9"/>
      <c r="J29" s="75"/>
      <c r="K29" s="75"/>
      <c r="L29" s="5"/>
      <c r="M29" s="13"/>
      <c r="N29" s="14"/>
      <c r="O29" s="6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>
      <c r="A30" s="38" t="s">
        <v>5</v>
      </c>
      <c r="B30" s="69">
        <v>1.0348999999999999</v>
      </c>
      <c r="C30" s="21"/>
      <c r="D30" s="63"/>
      <c r="E30" s="36"/>
      <c r="F30" s="10"/>
      <c r="G30" s="77"/>
      <c r="H30" s="77"/>
      <c r="I30" s="9"/>
      <c r="J30" s="75"/>
      <c r="K30" s="75"/>
      <c r="L30" s="5"/>
      <c r="M30" s="13"/>
      <c r="N30" s="14"/>
      <c r="O30" s="6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>
      <c r="A31" s="18"/>
      <c r="B31" s="20"/>
      <c r="C31" s="21"/>
      <c r="D31" s="9"/>
      <c r="E31" s="9"/>
      <c r="F31" s="9"/>
      <c r="G31" s="77"/>
      <c r="H31" s="77"/>
      <c r="I31" s="9"/>
      <c r="J31" s="75"/>
      <c r="K31" s="75"/>
      <c r="L31" s="5"/>
      <c r="M31" s="13"/>
      <c r="N31" s="14"/>
      <c r="O31" s="6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ht="15.75" thickBot="1">
      <c r="A32" s="19"/>
      <c r="B32" s="21"/>
      <c r="C32" s="21"/>
      <c r="D32" s="9"/>
      <c r="E32" s="9"/>
      <c r="F32" s="9"/>
      <c r="G32" s="77"/>
      <c r="H32" s="77"/>
      <c r="I32" s="9"/>
      <c r="J32" s="75"/>
      <c r="K32" s="75"/>
      <c r="L32" s="5"/>
      <c r="M32" s="13"/>
      <c r="N32" s="14"/>
      <c r="O32" s="6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ht="16.5" customHeight="1" thickBot="1">
      <c r="A33" s="17"/>
      <c r="B33" s="202" t="s">
        <v>6</v>
      </c>
      <c r="C33" s="203"/>
      <c r="D33" s="204"/>
      <c r="E33" s="202" t="s">
        <v>7</v>
      </c>
      <c r="F33" s="203"/>
      <c r="G33" s="204"/>
      <c r="H33" s="78"/>
      <c r="I33" s="15"/>
      <c r="J33" s="76"/>
      <c r="K33" s="76"/>
      <c r="L33" s="5"/>
      <c r="M33" s="13"/>
      <c r="N33" s="14"/>
      <c r="O33" s="6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26.25" customHeight="1" thickBot="1">
      <c r="A34" s="57"/>
      <c r="B34" s="58" t="s">
        <v>8</v>
      </c>
      <c r="C34" s="59" t="s">
        <v>9</v>
      </c>
      <c r="D34" s="60" t="s">
        <v>10</v>
      </c>
      <c r="E34" s="58" t="s">
        <v>8</v>
      </c>
      <c r="F34" s="61" t="s">
        <v>11</v>
      </c>
      <c r="G34" s="138" t="s">
        <v>12</v>
      </c>
      <c r="H34" s="104" t="s">
        <v>13</v>
      </c>
      <c r="I34" s="62" t="s">
        <v>14</v>
      </c>
      <c r="J34" s="105" t="s">
        <v>15</v>
      </c>
      <c r="K34" s="105" t="s">
        <v>16</v>
      </c>
      <c r="L34" s="5"/>
      <c r="M34" s="13"/>
      <c r="N34" s="14"/>
      <c r="O34" s="6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>
      <c r="A35" s="56" t="s">
        <v>17</v>
      </c>
      <c r="B35" s="99">
        <f>IF(+B27&gt;B28,B28,IF(B27*B30&gt;B28,B28,B27*B30))</f>
        <v>750</v>
      </c>
      <c r="C35" s="100">
        <f>+B5</f>
        <v>7.4999999999999997E-2</v>
      </c>
      <c r="D35" s="101">
        <f>+B35*C35</f>
        <v>56.25</v>
      </c>
      <c r="E35" s="99">
        <f>+B35</f>
        <v>750</v>
      </c>
      <c r="F35" s="100">
        <f>+C5</f>
        <v>7.4999999999999997E-2</v>
      </c>
      <c r="G35" s="101">
        <f>+E35*F35</f>
        <v>56.25</v>
      </c>
      <c r="H35" s="102">
        <f>+G35-D35</f>
        <v>0</v>
      </c>
      <c r="I35" s="103">
        <f>IFERROR(+H35/D35,0)</f>
        <v>0</v>
      </c>
      <c r="J35" s="111">
        <f>IFERROR(+G35/$G$62,0)</f>
        <v>0.39102264338990994</v>
      </c>
      <c r="K35" s="108"/>
      <c r="L35" s="5"/>
      <c r="M35" s="13"/>
      <c r="N35" s="14"/>
      <c r="O35" s="6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>
      <c r="A36" s="179" t="s">
        <v>18</v>
      </c>
      <c r="B36" s="180">
        <f>IF(B27*B30&gt;B28,B27*B30-B28,0)</f>
        <v>284.89999999999986</v>
      </c>
      <c r="C36" s="72">
        <f>+B6</f>
        <v>8.7999999999999995E-2</v>
      </c>
      <c r="D36" s="23">
        <f>+B36*C36</f>
        <v>25.071199999999987</v>
      </c>
      <c r="E36" s="180">
        <f>+B36</f>
        <v>284.89999999999986</v>
      </c>
      <c r="F36" s="72">
        <f>+C6</f>
        <v>8.7999999999999995E-2</v>
      </c>
      <c r="G36" s="23">
        <f>+E36*F36</f>
        <v>25.071199999999987</v>
      </c>
      <c r="H36" s="126">
        <f>+G36-D36</f>
        <v>0</v>
      </c>
      <c r="I36" s="103">
        <f>IFERROR(+H36/D36,0)</f>
        <v>0</v>
      </c>
      <c r="J36" s="95">
        <f>IFERROR(+G36/$G$62,0)</f>
        <v>0.17428278927923743</v>
      </c>
      <c r="K36" s="109"/>
      <c r="L36" s="5"/>
      <c r="M36" s="13"/>
      <c r="N36" s="14"/>
      <c r="O36" s="6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>
      <c r="A37" s="44"/>
      <c r="B37" s="85"/>
      <c r="C37" s="86"/>
      <c r="D37" s="87"/>
      <c r="E37" s="85"/>
      <c r="F37" s="86"/>
      <c r="G37" s="87"/>
      <c r="H37" s="88"/>
      <c r="I37" s="89"/>
      <c r="J37" s="112"/>
      <c r="K37" s="110"/>
      <c r="L37" s="5"/>
      <c r="M37" s="13"/>
      <c r="N37" s="14"/>
      <c r="O37" s="6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>
      <c r="A38" s="179" t="s">
        <v>19</v>
      </c>
      <c r="B38" s="180">
        <f>+B27*B30*G27</f>
        <v>662.3359999999999</v>
      </c>
      <c r="C38" s="181">
        <f>+B7</f>
        <v>6.5000000000000002E-2</v>
      </c>
      <c r="D38" s="23">
        <f>+B38*C38</f>
        <v>43.051839999999991</v>
      </c>
      <c r="E38" s="180">
        <f>+B38</f>
        <v>662.3359999999999</v>
      </c>
      <c r="F38" s="181">
        <f>+C7</f>
        <v>6.5000000000000002E-2</v>
      </c>
      <c r="G38" s="23">
        <f>+E38*F38</f>
        <v>43.051839999999991</v>
      </c>
      <c r="H38" s="126">
        <f>+G38-D38</f>
        <v>0</v>
      </c>
      <c r="I38" s="103">
        <f t="shared" ref="I38:I40" si="0">IFERROR(+H38/D38,0)</f>
        <v>0</v>
      </c>
      <c r="J38" s="95"/>
      <c r="K38" s="109">
        <f>IFERROR(+G38/$G$68,0)</f>
        <v>0.29478675440882973</v>
      </c>
      <c r="L38" s="5"/>
      <c r="M38" s="13"/>
      <c r="N38" s="14"/>
      <c r="O38" s="6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>
      <c r="A39" s="179" t="s">
        <v>20</v>
      </c>
      <c r="B39" s="180">
        <f>+B27*B30*G28</f>
        <v>186.28199999999998</v>
      </c>
      <c r="C39" s="181">
        <f>+B8</f>
        <v>0.1</v>
      </c>
      <c r="D39" s="23">
        <f>+B39*C39</f>
        <v>18.6282</v>
      </c>
      <c r="E39" s="180">
        <f>+B39</f>
        <v>186.28199999999998</v>
      </c>
      <c r="F39" s="181">
        <f>+C8</f>
        <v>0.1</v>
      </c>
      <c r="G39" s="23">
        <f>+E39*F39</f>
        <v>18.6282</v>
      </c>
      <c r="H39" s="126">
        <f>+G39-D39</f>
        <v>0</v>
      </c>
      <c r="I39" s="103">
        <f t="shared" si="0"/>
        <v>0</v>
      </c>
      <c r="J39" s="95"/>
      <c r="K39" s="109">
        <f>IFERROR(+G39/$G$68,0)</f>
        <v>0.12755196104228211</v>
      </c>
      <c r="L39" s="5"/>
      <c r="M39" s="13"/>
      <c r="N39" s="14"/>
      <c r="O39" s="6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>
      <c r="A40" s="179" t="s">
        <v>21</v>
      </c>
      <c r="B40" s="180">
        <f>+B27*B30*G29</f>
        <v>186.28199999999998</v>
      </c>
      <c r="C40" s="181">
        <f>+B9</f>
        <v>0.11700000000000001</v>
      </c>
      <c r="D40" s="23">
        <f>+B40*C40</f>
        <v>21.794993999999999</v>
      </c>
      <c r="E40" s="180">
        <f>+B40</f>
        <v>186.28199999999998</v>
      </c>
      <c r="F40" s="181">
        <f>+C9</f>
        <v>0.11700000000000001</v>
      </c>
      <c r="G40" s="23">
        <f>+E40*F40</f>
        <v>21.794993999999999</v>
      </c>
      <c r="H40" s="126">
        <f>+G40-D40</f>
        <v>0</v>
      </c>
      <c r="I40" s="103">
        <f t="shared" si="0"/>
        <v>0</v>
      </c>
      <c r="J40" s="95"/>
      <c r="K40" s="109">
        <f>IFERROR(+G40/$G$68,0)</f>
        <v>0.14923579441947007</v>
      </c>
      <c r="L40" s="5"/>
      <c r="M40" s="13"/>
      <c r="N40" s="14"/>
      <c r="O40" s="6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>
      <c r="A41" s="44"/>
      <c r="B41" s="85"/>
      <c r="C41" s="86"/>
      <c r="D41" s="87"/>
      <c r="E41" s="85"/>
      <c r="F41" s="86"/>
      <c r="G41" s="87"/>
      <c r="H41" s="88"/>
      <c r="I41" s="89"/>
      <c r="J41" s="112"/>
      <c r="K41" s="110"/>
      <c r="L41" s="5"/>
      <c r="M41" s="13"/>
      <c r="N41" s="14"/>
      <c r="O41" s="6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>
      <c r="A42" s="179" t="s">
        <v>22</v>
      </c>
      <c r="B42" s="73">
        <v>1</v>
      </c>
      <c r="C42" s="80">
        <f>+B10</f>
        <v>17.75</v>
      </c>
      <c r="D42" s="74">
        <f>+B42*C42</f>
        <v>17.75</v>
      </c>
      <c r="E42" s="73">
        <f>+B42</f>
        <v>1</v>
      </c>
      <c r="F42" s="80">
        <f>+C10</f>
        <v>17.940000000000001</v>
      </c>
      <c r="G42" s="74">
        <f t="shared" ref="G42:G46" si="1">+E42*F42</f>
        <v>17.940000000000001</v>
      </c>
      <c r="H42" s="126">
        <f>+G42-D42</f>
        <v>0.19000000000000128</v>
      </c>
      <c r="I42" s="103">
        <f>IFERROR(+H42/D42,0)</f>
        <v>1.0704225352112748E-2</v>
      </c>
      <c r="J42" s="113">
        <f t="shared" ref="J42:J56" si="2">IFERROR(+G42/$G$62,0)</f>
        <v>0.12471015506515529</v>
      </c>
      <c r="K42" s="109">
        <f>IFERROR(+G42/$G$68,0)</f>
        <v>0.12283968290540907</v>
      </c>
      <c r="L42" s="5"/>
      <c r="M42" s="13"/>
      <c r="N42" s="14"/>
      <c r="O42" s="6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>
      <c r="A43" s="43" t="s">
        <v>23</v>
      </c>
      <c r="B43" s="83">
        <v>1</v>
      </c>
      <c r="C43" s="90">
        <f>+B12</f>
        <v>2.39</v>
      </c>
      <c r="D43" s="96">
        <f>+B43*C43</f>
        <v>2.39</v>
      </c>
      <c r="E43" s="83">
        <f>+B43</f>
        <v>1</v>
      </c>
      <c r="F43" s="90">
        <f>+C12</f>
        <v>0.02</v>
      </c>
      <c r="G43" s="96">
        <f t="shared" si="1"/>
        <v>0.02</v>
      </c>
      <c r="H43" s="98">
        <f>+G43-D43</f>
        <v>-2.37</v>
      </c>
      <c r="I43" s="103">
        <f t="shared" ref="I43:I56" si="3">IFERROR(+H43/D43,0)</f>
        <v>-0.99163179916317989</v>
      </c>
      <c r="J43" s="114">
        <f t="shared" si="2"/>
        <v>1.3903027320530132E-4</v>
      </c>
      <c r="K43" s="109">
        <f t="shared" ref="K43:K46" si="4">IFERROR(+G43/$G$68,0)</f>
        <v>1.369450199614371E-4</v>
      </c>
      <c r="L43" s="5"/>
      <c r="M43" s="13"/>
      <c r="N43" s="14"/>
      <c r="O43" s="6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>
      <c r="A44" s="94" t="s">
        <v>24</v>
      </c>
      <c r="B44" s="26">
        <f>+B27</f>
        <v>1000</v>
      </c>
      <c r="C44" s="27">
        <f>+B13</f>
        <v>1.5599999999999999E-2</v>
      </c>
      <c r="D44" s="96">
        <f t="shared" ref="D44:D46" si="5">+B44*C44</f>
        <v>15.6</v>
      </c>
      <c r="E44" s="26">
        <f>+B44</f>
        <v>1000</v>
      </c>
      <c r="F44" s="27">
        <f>+C13</f>
        <v>1.5800000000000002E-2</v>
      </c>
      <c r="G44" s="96">
        <f t="shared" si="1"/>
        <v>15.8</v>
      </c>
      <c r="H44" s="98">
        <f t="shared" ref="H44:H46" si="6">+G44-D44</f>
        <v>0.20000000000000107</v>
      </c>
      <c r="I44" s="103">
        <f t="shared" si="3"/>
        <v>1.2820512820512889E-2</v>
      </c>
      <c r="J44" s="113">
        <f t="shared" si="2"/>
        <v>0.10983391583218804</v>
      </c>
      <c r="K44" s="109">
        <f t="shared" si="4"/>
        <v>0.1081865657695353</v>
      </c>
      <c r="L44" s="5"/>
      <c r="M44" s="13"/>
      <c r="N44" s="14"/>
      <c r="O44" s="6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>
      <c r="A45" s="94" t="s">
        <v>25</v>
      </c>
      <c r="B45" s="26">
        <f>+B27</f>
        <v>1000</v>
      </c>
      <c r="C45" s="27"/>
      <c r="D45" s="96">
        <f t="shared" si="5"/>
        <v>0</v>
      </c>
      <c r="E45" s="26">
        <f>+B45</f>
        <v>1000</v>
      </c>
      <c r="F45" s="27"/>
      <c r="G45" s="96">
        <f t="shared" si="1"/>
        <v>0</v>
      </c>
      <c r="H45" s="98">
        <f t="shared" si="6"/>
        <v>0</v>
      </c>
      <c r="I45" s="103">
        <f t="shared" si="3"/>
        <v>0</v>
      </c>
      <c r="J45" s="113">
        <f t="shared" si="2"/>
        <v>0</v>
      </c>
      <c r="K45" s="109">
        <f t="shared" si="4"/>
        <v>0</v>
      </c>
      <c r="L45" s="5"/>
      <c r="M45" s="13"/>
      <c r="N45" s="14"/>
      <c r="O45" s="6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>
      <c r="A46" s="94" t="s">
        <v>26</v>
      </c>
      <c r="B46" s="26">
        <f>+B27</f>
        <v>1000</v>
      </c>
      <c r="C46" s="27">
        <f>+B14</f>
        <v>-5.9999999999999995E-4</v>
      </c>
      <c r="D46" s="96">
        <f t="shared" si="5"/>
        <v>-0.6</v>
      </c>
      <c r="E46" s="26">
        <f>+B46</f>
        <v>1000</v>
      </c>
      <c r="F46" s="27">
        <f>+C14</f>
        <v>8.0000000000000004E-4</v>
      </c>
      <c r="G46" s="96">
        <f t="shared" si="1"/>
        <v>0.8</v>
      </c>
      <c r="H46" s="98">
        <f t="shared" si="6"/>
        <v>1.4</v>
      </c>
      <c r="I46" s="103">
        <f t="shared" si="3"/>
        <v>-2.3333333333333335</v>
      </c>
      <c r="J46" s="113">
        <f t="shared" si="2"/>
        <v>5.5612109282120528E-3</v>
      </c>
      <c r="K46" s="109">
        <f t="shared" si="4"/>
        <v>5.4778007984574838E-3</v>
      </c>
      <c r="L46" s="5"/>
      <c r="M46" s="13"/>
      <c r="N46" s="14"/>
      <c r="O46" s="6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>
      <c r="A47" s="129" t="s">
        <v>27</v>
      </c>
      <c r="B47" s="130"/>
      <c r="C47" s="97"/>
      <c r="D47" s="131">
        <f>SUM(D42:D46)</f>
        <v>35.14</v>
      </c>
      <c r="E47" s="130"/>
      <c r="F47" s="97"/>
      <c r="G47" s="131">
        <f t="shared" ref="G47:H47" si="7">SUM(G42:G46)</f>
        <v>34.56</v>
      </c>
      <c r="H47" s="131">
        <f t="shared" si="7"/>
        <v>-0.57999999999999785</v>
      </c>
      <c r="I47" s="52">
        <f t="shared" si="3"/>
        <v>-1.6505406943653895E-2</v>
      </c>
      <c r="J47" s="115">
        <f t="shared" si="2"/>
        <v>0.24024431209876068</v>
      </c>
      <c r="K47" s="143">
        <f>IFERROR(+G47/$G$68,0)</f>
        <v>0.23664099449336329</v>
      </c>
      <c r="L47" s="7"/>
      <c r="M47" s="11"/>
      <c r="N47" s="7"/>
      <c r="O47" s="176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ht="25.5">
      <c r="A48" s="132" t="s">
        <v>28</v>
      </c>
      <c r="B48" s="133">
        <f>+B27*B30</f>
        <v>1034.8999999999999</v>
      </c>
      <c r="C48" s="148">
        <f>+B16</f>
        <v>6.7000000000000002E-3</v>
      </c>
      <c r="D48" s="133">
        <f>+B48*C48</f>
        <v>6.9338299999999995</v>
      </c>
      <c r="E48" s="133">
        <f>+B48</f>
        <v>1034.8999999999999</v>
      </c>
      <c r="F48" s="148">
        <f>+C16</f>
        <v>6.7000000000000002E-3</v>
      </c>
      <c r="G48" s="133">
        <f>+E48*F48</f>
        <v>6.9338299999999995</v>
      </c>
      <c r="H48" s="133">
        <f t="shared" ref="H48:H56" si="8">+G48-D48</f>
        <v>0</v>
      </c>
      <c r="I48" s="134">
        <f t="shared" si="3"/>
        <v>0</v>
      </c>
      <c r="J48" s="134">
        <f t="shared" si="2"/>
        <v>4.8200613962955718E-2</v>
      </c>
      <c r="K48" s="144">
        <f t="shared" ref="K48:K56" si="9">IFERROR(+G48/$G$68,0)</f>
        <v>4.7477674387960564E-2</v>
      </c>
    </row>
    <row r="49" spans="1:11" ht="25.5">
      <c r="A49" s="135" t="s">
        <v>29</v>
      </c>
      <c r="B49" s="136">
        <f>+B48</f>
        <v>1034.8999999999999</v>
      </c>
      <c r="C49" s="147">
        <f>+B17</f>
        <v>4.7000000000000002E-3</v>
      </c>
      <c r="D49" s="136">
        <f>+B49*C49</f>
        <v>4.8640299999999996</v>
      </c>
      <c r="E49" s="136">
        <f>+B49</f>
        <v>1034.8999999999999</v>
      </c>
      <c r="F49" s="147">
        <f>+C17</f>
        <v>4.7000000000000002E-3</v>
      </c>
      <c r="G49" s="136">
        <f>+E49*F49</f>
        <v>4.8640299999999996</v>
      </c>
      <c r="H49" s="136">
        <f t="shared" si="8"/>
        <v>0</v>
      </c>
      <c r="I49" s="137">
        <f t="shared" si="3"/>
        <v>0</v>
      </c>
      <c r="J49" s="137">
        <f t="shared" si="2"/>
        <v>3.3812370988939085E-2</v>
      </c>
      <c r="K49" s="145">
        <f t="shared" si="9"/>
        <v>3.3305234272151436E-2</v>
      </c>
    </row>
    <row r="50" spans="1:11">
      <c r="A50" s="106" t="s">
        <v>30</v>
      </c>
      <c r="B50" s="107"/>
      <c r="C50" s="107"/>
      <c r="D50" s="128">
        <f>+D48+D49</f>
        <v>11.79786</v>
      </c>
      <c r="E50" s="107"/>
      <c r="F50" s="107"/>
      <c r="G50" s="128">
        <f>+G48+G49</f>
        <v>11.79786</v>
      </c>
      <c r="H50" s="128">
        <f t="shared" si="8"/>
        <v>0</v>
      </c>
      <c r="I50" s="71">
        <f t="shared" si="3"/>
        <v>0</v>
      </c>
      <c r="J50" s="116">
        <f t="shared" si="2"/>
        <v>8.201298495189481E-2</v>
      </c>
      <c r="K50" s="146">
        <f t="shared" si="9"/>
        <v>8.0782908660112007E-2</v>
      </c>
    </row>
    <row r="51" spans="1:11" ht="25.5">
      <c r="A51" s="53" t="s">
        <v>31</v>
      </c>
      <c r="B51" s="97"/>
      <c r="C51" s="97"/>
      <c r="D51" s="54">
        <f>+D47+D50</f>
        <v>46.937860000000001</v>
      </c>
      <c r="E51" s="97"/>
      <c r="F51" s="97"/>
      <c r="G51" s="54">
        <f>+G47+G50</f>
        <v>46.357860000000002</v>
      </c>
      <c r="H51" s="127">
        <f t="shared" si="8"/>
        <v>-0.57999999999999829</v>
      </c>
      <c r="I51" s="70">
        <f t="shared" si="3"/>
        <v>-1.2356762749729074E-2</v>
      </c>
      <c r="J51" s="115">
        <f t="shared" si="2"/>
        <v>0.32225729705065548</v>
      </c>
      <c r="K51" s="143">
        <f t="shared" si="9"/>
        <v>0.3174239031534753</v>
      </c>
    </row>
    <row r="52" spans="1:11">
      <c r="A52" s="179" t="s">
        <v>32</v>
      </c>
      <c r="B52" s="180">
        <f>+B27*B30</f>
        <v>1034.8999999999999</v>
      </c>
      <c r="C52" s="181">
        <f>+B18</f>
        <v>5.1999999999999998E-3</v>
      </c>
      <c r="D52" s="23">
        <f>+B52*C52</f>
        <v>5.3814799999999989</v>
      </c>
      <c r="E52" s="180">
        <f>+B52</f>
        <v>1034.8999999999999</v>
      </c>
      <c r="F52" s="181">
        <f>+C18</f>
        <v>5.1999999999999998E-3</v>
      </c>
      <c r="G52" s="23">
        <f>+E52*F52</f>
        <v>5.3814799999999989</v>
      </c>
      <c r="H52" s="124">
        <f t="shared" si="8"/>
        <v>0</v>
      </c>
      <c r="I52" s="24">
        <f t="shared" si="3"/>
        <v>0</v>
      </c>
      <c r="J52" s="113">
        <f t="shared" si="2"/>
        <v>3.7409431732443238E-2</v>
      </c>
      <c r="K52" s="119">
        <f t="shared" si="9"/>
        <v>3.6848344301103717E-2</v>
      </c>
    </row>
    <row r="53" spans="1:11">
      <c r="A53" s="179" t="s">
        <v>33</v>
      </c>
      <c r="B53" s="180">
        <f>+B52</f>
        <v>1034.8999999999999</v>
      </c>
      <c r="C53" s="181">
        <f>+B19</f>
        <v>1.1000000000000001E-3</v>
      </c>
      <c r="D53" s="23">
        <f>+B53*C53</f>
        <v>1.13839</v>
      </c>
      <c r="E53" s="180">
        <f>+B53</f>
        <v>1034.8999999999999</v>
      </c>
      <c r="F53" s="181">
        <f>+C19</f>
        <v>1.1000000000000001E-3</v>
      </c>
      <c r="G53" s="23">
        <f>+E53*F53</f>
        <v>1.13839</v>
      </c>
      <c r="H53" s="124">
        <f t="shared" si="8"/>
        <v>0</v>
      </c>
      <c r="I53" s="24">
        <f t="shared" si="3"/>
        <v>0</v>
      </c>
      <c r="J53" s="113">
        <f t="shared" si="2"/>
        <v>7.9135336357091489E-3</v>
      </c>
      <c r="K53" s="119">
        <f t="shared" si="9"/>
        <v>7.7948420636950178E-3</v>
      </c>
    </row>
    <row r="54" spans="1:11" ht="25.5">
      <c r="A54" s="179" t="s">
        <v>34</v>
      </c>
      <c r="B54" s="26">
        <v>1</v>
      </c>
      <c r="C54" s="180">
        <f>+B20</f>
        <v>0.25</v>
      </c>
      <c r="D54" s="23">
        <f>+B54*C54</f>
        <v>0.25</v>
      </c>
      <c r="E54" s="26">
        <f>+B54</f>
        <v>1</v>
      </c>
      <c r="F54" s="180">
        <f>+C20</f>
        <v>0.25</v>
      </c>
      <c r="G54" s="23">
        <f>+E54*F54</f>
        <v>0.25</v>
      </c>
      <c r="H54" s="124">
        <f t="shared" si="8"/>
        <v>0</v>
      </c>
      <c r="I54" s="24">
        <f t="shared" si="3"/>
        <v>0</v>
      </c>
      <c r="J54" s="113">
        <f t="shared" si="2"/>
        <v>1.7378784150662665E-3</v>
      </c>
      <c r="K54" s="119">
        <f t="shared" si="9"/>
        <v>1.7118127495179636E-3</v>
      </c>
    </row>
    <row r="55" spans="1:11">
      <c r="A55" s="53" t="s">
        <v>35</v>
      </c>
      <c r="B55" s="97"/>
      <c r="C55" s="97"/>
      <c r="D55" s="54">
        <f>SUM(D52:D54)</f>
        <v>6.7698699999999992</v>
      </c>
      <c r="E55" s="97"/>
      <c r="F55" s="97"/>
      <c r="G55" s="54">
        <f>SUM(G52:G54)</f>
        <v>6.7698699999999992</v>
      </c>
      <c r="H55" s="127">
        <f t="shared" si="8"/>
        <v>0</v>
      </c>
      <c r="I55" s="55">
        <f t="shared" si="3"/>
        <v>0</v>
      </c>
      <c r="J55" s="115">
        <f t="shared" si="2"/>
        <v>4.7060843783218655E-2</v>
      </c>
      <c r="K55" s="120">
        <f t="shared" si="9"/>
        <v>4.6354999114316696E-2</v>
      </c>
    </row>
    <row r="56" spans="1:11">
      <c r="A56" s="33" t="s">
        <v>36</v>
      </c>
      <c r="B56" s="180">
        <f>+B27</f>
        <v>1000</v>
      </c>
      <c r="C56" s="29">
        <f>+B21</f>
        <v>7.0000000000000001E-3</v>
      </c>
      <c r="D56" s="23">
        <f>+B56*C56</f>
        <v>7</v>
      </c>
      <c r="E56" s="180">
        <f>+B56</f>
        <v>1000</v>
      </c>
      <c r="F56" s="29">
        <f>+C21</f>
        <v>7.0000000000000001E-3</v>
      </c>
      <c r="G56" s="23">
        <f>+E56*F56</f>
        <v>7</v>
      </c>
      <c r="H56" s="124">
        <f t="shared" si="8"/>
        <v>0</v>
      </c>
      <c r="I56" s="24">
        <f t="shared" si="3"/>
        <v>0</v>
      </c>
      <c r="J56" s="117">
        <f t="shared" si="2"/>
        <v>4.8660595621855464E-2</v>
      </c>
      <c r="K56" s="121">
        <f t="shared" si="9"/>
        <v>4.7930756986502981E-2</v>
      </c>
    </row>
    <row r="57" spans="1:11">
      <c r="A57" s="46"/>
      <c r="B57" s="92"/>
      <c r="C57" s="92"/>
      <c r="D57" s="47"/>
      <c r="E57" s="92"/>
      <c r="F57" s="92"/>
      <c r="G57" s="47"/>
      <c r="H57" s="91"/>
      <c r="I57" s="48"/>
      <c r="J57" s="67"/>
      <c r="K57" s="65"/>
    </row>
    <row r="58" spans="1:11">
      <c r="A58" s="33" t="s">
        <v>37</v>
      </c>
      <c r="B58" s="84"/>
      <c r="C58" s="84"/>
      <c r="D58" s="25">
        <f>+D35+D36+D51+D55+D56</f>
        <v>142.02892999999997</v>
      </c>
      <c r="E58" s="84"/>
      <c r="F58" s="84"/>
      <c r="G58" s="25">
        <f>+G35+G36+G51+G55+G56</f>
        <v>141.44892999999999</v>
      </c>
      <c r="H58" s="124">
        <f t="shared" ref="H58:H62" si="10">+G58-D58</f>
        <v>-0.57999999999998408</v>
      </c>
      <c r="I58" s="24">
        <f t="shared" ref="I58:I62" si="11">IFERROR(+H58/D58,0)</f>
        <v>-4.0836750653545318E-3</v>
      </c>
      <c r="J58" s="113">
        <f>IFERROR(+G58/$G$62,0)</f>
        <v>0.98328416912487704</v>
      </c>
      <c r="K58" s="64"/>
    </row>
    <row r="59" spans="1:11">
      <c r="A59" s="45" t="s">
        <v>38</v>
      </c>
      <c r="B59" s="30"/>
      <c r="C59" s="31">
        <v>0.13</v>
      </c>
      <c r="D59" s="25">
        <f>+D58*C59</f>
        <v>18.463760899999997</v>
      </c>
      <c r="E59" s="30"/>
      <c r="F59" s="31">
        <v>0.13</v>
      </c>
      <c r="G59" s="25">
        <f>+G58*F59</f>
        <v>18.388360899999999</v>
      </c>
      <c r="H59" s="124">
        <f t="shared" si="10"/>
        <v>-7.5399999999998357E-2</v>
      </c>
      <c r="I59" s="24">
        <f t="shared" si="11"/>
        <v>-4.0836750653545544E-3</v>
      </c>
      <c r="J59" s="113">
        <f>IFERROR(+G59/$G$62,0)</f>
        <v>0.12782694198623401</v>
      </c>
      <c r="K59" s="64"/>
    </row>
    <row r="60" spans="1:11">
      <c r="A60" s="45" t="s">
        <v>39</v>
      </c>
      <c r="B60" s="73"/>
      <c r="C60" s="73"/>
      <c r="D60" s="124">
        <f>+D58+D59</f>
        <v>160.49269089999996</v>
      </c>
      <c r="E60" s="73"/>
      <c r="F60" s="73"/>
      <c r="G60" s="124">
        <f>+G58+G59</f>
        <v>159.8372909</v>
      </c>
      <c r="H60" s="124">
        <f t="shared" si="10"/>
        <v>-0.65539999999995757</v>
      </c>
      <c r="I60" s="24">
        <f t="shared" si="11"/>
        <v>-4.08367506535438E-3</v>
      </c>
      <c r="J60" s="113">
        <f>IFERROR(+G60/$G$62,0)</f>
        <v>1.1111111111111112</v>
      </c>
      <c r="K60" s="64"/>
    </row>
    <row r="61" spans="1:11">
      <c r="A61" s="45" t="s">
        <v>40</v>
      </c>
      <c r="B61" s="84"/>
      <c r="C61" s="37">
        <v>-0.1</v>
      </c>
      <c r="D61" s="123">
        <f>+D60*C61</f>
        <v>-16.049269089999996</v>
      </c>
      <c r="E61" s="84"/>
      <c r="F61" s="37">
        <v>-0.1</v>
      </c>
      <c r="G61" s="123">
        <f>+G60*F61</f>
        <v>-15.983729090000001</v>
      </c>
      <c r="H61" s="124">
        <f t="shared" si="10"/>
        <v>6.5539999999995047E-2</v>
      </c>
      <c r="I61" s="24">
        <f t="shared" si="11"/>
        <v>-4.0836750653543349E-3</v>
      </c>
      <c r="J61" s="113">
        <f>IFERROR(+G61/$G$62,0)</f>
        <v>-0.11111111111111112</v>
      </c>
      <c r="K61" s="64"/>
    </row>
    <row r="62" spans="1:11" ht="15.75" thickBot="1">
      <c r="A62" s="49" t="s">
        <v>41</v>
      </c>
      <c r="B62" s="93"/>
      <c r="C62" s="93"/>
      <c r="D62" s="50">
        <f>+D60+D61</f>
        <v>144.44342180999996</v>
      </c>
      <c r="E62" s="93"/>
      <c r="F62" s="93"/>
      <c r="G62" s="50">
        <f>+G60+G61</f>
        <v>143.85356181</v>
      </c>
      <c r="H62" s="125">
        <f t="shared" si="10"/>
        <v>-0.58985999999995897</v>
      </c>
      <c r="I62" s="51">
        <f t="shared" si="11"/>
        <v>-4.0836750653543601E-3</v>
      </c>
      <c r="J62" s="118">
        <f>IFERROR(+G62/$G$62,0)</f>
        <v>1</v>
      </c>
      <c r="K62" s="66"/>
    </row>
    <row r="63" spans="1:11">
      <c r="A63" s="46"/>
      <c r="B63" s="92"/>
      <c r="C63" s="92"/>
      <c r="D63" s="47"/>
      <c r="E63" s="92"/>
      <c r="F63" s="92"/>
      <c r="G63" s="47"/>
      <c r="H63" s="91"/>
      <c r="I63" s="48"/>
      <c r="J63" s="67"/>
      <c r="K63" s="65"/>
    </row>
    <row r="64" spans="1:11">
      <c r="A64" s="33" t="s">
        <v>42</v>
      </c>
      <c r="B64" s="84"/>
      <c r="C64" s="84"/>
      <c r="D64" s="25">
        <f>+D38+D39+D40+D51+D55+D56</f>
        <v>144.18276399999999</v>
      </c>
      <c r="E64" s="84"/>
      <c r="F64" s="84"/>
      <c r="G64" s="25">
        <f>+G38+G39+G40+G51+G55+G56</f>
        <v>143.60276400000001</v>
      </c>
      <c r="H64" s="124">
        <f t="shared" ref="H64:H68" si="12">+G64-D64</f>
        <v>-0.57999999999998408</v>
      </c>
      <c r="I64" s="24">
        <f t="shared" ref="I64:I68" si="13">IFERROR(+H64/D64,0)</f>
        <v>-4.0226722245384622E-3</v>
      </c>
      <c r="J64" s="24"/>
      <c r="K64" s="119">
        <f t="shared" ref="K64:K68" si="14">IFERROR(+G64/$G$68,0)</f>
        <v>0.98328416912487693</v>
      </c>
    </row>
    <row r="65" spans="1:11">
      <c r="A65" s="45" t="s">
        <v>38</v>
      </c>
      <c r="B65" s="30"/>
      <c r="C65" s="31">
        <v>0.13</v>
      </c>
      <c r="D65" s="25">
        <f>+D64*C65</f>
        <v>18.743759319999999</v>
      </c>
      <c r="E65" s="30"/>
      <c r="F65" s="31">
        <v>0.13</v>
      </c>
      <c r="G65" s="25">
        <f>+G64*F65</f>
        <v>18.66835932</v>
      </c>
      <c r="H65" s="124">
        <f t="shared" si="12"/>
        <v>-7.5399999999998357E-2</v>
      </c>
      <c r="I65" s="24">
        <f t="shared" si="13"/>
        <v>-4.0226722245384847E-3</v>
      </c>
      <c r="J65" s="24"/>
      <c r="K65" s="119">
        <f t="shared" si="14"/>
        <v>0.12782694198623401</v>
      </c>
    </row>
    <row r="66" spans="1:11">
      <c r="A66" s="45" t="s">
        <v>39</v>
      </c>
      <c r="B66" s="73"/>
      <c r="C66" s="73"/>
      <c r="D66" s="25">
        <f>+D64+D65</f>
        <v>162.92652332</v>
      </c>
      <c r="E66" s="73"/>
      <c r="F66" s="73"/>
      <c r="G66" s="25">
        <f>+G64+G65</f>
        <v>162.27112332000002</v>
      </c>
      <c r="H66" s="124">
        <f t="shared" si="12"/>
        <v>-0.65539999999998599</v>
      </c>
      <c r="I66" s="24">
        <f t="shared" si="13"/>
        <v>-4.0226722245384865E-3</v>
      </c>
      <c r="J66" s="24"/>
      <c r="K66" s="119">
        <f t="shared" si="14"/>
        <v>1.1111111111111109</v>
      </c>
    </row>
    <row r="67" spans="1:11">
      <c r="A67" s="45" t="s">
        <v>40</v>
      </c>
      <c r="B67" s="84"/>
      <c r="C67" s="37">
        <v>-0.1</v>
      </c>
      <c r="D67" s="123">
        <f>+D66*C67</f>
        <v>-16.292652331999999</v>
      </c>
      <c r="E67" s="84"/>
      <c r="F67" s="37">
        <v>-0.1</v>
      </c>
      <c r="G67" s="123">
        <f>+G66*F67</f>
        <v>-16.227112332000001</v>
      </c>
      <c r="H67" s="124">
        <f t="shared" si="12"/>
        <v>6.5539999999998599E-2</v>
      </c>
      <c r="I67" s="24">
        <f t="shared" si="13"/>
        <v>-4.0226722245384865E-3</v>
      </c>
      <c r="J67" s="24"/>
      <c r="K67" s="119">
        <f t="shared" si="14"/>
        <v>-0.11111111111111109</v>
      </c>
    </row>
    <row r="68" spans="1:11" ht="15.75" thickBot="1">
      <c r="A68" s="49" t="s">
        <v>43</v>
      </c>
      <c r="B68" s="93"/>
      <c r="C68" s="93"/>
      <c r="D68" s="50">
        <f>+D66+D67</f>
        <v>146.63387098800001</v>
      </c>
      <c r="E68" s="93"/>
      <c r="F68" s="93"/>
      <c r="G68" s="50">
        <f>+G66+G67</f>
        <v>146.04401098800003</v>
      </c>
      <c r="H68" s="125">
        <f t="shared" si="12"/>
        <v>-0.58985999999998739</v>
      </c>
      <c r="I68" s="51">
        <f t="shared" si="13"/>
        <v>-4.0226722245384865E-3</v>
      </c>
      <c r="J68" s="68"/>
      <c r="K68" s="122">
        <f t="shared" si="14"/>
        <v>1</v>
      </c>
    </row>
    <row r="71" spans="1:11" ht="108.75" customHeight="1">
      <c r="A71" s="200" t="s">
        <v>51</v>
      </c>
      <c r="B71" s="201"/>
      <c r="C71" s="201"/>
      <c r="D71" s="201"/>
      <c r="E71" s="201"/>
      <c r="F71" s="201"/>
      <c r="G71" s="201"/>
      <c r="H71" s="201"/>
    </row>
    <row r="72" spans="1:11">
      <c r="A72" s="162"/>
      <c r="B72" s="162"/>
      <c r="C72" s="162"/>
      <c r="D72" s="162"/>
      <c r="E72" s="162"/>
      <c r="F72" s="162"/>
      <c r="G72" s="162"/>
      <c r="H72" s="162"/>
    </row>
    <row r="73" spans="1:11">
      <c r="A73" s="162"/>
      <c r="B73" s="162"/>
      <c r="C73" s="162"/>
      <c r="D73" s="162"/>
      <c r="E73" s="162"/>
      <c r="F73" s="162"/>
      <c r="G73" s="162"/>
      <c r="H73" s="162"/>
    </row>
    <row r="74" spans="1:11">
      <c r="A74" s="162"/>
      <c r="B74" s="162"/>
      <c r="C74" s="162"/>
      <c r="D74" s="162"/>
      <c r="E74" s="162"/>
      <c r="F74" s="162"/>
      <c r="G74" s="162"/>
      <c r="H74" s="162"/>
    </row>
    <row r="75" spans="1:11">
      <c r="A75" s="162"/>
      <c r="B75" s="162"/>
      <c r="C75" s="162"/>
      <c r="D75" s="162"/>
      <c r="E75" s="162"/>
      <c r="F75" s="162"/>
      <c r="G75" s="162"/>
      <c r="H75" s="162"/>
    </row>
    <row r="76" spans="1:11">
      <c r="A76" s="162"/>
      <c r="B76" s="162"/>
      <c r="C76" s="162"/>
      <c r="D76" s="162"/>
      <c r="E76" s="162"/>
      <c r="F76" s="162"/>
      <c r="G76" s="162"/>
      <c r="H76" s="162"/>
    </row>
  </sheetData>
  <mergeCells count="4">
    <mergeCell ref="A1:J1"/>
    <mergeCell ref="B33:D33"/>
    <mergeCell ref="E33:G33"/>
    <mergeCell ref="A71:H7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B76"/>
  <sheetViews>
    <sheetView topLeftCell="A35" zoomScale="90" zoomScaleNormal="90" workbookViewId="0">
      <selection activeCell="A33" sqref="A33:K68"/>
    </sheetView>
  </sheetViews>
  <sheetFormatPr defaultRowHeight="15"/>
  <cols>
    <col min="1" max="1" width="37.42578125" style="163" customWidth="1"/>
    <col min="2" max="2" width="11.28515625" style="163" bestFit="1" customWidth="1"/>
    <col min="3" max="3" width="13.140625" style="163" customWidth="1"/>
    <col min="4" max="4" width="13.5703125" style="163" customWidth="1"/>
    <col min="5" max="5" width="11.42578125" style="163" customWidth="1"/>
    <col min="6" max="6" width="13.28515625" style="163" customWidth="1"/>
    <col min="7" max="7" width="13.42578125" style="163" customWidth="1"/>
    <col min="8" max="11" width="11.140625" style="163" customWidth="1"/>
    <col min="12" max="16384" width="9.140625" style="163"/>
  </cols>
  <sheetData>
    <row r="1" spans="1:28" ht="23.25">
      <c r="A1" s="205" t="s">
        <v>68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28">
      <c r="A2" s="9"/>
      <c r="B2" s="9"/>
      <c r="C2" s="9"/>
      <c r="D2" s="9"/>
      <c r="E2" s="9"/>
      <c r="F2" s="9"/>
      <c r="G2" s="77"/>
      <c r="H2" s="77"/>
      <c r="I2" s="9"/>
      <c r="J2" s="75"/>
      <c r="K2" s="75"/>
      <c r="L2" s="9"/>
      <c r="M2" s="9"/>
      <c r="N2" s="9"/>
      <c r="O2" s="9"/>
      <c r="P2" s="9"/>
      <c r="Q2" s="9"/>
      <c r="R2" s="9"/>
      <c r="S2" s="9"/>
      <c r="T2" s="34"/>
      <c r="U2" s="9"/>
      <c r="V2" s="9"/>
      <c r="W2" s="9"/>
      <c r="X2" s="9"/>
      <c r="Y2" s="39">
        <v>1</v>
      </c>
      <c r="Z2" s="9" t="s">
        <v>0</v>
      </c>
      <c r="AA2" s="9"/>
      <c r="AB2" s="9"/>
    </row>
    <row r="3" spans="1:28" ht="15.75" thickBot="1">
      <c r="A3" s="9"/>
      <c r="B3" s="9"/>
      <c r="C3" s="9"/>
      <c r="D3" s="9"/>
      <c r="E3" s="9"/>
      <c r="F3" s="9"/>
      <c r="G3" s="77"/>
      <c r="H3" s="77"/>
      <c r="I3" s="9"/>
      <c r="J3" s="75"/>
      <c r="K3" s="75"/>
      <c r="L3" s="9"/>
      <c r="M3" s="9"/>
      <c r="N3" s="9"/>
      <c r="O3" s="9"/>
      <c r="P3" s="9"/>
      <c r="Q3" s="9"/>
      <c r="R3" s="9"/>
      <c r="S3" s="9"/>
      <c r="T3" s="34"/>
      <c r="U3" s="9"/>
      <c r="V3" s="9"/>
      <c r="W3" s="9"/>
      <c r="X3" s="9"/>
      <c r="Y3" s="39"/>
      <c r="Z3" s="9"/>
      <c r="AA3" s="9"/>
      <c r="AB3" s="9"/>
    </row>
    <row r="4" spans="1:28" ht="16.5" thickBot="1">
      <c r="A4" s="164" t="s">
        <v>45</v>
      </c>
      <c r="B4" s="165" t="s">
        <v>46</v>
      </c>
      <c r="C4" s="165" t="s">
        <v>47</v>
      </c>
      <c r="D4" s="9"/>
      <c r="F4" s="187" t="s">
        <v>52</v>
      </c>
      <c r="G4" s="77"/>
      <c r="H4" s="9"/>
      <c r="I4" s="75"/>
      <c r="J4" s="75"/>
      <c r="L4" s="9"/>
      <c r="M4" s="9"/>
      <c r="N4" s="9"/>
      <c r="O4" s="9"/>
      <c r="P4" s="9"/>
      <c r="Q4" s="9"/>
      <c r="R4" s="9"/>
      <c r="S4" s="9"/>
      <c r="T4" s="34"/>
      <c r="U4" s="9"/>
      <c r="V4" s="9"/>
      <c r="W4" s="9"/>
      <c r="X4" s="9"/>
      <c r="Y4" s="39"/>
      <c r="Z4" s="9"/>
      <c r="AA4" s="9"/>
      <c r="AB4" s="9"/>
    </row>
    <row r="5" spans="1:28">
      <c r="A5" s="166" t="s">
        <v>17</v>
      </c>
      <c r="B5" s="172">
        <v>7.4999999999999997E-2</v>
      </c>
      <c r="C5" s="172">
        <v>7.4999999999999997E-2</v>
      </c>
      <c r="D5" s="9"/>
      <c r="E5" s="9"/>
      <c r="I5" s="188">
        <v>2012</v>
      </c>
      <c r="J5" s="188">
        <v>2013</v>
      </c>
      <c r="L5" s="9"/>
      <c r="M5" s="9"/>
      <c r="N5" s="9"/>
      <c r="O5" s="9"/>
      <c r="P5" s="9"/>
      <c r="Q5" s="9"/>
      <c r="R5" s="9"/>
      <c r="S5" s="9"/>
      <c r="T5" s="34"/>
      <c r="U5" s="9"/>
      <c r="V5" s="9"/>
      <c r="W5" s="9"/>
      <c r="X5" s="9"/>
      <c r="Y5" s="39"/>
      <c r="Z5" s="9"/>
      <c r="AA5" s="9"/>
      <c r="AB5" s="9"/>
    </row>
    <row r="6" spans="1:28">
      <c r="A6" s="166" t="s">
        <v>18</v>
      </c>
      <c r="B6" s="172">
        <v>8.7999999999999995E-2</v>
      </c>
      <c r="C6" s="172">
        <v>8.7999999999999995E-2</v>
      </c>
      <c r="D6" s="9"/>
      <c r="E6" s="9"/>
      <c r="F6" s="185" t="s">
        <v>53</v>
      </c>
      <c r="L6" s="9"/>
      <c r="M6" s="9"/>
      <c r="N6" s="9"/>
      <c r="O6" s="9"/>
      <c r="P6" s="9"/>
      <c r="Q6" s="9"/>
      <c r="R6" s="9"/>
      <c r="S6" s="9"/>
      <c r="T6" s="34"/>
      <c r="U6" s="9"/>
      <c r="V6" s="9"/>
      <c r="W6" s="9"/>
      <c r="X6" s="9"/>
      <c r="Y6" s="39"/>
      <c r="Z6" s="9"/>
      <c r="AA6" s="9"/>
      <c r="AB6" s="9"/>
    </row>
    <row r="7" spans="1:28">
      <c r="A7" s="166" t="s">
        <v>19</v>
      </c>
      <c r="B7" s="172">
        <v>6.5000000000000002E-2</v>
      </c>
      <c r="C7" s="172">
        <v>6.5000000000000002E-2</v>
      </c>
      <c r="D7" s="9"/>
      <c r="E7" s="9"/>
      <c r="F7" s="163" t="s">
        <v>54</v>
      </c>
      <c r="I7" s="177">
        <v>0.02</v>
      </c>
      <c r="J7" s="177">
        <v>0.02</v>
      </c>
      <c r="L7" s="9"/>
      <c r="M7" s="9"/>
      <c r="N7" s="9"/>
      <c r="O7" s="9"/>
      <c r="P7" s="9"/>
      <c r="Q7" s="9"/>
      <c r="R7" s="9"/>
      <c r="S7" s="9"/>
      <c r="T7" s="34"/>
      <c r="U7" s="9"/>
      <c r="V7" s="9"/>
      <c r="W7" s="9"/>
      <c r="X7" s="9"/>
      <c r="Y7" s="39"/>
      <c r="Z7" s="9"/>
      <c r="AA7" s="9"/>
      <c r="AB7" s="9"/>
    </row>
    <row r="8" spans="1:28">
      <c r="A8" s="166" t="s">
        <v>20</v>
      </c>
      <c r="B8" s="172">
        <v>0.1</v>
      </c>
      <c r="C8" s="172">
        <v>0.1</v>
      </c>
      <c r="D8" s="9"/>
      <c r="E8" s="9"/>
      <c r="F8" s="163" t="s">
        <v>55</v>
      </c>
      <c r="I8" s="177">
        <v>2.37</v>
      </c>
      <c r="J8" s="177">
        <v>0</v>
      </c>
      <c r="L8" s="9"/>
      <c r="M8" s="9"/>
      <c r="N8" s="9"/>
      <c r="O8" s="9"/>
      <c r="P8" s="9"/>
      <c r="Q8" s="9"/>
      <c r="R8" s="9"/>
      <c r="S8" s="9"/>
      <c r="T8" s="34"/>
      <c r="U8" s="9"/>
      <c r="V8" s="9"/>
      <c r="W8" s="9"/>
      <c r="X8" s="9"/>
      <c r="Y8" s="39"/>
      <c r="Z8" s="9"/>
      <c r="AA8" s="9"/>
      <c r="AB8" s="9"/>
    </row>
    <row r="9" spans="1:28">
      <c r="A9" s="166" t="s">
        <v>21</v>
      </c>
      <c r="B9" s="172">
        <v>0.11700000000000001</v>
      </c>
      <c r="C9" s="172">
        <v>0.11700000000000001</v>
      </c>
      <c r="D9" s="9"/>
      <c r="E9" s="9"/>
      <c r="F9" s="163" t="s">
        <v>56</v>
      </c>
      <c r="J9" s="177"/>
      <c r="L9" s="9"/>
      <c r="M9" s="9"/>
      <c r="N9" s="9"/>
      <c r="O9" s="9"/>
      <c r="P9" s="9"/>
      <c r="Q9" s="9"/>
      <c r="R9" s="9"/>
      <c r="S9" s="9"/>
      <c r="T9" s="34"/>
      <c r="U9" s="9"/>
      <c r="V9" s="9"/>
      <c r="W9" s="9"/>
      <c r="X9" s="9"/>
      <c r="Y9" s="39"/>
      <c r="Z9" s="9"/>
      <c r="AA9" s="9"/>
      <c r="AB9" s="9"/>
    </row>
    <row r="10" spans="1:28">
      <c r="A10" s="166" t="s">
        <v>22</v>
      </c>
      <c r="B10" s="167">
        <v>17.75</v>
      </c>
      <c r="C10" s="167">
        <v>17.940000000000001</v>
      </c>
      <c r="D10" s="9"/>
      <c r="E10" s="9"/>
      <c r="F10" s="163" t="s">
        <v>57</v>
      </c>
      <c r="J10" s="177"/>
      <c r="L10" s="9"/>
      <c r="M10" s="9"/>
      <c r="N10" s="9"/>
      <c r="O10" s="9"/>
      <c r="P10" s="9"/>
      <c r="Q10" s="9"/>
      <c r="R10" s="9"/>
      <c r="S10" s="9"/>
      <c r="T10" s="34"/>
      <c r="U10" s="9"/>
      <c r="V10" s="9"/>
      <c r="W10" s="9"/>
      <c r="X10" s="9"/>
      <c r="Y10" s="39"/>
      <c r="Z10" s="9"/>
      <c r="AA10" s="9"/>
      <c r="AB10" s="9"/>
    </row>
    <row r="11" spans="1:28">
      <c r="A11" s="166" t="s">
        <v>48</v>
      </c>
      <c r="B11" s="167">
        <v>0</v>
      </c>
      <c r="C11" s="167">
        <v>0</v>
      </c>
      <c r="D11" s="9"/>
      <c r="E11" s="9"/>
      <c r="F11" s="163" t="s">
        <v>23</v>
      </c>
      <c r="I11" s="182">
        <f>SUM(I6:I10)</f>
        <v>2.39</v>
      </c>
      <c r="J11" s="182">
        <f>SUM(J6:J10)</f>
        <v>0.02</v>
      </c>
      <c r="L11" s="9"/>
      <c r="M11" s="9"/>
      <c r="N11" s="9"/>
      <c r="O11" s="9"/>
      <c r="P11" s="9"/>
      <c r="Q11" s="9"/>
      <c r="R11" s="9"/>
      <c r="S11" s="9"/>
      <c r="T11" s="34"/>
      <c r="U11" s="9"/>
      <c r="V11" s="9"/>
      <c r="W11" s="9"/>
      <c r="X11" s="9"/>
      <c r="Y11" s="39"/>
      <c r="Z11" s="9"/>
      <c r="AA11" s="9"/>
      <c r="AB11" s="9"/>
    </row>
    <row r="12" spans="1:28">
      <c r="A12" s="166" t="s">
        <v>23</v>
      </c>
      <c r="B12" s="168">
        <f>+I11</f>
        <v>2.39</v>
      </c>
      <c r="C12" s="168">
        <f>+J11</f>
        <v>0.02</v>
      </c>
      <c r="D12" s="9"/>
      <c r="E12" s="9"/>
      <c r="L12" s="9"/>
      <c r="M12" s="9"/>
      <c r="N12" s="9"/>
      <c r="O12" s="9"/>
      <c r="P12" s="9"/>
      <c r="Q12" s="9"/>
      <c r="R12" s="9"/>
      <c r="S12" s="9"/>
      <c r="T12" s="34"/>
      <c r="U12" s="9"/>
      <c r="V12" s="9"/>
      <c r="W12" s="9"/>
      <c r="X12" s="9"/>
      <c r="Y12" s="39"/>
      <c r="Z12" s="9"/>
      <c r="AA12" s="9"/>
      <c r="AB12" s="9"/>
    </row>
    <row r="13" spans="1:28">
      <c r="A13" s="169" t="s">
        <v>24</v>
      </c>
      <c r="B13" s="170">
        <v>1.5599999999999999E-2</v>
      </c>
      <c r="C13" s="170">
        <v>1.5800000000000002E-2</v>
      </c>
      <c r="D13" s="9"/>
      <c r="E13" s="9"/>
      <c r="F13" s="185" t="s">
        <v>58</v>
      </c>
      <c r="L13" s="9"/>
      <c r="M13" s="9"/>
      <c r="N13" s="9"/>
      <c r="O13" s="9"/>
      <c r="P13" s="9"/>
      <c r="Q13" s="9"/>
      <c r="R13" s="9"/>
      <c r="S13" s="9"/>
      <c r="T13" s="34"/>
      <c r="U13" s="9"/>
      <c r="V13" s="9"/>
      <c r="W13" s="9"/>
      <c r="X13" s="9"/>
      <c r="Y13" s="39"/>
      <c r="Z13" s="9"/>
      <c r="AA13" s="9"/>
      <c r="AB13" s="9"/>
    </row>
    <row r="14" spans="1:28">
      <c r="A14" s="166" t="s">
        <v>26</v>
      </c>
      <c r="B14" s="171">
        <f>+I22</f>
        <v>-5.9999999999999995E-4</v>
      </c>
      <c r="C14" s="171">
        <f>+J22</f>
        <v>8.0000000000000004E-4</v>
      </c>
      <c r="D14" s="9"/>
      <c r="E14" s="9"/>
      <c r="F14" s="163" t="s">
        <v>59</v>
      </c>
      <c r="I14" s="183"/>
      <c r="J14" s="177">
        <v>0</v>
      </c>
      <c r="L14" s="9"/>
      <c r="M14" s="9"/>
      <c r="N14" s="9"/>
      <c r="O14" s="9"/>
      <c r="P14" s="9"/>
      <c r="Q14" s="9"/>
      <c r="R14" s="9"/>
      <c r="S14" s="9"/>
      <c r="T14" s="34"/>
      <c r="U14" s="9"/>
      <c r="V14" s="9"/>
      <c r="W14" s="9"/>
      <c r="X14" s="9"/>
      <c r="Y14" s="39"/>
      <c r="Z14" s="9"/>
      <c r="AA14" s="9"/>
      <c r="AB14" s="9"/>
    </row>
    <row r="15" spans="1:28">
      <c r="A15" s="169" t="s">
        <v>25</v>
      </c>
      <c r="B15" s="170">
        <v>0</v>
      </c>
      <c r="C15" s="170">
        <v>0</v>
      </c>
      <c r="D15" s="9"/>
      <c r="E15" s="9"/>
      <c r="F15" s="163" t="s">
        <v>60</v>
      </c>
      <c r="I15" s="183">
        <v>-1.4E-3</v>
      </c>
      <c r="J15" s="177">
        <v>0</v>
      </c>
      <c r="L15" s="9"/>
      <c r="M15" s="9"/>
      <c r="N15" s="9"/>
      <c r="O15" s="9"/>
      <c r="P15" s="9"/>
      <c r="Q15" s="9"/>
      <c r="R15" s="9"/>
      <c r="S15" s="9"/>
      <c r="T15" s="34"/>
      <c r="U15" s="9"/>
      <c r="V15" s="9"/>
      <c r="W15" s="9"/>
      <c r="X15" s="9"/>
      <c r="Y15" s="39"/>
      <c r="Z15" s="9"/>
      <c r="AA15" s="9"/>
      <c r="AB15" s="9"/>
    </row>
    <row r="16" spans="1:28" ht="25.5">
      <c r="A16" s="169" t="s">
        <v>49</v>
      </c>
      <c r="B16" s="171">
        <v>6.7000000000000002E-3</v>
      </c>
      <c r="C16" s="171">
        <v>6.7000000000000002E-3</v>
      </c>
      <c r="D16" s="9"/>
      <c r="E16" s="9"/>
      <c r="F16" s="163" t="s">
        <v>61</v>
      </c>
      <c r="I16" s="183">
        <v>0</v>
      </c>
      <c r="J16" s="177">
        <v>0</v>
      </c>
      <c r="L16" s="9"/>
      <c r="M16" s="9"/>
      <c r="N16" s="9"/>
      <c r="O16" s="9"/>
      <c r="P16" s="9"/>
      <c r="Q16" s="9"/>
      <c r="R16" s="9"/>
      <c r="S16" s="9"/>
      <c r="T16" s="34"/>
      <c r="U16" s="9"/>
      <c r="V16" s="9"/>
      <c r="W16" s="9"/>
      <c r="X16" s="9"/>
      <c r="Y16" s="39"/>
      <c r="Z16" s="9"/>
      <c r="AA16" s="9"/>
      <c r="AB16" s="9"/>
    </row>
    <row r="17" spans="1:28" ht="25.5">
      <c r="A17" s="169" t="s">
        <v>50</v>
      </c>
      <c r="B17" s="171">
        <v>4.7000000000000002E-3</v>
      </c>
      <c r="C17" s="171">
        <v>4.7000000000000002E-3</v>
      </c>
      <c r="D17" s="9"/>
      <c r="E17" s="9"/>
      <c r="F17" s="163" t="s">
        <v>62</v>
      </c>
      <c r="I17" s="183">
        <v>0</v>
      </c>
      <c r="J17" s="177">
        <v>0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>
      <c r="A18" s="169" t="s">
        <v>32</v>
      </c>
      <c r="B18" s="172">
        <v>5.1999999999999998E-3</v>
      </c>
      <c r="C18" s="172">
        <v>5.1999999999999998E-3</v>
      </c>
      <c r="D18" s="9"/>
      <c r="E18" s="9"/>
      <c r="F18" s="163" t="s">
        <v>63</v>
      </c>
      <c r="I18" s="183">
        <v>8.0000000000000004E-4</v>
      </c>
      <c r="J18" s="177">
        <v>0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>
      <c r="A19" s="169" t="s">
        <v>33</v>
      </c>
      <c r="B19" s="172">
        <v>1.1000000000000001E-3</v>
      </c>
      <c r="C19" s="172">
        <v>1.1000000000000001E-3</v>
      </c>
      <c r="D19" s="9"/>
      <c r="E19" s="9"/>
      <c r="F19" s="163" t="s">
        <v>64</v>
      </c>
      <c r="I19" s="183">
        <v>0</v>
      </c>
      <c r="J19" s="183">
        <f>'GS &lt; 50 kW (1000 kWh)'!J19</f>
        <v>8.0000000000000004E-4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25.5">
      <c r="A20" s="169" t="s">
        <v>34</v>
      </c>
      <c r="B20" s="168">
        <v>0.25</v>
      </c>
      <c r="C20" s="168">
        <v>0.25</v>
      </c>
      <c r="D20" s="9"/>
      <c r="E20" s="9"/>
      <c r="F20" s="163" t="s">
        <v>65</v>
      </c>
      <c r="I20" s="183">
        <v>0</v>
      </c>
      <c r="J20" s="183">
        <f>'GS &lt; 50 kW (1000 kWh)'!J20</f>
        <v>0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>
      <c r="A21" s="169" t="s">
        <v>36</v>
      </c>
      <c r="B21" s="173">
        <v>7.0000000000000001E-3</v>
      </c>
      <c r="C21" s="173">
        <v>7.0000000000000001E-3</v>
      </c>
      <c r="D21" s="9"/>
      <c r="E21" s="9"/>
      <c r="F21" s="163" t="s">
        <v>66</v>
      </c>
      <c r="I21" s="183">
        <v>0</v>
      </c>
      <c r="J21" s="177">
        <v>0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ht="15.75" thickBot="1">
      <c r="A22" s="174" t="s">
        <v>5</v>
      </c>
      <c r="B22" s="175">
        <v>1.0348999999999999</v>
      </c>
      <c r="C22" s="175">
        <v>1.0348999999999999</v>
      </c>
      <c r="D22" s="9"/>
      <c r="E22" s="9"/>
      <c r="F22" s="163" t="s">
        <v>26</v>
      </c>
      <c r="I22" s="184">
        <f>SUM(I14:I21)</f>
        <v>-5.9999999999999995E-4</v>
      </c>
      <c r="J22" s="184">
        <f>SUM(J14:J21)</f>
        <v>8.0000000000000004E-4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>
      <c r="A23" s="9"/>
      <c r="B23" s="9"/>
      <c r="C23" s="9"/>
      <c r="D23" s="9"/>
      <c r="E23" s="9"/>
      <c r="F23" s="9"/>
      <c r="G23" s="77"/>
      <c r="H23" s="77"/>
      <c r="I23" s="9"/>
      <c r="J23" s="75"/>
      <c r="K23" s="75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Z23" s="9"/>
      <c r="AA23" s="9"/>
      <c r="AB23" s="9"/>
    </row>
    <row r="24" spans="1:28">
      <c r="A24" s="9"/>
      <c r="B24" s="9"/>
      <c r="C24" s="9"/>
      <c r="D24" s="9"/>
      <c r="E24" s="9"/>
      <c r="F24" s="9"/>
      <c r="G24" s="77"/>
      <c r="H24" s="77"/>
      <c r="I24" s="9"/>
      <c r="J24" s="75"/>
      <c r="K24" s="75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>
      <c r="A25" s="9"/>
      <c r="B25" s="9"/>
      <c r="C25" s="9"/>
      <c r="D25" s="9"/>
      <c r="E25" s="9"/>
      <c r="F25" s="9"/>
      <c r="G25" s="77"/>
      <c r="H25" s="77"/>
      <c r="I25" s="9"/>
      <c r="J25" s="75"/>
      <c r="K25" s="75"/>
      <c r="L25" s="186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15.75" thickBot="1">
      <c r="A26" s="41"/>
      <c r="B26" s="41"/>
      <c r="C26" s="41"/>
      <c r="D26" s="41"/>
      <c r="E26" s="10" t="s">
        <v>44</v>
      </c>
      <c r="F26" s="10"/>
      <c r="G26" s="79"/>
      <c r="H26" s="77"/>
      <c r="I26" s="9"/>
      <c r="J26" s="75"/>
      <c r="K26" s="75"/>
      <c r="L26" s="11"/>
      <c r="M26" s="11"/>
      <c r="N26" s="11"/>
      <c r="O26" s="11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15.75" thickBot="1">
      <c r="A27" s="35" t="s">
        <v>2</v>
      </c>
      <c r="B27" s="194">
        <v>2000</v>
      </c>
      <c r="C27" s="42" t="s">
        <v>0</v>
      </c>
      <c r="D27" s="82"/>
      <c r="E27" s="140" t="s">
        <v>19</v>
      </c>
      <c r="F27" s="141"/>
      <c r="G27" s="142">
        <v>0.64</v>
      </c>
      <c r="I27" s="9"/>
      <c r="J27" s="75"/>
      <c r="K27" s="75"/>
      <c r="L27" s="2"/>
      <c r="M27" s="11"/>
      <c r="N27" s="3"/>
      <c r="O27" s="3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15.75" thickBot="1">
      <c r="A28" s="35" t="s">
        <v>3</v>
      </c>
      <c r="B28" s="194">
        <v>750</v>
      </c>
      <c r="C28" s="42" t="s">
        <v>0</v>
      </c>
      <c r="D28" s="36"/>
      <c r="E28" s="140" t="s">
        <v>20</v>
      </c>
      <c r="F28" s="141"/>
      <c r="G28" s="142">
        <v>0.18</v>
      </c>
      <c r="I28" s="9"/>
      <c r="J28" s="75"/>
      <c r="K28" s="75"/>
      <c r="L28" s="4"/>
      <c r="M28" s="11"/>
      <c r="N28" s="12"/>
      <c r="O28" s="12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ht="15.75" thickBot="1">
      <c r="A29" s="35" t="s">
        <v>4</v>
      </c>
      <c r="B29" s="139"/>
      <c r="C29" s="16"/>
      <c r="D29" s="36"/>
      <c r="E29" s="140" t="s">
        <v>21</v>
      </c>
      <c r="F29" s="141"/>
      <c r="G29" s="142">
        <v>0.18</v>
      </c>
      <c r="I29" s="9"/>
      <c r="J29" s="75"/>
      <c r="K29" s="75"/>
      <c r="L29" s="5"/>
      <c r="M29" s="13"/>
      <c r="N29" s="14"/>
      <c r="O29" s="6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>
      <c r="A30" s="38" t="s">
        <v>5</v>
      </c>
      <c r="B30" s="69">
        <v>1.0348999999999999</v>
      </c>
      <c r="C30" s="21"/>
      <c r="D30" s="63"/>
      <c r="E30" s="36"/>
      <c r="F30" s="10"/>
      <c r="G30" s="77"/>
      <c r="H30" s="77"/>
      <c r="I30" s="9"/>
      <c r="J30" s="75"/>
      <c r="K30" s="75"/>
      <c r="L30" s="5"/>
      <c r="M30" s="13"/>
      <c r="N30" s="14"/>
      <c r="O30" s="6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>
      <c r="A31" s="18"/>
      <c r="B31" s="20"/>
      <c r="C31" s="21"/>
      <c r="D31" s="9"/>
      <c r="E31" s="9"/>
      <c r="F31" s="9"/>
      <c r="G31" s="77"/>
      <c r="H31" s="77"/>
      <c r="I31" s="9"/>
      <c r="J31" s="75"/>
      <c r="K31" s="75"/>
      <c r="L31" s="5"/>
      <c r="M31" s="13"/>
      <c r="N31" s="14"/>
      <c r="O31" s="6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ht="15.75" thickBot="1">
      <c r="A32" s="19"/>
      <c r="B32" s="21"/>
      <c r="C32" s="21"/>
      <c r="D32" s="9"/>
      <c r="E32" s="9"/>
      <c r="F32" s="9"/>
      <c r="G32" s="77"/>
      <c r="H32" s="77"/>
      <c r="I32" s="9"/>
      <c r="J32" s="75"/>
      <c r="K32" s="75"/>
      <c r="L32" s="5"/>
      <c r="M32" s="13"/>
      <c r="N32" s="14"/>
      <c r="O32" s="6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ht="16.5" customHeight="1" thickBot="1">
      <c r="A33" s="17"/>
      <c r="B33" s="202" t="s">
        <v>6</v>
      </c>
      <c r="C33" s="203"/>
      <c r="D33" s="204"/>
      <c r="E33" s="202" t="s">
        <v>7</v>
      </c>
      <c r="F33" s="203"/>
      <c r="G33" s="204"/>
      <c r="H33" s="78"/>
      <c r="I33" s="15"/>
      <c r="J33" s="76"/>
      <c r="K33" s="76"/>
      <c r="L33" s="5"/>
      <c r="M33" s="13"/>
      <c r="N33" s="14"/>
      <c r="O33" s="6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26.25" customHeight="1" thickBot="1">
      <c r="A34" s="57"/>
      <c r="B34" s="58" t="s">
        <v>8</v>
      </c>
      <c r="C34" s="59" t="s">
        <v>9</v>
      </c>
      <c r="D34" s="60" t="s">
        <v>10</v>
      </c>
      <c r="E34" s="58" t="s">
        <v>8</v>
      </c>
      <c r="F34" s="61" t="s">
        <v>11</v>
      </c>
      <c r="G34" s="138" t="s">
        <v>12</v>
      </c>
      <c r="H34" s="104" t="s">
        <v>13</v>
      </c>
      <c r="I34" s="62" t="s">
        <v>14</v>
      </c>
      <c r="J34" s="105" t="s">
        <v>15</v>
      </c>
      <c r="K34" s="105" t="s">
        <v>16</v>
      </c>
      <c r="L34" s="5"/>
      <c r="M34" s="13"/>
      <c r="N34" s="14"/>
      <c r="O34" s="6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>
      <c r="A35" s="56" t="s">
        <v>17</v>
      </c>
      <c r="B35" s="99">
        <f>IF(+B27&gt;B28,B28,IF(B27*B30&gt;B28,B28,B27*B30))</f>
        <v>750</v>
      </c>
      <c r="C35" s="100">
        <f>+B5</f>
        <v>7.4999999999999997E-2</v>
      </c>
      <c r="D35" s="101">
        <f>+B35*C35</f>
        <v>56.25</v>
      </c>
      <c r="E35" s="99">
        <f>+B35</f>
        <v>750</v>
      </c>
      <c r="F35" s="100">
        <f>+C5</f>
        <v>7.4999999999999997E-2</v>
      </c>
      <c r="G35" s="101">
        <f>+E35*F35</f>
        <v>56.25</v>
      </c>
      <c r="H35" s="102">
        <f>+G35-D35</f>
        <v>0</v>
      </c>
      <c r="I35" s="103">
        <f>IFERROR(+H35/D35,0)</f>
        <v>0</v>
      </c>
      <c r="J35" s="111">
        <f>IFERROR(+G35/$G$62,0)</f>
        <v>0.201538280881779</v>
      </c>
      <c r="K35" s="108"/>
      <c r="L35" s="5"/>
      <c r="M35" s="13"/>
      <c r="N35" s="14"/>
      <c r="O35" s="6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>
      <c r="A36" s="179" t="s">
        <v>18</v>
      </c>
      <c r="B36" s="180">
        <f>IF(B27*B30&gt;B28,B27*B30-B28,0)</f>
        <v>1319.7999999999997</v>
      </c>
      <c r="C36" s="72">
        <f>+B6</f>
        <v>8.7999999999999995E-2</v>
      </c>
      <c r="D36" s="23">
        <f>+B36*C36</f>
        <v>116.14239999999997</v>
      </c>
      <c r="E36" s="180">
        <f>+B36</f>
        <v>1319.7999999999997</v>
      </c>
      <c r="F36" s="72">
        <f>+C6</f>
        <v>8.7999999999999995E-2</v>
      </c>
      <c r="G36" s="23">
        <f>+E36*F36</f>
        <v>116.14239999999997</v>
      </c>
      <c r="H36" s="126">
        <f>+G36-D36</f>
        <v>0</v>
      </c>
      <c r="I36" s="103">
        <f>IFERROR(+H36/D36,0)</f>
        <v>0</v>
      </c>
      <c r="J36" s="95">
        <f>IFERROR(+G36/$G$62,0)</f>
        <v>0.41612692681749197</v>
      </c>
      <c r="K36" s="109"/>
      <c r="L36" s="5"/>
      <c r="M36" s="13"/>
      <c r="N36" s="14"/>
      <c r="O36" s="6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>
      <c r="A37" s="44"/>
      <c r="B37" s="85"/>
      <c r="C37" s="86"/>
      <c r="D37" s="87"/>
      <c r="E37" s="85"/>
      <c r="F37" s="86"/>
      <c r="G37" s="87"/>
      <c r="H37" s="88"/>
      <c r="I37" s="89"/>
      <c r="J37" s="112"/>
      <c r="K37" s="110"/>
      <c r="L37" s="5"/>
      <c r="M37" s="13"/>
      <c r="N37" s="14"/>
      <c r="O37" s="6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>
      <c r="A38" s="179" t="s">
        <v>19</v>
      </c>
      <c r="B38" s="180">
        <f>+B27*B30*G27</f>
        <v>1324.6719999999998</v>
      </c>
      <c r="C38" s="181">
        <f>+B7</f>
        <v>6.5000000000000002E-2</v>
      </c>
      <c r="D38" s="23">
        <f>+B38*C38</f>
        <v>86.103679999999983</v>
      </c>
      <c r="E38" s="180">
        <f>+B38</f>
        <v>1324.6719999999998</v>
      </c>
      <c r="F38" s="181">
        <f>+C7</f>
        <v>6.5000000000000002E-2</v>
      </c>
      <c r="G38" s="23">
        <f>+E38*F38</f>
        <v>86.103679999999983</v>
      </c>
      <c r="H38" s="126">
        <f>+G38-D38</f>
        <v>0</v>
      </c>
      <c r="I38" s="103">
        <f t="shared" ref="I38:I40" si="0">IFERROR(+H38/D38,0)</f>
        <v>0</v>
      </c>
      <c r="J38" s="95"/>
      <c r="K38" s="109">
        <f>IFERROR(+G38/$G$68,0)</f>
        <v>0.31474272482103971</v>
      </c>
      <c r="L38" s="5"/>
      <c r="M38" s="13"/>
      <c r="N38" s="14"/>
      <c r="O38" s="6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>
      <c r="A39" s="179" t="s">
        <v>20</v>
      </c>
      <c r="B39" s="180">
        <f>+B27*B30*G28</f>
        <v>372.56399999999996</v>
      </c>
      <c r="C39" s="181">
        <f>+B8</f>
        <v>0.1</v>
      </c>
      <c r="D39" s="23">
        <f>+B39*C39</f>
        <v>37.256399999999999</v>
      </c>
      <c r="E39" s="180">
        <f>+B39</f>
        <v>372.56399999999996</v>
      </c>
      <c r="F39" s="181">
        <f>+C8</f>
        <v>0.1</v>
      </c>
      <c r="G39" s="23">
        <f>+E39*F39</f>
        <v>37.256399999999999</v>
      </c>
      <c r="H39" s="126">
        <f>+G39-D39</f>
        <v>0</v>
      </c>
      <c r="I39" s="103">
        <f t="shared" si="0"/>
        <v>0</v>
      </c>
      <c r="J39" s="95"/>
      <c r="K39" s="109">
        <f>IFERROR(+G39/$G$68,0)</f>
        <v>0.13618675593218066</v>
      </c>
      <c r="L39" s="5"/>
      <c r="M39" s="13"/>
      <c r="N39" s="14"/>
      <c r="O39" s="6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>
      <c r="A40" s="179" t="s">
        <v>21</v>
      </c>
      <c r="B40" s="180">
        <f>+B27*B30*G29</f>
        <v>372.56399999999996</v>
      </c>
      <c r="C40" s="181">
        <f>+B9</f>
        <v>0.11700000000000001</v>
      </c>
      <c r="D40" s="23">
        <f>+B40*C40</f>
        <v>43.589987999999998</v>
      </c>
      <c r="E40" s="180">
        <f>+B40</f>
        <v>372.56399999999996</v>
      </c>
      <c r="F40" s="181">
        <f>+C9</f>
        <v>0.11700000000000001</v>
      </c>
      <c r="G40" s="23">
        <f>+E40*F40</f>
        <v>43.589987999999998</v>
      </c>
      <c r="H40" s="126">
        <f>+G40-D40</f>
        <v>0</v>
      </c>
      <c r="I40" s="103">
        <f t="shared" si="0"/>
        <v>0</v>
      </c>
      <c r="J40" s="95"/>
      <c r="K40" s="109">
        <f>IFERROR(+G40/$G$68,0)</f>
        <v>0.15933850444065137</v>
      </c>
      <c r="L40" s="5"/>
      <c r="M40" s="13"/>
      <c r="N40" s="14"/>
      <c r="O40" s="6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>
      <c r="A41" s="44"/>
      <c r="B41" s="85"/>
      <c r="C41" s="86"/>
      <c r="D41" s="87"/>
      <c r="E41" s="85"/>
      <c r="F41" s="86"/>
      <c r="G41" s="87"/>
      <c r="H41" s="88"/>
      <c r="I41" s="89"/>
      <c r="J41" s="112"/>
      <c r="K41" s="110"/>
      <c r="L41" s="5"/>
      <c r="M41" s="13"/>
      <c r="N41" s="14"/>
      <c r="O41" s="6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>
      <c r="A42" s="179" t="s">
        <v>22</v>
      </c>
      <c r="B42" s="73">
        <v>1</v>
      </c>
      <c r="C42" s="80">
        <f>+B10</f>
        <v>17.75</v>
      </c>
      <c r="D42" s="74">
        <f>+B42*C42</f>
        <v>17.75</v>
      </c>
      <c r="E42" s="73">
        <f>+B42</f>
        <v>1</v>
      </c>
      <c r="F42" s="80">
        <f>+C10</f>
        <v>17.940000000000001</v>
      </c>
      <c r="G42" s="74">
        <f t="shared" ref="G42:G46" si="1">+E42*F42</f>
        <v>17.940000000000001</v>
      </c>
      <c r="H42" s="126">
        <f>+G42-D42</f>
        <v>0.19000000000000128</v>
      </c>
      <c r="I42" s="103">
        <f>IFERROR(+H42/D42,0)</f>
        <v>1.0704225352112748E-2</v>
      </c>
      <c r="J42" s="113">
        <f t="shared" ref="J42:J56" si="2">IFERROR(+G42/$G$62,0)</f>
        <v>6.4277275715895393E-2</v>
      </c>
      <c r="K42" s="109">
        <f>IFERROR(+G42/$G$68,0)</f>
        <v>6.5577737017621707E-2</v>
      </c>
      <c r="L42" s="5"/>
      <c r="M42" s="13"/>
      <c r="N42" s="14"/>
      <c r="O42" s="6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>
      <c r="A43" s="43" t="s">
        <v>23</v>
      </c>
      <c r="B43" s="83">
        <v>1</v>
      </c>
      <c r="C43" s="90">
        <f>+B12</f>
        <v>2.39</v>
      </c>
      <c r="D43" s="96">
        <f>+B43*C43</f>
        <v>2.39</v>
      </c>
      <c r="E43" s="83">
        <f>+B43</f>
        <v>1</v>
      </c>
      <c r="F43" s="90">
        <f>+C12</f>
        <v>0.02</v>
      </c>
      <c r="G43" s="96">
        <f t="shared" si="1"/>
        <v>0.02</v>
      </c>
      <c r="H43" s="98">
        <f>+G43-D43</f>
        <v>-2.37</v>
      </c>
      <c r="I43" s="103">
        <f t="shared" ref="I43:I56" si="3">IFERROR(+H43/D43,0)</f>
        <v>-0.99163179916317989</v>
      </c>
      <c r="J43" s="114">
        <f t="shared" si="2"/>
        <v>7.1658055424632532E-5</v>
      </c>
      <c r="K43" s="109">
        <f t="shared" ref="K43:K46" si="4">IFERROR(+G43/$G$68,0)</f>
        <v>7.3107845058664107E-5</v>
      </c>
      <c r="L43" s="5"/>
      <c r="M43" s="13"/>
      <c r="N43" s="14"/>
      <c r="O43" s="6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>
      <c r="A44" s="94" t="s">
        <v>24</v>
      </c>
      <c r="B44" s="26">
        <f>+B27</f>
        <v>2000</v>
      </c>
      <c r="C44" s="27">
        <f>+B13</f>
        <v>1.5599999999999999E-2</v>
      </c>
      <c r="D44" s="96">
        <f t="shared" ref="D44:D46" si="5">+B44*C44</f>
        <v>31.2</v>
      </c>
      <c r="E44" s="26">
        <f>+B44</f>
        <v>2000</v>
      </c>
      <c r="F44" s="27">
        <f>+C13</f>
        <v>1.5800000000000002E-2</v>
      </c>
      <c r="G44" s="96">
        <f t="shared" si="1"/>
        <v>31.6</v>
      </c>
      <c r="H44" s="98">
        <f t="shared" ref="H44:H46" si="6">+G44-D44</f>
        <v>0.40000000000000213</v>
      </c>
      <c r="I44" s="103">
        <f t="shared" si="3"/>
        <v>1.2820512820512889E-2</v>
      </c>
      <c r="J44" s="113">
        <f t="shared" si="2"/>
        <v>0.11321972757091942</v>
      </c>
      <c r="K44" s="109">
        <f t="shared" si="4"/>
        <v>0.11551039519268928</v>
      </c>
      <c r="L44" s="5"/>
      <c r="M44" s="13"/>
      <c r="N44" s="14"/>
      <c r="O44" s="6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>
      <c r="A45" s="94" t="s">
        <v>25</v>
      </c>
      <c r="B45" s="26">
        <f>+B27</f>
        <v>2000</v>
      </c>
      <c r="C45" s="27"/>
      <c r="D45" s="96">
        <f t="shared" si="5"/>
        <v>0</v>
      </c>
      <c r="E45" s="26">
        <f>+B45</f>
        <v>2000</v>
      </c>
      <c r="F45" s="27"/>
      <c r="G45" s="96">
        <f t="shared" si="1"/>
        <v>0</v>
      </c>
      <c r="H45" s="98">
        <f t="shared" si="6"/>
        <v>0</v>
      </c>
      <c r="I45" s="103">
        <f t="shared" si="3"/>
        <v>0</v>
      </c>
      <c r="J45" s="113">
        <f t="shared" si="2"/>
        <v>0</v>
      </c>
      <c r="K45" s="109">
        <f t="shared" si="4"/>
        <v>0</v>
      </c>
      <c r="L45" s="5"/>
      <c r="M45" s="13"/>
      <c r="N45" s="14"/>
      <c r="O45" s="6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>
      <c r="A46" s="94" t="s">
        <v>26</v>
      </c>
      <c r="B46" s="26">
        <f>+B27</f>
        <v>2000</v>
      </c>
      <c r="C46" s="27">
        <f>+B14</f>
        <v>-5.9999999999999995E-4</v>
      </c>
      <c r="D46" s="96">
        <f t="shared" si="5"/>
        <v>-1.2</v>
      </c>
      <c r="E46" s="26">
        <f>+B46</f>
        <v>2000</v>
      </c>
      <c r="F46" s="27">
        <f>+C14</f>
        <v>8.0000000000000004E-4</v>
      </c>
      <c r="G46" s="96">
        <f t="shared" si="1"/>
        <v>1.6</v>
      </c>
      <c r="H46" s="98">
        <f t="shared" si="6"/>
        <v>2.8</v>
      </c>
      <c r="I46" s="103">
        <f t="shared" si="3"/>
        <v>-2.3333333333333335</v>
      </c>
      <c r="J46" s="113">
        <f t="shared" si="2"/>
        <v>5.7326444339706028E-3</v>
      </c>
      <c r="K46" s="109">
        <f t="shared" si="4"/>
        <v>5.8486276046931284E-3</v>
      </c>
      <c r="L46" s="5"/>
      <c r="M46" s="13"/>
      <c r="N46" s="14"/>
      <c r="O46" s="6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>
      <c r="A47" s="129" t="s">
        <v>27</v>
      </c>
      <c r="B47" s="130"/>
      <c r="C47" s="97"/>
      <c r="D47" s="131">
        <f>SUM(D42:D46)</f>
        <v>50.14</v>
      </c>
      <c r="E47" s="130"/>
      <c r="F47" s="97"/>
      <c r="G47" s="131">
        <f t="shared" ref="G47:H47" si="7">SUM(G42:G46)</f>
        <v>51.160000000000004</v>
      </c>
      <c r="H47" s="131">
        <f t="shared" si="7"/>
        <v>1.0200000000000031</v>
      </c>
      <c r="I47" s="52">
        <f t="shared" si="3"/>
        <v>2.034303948942966E-2</v>
      </c>
      <c r="J47" s="115">
        <f t="shared" si="2"/>
        <v>0.18330130577621004</v>
      </c>
      <c r="K47" s="143">
        <f>IFERROR(+G47/$G$68,0)</f>
        <v>0.18700986766006278</v>
      </c>
      <c r="L47" s="7"/>
      <c r="M47" s="11"/>
      <c r="N47" s="7"/>
      <c r="O47" s="176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ht="25.5">
      <c r="A48" s="132" t="s">
        <v>28</v>
      </c>
      <c r="B48" s="133">
        <f>+B27*B30</f>
        <v>2069.7999999999997</v>
      </c>
      <c r="C48" s="148">
        <f>+B16</f>
        <v>6.7000000000000002E-3</v>
      </c>
      <c r="D48" s="133">
        <f>+B48*C48</f>
        <v>13.867659999999999</v>
      </c>
      <c r="E48" s="133">
        <f>+B48</f>
        <v>2069.7999999999997</v>
      </c>
      <c r="F48" s="148">
        <f>+C16</f>
        <v>6.7000000000000002E-3</v>
      </c>
      <c r="G48" s="133">
        <f>+E48*F48</f>
        <v>13.867659999999999</v>
      </c>
      <c r="H48" s="133">
        <f t="shared" ref="H48:H56" si="8">+G48-D48</f>
        <v>0</v>
      </c>
      <c r="I48" s="134">
        <f t="shared" si="3"/>
        <v>0</v>
      </c>
      <c r="J48" s="134">
        <f t="shared" si="2"/>
        <v>4.968647744449798E-2</v>
      </c>
      <c r="K48" s="144">
        <f t="shared" ref="K48:K56" si="9">IFERROR(+G48/$G$68,0)</f>
        <v>5.069173693031169E-2</v>
      </c>
    </row>
    <row r="49" spans="1:11" ht="25.5">
      <c r="A49" s="135" t="s">
        <v>29</v>
      </c>
      <c r="B49" s="136">
        <f>+B48</f>
        <v>2069.7999999999997</v>
      </c>
      <c r="C49" s="147">
        <f>+B17</f>
        <v>4.7000000000000002E-3</v>
      </c>
      <c r="D49" s="136">
        <f>+B49*C49</f>
        <v>9.7280599999999993</v>
      </c>
      <c r="E49" s="136">
        <f>+B49</f>
        <v>2069.7999999999997</v>
      </c>
      <c r="F49" s="147">
        <f>+C17</f>
        <v>4.7000000000000002E-3</v>
      </c>
      <c r="G49" s="136">
        <f>+E49*F49</f>
        <v>9.7280599999999993</v>
      </c>
      <c r="H49" s="136">
        <f t="shared" si="8"/>
        <v>0</v>
      </c>
      <c r="I49" s="137">
        <f t="shared" si="3"/>
        <v>0</v>
      </c>
      <c r="J49" s="137">
        <f t="shared" si="2"/>
        <v>3.4854693132707538E-2</v>
      </c>
      <c r="K49" s="145">
        <f t="shared" si="9"/>
        <v>3.5559875160069393E-2</v>
      </c>
    </row>
    <row r="50" spans="1:11">
      <c r="A50" s="106" t="s">
        <v>30</v>
      </c>
      <c r="B50" s="107"/>
      <c r="C50" s="107"/>
      <c r="D50" s="128">
        <f>+D48+D49</f>
        <v>23.59572</v>
      </c>
      <c r="E50" s="107"/>
      <c r="F50" s="107"/>
      <c r="G50" s="128">
        <f>+G48+G49</f>
        <v>23.59572</v>
      </c>
      <c r="H50" s="128">
        <f t="shared" si="8"/>
        <v>0</v>
      </c>
      <c r="I50" s="71">
        <f t="shared" si="3"/>
        <v>0</v>
      </c>
      <c r="J50" s="116">
        <f t="shared" si="2"/>
        <v>8.4541170577205518E-2</v>
      </c>
      <c r="K50" s="146">
        <f t="shared" si="9"/>
        <v>8.6251612090381083E-2</v>
      </c>
    </row>
    <row r="51" spans="1:11" ht="25.5">
      <c r="A51" s="53" t="s">
        <v>31</v>
      </c>
      <c r="B51" s="97"/>
      <c r="C51" s="97"/>
      <c r="D51" s="54">
        <f>+D47+D50</f>
        <v>73.735720000000001</v>
      </c>
      <c r="E51" s="97"/>
      <c r="F51" s="97"/>
      <c r="G51" s="54">
        <f>+G47+G50</f>
        <v>74.755719999999997</v>
      </c>
      <c r="H51" s="127">
        <f t="shared" si="8"/>
        <v>1.019999999999996</v>
      </c>
      <c r="I51" s="70">
        <f t="shared" si="3"/>
        <v>1.3833186954707921E-2</v>
      </c>
      <c r="J51" s="115">
        <f t="shared" si="2"/>
        <v>0.26784247635341552</v>
      </c>
      <c r="K51" s="143">
        <f t="shared" si="9"/>
        <v>0.27326147975044385</v>
      </c>
    </row>
    <row r="52" spans="1:11">
      <c r="A52" s="179" t="s">
        <v>32</v>
      </c>
      <c r="B52" s="180">
        <f>+B27*B30</f>
        <v>2069.7999999999997</v>
      </c>
      <c r="C52" s="181">
        <f>+B18</f>
        <v>5.1999999999999998E-3</v>
      </c>
      <c r="D52" s="23">
        <f>+B52*C52</f>
        <v>10.762959999999998</v>
      </c>
      <c r="E52" s="180">
        <f>+B52</f>
        <v>2069.7999999999997</v>
      </c>
      <c r="F52" s="181">
        <f>+C18</f>
        <v>5.1999999999999998E-3</v>
      </c>
      <c r="G52" s="23">
        <f>+E52*F52</f>
        <v>10.762959999999998</v>
      </c>
      <c r="H52" s="124">
        <f t="shared" si="8"/>
        <v>0</v>
      </c>
      <c r="I52" s="24">
        <f t="shared" si="3"/>
        <v>0</v>
      </c>
      <c r="J52" s="113">
        <f t="shared" si="2"/>
        <v>3.8562639210655142E-2</v>
      </c>
      <c r="K52" s="119">
        <f t="shared" si="9"/>
        <v>3.9342840602629964E-2</v>
      </c>
    </row>
    <row r="53" spans="1:11">
      <c r="A53" s="179" t="s">
        <v>33</v>
      </c>
      <c r="B53" s="180">
        <f>+B52</f>
        <v>2069.7999999999997</v>
      </c>
      <c r="C53" s="181">
        <f>+B19</f>
        <v>1.1000000000000001E-3</v>
      </c>
      <c r="D53" s="23">
        <f>+B53*C53</f>
        <v>2.27678</v>
      </c>
      <c r="E53" s="180">
        <f>+B53</f>
        <v>2069.7999999999997</v>
      </c>
      <c r="F53" s="181">
        <f>+C19</f>
        <v>1.1000000000000001E-3</v>
      </c>
      <c r="G53" s="23">
        <f>+E53*F53</f>
        <v>2.27678</v>
      </c>
      <c r="H53" s="124">
        <f t="shared" si="8"/>
        <v>0</v>
      </c>
      <c r="I53" s="24">
        <f t="shared" si="3"/>
        <v>0</v>
      </c>
      <c r="J53" s="113">
        <f t="shared" si="2"/>
        <v>8.1574813714847434E-3</v>
      </c>
      <c r="K53" s="119">
        <f t="shared" si="9"/>
        <v>8.3225239736332626E-3</v>
      </c>
    </row>
    <row r="54" spans="1:11" ht="25.5">
      <c r="A54" s="179" t="s">
        <v>34</v>
      </c>
      <c r="B54" s="26">
        <v>1</v>
      </c>
      <c r="C54" s="180">
        <f>+B20</f>
        <v>0.25</v>
      </c>
      <c r="D54" s="23">
        <f>+B54*C54</f>
        <v>0.25</v>
      </c>
      <c r="E54" s="26">
        <f>+B54</f>
        <v>1</v>
      </c>
      <c r="F54" s="180">
        <f>+C20</f>
        <v>0.25</v>
      </c>
      <c r="G54" s="23">
        <f>+E54*F54</f>
        <v>0.25</v>
      </c>
      <c r="H54" s="124">
        <f t="shared" si="8"/>
        <v>0</v>
      </c>
      <c r="I54" s="24">
        <f t="shared" si="3"/>
        <v>0</v>
      </c>
      <c r="J54" s="113">
        <f t="shared" si="2"/>
        <v>8.9572569280790674E-4</v>
      </c>
      <c r="K54" s="119">
        <f t="shared" si="9"/>
        <v>9.1384806323330128E-4</v>
      </c>
    </row>
    <row r="55" spans="1:11">
      <c r="A55" s="53" t="s">
        <v>35</v>
      </c>
      <c r="B55" s="97"/>
      <c r="C55" s="97"/>
      <c r="D55" s="54">
        <f>SUM(D52:D54)</f>
        <v>13.289739999999998</v>
      </c>
      <c r="E55" s="97"/>
      <c r="F55" s="97"/>
      <c r="G55" s="54">
        <f>SUM(G52:G54)</f>
        <v>13.289739999999998</v>
      </c>
      <c r="H55" s="127">
        <f t="shared" si="8"/>
        <v>0</v>
      </c>
      <c r="I55" s="55">
        <f t="shared" si="3"/>
        <v>0</v>
      </c>
      <c r="J55" s="115">
        <f t="shared" si="2"/>
        <v>4.7615846274947797E-2</v>
      </c>
      <c r="K55" s="120">
        <f t="shared" si="9"/>
        <v>4.8579212639496529E-2</v>
      </c>
    </row>
    <row r="56" spans="1:11">
      <c r="A56" s="33" t="s">
        <v>36</v>
      </c>
      <c r="B56" s="180">
        <f>+B27</f>
        <v>2000</v>
      </c>
      <c r="C56" s="29">
        <f>+B21</f>
        <v>7.0000000000000001E-3</v>
      </c>
      <c r="D56" s="23">
        <f>+B56*C56</f>
        <v>14</v>
      </c>
      <c r="E56" s="180">
        <f>+B56</f>
        <v>2000</v>
      </c>
      <c r="F56" s="29">
        <f>+C21</f>
        <v>7.0000000000000001E-3</v>
      </c>
      <c r="G56" s="23">
        <f>+E56*F56</f>
        <v>14</v>
      </c>
      <c r="H56" s="124">
        <f t="shared" si="8"/>
        <v>0</v>
      </c>
      <c r="I56" s="24">
        <f t="shared" si="3"/>
        <v>0</v>
      </c>
      <c r="J56" s="117">
        <f t="shared" si="2"/>
        <v>5.0160638797242772E-2</v>
      </c>
      <c r="K56" s="121">
        <f t="shared" si="9"/>
        <v>5.117549154106487E-2</v>
      </c>
    </row>
    <row r="57" spans="1:11">
      <c r="A57" s="46"/>
      <c r="B57" s="92"/>
      <c r="C57" s="92"/>
      <c r="D57" s="47"/>
      <c r="E57" s="92"/>
      <c r="F57" s="92"/>
      <c r="G57" s="47"/>
      <c r="H57" s="91"/>
      <c r="I57" s="48"/>
      <c r="J57" s="67"/>
      <c r="K57" s="65"/>
    </row>
    <row r="58" spans="1:11">
      <c r="A58" s="33" t="s">
        <v>37</v>
      </c>
      <c r="B58" s="84"/>
      <c r="C58" s="84"/>
      <c r="D58" s="25">
        <f>+D35+D36+D51+D55+D56</f>
        <v>273.41785999999996</v>
      </c>
      <c r="E58" s="84"/>
      <c r="F58" s="84"/>
      <c r="G58" s="25">
        <f>+G35+G36+G51+G55+G56</f>
        <v>274.43785999999994</v>
      </c>
      <c r="H58" s="124">
        <f t="shared" ref="H58:H62" si="10">+G58-D58</f>
        <v>1.0199999999999818</v>
      </c>
      <c r="I58" s="24">
        <f t="shared" ref="I58:I62" si="11">IFERROR(+H58/D58,0)</f>
        <v>3.7305536660991422E-3</v>
      </c>
      <c r="J58" s="113">
        <f>IFERROR(+G58/$G$62,0)</f>
        <v>0.98328416912487704</v>
      </c>
      <c r="K58" s="64"/>
    </row>
    <row r="59" spans="1:11">
      <c r="A59" s="45" t="s">
        <v>38</v>
      </c>
      <c r="B59" s="30"/>
      <c r="C59" s="31">
        <v>0.13</v>
      </c>
      <c r="D59" s="25">
        <f>+D58*C59</f>
        <v>35.544321799999999</v>
      </c>
      <c r="E59" s="30"/>
      <c r="F59" s="31">
        <v>0.13</v>
      </c>
      <c r="G59" s="25">
        <f>+G58*F59</f>
        <v>35.676921799999995</v>
      </c>
      <c r="H59" s="124">
        <f t="shared" si="10"/>
        <v>0.1325999999999965</v>
      </c>
      <c r="I59" s="24">
        <f t="shared" si="11"/>
        <v>3.7305536660991096E-3</v>
      </c>
      <c r="J59" s="113">
        <f>IFERROR(+G59/$G$62,0)</f>
        <v>0.12782694198623401</v>
      </c>
      <c r="K59" s="64"/>
    </row>
    <row r="60" spans="1:11">
      <c r="A60" s="45" t="s">
        <v>39</v>
      </c>
      <c r="B60" s="73"/>
      <c r="C60" s="73"/>
      <c r="D60" s="124">
        <f>+D58+D59</f>
        <v>308.96218179999994</v>
      </c>
      <c r="E60" s="73"/>
      <c r="F60" s="73"/>
      <c r="G60" s="124">
        <f>+G58+G59</f>
        <v>310.11478179999995</v>
      </c>
      <c r="H60" s="124">
        <f t="shared" si="10"/>
        <v>1.1526000000000067</v>
      </c>
      <c r="I60" s="24">
        <f t="shared" si="11"/>
        <v>3.7305536660992306E-3</v>
      </c>
      <c r="J60" s="113">
        <f>IFERROR(+G60/$G$62,0)</f>
        <v>1.1111111111111112</v>
      </c>
      <c r="K60" s="64"/>
    </row>
    <row r="61" spans="1:11">
      <c r="A61" s="45" t="s">
        <v>40</v>
      </c>
      <c r="B61" s="84"/>
      <c r="C61" s="37">
        <v>-0.1</v>
      </c>
      <c r="D61" s="123">
        <f>+D60*C61</f>
        <v>-30.896218179999995</v>
      </c>
      <c r="E61" s="84"/>
      <c r="F61" s="37">
        <v>-0.1</v>
      </c>
      <c r="G61" s="123">
        <f>+G60*F61</f>
        <v>-31.011478179999997</v>
      </c>
      <c r="H61" s="124">
        <f t="shared" si="10"/>
        <v>-0.1152600000000028</v>
      </c>
      <c r="I61" s="24">
        <f t="shared" si="11"/>
        <v>3.7305536660992996E-3</v>
      </c>
      <c r="J61" s="113">
        <f>IFERROR(+G61/$G$62,0)</f>
        <v>-0.11111111111111112</v>
      </c>
      <c r="K61" s="64"/>
    </row>
    <row r="62" spans="1:11" ht="15.75" thickBot="1">
      <c r="A62" s="49" t="s">
        <v>41</v>
      </c>
      <c r="B62" s="93"/>
      <c r="C62" s="93"/>
      <c r="D62" s="50">
        <f>+D60+D61</f>
        <v>278.06596361999993</v>
      </c>
      <c r="E62" s="93"/>
      <c r="F62" s="93"/>
      <c r="G62" s="50">
        <f>+G60+G61</f>
        <v>279.10330361999996</v>
      </c>
      <c r="H62" s="125">
        <f t="shared" si="10"/>
        <v>1.0373400000000288</v>
      </c>
      <c r="I62" s="51">
        <f t="shared" si="11"/>
        <v>3.7305536660993126E-3</v>
      </c>
      <c r="J62" s="118">
        <f>IFERROR(+G62/$G$62,0)</f>
        <v>1</v>
      </c>
      <c r="K62" s="66"/>
    </row>
    <row r="63" spans="1:11">
      <c r="A63" s="46"/>
      <c r="B63" s="92"/>
      <c r="C63" s="92"/>
      <c r="D63" s="47"/>
      <c r="E63" s="92"/>
      <c r="F63" s="92"/>
      <c r="G63" s="47"/>
      <c r="H63" s="91"/>
      <c r="I63" s="48"/>
      <c r="J63" s="67"/>
      <c r="K63" s="65"/>
    </row>
    <row r="64" spans="1:11">
      <c r="A64" s="33" t="s">
        <v>42</v>
      </c>
      <c r="B64" s="84"/>
      <c r="C64" s="84"/>
      <c r="D64" s="25">
        <f>+D38+D39+D40+D51+D55+D56</f>
        <v>267.975528</v>
      </c>
      <c r="E64" s="84"/>
      <c r="F64" s="84"/>
      <c r="G64" s="25">
        <f>+G38+G39+G40+G51+G55+G56</f>
        <v>268.99552799999998</v>
      </c>
      <c r="H64" s="124">
        <f t="shared" ref="H64:H68" si="12">+G64-D64</f>
        <v>1.0199999999999818</v>
      </c>
      <c r="I64" s="24">
        <f t="shared" ref="I64:I68" si="13">IFERROR(+H64/D64,0)</f>
        <v>3.806317717190884E-3</v>
      </c>
      <c r="J64" s="24"/>
      <c r="K64" s="119">
        <f t="shared" ref="K64:K68" si="14">IFERROR(+G64/$G$68,0)</f>
        <v>0.98328416912487704</v>
      </c>
    </row>
    <row r="65" spans="1:11">
      <c r="A65" s="45" t="s">
        <v>38</v>
      </c>
      <c r="B65" s="30"/>
      <c r="C65" s="31">
        <v>0.13</v>
      </c>
      <c r="D65" s="25">
        <f>+D64*C65</f>
        <v>34.836818640000004</v>
      </c>
      <c r="E65" s="30"/>
      <c r="F65" s="31">
        <v>0.13</v>
      </c>
      <c r="G65" s="25">
        <f>+G64*F65</f>
        <v>34.969418640000001</v>
      </c>
      <c r="H65" s="124">
        <f t="shared" si="12"/>
        <v>0.1325999999999965</v>
      </c>
      <c r="I65" s="24">
        <f t="shared" si="13"/>
        <v>3.806317717190851E-3</v>
      </c>
      <c r="J65" s="24"/>
      <c r="K65" s="119">
        <f t="shared" si="14"/>
        <v>0.12782694198623401</v>
      </c>
    </row>
    <row r="66" spans="1:11">
      <c r="A66" s="45" t="s">
        <v>39</v>
      </c>
      <c r="B66" s="73"/>
      <c r="C66" s="73"/>
      <c r="D66" s="25">
        <f>+D64+D65</f>
        <v>302.81234663999999</v>
      </c>
      <c r="E66" s="73"/>
      <c r="F66" s="73"/>
      <c r="G66" s="25">
        <f>+G64+G65</f>
        <v>303.96494663999999</v>
      </c>
      <c r="H66" s="124">
        <f t="shared" si="12"/>
        <v>1.1526000000000067</v>
      </c>
      <c r="I66" s="24">
        <f t="shared" si="13"/>
        <v>3.8063177171909742E-3</v>
      </c>
      <c r="J66" s="24"/>
      <c r="K66" s="119">
        <f t="shared" si="14"/>
        <v>1.1111111111111112</v>
      </c>
    </row>
    <row r="67" spans="1:11">
      <c r="A67" s="45" t="s">
        <v>40</v>
      </c>
      <c r="B67" s="84"/>
      <c r="C67" s="37">
        <v>-0.1</v>
      </c>
      <c r="D67" s="123">
        <f>+D66*C67</f>
        <v>-30.281234663999999</v>
      </c>
      <c r="E67" s="84"/>
      <c r="F67" s="37">
        <v>-0.1</v>
      </c>
      <c r="G67" s="123">
        <f>+G66*F67</f>
        <v>-30.396494664000002</v>
      </c>
      <c r="H67" s="124">
        <f t="shared" si="12"/>
        <v>-0.1152600000000028</v>
      </c>
      <c r="I67" s="24">
        <f t="shared" si="13"/>
        <v>3.8063177171910444E-3</v>
      </c>
      <c r="J67" s="24"/>
      <c r="K67" s="119">
        <f t="shared" si="14"/>
        <v>-0.11111111111111112</v>
      </c>
    </row>
    <row r="68" spans="1:11" ht="15.75" thickBot="1">
      <c r="A68" s="49" t="s">
        <v>43</v>
      </c>
      <c r="B68" s="93"/>
      <c r="C68" s="93"/>
      <c r="D68" s="50">
        <f>+D66+D67</f>
        <v>272.53111197599998</v>
      </c>
      <c r="E68" s="93"/>
      <c r="F68" s="93"/>
      <c r="G68" s="50">
        <f>+G66+G67</f>
        <v>273.56845197600001</v>
      </c>
      <c r="H68" s="125">
        <f t="shared" si="12"/>
        <v>1.0373400000000288</v>
      </c>
      <c r="I68" s="51">
        <f t="shared" si="13"/>
        <v>3.8063177171910579E-3</v>
      </c>
      <c r="J68" s="68"/>
      <c r="K68" s="122">
        <f t="shared" si="14"/>
        <v>1</v>
      </c>
    </row>
    <row r="71" spans="1:11" ht="108.75" customHeight="1">
      <c r="A71" s="200" t="s">
        <v>51</v>
      </c>
      <c r="B71" s="201"/>
      <c r="C71" s="201"/>
      <c r="D71" s="201"/>
      <c r="E71" s="201"/>
      <c r="F71" s="201"/>
      <c r="G71" s="201"/>
      <c r="H71" s="201"/>
    </row>
    <row r="72" spans="1:11">
      <c r="A72" s="162"/>
      <c r="B72" s="162"/>
      <c r="C72" s="162"/>
      <c r="D72" s="162"/>
      <c r="E72" s="162"/>
      <c r="F72" s="162"/>
      <c r="G72" s="162"/>
      <c r="H72" s="162"/>
    </row>
    <row r="73" spans="1:11">
      <c r="A73" s="162"/>
      <c r="B73" s="162"/>
      <c r="C73" s="162"/>
      <c r="D73" s="162"/>
      <c r="E73" s="162"/>
      <c r="F73" s="162"/>
      <c r="G73" s="162"/>
      <c r="H73" s="162"/>
    </row>
    <row r="74" spans="1:11">
      <c r="A74" s="162"/>
      <c r="B74" s="162"/>
      <c r="C74" s="162"/>
      <c r="D74" s="162"/>
      <c r="E74" s="162"/>
      <c r="F74" s="162"/>
      <c r="G74" s="162"/>
      <c r="H74" s="162"/>
    </row>
    <row r="75" spans="1:11">
      <c r="A75" s="162"/>
      <c r="B75" s="162"/>
      <c r="C75" s="162"/>
      <c r="D75" s="162"/>
      <c r="E75" s="162"/>
      <c r="F75" s="162"/>
      <c r="G75" s="162"/>
      <c r="H75" s="162"/>
    </row>
    <row r="76" spans="1:11">
      <c r="A76" s="162"/>
      <c r="B76" s="162"/>
      <c r="C76" s="162"/>
      <c r="D76" s="162"/>
      <c r="E76" s="162"/>
      <c r="F76" s="162"/>
      <c r="G76" s="162"/>
      <c r="H76" s="162"/>
    </row>
  </sheetData>
  <mergeCells count="4">
    <mergeCell ref="A1:J1"/>
    <mergeCell ref="B33:D33"/>
    <mergeCell ref="E33:G33"/>
    <mergeCell ref="A71:H7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Residential (100 kWh)</vt:lpstr>
      <vt:lpstr>Residential (250 kWh)</vt:lpstr>
      <vt:lpstr>Residential (500 kWh)</vt:lpstr>
      <vt:lpstr>Residential (800 kWh)</vt:lpstr>
      <vt:lpstr>Residential (1000 kWh)</vt:lpstr>
      <vt:lpstr>Residential (1500 kWh)</vt:lpstr>
      <vt:lpstr>Residential (2000 kWh)</vt:lpstr>
      <vt:lpstr>GS &lt; 50 kW (1000 kWh)</vt:lpstr>
      <vt:lpstr>GS &lt; 50 kW (2000 kWh)</vt:lpstr>
      <vt:lpstr>GS &lt; 50 kW (5000 kWh)</vt:lpstr>
      <vt:lpstr>GS &lt; 50 kW (10000 kWh)</vt:lpstr>
      <vt:lpstr>GS &lt; 50 kW (15000 kWh)</vt:lpstr>
      <vt:lpstr>GS &gt; 50 - 699 kW (100 kW)</vt:lpstr>
      <vt:lpstr>GS &gt; 50 - 699 kW (500 kW)</vt:lpstr>
      <vt:lpstr>GS &gt; 700 - 4,999 kW (1000 kW)</vt:lpstr>
      <vt:lpstr>GS &gt; 700 - 4,999 kW (2100 kW)</vt:lpstr>
      <vt:lpstr>Large User (9500 kW)</vt:lpstr>
      <vt:lpstr>Large User (20000 kW)</vt:lpstr>
      <vt:lpstr>USL (150 kWh)</vt:lpstr>
      <vt:lpstr>USL (1500 kWh)</vt:lpstr>
      <vt:lpstr>Street Lighting (1 kW)</vt:lpstr>
      <vt:lpstr>Street Lighting (3800 kW)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DGAPIC</dc:creator>
  <cp:lastModifiedBy>dsullivan</cp:lastModifiedBy>
  <dcterms:created xsi:type="dcterms:W3CDTF">2012-07-10T21:21:23Z</dcterms:created>
  <dcterms:modified xsi:type="dcterms:W3CDTF">2012-10-09T16:57:09Z</dcterms:modified>
</cp:coreProperties>
</file>