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2015" activeTab="2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D12" i="3" l="1"/>
  <c r="F10" i="3"/>
  <c r="F11" i="3"/>
  <c r="F9" i="3"/>
  <c r="D10" i="3"/>
  <c r="D11" i="3"/>
  <c r="D9" i="3"/>
  <c r="C12" i="3"/>
  <c r="C11" i="3"/>
  <c r="C10" i="3"/>
  <c r="C9" i="3"/>
  <c r="H17" i="2" l="1"/>
  <c r="B11" i="3" l="1"/>
  <c r="B10" i="3"/>
  <c r="B9" i="3"/>
  <c r="B5" i="3"/>
  <c r="B12" i="3" l="1"/>
  <c r="E10" i="3" s="1"/>
  <c r="G10" i="3" s="1"/>
  <c r="H10" i="3" s="1"/>
  <c r="B10" i="1"/>
  <c r="E11" i="3" l="1"/>
  <c r="G11" i="3" s="1"/>
  <c r="H11" i="3" s="1"/>
  <c r="E9" i="3"/>
  <c r="D15" i="2"/>
  <c r="D12" i="2"/>
  <c r="D11" i="2"/>
  <c r="D8" i="2"/>
  <c r="D9" i="2"/>
  <c r="D10" i="2"/>
  <c r="D13" i="2"/>
  <c r="D14" i="2"/>
  <c r="D16" i="2"/>
  <c r="D17" i="2"/>
  <c r="B4" i="2"/>
  <c r="B9" i="1"/>
  <c r="C5" i="1"/>
  <c r="C4" i="1"/>
  <c r="B5" i="1"/>
  <c r="B6" i="1" s="1"/>
  <c r="E12" i="3" l="1"/>
  <c r="G9" i="3"/>
  <c r="H9" i="3" s="1"/>
  <c r="F12" i="3"/>
  <c r="D7" i="2"/>
  <c r="C7" i="2"/>
  <c r="E8" i="2" s="1"/>
  <c r="F8" i="2" s="1"/>
  <c r="C8" i="2" l="1"/>
  <c r="E9" i="2" s="1"/>
  <c r="F9" i="2" s="1"/>
  <c r="E7" i="2"/>
  <c r="F7" i="2" s="1"/>
  <c r="G8" i="2" s="1"/>
  <c r="C9" i="2"/>
  <c r="G9" i="2" l="1"/>
  <c r="E10" i="2"/>
  <c r="F10" i="2" s="1"/>
  <c r="C10" i="2"/>
  <c r="G10" i="2" l="1"/>
  <c r="E11" i="2"/>
  <c r="F11" i="2" s="1"/>
  <c r="C11" i="2"/>
  <c r="G11" i="2" l="1"/>
  <c r="E12" i="2"/>
  <c r="F12" i="2" s="1"/>
  <c r="C12" i="2"/>
  <c r="G12" i="2" l="1"/>
  <c r="E13" i="2"/>
  <c r="F13" i="2" s="1"/>
  <c r="C13" i="2"/>
  <c r="G13" i="2" l="1"/>
  <c r="E14" i="2"/>
  <c r="F14" i="2" s="1"/>
  <c r="C14" i="2"/>
  <c r="G14" i="2" l="1"/>
  <c r="C15" i="2"/>
  <c r="E15" i="2"/>
  <c r="F15" i="2" s="1"/>
  <c r="G15" i="2" s="1"/>
  <c r="E16" i="2" l="1"/>
  <c r="F16" i="2" s="1"/>
  <c r="G16" i="2" s="1"/>
  <c r="C16" i="2"/>
  <c r="E17" i="2" l="1"/>
  <c r="F17" i="2" s="1"/>
  <c r="G17" i="2" s="1"/>
  <c r="C17" i="2"/>
</calcChain>
</file>

<file path=xl/sharedStrings.xml><?xml version="1.0" encoding="utf-8"?>
<sst xmlns="http://schemas.openxmlformats.org/spreadsheetml/2006/main" count="35" uniqueCount="33">
  <si>
    <t>Meters</t>
  </si>
  <si>
    <t>all other</t>
  </si>
  <si>
    <t>Amortization</t>
  </si>
  <si>
    <t>Meters Amort</t>
  </si>
  <si>
    <t>Additions 2001</t>
  </si>
  <si>
    <t>Additions 2002</t>
  </si>
  <si>
    <t>Additions 2003</t>
  </si>
  <si>
    <t>Additions 2004</t>
  </si>
  <si>
    <t>Additions 2005</t>
  </si>
  <si>
    <t>Additions 2006</t>
  </si>
  <si>
    <t>Additions 2007</t>
  </si>
  <si>
    <t>Additions 2008</t>
  </si>
  <si>
    <t>Additions 2009</t>
  </si>
  <si>
    <t>Additions 2010</t>
  </si>
  <si>
    <t>Additions 2011</t>
  </si>
  <si>
    <t>Amortization Expense</t>
  </si>
  <si>
    <t>Accumulated Amort</t>
  </si>
  <si>
    <t>Gross Asset Value</t>
  </si>
  <si>
    <t>Additons</t>
  </si>
  <si>
    <t>Amort 1/2 Year</t>
  </si>
  <si>
    <t>Amort Full Year</t>
  </si>
  <si>
    <t>Meters 2000 Gross</t>
  </si>
  <si>
    <t>NBV of Stranded Meters</t>
  </si>
  <si>
    <t>Residential</t>
  </si>
  <si>
    <t>GS&lt;50 kW</t>
  </si>
  <si>
    <t>GS&gt;50 to 999 kW</t>
  </si>
  <si>
    <t>Customers</t>
  </si>
  <si>
    <t>Percentage</t>
  </si>
  <si>
    <t>Allocation $</t>
  </si>
  <si>
    <t>Cost Per Customer</t>
  </si>
  <si>
    <t>2 Year Recovery</t>
  </si>
  <si>
    <t>2008 I7.1 Cost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</si>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</sst>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10" fontId="0" fillId="0" borderId="0" xfId="2" applyNumberFormat="1" applyFont="1"/>
    <xf numFmtId="0" fontId="2" fillId="0" borderId="0" xfId="1" applyNumberFormat="1" applyFont="1" applyAlignment="1">
      <alignment horizontal="center"/>
    </xf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4" fontId="0" fillId="0" borderId="0" xfId="0" applyNumberFormat="1" applyFill="1"/>
    <xf numFmtId="44" fontId="2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0" borderId="1" xfId="3" applyNumberFormat="1" applyFont="1" applyBorder="1"/>
    <xf numFmtId="9" fontId="0" fillId="0" borderId="1" xfId="2" applyNumberFormat="1" applyFont="1" applyBorder="1"/>
    <xf numFmtId="44" fontId="0" fillId="0" borderId="1" xfId="0" applyNumberFormat="1" applyBorder="1"/>
    <xf numFmtId="44" fontId="0" fillId="0" borderId="1" xfId="1" applyFont="1" applyBorder="1"/>
    <xf numFmtId="164" fontId="2" fillId="0" borderId="1" xfId="3" applyNumberFormat="1" applyFont="1" applyBorder="1"/>
    <xf numFmtId="9" fontId="2" fillId="0" borderId="1" xfId="2" applyNumberFormat="1" applyFont="1" applyBorder="1"/>
    <xf numFmtId="44" fontId="2" fillId="0" borderId="1" xfId="0" applyNumberFormat="1" applyFont="1" applyBorder="1"/>
    <xf numFmtId="9" fontId="0" fillId="0" borderId="1" xfId="2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raigp/My%20Documents/2012%20Cost%20of%20Service/Written%20Exibits/Revised%20Application%20Exhibits/Updated%20Models%20March%202012/ETPL%20-%20Rate%20Design%20May%202012%20Updated%20Class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ndertaking%20J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Rate Derivation"/>
      <sheetName val="Fixed Variable Splits"/>
      <sheetName val="ETPL Impacts"/>
      <sheetName val="CPC Impacts"/>
      <sheetName val="WPPI Impacts"/>
      <sheetName val="Summary of Impacts ETPL"/>
      <sheetName val="Summary of Impacts WPPI"/>
      <sheetName val="Summary of Impacts CPC"/>
      <sheetName val="Smart Meter"/>
      <sheetName val="DVAD"/>
      <sheetName val="Proposed Rates"/>
      <sheetName val="Proposed Aug"/>
      <sheetName val="Low Voltage"/>
      <sheetName val="RTSR"/>
      <sheetName val="Rate Order Delay Rider"/>
      <sheetName val="Current Rate Classes"/>
      <sheetName val="Proposed Rate Classes"/>
      <sheetName val="Current Rates"/>
      <sheetName val="Proposed Rates New"/>
      <sheetName val="Specific Service Charges"/>
      <sheetName val="Revenue Reconcliation"/>
      <sheetName val="Details of Deficiency"/>
      <sheetName val="Sheet1"/>
    </sheetNames>
    <sheetDataSet>
      <sheetData sheetId="0"/>
      <sheetData sheetId="1">
        <row r="6">
          <cell r="H6">
            <v>16461</v>
          </cell>
        </row>
        <row r="7">
          <cell r="H7">
            <v>1860</v>
          </cell>
        </row>
        <row r="8">
          <cell r="H8">
            <v>175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F22">
            <v>603750</v>
          </cell>
          <cell r="I22">
            <v>85650</v>
          </cell>
          <cell r="L22">
            <v>227700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F14" sqref="F14"/>
    </sheetView>
  </sheetViews>
  <sheetFormatPr defaultRowHeight="15" x14ac:dyDescent="0.25"/>
  <cols>
    <col min="1" max="1" width="12.5703125" bestFit="1" customWidth="1"/>
    <col min="2" max="2" width="15.28515625" style="1" bestFit="1" customWidth="1"/>
    <col min="3" max="3" width="9.140625" style="1"/>
  </cols>
  <sheetData>
    <row r="3" spans="1:3" x14ac:dyDescent="0.25">
      <c r="B3" s="3">
        <v>2010</v>
      </c>
    </row>
    <row r="4" spans="1:3" x14ac:dyDescent="0.25">
      <c r="A4" t="s">
        <v>0</v>
      </c>
      <c r="B4" s="1">
        <v>1635543</v>
      </c>
      <c r="C4" s="2">
        <f>B4/B6</f>
        <v>6.5578260764556293E-2</v>
      </c>
    </row>
    <row r="5" spans="1:3" x14ac:dyDescent="0.25">
      <c r="A5" t="s">
        <v>1</v>
      </c>
      <c r="B5" s="1">
        <f>24940322.92-B4</f>
        <v>23304779.920000002</v>
      </c>
      <c r="C5" s="2">
        <f>B5/B6</f>
        <v>0.93442173923544369</v>
      </c>
    </row>
    <row r="6" spans="1:3" x14ac:dyDescent="0.25">
      <c r="B6" s="1">
        <f>SUM(B4:B5)</f>
        <v>24940322.920000002</v>
      </c>
    </row>
    <row r="8" spans="1:3" x14ac:dyDescent="0.25">
      <c r="A8" t="s">
        <v>2</v>
      </c>
      <c r="B8" s="1">
        <v>7084926.0700000003</v>
      </c>
    </row>
    <row r="9" spans="1:3" x14ac:dyDescent="0.25">
      <c r="A9" t="s">
        <v>3</v>
      </c>
      <c r="B9" s="1">
        <f>B8*C4</f>
        <v>464617.12931606302</v>
      </c>
    </row>
    <row r="10" spans="1:3" x14ac:dyDescent="0.25">
      <c r="A10" t="s">
        <v>1</v>
      </c>
      <c r="B10" s="1">
        <f>B8*C5</f>
        <v>6620308.9406839376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workbookViewId="0">
      <selection activeCell="J14" sqref="J14"/>
    </sheetView>
  </sheetViews>
  <sheetFormatPr defaultRowHeight="15" x14ac:dyDescent="0.25"/>
  <cols>
    <col min="1" max="1" width="17.5703125" bestFit="1" customWidth="1"/>
    <col min="2" max="2" width="14.28515625" style="1" bestFit="1" customWidth="1"/>
    <col min="3" max="3" width="17" bestFit="1" customWidth="1"/>
    <col min="4" max="4" width="14.42578125" bestFit="1" customWidth="1"/>
    <col min="5" max="5" width="14.85546875" bestFit="1" customWidth="1"/>
    <col min="6" max="6" width="20.7109375" bestFit="1" customWidth="1"/>
    <col min="7" max="7" width="18.85546875" bestFit="1" customWidth="1"/>
    <col min="8" max="8" width="12.5703125" bestFit="1" customWidth="1"/>
    <col min="9" max="9" width="11.5703125" bestFit="1" customWidth="1"/>
  </cols>
  <sheetData>
    <row r="4" spans="1:9" x14ac:dyDescent="0.25">
      <c r="A4" s="5" t="s">
        <v>21</v>
      </c>
      <c r="B4" s="1">
        <f>1669194.06</f>
        <v>1669194.06</v>
      </c>
    </row>
    <row r="5" spans="1:9" x14ac:dyDescent="0.25">
      <c r="A5" s="5" t="s">
        <v>3</v>
      </c>
      <c r="B5" s="1">
        <v>-889354.12</v>
      </c>
    </row>
    <row r="6" spans="1:9" x14ac:dyDescent="0.25">
      <c r="B6" s="5" t="s">
        <v>18</v>
      </c>
      <c r="C6" s="5" t="s">
        <v>17</v>
      </c>
      <c r="D6" s="5" t="s">
        <v>19</v>
      </c>
      <c r="E6" s="5" t="s">
        <v>20</v>
      </c>
      <c r="F6" s="6" t="s">
        <v>15</v>
      </c>
      <c r="G6" s="6" t="s">
        <v>16</v>
      </c>
    </row>
    <row r="7" spans="1:9" x14ac:dyDescent="0.25">
      <c r="A7" t="s">
        <v>4</v>
      </c>
      <c r="B7" s="1">
        <v>158096.07999999987</v>
      </c>
      <c r="C7" s="4">
        <f>B4+B5+B7</f>
        <v>937936.0199999999</v>
      </c>
      <c r="D7" s="4">
        <f>B7/50</f>
        <v>3161.9215999999974</v>
      </c>
      <c r="E7" s="4">
        <f>(C7-B7)/25</f>
        <v>31193.597600000001</v>
      </c>
      <c r="F7" s="4">
        <f>D7+E7</f>
        <v>34355.519199999995</v>
      </c>
      <c r="I7" s="7"/>
    </row>
    <row r="8" spans="1:9" x14ac:dyDescent="0.25">
      <c r="A8" t="s">
        <v>5</v>
      </c>
      <c r="B8" s="1">
        <v>39336.159999999996</v>
      </c>
      <c r="C8" s="4">
        <f>C7+B8</f>
        <v>977272.17999999993</v>
      </c>
      <c r="D8" s="4">
        <f t="shared" ref="D8:D17" si="0">B8/50</f>
        <v>786.72319999999991</v>
      </c>
      <c r="E8" s="4">
        <f>C7/25</f>
        <v>37517.440799999997</v>
      </c>
      <c r="F8" s="4">
        <f t="shared" ref="F8:F17" si="1">D8+E8</f>
        <v>38304.163999999997</v>
      </c>
      <c r="G8" s="4">
        <f>F7+F8</f>
        <v>72659.683199999999</v>
      </c>
    </row>
    <row r="9" spans="1:9" x14ac:dyDescent="0.25">
      <c r="A9" t="s">
        <v>6</v>
      </c>
      <c r="B9" s="1">
        <v>64297.72</v>
      </c>
      <c r="C9" s="4">
        <f t="shared" ref="C9:C17" si="2">C8+B9</f>
        <v>1041569.8999999999</v>
      </c>
      <c r="D9" s="4">
        <f t="shared" si="0"/>
        <v>1285.9544000000001</v>
      </c>
      <c r="E9" s="4">
        <f t="shared" ref="E9:E17" si="3">C8/25</f>
        <v>39090.887199999997</v>
      </c>
      <c r="F9" s="4">
        <f t="shared" si="1"/>
        <v>40376.8416</v>
      </c>
      <c r="G9" s="4">
        <f>G8+F9</f>
        <v>113036.5248</v>
      </c>
    </row>
    <row r="10" spans="1:9" x14ac:dyDescent="0.25">
      <c r="A10" t="s">
        <v>7</v>
      </c>
      <c r="B10" s="1">
        <v>0</v>
      </c>
      <c r="C10" s="4">
        <f t="shared" si="2"/>
        <v>1041569.8999999999</v>
      </c>
      <c r="D10" s="4">
        <f t="shared" si="0"/>
        <v>0</v>
      </c>
      <c r="E10" s="4">
        <f t="shared" si="3"/>
        <v>41662.795999999995</v>
      </c>
      <c r="F10" s="4">
        <f t="shared" si="1"/>
        <v>41662.795999999995</v>
      </c>
      <c r="G10" s="4">
        <f t="shared" ref="G10:G17" si="4">G9+F10</f>
        <v>154699.32079999999</v>
      </c>
    </row>
    <row r="11" spans="1:9" x14ac:dyDescent="0.25">
      <c r="A11" t="s">
        <v>8</v>
      </c>
      <c r="B11" s="1">
        <v>48866.450000000004</v>
      </c>
      <c r="C11" s="4">
        <f t="shared" si="2"/>
        <v>1090436.3499999999</v>
      </c>
      <c r="D11" s="4">
        <f t="shared" si="0"/>
        <v>977.32900000000006</v>
      </c>
      <c r="E11" s="4">
        <f t="shared" si="3"/>
        <v>41662.795999999995</v>
      </c>
      <c r="F11" s="4">
        <f t="shared" si="1"/>
        <v>42640.124999999993</v>
      </c>
      <c r="G11" s="4">
        <f t="shared" si="4"/>
        <v>197339.44579999999</v>
      </c>
    </row>
    <row r="12" spans="1:9" x14ac:dyDescent="0.25">
      <c r="A12" t="s">
        <v>9</v>
      </c>
      <c r="B12" s="1">
        <v>115960.41</v>
      </c>
      <c r="C12" s="4">
        <f t="shared" si="2"/>
        <v>1206396.7599999998</v>
      </c>
      <c r="D12" s="4">
        <f t="shared" si="0"/>
        <v>2319.2082</v>
      </c>
      <c r="E12" s="4">
        <f t="shared" si="3"/>
        <v>43617.453999999998</v>
      </c>
      <c r="F12" s="4">
        <f t="shared" si="1"/>
        <v>45936.662199999999</v>
      </c>
      <c r="G12" s="8">
        <f t="shared" si="4"/>
        <v>243276.10799999998</v>
      </c>
    </row>
    <row r="13" spans="1:9" x14ac:dyDescent="0.25">
      <c r="A13" t="s">
        <v>10</v>
      </c>
      <c r="B13" s="1">
        <v>29399.78</v>
      </c>
      <c r="C13" s="4">
        <f t="shared" si="2"/>
        <v>1235796.5399999998</v>
      </c>
      <c r="D13" s="4">
        <f t="shared" si="0"/>
        <v>587.99559999999997</v>
      </c>
      <c r="E13" s="4">
        <f t="shared" si="3"/>
        <v>48255.870399999993</v>
      </c>
      <c r="F13" s="4">
        <f t="shared" si="1"/>
        <v>48843.865999999995</v>
      </c>
      <c r="G13" s="8">
        <f t="shared" si="4"/>
        <v>292119.97399999999</v>
      </c>
    </row>
    <row r="14" spans="1:9" x14ac:dyDescent="0.25">
      <c r="A14" t="s">
        <v>11</v>
      </c>
      <c r="B14" s="1">
        <v>54500.759999999995</v>
      </c>
      <c r="C14" s="4">
        <f t="shared" si="2"/>
        <v>1290297.2999999998</v>
      </c>
      <c r="D14" s="4">
        <f t="shared" si="0"/>
        <v>1090.0151999999998</v>
      </c>
      <c r="E14" s="4">
        <f t="shared" si="3"/>
        <v>49431.861599999989</v>
      </c>
      <c r="F14" s="4">
        <f t="shared" si="1"/>
        <v>50521.876799999991</v>
      </c>
      <c r="G14" s="8">
        <f t="shared" si="4"/>
        <v>342641.85079999996</v>
      </c>
    </row>
    <row r="15" spans="1:9" x14ac:dyDescent="0.25">
      <c r="A15" t="s">
        <v>12</v>
      </c>
      <c r="B15" s="1">
        <v>23144.57</v>
      </c>
      <c r="C15" s="4">
        <f t="shared" si="2"/>
        <v>1313441.8699999999</v>
      </c>
      <c r="D15" s="4">
        <f t="shared" si="0"/>
        <v>462.89139999999998</v>
      </c>
      <c r="E15" s="4">
        <f t="shared" si="3"/>
        <v>51611.891999999993</v>
      </c>
      <c r="F15" s="4">
        <f t="shared" si="1"/>
        <v>52074.783399999993</v>
      </c>
      <c r="G15" s="8">
        <f t="shared" si="4"/>
        <v>394716.63419999997</v>
      </c>
    </row>
    <row r="16" spans="1:9" x14ac:dyDescent="0.25">
      <c r="A16" t="s">
        <v>13</v>
      </c>
      <c r="B16" s="1">
        <v>0</v>
      </c>
      <c r="C16" s="4">
        <f t="shared" si="2"/>
        <v>1313441.8699999999</v>
      </c>
      <c r="D16" s="4">
        <f t="shared" si="0"/>
        <v>0</v>
      </c>
      <c r="E16" s="4">
        <f t="shared" si="3"/>
        <v>52537.674799999993</v>
      </c>
      <c r="F16" s="4">
        <f t="shared" si="1"/>
        <v>52537.674799999993</v>
      </c>
      <c r="G16" s="8">
        <f t="shared" si="4"/>
        <v>447254.30899999995</v>
      </c>
    </row>
    <row r="17" spans="1:8" x14ac:dyDescent="0.25">
      <c r="A17" t="s">
        <v>14</v>
      </c>
      <c r="B17" s="1">
        <v>0</v>
      </c>
      <c r="C17" s="4">
        <f t="shared" si="2"/>
        <v>1313441.8699999999</v>
      </c>
      <c r="D17" s="4">
        <f t="shared" si="0"/>
        <v>0</v>
      </c>
      <c r="E17" s="4">
        <f t="shared" si="3"/>
        <v>52537.674799999993</v>
      </c>
      <c r="F17" s="4">
        <f t="shared" si="1"/>
        <v>52537.674799999993</v>
      </c>
      <c r="G17" s="8">
        <f t="shared" si="4"/>
        <v>499791.98379999993</v>
      </c>
      <c r="H17" s="4">
        <f>C17-G17</f>
        <v>813649.88619999995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2"/>
  <sheetViews>
    <sheetView tabSelected="1" workbookViewId="0">
      <selection activeCell="J15" sqref="J15"/>
    </sheetView>
  </sheetViews>
  <sheetFormatPr defaultRowHeight="15" x14ac:dyDescent="0.25"/>
  <cols>
    <col min="1" max="1" width="22.7109375" bestFit="1" customWidth="1"/>
    <col min="2" max="2" width="12.5703125" bestFit="1" customWidth="1"/>
    <col min="3" max="4" width="12.5703125" customWidth="1"/>
    <col min="5" max="5" width="11" hidden="1" customWidth="1"/>
    <col min="6" max="6" width="12.5703125" bestFit="1" customWidth="1"/>
    <col min="7" max="7" width="17.5703125" bestFit="1" customWidth="1"/>
    <col min="8" max="8" width="15.140625" bestFit="1" customWidth="1"/>
  </cols>
  <sheetData>
    <row r="5" spans="1:8" x14ac:dyDescent="0.25">
      <c r="A5" s="5" t="s">
        <v>22</v>
      </c>
      <c r="B5" s="9">
        <f>Sheet2!H17</f>
        <v>813649.88619999995</v>
      </c>
      <c r="C5" s="9"/>
      <c r="D5" s="9"/>
    </row>
    <row r="6" spans="1:8" x14ac:dyDescent="0.25">
      <c r="B6" s="4"/>
      <c r="C6" s="4"/>
      <c r="D6" s="4"/>
    </row>
    <row r="7" spans="1:8" x14ac:dyDescent="0.25">
      <c r="B7" s="4"/>
      <c r="C7" s="4"/>
      <c r="D7" s="4"/>
    </row>
    <row r="8" spans="1:8" x14ac:dyDescent="0.25">
      <c r="A8" s="10"/>
      <c r="B8" s="11" t="s">
        <v>26</v>
      </c>
      <c r="C8" s="11" t="s">
        <v>31</v>
      </c>
      <c r="D8" s="11" t="s">
        <v>32</v>
      </c>
      <c r="E8" s="11" t="s">
        <v>27</v>
      </c>
      <c r="F8" s="11" t="s">
        <v>28</v>
      </c>
      <c r="G8" s="11" t="s">
        <v>29</v>
      </c>
      <c r="H8" s="11" t="s">
        <v>30</v>
      </c>
    </row>
    <row r="9" spans="1:8" x14ac:dyDescent="0.25">
      <c r="A9" s="12" t="s">
        <v>23</v>
      </c>
      <c r="B9" s="13">
        <f>'[1]Rate Derivation'!$H$6</f>
        <v>16461</v>
      </c>
      <c r="C9" s="13">
        <f>[2]Sheet1!$F$22</f>
        <v>603750</v>
      </c>
      <c r="D9" s="20">
        <f>C9/C$12</f>
        <v>0.6583251553810926</v>
      </c>
      <c r="E9" s="14">
        <f>B9/B12</f>
        <v>0.88997621107266434</v>
      </c>
      <c r="F9" s="15">
        <f>B$5*D9</f>
        <v>535646.18775842327</v>
      </c>
      <c r="G9" s="16">
        <f>F9/B9</f>
        <v>32.540318799491118</v>
      </c>
      <c r="H9" s="15">
        <f>G9/24</f>
        <v>1.3558466166454632</v>
      </c>
    </row>
    <row r="10" spans="1:8" x14ac:dyDescent="0.25">
      <c r="A10" s="12" t="s">
        <v>24</v>
      </c>
      <c r="B10" s="13">
        <f>'[1]Rate Derivation'!$H$7</f>
        <v>1860</v>
      </c>
      <c r="C10" s="13">
        <f>[2]Sheet1!$I$22</f>
        <v>85650</v>
      </c>
      <c r="D10" s="20">
        <f t="shared" ref="D10:D11" si="0">C10/C$12</f>
        <v>9.3392214589466796E-2</v>
      </c>
      <c r="E10" s="14">
        <f>B10/B12</f>
        <v>0.10056228373702422</v>
      </c>
      <c r="F10" s="15">
        <f t="shared" ref="F10:F11" si="1">B$5*D10</f>
        <v>75988.56477268564</v>
      </c>
      <c r="G10" s="16">
        <f t="shared" ref="G10:G11" si="2">F10/B10</f>
        <v>40.854067082089053</v>
      </c>
      <c r="H10" s="15">
        <f t="shared" ref="H10:H11" si="3">G10/24</f>
        <v>1.7022527950870439</v>
      </c>
    </row>
    <row r="11" spans="1:8" x14ac:dyDescent="0.25">
      <c r="A11" s="12" t="s">
        <v>25</v>
      </c>
      <c r="B11" s="13">
        <f>'[1]Rate Derivation'!$H$8</f>
        <v>175</v>
      </c>
      <c r="C11" s="13">
        <f>[2]Sheet1!$L$22</f>
        <v>227700</v>
      </c>
      <c r="D11" s="20">
        <f t="shared" si="0"/>
        <v>0.24828263002944062</v>
      </c>
      <c r="E11" s="14">
        <f>B11/B12</f>
        <v>9.4615051903114179E-3</v>
      </c>
      <c r="F11" s="15">
        <f t="shared" si="1"/>
        <v>202015.13366889104</v>
      </c>
      <c r="G11" s="16">
        <f t="shared" si="2"/>
        <v>1154.372192393663</v>
      </c>
      <c r="H11" s="15">
        <f t="shared" si="3"/>
        <v>48.098841349735956</v>
      </c>
    </row>
    <row r="12" spans="1:8" x14ac:dyDescent="0.25">
      <c r="A12" s="10"/>
      <c r="B12" s="17">
        <f>SUM(B9:B11)</f>
        <v>18496</v>
      </c>
      <c r="C12" s="17">
        <f>SUM(C9:C11)</f>
        <v>917100</v>
      </c>
      <c r="D12" s="17">
        <f>SUM(D9:D11)</f>
        <v>1</v>
      </c>
      <c r="E12" s="18">
        <f>SUM(E9:E11)</f>
        <v>1</v>
      </c>
      <c r="F12" s="19">
        <f>SUM(F9:F11)</f>
        <v>813649.88619999995</v>
      </c>
      <c r="G12" s="10"/>
      <c r="H12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ERTH Crop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</dc:creator>
  <cp:lastModifiedBy>Graig P</cp:lastModifiedBy>
  <dcterms:created xsi:type="dcterms:W3CDTF">2012-05-25T13:48:20Z</dcterms:created>
  <dcterms:modified xsi:type="dcterms:W3CDTF">2012-10-18T13:59:58Z</dcterms:modified>
</cp:coreProperties>
</file>